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64504134-E175-4A48-A4AF-20635933B109}" xr6:coauthVersionLast="45" xr6:coauthVersionMax="45" xr10:uidLastSave="{00000000-0000-0000-0000-000000000000}"/>
  <bookViews>
    <workbookView xWindow="32930" yWindow="11400" windowWidth="5470" windowHeight="8630"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FuelTypes">tbl_EngineFuelTypes[EngineFuelTypes]</definedName>
    <definedName name="EnginePlates">Tbl_EnginePlates[Tier]</definedName>
    <definedName name="EngineUpgrades">tbl_EngineUpgrades[EngineUpgrades]</definedName>
    <definedName name="Fairings">Tbl_Fairings[Tier]</definedName>
    <definedName name="FasterThanLight">Tbl_FasterThanLight[Tier]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Fusion">Tbl_PropulsionFusion[Tier]</definedName>
    <definedName name="PropulsionIon">Tbl_PropulsionIon[Tier]</definedName>
    <definedName name="PropulsionNuclear">Tbl_PropulsionNuclear[Tier]</definedName>
    <definedName name="PropulsionPlasma">Tbl_PropulsionPlasma[Tier]</definedName>
    <definedName name="PropulsionTurboFan">Tbl_PropulsionTurboFan[Tier]</definedName>
    <definedName name="PropulsionTurboFanAfterburner">Tbl_PropulsionTurboFanAfterburner[Tier]</definedName>
    <definedName name="PropulsionTurboJet">Tbl_PropulsionTurboJet[Tier]</definedName>
    <definedName name="RCSThrusters">Tbl_RCSThrusters[Tier]</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Beamed">Tbl_SolarBeamed[Tier]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System_HeatUpgrades">tbl_SystemUpgrades[SystemUpgrades]</definedName>
    <definedName name="SystemUpgrades">tbl_SystemUpgrades[SystemUpgrades]</definedName>
    <definedName name="TankSizes">tbl_TankSizes[TankSizes]</definedName>
    <definedName name="TankUpgrades">tbl_TankUpgrades[TankUpgrades]</definedName>
    <definedName name="TechTypes">tbl_techtypes[TechTypes]</definedName>
    <definedName name="Thermal">Tbl_Thermal[Tier]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B2" i="7" l="1"/>
  <c r="BB3" i="7"/>
  <c r="BB4" i="7"/>
  <c r="BB5" i="7"/>
  <c r="BB6" i="7"/>
  <c r="BB7" i="7"/>
  <c r="BB8" i="7"/>
  <c r="BB9" i="7"/>
  <c r="BB10" i="7"/>
  <c r="BB11" i="7"/>
  <c r="BI2" i="6"/>
  <c r="BI3" i="6"/>
  <c r="AS2" i="7"/>
  <c r="AS3" i="7"/>
  <c r="AS4" i="7"/>
  <c r="AI2" i="7" l="1"/>
  <c r="AI3" i="7"/>
  <c r="AI4" i="7"/>
  <c r="AI5" i="7"/>
  <c r="AI6" i="7"/>
  <c r="Q2" i="7"/>
  <c r="Q3" i="7"/>
  <c r="Q4" i="7"/>
  <c r="Q5" i="7"/>
  <c r="Q6" i="7"/>
  <c r="Q7" i="7"/>
  <c r="Q8" i="7"/>
  <c r="Z2" i="7"/>
  <c r="Z3" i="7"/>
  <c r="Z4" i="7"/>
  <c r="Z5" i="7"/>
  <c r="Z6" i="7"/>
  <c r="Z7" i="7"/>
  <c r="Z8" i="7"/>
  <c r="Z9" i="7"/>
  <c r="Z10" i="7"/>
  <c r="BJ2" i="6"/>
  <c r="BJ3" i="6"/>
  <c r="BT2" i="6"/>
  <c r="BT3" i="6"/>
  <c r="G84" i="5" l="1"/>
  <c r="L84" i="5"/>
  <c r="G85" i="5"/>
  <c r="L85" i="5"/>
  <c r="G86" i="5"/>
  <c r="L86" i="5"/>
  <c r="L70" i="5"/>
  <c r="L71" i="5"/>
  <c r="L72" i="5"/>
  <c r="G72" i="5"/>
  <c r="AP2" i="6"/>
  <c r="BO2" i="6" s="1"/>
  <c r="AP3" i="6"/>
  <c r="L3" i="5"/>
  <c r="L4" i="5"/>
  <c r="L5" i="5"/>
  <c r="L16" i="5"/>
  <c r="L17" i="5"/>
  <c r="L18" i="5"/>
  <c r="L29" i="5"/>
  <c r="L30" i="5"/>
  <c r="L31" i="5"/>
  <c r="L43" i="5"/>
  <c r="L44" i="5"/>
  <c r="L45" i="5"/>
  <c r="L57" i="5"/>
  <c r="L58" i="5"/>
  <c r="L59" i="5"/>
  <c r="L97" i="5"/>
  <c r="L98" i="5"/>
  <c r="L99" i="5"/>
  <c r="L111" i="5"/>
  <c r="L112" i="5"/>
  <c r="L113" i="5"/>
  <c r="L125" i="5"/>
  <c r="L126" i="5"/>
  <c r="L127" i="5"/>
  <c r="L135" i="5"/>
  <c r="L136" i="5"/>
  <c r="L137" i="5"/>
  <c r="L143" i="5"/>
  <c r="L144" i="5"/>
  <c r="L145" i="5"/>
  <c r="L149" i="5"/>
  <c r="L150" i="5"/>
  <c r="L151" i="5"/>
  <c r="L164" i="5"/>
  <c r="L165" i="5"/>
  <c r="L166" i="5"/>
  <c r="L179" i="5"/>
  <c r="L180" i="5"/>
  <c r="L181" i="5"/>
  <c r="L194" i="5"/>
  <c r="L195" i="5"/>
  <c r="L196" i="5"/>
  <c r="L209" i="5"/>
  <c r="L210" i="5"/>
  <c r="L211" i="5"/>
  <c r="L224" i="5"/>
  <c r="L225" i="5"/>
  <c r="L226" i="5"/>
  <c r="L239" i="5"/>
  <c r="L240" i="5"/>
  <c r="L241" i="5"/>
  <c r="L254" i="5"/>
  <c r="L255" i="5"/>
  <c r="L256" i="5"/>
  <c r="L270" i="5"/>
  <c r="L271" i="5"/>
  <c r="L272" i="5"/>
  <c r="L288" i="5"/>
  <c r="L289" i="5"/>
  <c r="L290" i="5"/>
  <c r="L296" i="5"/>
  <c r="L297" i="5"/>
  <c r="L298" i="5"/>
  <c r="L311" i="5"/>
  <c r="L312" i="5"/>
  <c r="L313" i="5"/>
  <c r="L326" i="5"/>
  <c r="L327" i="5"/>
  <c r="L328" i="5"/>
  <c r="L341" i="5"/>
  <c r="L342" i="5"/>
  <c r="L343" i="5"/>
  <c r="L345" i="5"/>
  <c r="L346" i="5"/>
  <c r="L347" i="5"/>
  <c r="L356" i="5"/>
  <c r="L357" i="5"/>
  <c r="L358" i="5"/>
  <c r="L364" i="5"/>
  <c r="L365" i="5"/>
  <c r="L366" i="5"/>
  <c r="L377" i="5"/>
  <c r="L378" i="5"/>
  <c r="L379" i="5"/>
  <c r="L389" i="5"/>
  <c r="L390" i="5"/>
  <c r="L391" i="5"/>
  <c r="L397" i="5"/>
  <c r="L398" i="5"/>
  <c r="L399" i="5"/>
  <c r="L409" i="5"/>
  <c r="L410" i="5"/>
  <c r="L411" i="5"/>
  <c r="L416" i="5"/>
  <c r="L417" i="5"/>
  <c r="L418" i="5"/>
  <c r="L431" i="5"/>
  <c r="L432" i="5"/>
  <c r="L433" i="5"/>
  <c r="L442" i="5"/>
  <c r="L443" i="5"/>
  <c r="L444" i="5"/>
  <c r="L447" i="5"/>
  <c r="L448" i="5"/>
  <c r="L449" i="5"/>
  <c r="L451" i="5"/>
  <c r="L452" i="5"/>
  <c r="L453" i="5"/>
  <c r="L466" i="5"/>
  <c r="L467" i="5"/>
  <c r="L468" i="5"/>
  <c r="L479" i="5"/>
  <c r="L480" i="5"/>
  <c r="L481" i="5"/>
  <c r="L495" i="5"/>
  <c r="L496" i="5"/>
  <c r="L497" i="5"/>
  <c r="L508" i="5"/>
  <c r="L509" i="5"/>
  <c r="L510" i="5"/>
  <c r="L520" i="5"/>
  <c r="L521" i="5"/>
  <c r="L522" i="5"/>
  <c r="L530" i="5"/>
  <c r="L531" i="5"/>
  <c r="L532" i="5"/>
  <c r="L542" i="5"/>
  <c r="L543" i="5"/>
  <c r="L544" i="5"/>
  <c r="L554" i="5"/>
  <c r="L555" i="5"/>
  <c r="L556" i="5"/>
  <c r="L566" i="5"/>
  <c r="L567" i="5"/>
  <c r="L568" i="5"/>
  <c r="L583" i="5"/>
  <c r="L584" i="5"/>
  <c r="L585" i="5"/>
  <c r="L600" i="5"/>
  <c r="L601" i="5"/>
  <c r="L602" i="5"/>
  <c r="L615" i="5"/>
  <c r="L616" i="5"/>
  <c r="L617" i="5"/>
  <c r="L630" i="5"/>
  <c r="L631" i="5"/>
  <c r="L632" i="5"/>
  <c r="L645" i="5"/>
  <c r="L646" i="5"/>
  <c r="L647" i="5"/>
  <c r="L660" i="5"/>
  <c r="L661" i="5"/>
  <c r="L662" i="5"/>
  <c r="L675" i="5"/>
  <c r="L676" i="5"/>
  <c r="L677" i="5"/>
  <c r="L692" i="5"/>
  <c r="L693" i="5"/>
  <c r="L694" i="5"/>
  <c r="L709" i="5"/>
  <c r="L710" i="5"/>
  <c r="L711"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L1001" i="5"/>
  <c r="L1002" i="5"/>
  <c r="L1003" i="5"/>
  <c r="L1004" i="5"/>
  <c r="L1005" i="5"/>
  <c r="L1006" i="5"/>
  <c r="L1007" i="5"/>
  <c r="L1008" i="5"/>
  <c r="L1009" i="5"/>
  <c r="L1010" i="5"/>
  <c r="L1011" i="5"/>
  <c r="L1012" i="5"/>
  <c r="L1013" i="5"/>
  <c r="L1014" i="5"/>
  <c r="L1015" i="5"/>
  <c r="L1016" i="5"/>
  <c r="L1017" i="5"/>
  <c r="L1018" i="5"/>
  <c r="L1019" i="5"/>
  <c r="L1020" i="5"/>
  <c r="L1021" i="5"/>
  <c r="L1022" i="5"/>
  <c r="L1023" i="5"/>
  <c r="L1024" i="5"/>
  <c r="L1025" i="5"/>
  <c r="L1026" i="5"/>
  <c r="L1027" i="5"/>
  <c r="L1028" i="5"/>
  <c r="L1029" i="5"/>
  <c r="L1030" i="5"/>
  <c r="L1031" i="5"/>
  <c r="L1032" i="5"/>
  <c r="L1033" i="5"/>
  <c r="L1034" i="5"/>
  <c r="L1035" i="5"/>
  <c r="L1036" i="5"/>
  <c r="L1037" i="5"/>
  <c r="L1038" i="5"/>
  <c r="L1039" i="5"/>
  <c r="L1040" i="5"/>
  <c r="L1041" i="5"/>
  <c r="L1042" i="5"/>
  <c r="L1043" i="5"/>
  <c r="L1044" i="5"/>
  <c r="L1045" i="5"/>
  <c r="L1046" i="5"/>
  <c r="L1047" i="5"/>
  <c r="L1048" i="5"/>
  <c r="L1049" i="5"/>
  <c r="L1050" i="5"/>
  <c r="L1051" i="5"/>
  <c r="L1052" i="5"/>
  <c r="L1053" i="5"/>
  <c r="L1054" i="5"/>
  <c r="L1055" i="5"/>
  <c r="L1056" i="5"/>
  <c r="L1057" i="5"/>
  <c r="L1058" i="5"/>
  <c r="L1059" i="5"/>
  <c r="L1060" i="5"/>
  <c r="L1061" i="5"/>
  <c r="L1062" i="5"/>
  <c r="L1063" i="5"/>
  <c r="L1064" i="5"/>
  <c r="L1065" i="5"/>
  <c r="L1066" i="5"/>
  <c r="L1067" i="5"/>
  <c r="L1068" i="5"/>
  <c r="L1069" i="5"/>
  <c r="L1070" i="5"/>
  <c r="L1071" i="5"/>
  <c r="L1072" i="5"/>
  <c r="L1073" i="5"/>
  <c r="L1074" i="5"/>
  <c r="L1075" i="5"/>
  <c r="L1076" i="5"/>
  <c r="L1077" i="5"/>
  <c r="L1078" i="5"/>
  <c r="L1079" i="5"/>
  <c r="L1080" i="5"/>
  <c r="L1081" i="5"/>
  <c r="L1082" i="5"/>
  <c r="L1083" i="5"/>
  <c r="L1084" i="5"/>
  <c r="L1085" i="5"/>
  <c r="L1086" i="5"/>
  <c r="L1087" i="5"/>
  <c r="L1088" i="5"/>
  <c r="L1089" i="5"/>
  <c r="L1090" i="5"/>
  <c r="L1091" i="5"/>
  <c r="L1092" i="5"/>
  <c r="L1093" i="5"/>
  <c r="L1094" i="5"/>
  <c r="L1095" i="5"/>
  <c r="L1096" i="5"/>
  <c r="L1097" i="5"/>
  <c r="L1098" i="5"/>
  <c r="L1099" i="5"/>
  <c r="L1100" i="5"/>
  <c r="L1101" i="5"/>
  <c r="L1102" i="5"/>
  <c r="L1103" i="5"/>
  <c r="L1104" i="5"/>
  <c r="L1105" i="5"/>
  <c r="L1106" i="5"/>
  <c r="L1107" i="5"/>
  <c r="L1108" i="5"/>
  <c r="L1109" i="5"/>
  <c r="L1110" i="5"/>
  <c r="L1111" i="5"/>
  <c r="L1112" i="5"/>
  <c r="L1113" i="5"/>
  <c r="L1114" i="5"/>
  <c r="L1115" i="5"/>
  <c r="L1116" i="5"/>
  <c r="L1117" i="5"/>
  <c r="L1118" i="5"/>
  <c r="L1119" i="5"/>
  <c r="L1120" i="5"/>
  <c r="L1121" i="5"/>
  <c r="L1122" i="5"/>
  <c r="L1123" i="5"/>
  <c r="L1124" i="5"/>
  <c r="L1125" i="5"/>
  <c r="L1126" i="5"/>
  <c r="L1127" i="5"/>
  <c r="L1128" i="5"/>
  <c r="L1129" i="5"/>
  <c r="L1130" i="5"/>
  <c r="L1131" i="5"/>
  <c r="L1132" i="5"/>
  <c r="L1133" i="5"/>
  <c r="L1134" i="5"/>
  <c r="L1135" i="5"/>
  <c r="L1136" i="5"/>
  <c r="L1137" i="5"/>
  <c r="L1138" i="5"/>
  <c r="L1139" i="5"/>
  <c r="L1140" i="5"/>
  <c r="L1141" i="5"/>
  <c r="L1142" i="5"/>
  <c r="L1143" i="5"/>
  <c r="L1144" i="5"/>
  <c r="L1145" i="5"/>
  <c r="L1146" i="5"/>
  <c r="L1147" i="5"/>
  <c r="L1148" i="5"/>
  <c r="L1149" i="5"/>
  <c r="L1150" i="5"/>
  <c r="L1151" i="5"/>
  <c r="L1152" i="5"/>
  <c r="L1153" i="5"/>
  <c r="L1154" i="5"/>
  <c r="L1155" i="5"/>
  <c r="L1156" i="5"/>
  <c r="L1157" i="5"/>
  <c r="L1158" i="5"/>
  <c r="L1159" i="5"/>
  <c r="L1160" i="5"/>
  <c r="L1161" i="5"/>
  <c r="L1162" i="5"/>
  <c r="L1163" i="5"/>
  <c r="L1164" i="5"/>
  <c r="L1165" i="5"/>
  <c r="L1166" i="5"/>
  <c r="L1167" i="5"/>
  <c r="L1168" i="5"/>
  <c r="L1169" i="5"/>
  <c r="L1170" i="5"/>
  <c r="L1171" i="5"/>
  <c r="L1172" i="5"/>
  <c r="L1173" i="5"/>
  <c r="L1174" i="5"/>
  <c r="L1175" i="5"/>
  <c r="L1176" i="5"/>
  <c r="L1177" i="5"/>
  <c r="L1178" i="5"/>
  <c r="L1179" i="5"/>
  <c r="L1180" i="5"/>
  <c r="L1181" i="5"/>
  <c r="L1182" i="5"/>
  <c r="L1183" i="5"/>
  <c r="L1184" i="5"/>
  <c r="L1185" i="5"/>
  <c r="L1186" i="5"/>
  <c r="L1187" i="5"/>
  <c r="L1188" i="5"/>
  <c r="L1189" i="5"/>
  <c r="L1190" i="5"/>
  <c r="L1191" i="5"/>
  <c r="L1192" i="5"/>
  <c r="L1193" i="5"/>
  <c r="L1194" i="5"/>
  <c r="L1195" i="5"/>
  <c r="L1196" i="5"/>
  <c r="L1197" i="5"/>
  <c r="L1198" i="5"/>
  <c r="L1199" i="5"/>
  <c r="L1200" i="5"/>
  <c r="L1201" i="5"/>
  <c r="L1202" i="5"/>
  <c r="L1203" i="5"/>
  <c r="L1204" i="5"/>
  <c r="L1205" i="5"/>
  <c r="L1206" i="5"/>
  <c r="L1207" i="5"/>
  <c r="L1208" i="5"/>
  <c r="L1209" i="5"/>
  <c r="L1210" i="5"/>
  <c r="L1211" i="5"/>
  <c r="L1212" i="5"/>
  <c r="L1213" i="5"/>
  <c r="L1214" i="5"/>
  <c r="L1215" i="5"/>
  <c r="L1216" i="5"/>
  <c r="L1217" i="5"/>
  <c r="L1218" i="5"/>
  <c r="L1219" i="5"/>
  <c r="L1220" i="5"/>
  <c r="L1221" i="5"/>
  <c r="L1222" i="5"/>
  <c r="L1223" i="5"/>
  <c r="L1224" i="5"/>
  <c r="L1225" i="5"/>
  <c r="L1226" i="5"/>
  <c r="L1227" i="5"/>
  <c r="L1228" i="5"/>
  <c r="L1229" i="5"/>
  <c r="L1230" i="5"/>
  <c r="L1231" i="5"/>
  <c r="L1232" i="5"/>
  <c r="L1233" i="5"/>
  <c r="L1234" i="5"/>
  <c r="L1235" i="5"/>
  <c r="L1236" i="5"/>
  <c r="L1237" i="5"/>
  <c r="L1238" i="5"/>
  <c r="L1239" i="5"/>
  <c r="L1240" i="5"/>
  <c r="L1241" i="5"/>
  <c r="L1242" i="5"/>
  <c r="L1243" i="5"/>
  <c r="L1244" i="5"/>
  <c r="L1245" i="5"/>
  <c r="L1246" i="5"/>
  <c r="L1247" i="5"/>
  <c r="L1248" i="5"/>
  <c r="L1249" i="5"/>
  <c r="L1250" i="5"/>
  <c r="L1251" i="5"/>
  <c r="L1252" i="5"/>
  <c r="L1253" i="5"/>
  <c r="L1254" i="5"/>
  <c r="L1255" i="5"/>
  <c r="L1256" i="5"/>
  <c r="L1257" i="5"/>
  <c r="L1258" i="5"/>
  <c r="L1259" i="5"/>
  <c r="L1260" i="5"/>
  <c r="L1261" i="5"/>
  <c r="L1262" i="5"/>
  <c r="L1263" i="5"/>
  <c r="L1264" i="5"/>
  <c r="L1265" i="5"/>
  <c r="L1266" i="5"/>
  <c r="L1267" i="5"/>
  <c r="L1268" i="5"/>
  <c r="L1269" i="5"/>
  <c r="L1270" i="5"/>
  <c r="L1271" i="5"/>
  <c r="L1272" i="5"/>
  <c r="L1273" i="5"/>
  <c r="L1274" i="5"/>
  <c r="L1275" i="5"/>
  <c r="L1276" i="5"/>
  <c r="L1277" i="5"/>
  <c r="L1278" i="5"/>
  <c r="L1279" i="5"/>
  <c r="G341" i="5"/>
  <c r="G342" i="5"/>
  <c r="G343" i="5"/>
  <c r="G345" i="5"/>
  <c r="G346" i="5"/>
  <c r="G347" i="5"/>
  <c r="G356" i="5"/>
  <c r="G357" i="5"/>
  <c r="G358" i="5"/>
  <c r="G364" i="5"/>
  <c r="G365" i="5"/>
  <c r="G366" i="5"/>
  <c r="G583" i="5"/>
  <c r="G584" i="5"/>
  <c r="G585" i="5"/>
  <c r="G600" i="5"/>
  <c r="G601" i="5"/>
  <c r="G602" i="5"/>
  <c r="G288" i="5"/>
  <c r="G289" i="5"/>
  <c r="G290" i="5"/>
  <c r="G692" i="5"/>
  <c r="G693" i="5"/>
  <c r="G694" i="5"/>
  <c r="G709" i="5"/>
  <c r="G710" i="5"/>
  <c r="G711" i="5"/>
  <c r="G713" i="5"/>
  <c r="G391" i="5"/>
  <c r="G390" i="5"/>
  <c r="G389" i="5"/>
  <c r="G416" i="5"/>
  <c r="G417" i="5"/>
  <c r="G418" i="5"/>
  <c r="G409" i="5"/>
  <c r="G410" i="5"/>
  <c r="G411" i="5"/>
  <c r="AN3" i="6"/>
  <c r="AO3" i="6"/>
  <c r="BH3" i="6"/>
  <c r="BP3" i="6"/>
  <c r="L3" i="6" l="1"/>
  <c r="BN3" i="6"/>
  <c r="BM3" i="6"/>
  <c r="BL3" i="6"/>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T351" i="2" l="1"/>
  <c r="T349" i="2"/>
  <c r="T347" i="2"/>
  <c r="T345" i="2"/>
  <c r="T334" i="2"/>
  <c r="T350" i="2"/>
  <c r="T344" i="2"/>
  <c r="T343" i="2"/>
  <c r="T341" i="2"/>
  <c r="T330" i="2"/>
  <c r="T340" i="2"/>
  <c r="T342" i="2"/>
  <c r="T331" i="2"/>
  <c r="T316" i="2"/>
  <c r="C355" i="1"/>
  <c r="C356" i="1"/>
  <c r="F356" i="1" s="1"/>
  <c r="C357" i="1"/>
  <c r="F357" i="1" s="1"/>
  <c r="C358" i="1"/>
  <c r="C359" i="1"/>
  <c r="C360" i="1"/>
  <c r="C361" i="1"/>
  <c r="C362" i="1"/>
  <c r="F362" i="1" s="1"/>
  <c r="C363" i="1"/>
  <c r="F363" i="1" s="1"/>
  <c r="C364" i="1"/>
  <c r="F364" i="1" s="1"/>
  <c r="C365" i="1"/>
  <c r="C366" i="1"/>
  <c r="C367" i="1"/>
  <c r="C368" i="1"/>
  <c r="F368" i="1" s="1"/>
  <c r="C369" i="1"/>
  <c r="C370" i="1"/>
  <c r="C371" i="1"/>
  <c r="F371" i="1" s="1"/>
  <c r="C372" i="1"/>
  <c r="C373" i="1"/>
  <c r="C374" i="1"/>
  <c r="F374" i="1" s="1"/>
  <c r="C375" i="1"/>
  <c r="F375" i="1" s="1"/>
  <c r="C376" i="1"/>
  <c r="F376" i="1" s="1"/>
  <c r="C377" i="1"/>
  <c r="C378" i="1"/>
  <c r="C379" i="1"/>
  <c r="C380" i="1"/>
  <c r="F380" i="1" s="1"/>
  <c r="C381" i="1"/>
  <c r="F381" i="1" s="1"/>
  <c r="C382" i="1"/>
  <c r="F382" i="1" s="1"/>
  <c r="C383" i="1"/>
  <c r="F383" i="1" s="1"/>
  <c r="C384" i="1"/>
  <c r="C385" i="1"/>
  <c r="C386" i="1"/>
  <c r="F386" i="1" s="1"/>
  <c r="C387" i="1"/>
  <c r="F387" i="1" s="1"/>
  <c r="C388" i="1"/>
  <c r="F388" i="1" s="1"/>
  <c r="C389" i="1"/>
  <c r="C390" i="1"/>
  <c r="C391" i="1"/>
  <c r="C392" i="1"/>
  <c r="F392" i="1" s="1"/>
  <c r="C393" i="1"/>
  <c r="F393" i="1" s="1"/>
  <c r="C394" i="1"/>
  <c r="F394" i="1" s="1"/>
  <c r="C395" i="1"/>
  <c r="F395" i="1" s="1"/>
  <c r="C396" i="1"/>
  <c r="C397" i="1"/>
  <c r="C398" i="1"/>
  <c r="F398" i="1" s="1"/>
  <c r="C399" i="1"/>
  <c r="F399" i="1" s="1"/>
  <c r="C400" i="1"/>
  <c r="F400" i="1" s="1"/>
  <c r="C401"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D38" i="3"/>
  <c r="D37" i="3"/>
  <c r="T291" i="2"/>
  <c r="F359" i="1"/>
  <c r="F360" i="1"/>
  <c r="F361" i="1"/>
  <c r="F372" i="1"/>
  <c r="F373" i="1"/>
  <c r="F384" i="1"/>
  <c r="F385" i="1"/>
  <c r="F396" i="1"/>
  <c r="F397" i="1"/>
  <c r="F355" i="1"/>
  <c r="F358" i="1"/>
  <c r="F365" i="1"/>
  <c r="F366" i="1"/>
  <c r="F367" i="1"/>
  <c r="F369" i="1"/>
  <c r="F370" i="1"/>
  <c r="F377" i="1"/>
  <c r="F378" i="1"/>
  <c r="F379" i="1"/>
  <c r="F389" i="1"/>
  <c r="F390" i="1"/>
  <c r="F391" i="1"/>
  <c r="F401" i="1"/>
  <c r="D35" i="3"/>
  <c r="D36" i="3"/>
  <c r="I36" i="3"/>
  <c r="J36" i="3" s="1"/>
  <c r="T346" i="2"/>
  <c r="T336" i="2"/>
  <c r="T323" i="2"/>
  <c r="T303" i="2"/>
  <c r="T302" i="2"/>
  <c r="T348" i="2"/>
  <c r="T338" i="2"/>
  <c r="T327" i="2"/>
  <c r="T308" i="2"/>
  <c r="T282" i="2"/>
  <c r="T250" i="2"/>
  <c r="T216" i="2"/>
  <c r="T178" i="2"/>
  <c r="T144" i="2"/>
  <c r="T110" i="2"/>
  <c r="T78" i="2"/>
  <c r="T52" i="2"/>
  <c r="T34" i="2"/>
  <c r="T21" i="2"/>
  <c r="T12" i="2"/>
  <c r="T3" i="2"/>
  <c r="T4" i="2"/>
  <c r="T5" i="2"/>
  <c r="T6" i="2"/>
  <c r="T7" i="2"/>
  <c r="T8" i="2"/>
  <c r="T9" i="2"/>
  <c r="T10" i="2"/>
  <c r="T11" i="2"/>
  <c r="T13" i="2"/>
  <c r="T14" i="2"/>
  <c r="T15" i="2"/>
  <c r="T16" i="2"/>
  <c r="T17" i="2"/>
  <c r="T18" i="2"/>
  <c r="T19" i="2"/>
  <c r="T20" i="2"/>
  <c r="T22" i="2"/>
  <c r="T23" i="2"/>
  <c r="T24" i="2"/>
  <c r="T25" i="2"/>
  <c r="T26" i="2"/>
  <c r="T27" i="2"/>
  <c r="T28" i="2"/>
  <c r="T29" i="2"/>
  <c r="T30" i="2"/>
  <c r="T31" i="2"/>
  <c r="T32" i="2"/>
  <c r="T33" i="2"/>
  <c r="T35" i="2"/>
  <c r="T36" i="2"/>
  <c r="T37" i="2"/>
  <c r="T38" i="2"/>
  <c r="T39" i="2"/>
  <c r="T40" i="2"/>
  <c r="T41" i="2"/>
  <c r="T42" i="2"/>
  <c r="T43" i="2"/>
  <c r="T44" i="2"/>
  <c r="T45" i="2"/>
  <c r="T46" i="2"/>
  <c r="T47" i="2"/>
  <c r="T48" i="2"/>
  <c r="T49" i="2"/>
  <c r="T50" i="2"/>
  <c r="T51" i="2"/>
  <c r="T53" i="2"/>
  <c r="T54" i="2"/>
  <c r="T55" i="2"/>
  <c r="T56" i="2"/>
  <c r="T57" i="2"/>
  <c r="T58" i="2"/>
  <c r="T59" i="2"/>
  <c r="T60" i="2"/>
  <c r="T61" i="2"/>
  <c r="T62" i="2"/>
  <c r="T63" i="2"/>
  <c r="T64" i="2"/>
  <c r="T65" i="2"/>
  <c r="T66" i="2"/>
  <c r="T67" i="2"/>
  <c r="T68" i="2"/>
  <c r="T69" i="2"/>
  <c r="T70" i="2"/>
  <c r="T71" i="2"/>
  <c r="T72" i="2"/>
  <c r="T73" i="2"/>
  <c r="T74" i="2"/>
  <c r="T75" i="2"/>
  <c r="T76" i="2"/>
  <c r="T77"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7" i="2"/>
  <c r="T106" i="2"/>
  <c r="T108" i="2"/>
  <c r="T109"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1" i="2"/>
  <c r="T140" i="2"/>
  <c r="T142" i="2"/>
  <c r="T143"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5" i="2"/>
  <c r="T174" i="2"/>
  <c r="T176" i="2"/>
  <c r="T177"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3" i="2"/>
  <c r="T212" i="2"/>
  <c r="T214" i="2"/>
  <c r="T215"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7" i="2"/>
  <c r="T246" i="2"/>
  <c r="T248" i="2"/>
  <c r="T249" i="2"/>
  <c r="T251" i="2"/>
  <c r="T252" i="2"/>
  <c r="T253" i="2"/>
  <c r="T254" i="2"/>
  <c r="T255" i="2"/>
  <c r="T258" i="2"/>
  <c r="T256" i="2"/>
  <c r="T257" i="2"/>
  <c r="T259" i="2"/>
  <c r="T260" i="2"/>
  <c r="T261" i="2"/>
  <c r="T262" i="2"/>
  <c r="T263" i="2"/>
  <c r="T264" i="2"/>
  <c r="T265" i="2"/>
  <c r="T266" i="2"/>
  <c r="T267" i="2"/>
  <c r="T268" i="2"/>
  <c r="T269" i="2"/>
  <c r="T270" i="2"/>
  <c r="T271" i="2"/>
  <c r="T272" i="2"/>
  <c r="T273" i="2"/>
  <c r="T274" i="2"/>
  <c r="T275" i="2"/>
  <c r="T276" i="2"/>
  <c r="T277" i="2"/>
  <c r="T279" i="2"/>
  <c r="T278" i="2"/>
  <c r="T280" i="2"/>
  <c r="T281" i="2"/>
  <c r="T283" i="2"/>
  <c r="T284" i="2"/>
  <c r="T285" i="2"/>
  <c r="T286" i="2"/>
  <c r="T287" i="2"/>
  <c r="T288" i="2"/>
  <c r="T289" i="2"/>
  <c r="T290" i="2"/>
  <c r="T292" i="2"/>
  <c r="T293" i="2"/>
  <c r="T294" i="2"/>
  <c r="T295" i="2"/>
  <c r="T296" i="2"/>
  <c r="T297" i="2"/>
  <c r="T298" i="2"/>
  <c r="T299" i="2"/>
  <c r="T300" i="2"/>
  <c r="T301" i="2"/>
  <c r="T305" i="2"/>
  <c r="T304" i="2"/>
  <c r="T306" i="2"/>
  <c r="T307" i="2"/>
  <c r="T309" i="2"/>
  <c r="T310" i="2"/>
  <c r="T311" i="2"/>
  <c r="T312" i="2"/>
  <c r="T313" i="2"/>
  <c r="T314" i="2"/>
  <c r="T315" i="2"/>
  <c r="T317" i="2"/>
  <c r="T318" i="2"/>
  <c r="T319" i="2"/>
  <c r="T320" i="2"/>
  <c r="T321" i="2"/>
  <c r="T322" i="2"/>
  <c r="T325" i="2"/>
  <c r="T324" i="2"/>
  <c r="T326" i="2"/>
  <c r="T328" i="2"/>
  <c r="T329" i="2"/>
  <c r="T332" i="2"/>
  <c r="T333" i="2"/>
  <c r="T335" i="2"/>
  <c r="T337" i="2"/>
  <c r="T339" i="2"/>
  <c r="BH2" i="6" l="1"/>
  <c r="BP2" i="6"/>
  <c r="AN2" i="6"/>
  <c r="AO2" i="6"/>
  <c r="G714" i="5"/>
  <c r="G715" i="5"/>
  <c r="G716" i="5"/>
  <c r="G717" i="5"/>
  <c r="G718" i="5"/>
  <c r="G675" i="5"/>
  <c r="G676" i="5"/>
  <c r="G677" i="5"/>
  <c r="L2" i="6" l="1"/>
  <c r="G3" i="5"/>
  <c r="G4" i="5"/>
  <c r="G5" i="5"/>
  <c r="G16" i="5"/>
  <c r="G17" i="5"/>
  <c r="G18" i="5"/>
  <c r="G29" i="5"/>
  <c r="G30" i="5"/>
  <c r="G31" i="5"/>
  <c r="G43" i="5"/>
  <c r="G44" i="5"/>
  <c r="G45" i="5"/>
  <c r="G57" i="5"/>
  <c r="G58" i="5"/>
  <c r="G59" i="5"/>
  <c r="G99" i="5"/>
  <c r="G111" i="5"/>
  <c r="G112" i="5"/>
  <c r="G113" i="5"/>
  <c r="G125" i="5"/>
  <c r="G126" i="5"/>
  <c r="G127" i="5"/>
  <c r="G135" i="5"/>
  <c r="G136" i="5"/>
  <c r="G137" i="5"/>
  <c r="G143" i="5"/>
  <c r="G144" i="5"/>
  <c r="G145" i="5"/>
  <c r="G149" i="5"/>
  <c r="G150" i="5"/>
  <c r="G151" i="5"/>
  <c r="G164" i="5"/>
  <c r="G165" i="5"/>
  <c r="G166" i="5"/>
  <c r="G179" i="5"/>
  <c r="G180" i="5"/>
  <c r="G181" i="5"/>
  <c r="G194" i="5"/>
  <c r="G195" i="5"/>
  <c r="G196" i="5"/>
  <c r="G209" i="5"/>
  <c r="G210" i="5"/>
  <c r="G211" i="5"/>
  <c r="G224" i="5"/>
  <c r="G225" i="5"/>
  <c r="G226" i="5"/>
  <c r="G239" i="5"/>
  <c r="G240" i="5"/>
  <c r="G241" i="5"/>
  <c r="G254" i="5"/>
  <c r="G255" i="5"/>
  <c r="G256" i="5"/>
  <c r="G270" i="5"/>
  <c r="G271" i="5"/>
  <c r="G272" i="5"/>
  <c r="G296" i="5"/>
  <c r="G297" i="5"/>
  <c r="G298" i="5"/>
  <c r="G311" i="5"/>
  <c r="G312" i="5"/>
  <c r="G313" i="5"/>
  <c r="G326" i="5"/>
  <c r="G327" i="5"/>
  <c r="G328" i="5"/>
  <c r="G377" i="5"/>
  <c r="G378" i="5"/>
  <c r="G379" i="5"/>
  <c r="G397" i="5"/>
  <c r="G398" i="5"/>
  <c r="G399" i="5"/>
  <c r="G431" i="5"/>
  <c r="G432" i="5"/>
  <c r="G433" i="5"/>
  <c r="G442" i="5"/>
  <c r="G443" i="5"/>
  <c r="G444" i="5"/>
  <c r="G447" i="5"/>
  <c r="G448" i="5"/>
  <c r="G449" i="5"/>
  <c r="G451" i="5"/>
  <c r="G452" i="5"/>
  <c r="G453" i="5"/>
  <c r="G466" i="5"/>
  <c r="G467" i="5"/>
  <c r="G468" i="5"/>
  <c r="G479" i="5"/>
  <c r="G480" i="5"/>
  <c r="G481" i="5"/>
  <c r="G495" i="5"/>
  <c r="G496" i="5"/>
  <c r="G497" i="5"/>
  <c r="G508" i="5"/>
  <c r="G509" i="5"/>
  <c r="G510" i="5"/>
  <c r="G520" i="5"/>
  <c r="G521" i="5"/>
  <c r="G522" i="5"/>
  <c r="G530" i="5"/>
  <c r="G531" i="5"/>
  <c r="G532" i="5"/>
  <c r="G542" i="5"/>
  <c r="G543" i="5"/>
  <c r="G544" i="5"/>
  <c r="G554" i="5"/>
  <c r="G555" i="5"/>
  <c r="G556" i="5"/>
  <c r="G566" i="5"/>
  <c r="G567" i="5"/>
  <c r="G568" i="5"/>
  <c r="G615" i="5"/>
  <c r="G616" i="5"/>
  <c r="G617" i="5"/>
  <c r="G630" i="5"/>
  <c r="G631" i="5"/>
  <c r="G632" i="5"/>
  <c r="G645" i="5"/>
  <c r="G646" i="5"/>
  <c r="G647" i="5"/>
  <c r="G660" i="5"/>
  <c r="G661" i="5"/>
  <c r="G662" i="5"/>
  <c r="G1" i="5"/>
  <c r="I35" i="3" l="1"/>
  <c r="I34" i="3"/>
  <c r="D376" i="1" l="1"/>
  <c r="D390" i="1"/>
  <c r="D401" i="1"/>
  <c r="D395" i="1"/>
  <c r="D378" i="1"/>
  <c r="D367" i="1"/>
  <c r="D355" i="1"/>
  <c r="D389" i="1"/>
  <c r="D398" i="1"/>
  <c r="D380" i="1"/>
  <c r="D383" i="1"/>
  <c r="D377" i="1"/>
  <c r="D388" i="1"/>
  <c r="D366" i="1"/>
  <c r="D371" i="1"/>
  <c r="D359" i="1"/>
  <c r="D396" i="1"/>
  <c r="D386" i="1"/>
  <c r="D384" i="1"/>
  <c r="D393" i="1"/>
  <c r="D365" i="1"/>
  <c r="D397" i="1"/>
  <c r="D392" i="1"/>
  <c r="D375" i="1"/>
  <c r="D374" i="1"/>
  <c r="D364" i="1"/>
  <c r="D387" i="1"/>
  <c r="D363" i="1"/>
  <c r="D381" i="1"/>
  <c r="D372" i="1"/>
  <c r="D368" i="1"/>
  <c r="D391" i="1"/>
  <c r="D360" i="1"/>
  <c r="D356" i="1"/>
  <c r="D399" i="1"/>
  <c r="D379" i="1"/>
  <c r="D385" i="1"/>
  <c r="D362" i="1"/>
  <c r="D373" i="1"/>
  <c r="D369" i="1"/>
  <c r="D361" i="1"/>
  <c r="D400" i="1"/>
  <c r="D357" i="1"/>
  <c r="D394" i="1"/>
  <c r="D382" i="1"/>
  <c r="D370" i="1"/>
  <c r="D358"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C354" i="1" l="1"/>
  <c r="F354" i="1" s="1"/>
  <c r="B354" i="1"/>
  <c r="C353" i="1"/>
  <c r="F353" i="1" s="1"/>
  <c r="B353" i="1"/>
  <c r="C352" i="1"/>
  <c r="F352" i="1" s="1"/>
  <c r="B352" i="1"/>
  <c r="C351" i="1"/>
  <c r="F351" i="1" s="1"/>
  <c r="B351" i="1"/>
  <c r="E351" i="1" s="1"/>
  <c r="C350" i="1"/>
  <c r="F350" i="1" s="1"/>
  <c r="B350" i="1"/>
  <c r="E350" i="1" s="1"/>
  <c r="C349" i="1"/>
  <c r="F349" i="1" s="1"/>
  <c r="B349" i="1"/>
  <c r="E349" i="1" s="1"/>
  <c r="C348" i="1"/>
  <c r="F348" i="1" s="1"/>
  <c r="B348" i="1"/>
  <c r="E348" i="1" s="1"/>
  <c r="C347" i="1"/>
  <c r="F347" i="1" s="1"/>
  <c r="B347" i="1"/>
  <c r="E347" i="1" s="1"/>
  <c r="B346" i="1"/>
  <c r="E346" i="1" s="1"/>
  <c r="C346" i="1"/>
  <c r="F346" i="1" s="1"/>
  <c r="B345" i="1"/>
  <c r="E345" i="1" s="1"/>
  <c r="C345" i="1"/>
  <c r="F345" i="1" s="1"/>
  <c r="B344" i="1"/>
  <c r="E344" i="1" s="1"/>
  <c r="C344" i="1"/>
  <c r="F344" i="1" s="1"/>
  <c r="B343" i="1"/>
  <c r="E343" i="1" s="1"/>
  <c r="C343" i="1"/>
  <c r="F343" i="1" s="1"/>
  <c r="C342" i="1"/>
  <c r="F342" i="1" s="1"/>
  <c r="B342" i="1"/>
  <c r="E342" i="1" s="1"/>
  <c r="C341" i="1"/>
  <c r="F341" i="1" s="1"/>
  <c r="B341" i="1"/>
  <c r="E341" i="1" s="1"/>
  <c r="C11" i="1"/>
  <c r="F11" i="1" s="1"/>
  <c r="C23" i="1"/>
  <c r="C35" i="1"/>
  <c r="F35" i="1" s="1"/>
  <c r="C47" i="1"/>
  <c r="C59" i="1"/>
  <c r="C71" i="1"/>
  <c r="F71" i="1" s="1"/>
  <c r="C83" i="1"/>
  <c r="F83" i="1" s="1"/>
  <c r="C95" i="1"/>
  <c r="F95" i="1" s="1"/>
  <c r="C107" i="1"/>
  <c r="F107" i="1" s="1"/>
  <c r="C119" i="1"/>
  <c r="F119" i="1" s="1"/>
  <c r="C131" i="1"/>
  <c r="F131" i="1" s="1"/>
  <c r="C143" i="1"/>
  <c r="F143" i="1" s="1"/>
  <c r="C155" i="1"/>
  <c r="F155" i="1" s="1"/>
  <c r="C167" i="1"/>
  <c r="C179" i="1"/>
  <c r="F179" i="1" s="1"/>
  <c r="C191" i="1"/>
  <c r="F191" i="1" s="1"/>
  <c r="C203" i="1"/>
  <c r="F203" i="1" s="1"/>
  <c r="C215" i="1"/>
  <c r="F215" i="1" s="1"/>
  <c r="C227" i="1"/>
  <c r="F227" i="1" s="1"/>
  <c r="C239" i="1"/>
  <c r="F239" i="1" s="1"/>
  <c r="C251" i="1"/>
  <c r="F251" i="1" s="1"/>
  <c r="C263" i="1"/>
  <c r="F263" i="1" s="1"/>
  <c r="C275" i="1"/>
  <c r="F275" i="1" s="1"/>
  <c r="C287" i="1"/>
  <c r="F287" i="1" s="1"/>
  <c r="C299" i="1"/>
  <c r="F299" i="1" s="1"/>
  <c r="C311" i="1"/>
  <c r="C323" i="1"/>
  <c r="F323" i="1" s="1"/>
  <c r="C335" i="1"/>
  <c r="F335" i="1" s="1"/>
  <c r="B8" i="1"/>
  <c r="E8" i="1" s="1"/>
  <c r="B20" i="1"/>
  <c r="E20" i="1" s="1"/>
  <c r="B32" i="1"/>
  <c r="E32" i="1" s="1"/>
  <c r="B44" i="1"/>
  <c r="E44" i="1" s="1"/>
  <c r="B56" i="1"/>
  <c r="E56" i="1" s="1"/>
  <c r="B68" i="1"/>
  <c r="E68" i="1" s="1"/>
  <c r="B80" i="1"/>
  <c r="E80" i="1" s="1"/>
  <c r="B92" i="1"/>
  <c r="E92" i="1" s="1"/>
  <c r="B104" i="1"/>
  <c r="E104" i="1" s="1"/>
  <c r="B116" i="1"/>
  <c r="E116" i="1" s="1"/>
  <c r="B128" i="1"/>
  <c r="E128" i="1" s="1"/>
  <c r="B140" i="1"/>
  <c r="E140" i="1" s="1"/>
  <c r="B152" i="1"/>
  <c r="E152" i="1" s="1"/>
  <c r="B164" i="1"/>
  <c r="E164" i="1" s="1"/>
  <c r="B176" i="1"/>
  <c r="E176" i="1" s="1"/>
  <c r="B188" i="1"/>
  <c r="E188" i="1" s="1"/>
  <c r="B200" i="1"/>
  <c r="E200" i="1" s="1"/>
  <c r="B212" i="1"/>
  <c r="E212" i="1" s="1"/>
  <c r="B224" i="1"/>
  <c r="E224" i="1" s="1"/>
  <c r="B236" i="1"/>
  <c r="E236" i="1" s="1"/>
  <c r="B248" i="1"/>
  <c r="E248" i="1" s="1"/>
  <c r="B260" i="1"/>
  <c r="E260" i="1" s="1"/>
  <c r="B272" i="1"/>
  <c r="E272" i="1" s="1"/>
  <c r="B284" i="1"/>
  <c r="E284" i="1" s="1"/>
  <c r="B296" i="1"/>
  <c r="E296" i="1" s="1"/>
  <c r="B308" i="1"/>
  <c r="E308" i="1" s="1"/>
  <c r="B320" i="1"/>
  <c r="E320" i="1" s="1"/>
  <c r="B332" i="1"/>
  <c r="E332" i="1" s="1"/>
  <c r="C94" i="1"/>
  <c r="F94" i="1" s="1"/>
  <c r="C178" i="1"/>
  <c r="F178" i="1" s="1"/>
  <c r="C286" i="1"/>
  <c r="F286" i="1" s="1"/>
  <c r="B19" i="1"/>
  <c r="E19" i="1" s="1"/>
  <c r="B163" i="1"/>
  <c r="E163" i="1" s="1"/>
  <c r="B283" i="1"/>
  <c r="E283" i="1" s="1"/>
  <c r="C12" i="1"/>
  <c r="F12" i="1" s="1"/>
  <c r="C24" i="1"/>
  <c r="F24" i="1" s="1"/>
  <c r="C36" i="1"/>
  <c r="F36" i="1" s="1"/>
  <c r="C48" i="1"/>
  <c r="F48" i="1" s="1"/>
  <c r="C60" i="1"/>
  <c r="F60" i="1" s="1"/>
  <c r="C72" i="1"/>
  <c r="F72" i="1" s="1"/>
  <c r="C84" i="1"/>
  <c r="F84" i="1" s="1"/>
  <c r="C96" i="1"/>
  <c r="F96" i="1" s="1"/>
  <c r="C108" i="1"/>
  <c r="F108" i="1" s="1"/>
  <c r="C120" i="1"/>
  <c r="F120" i="1" s="1"/>
  <c r="C132" i="1"/>
  <c r="C144" i="1"/>
  <c r="C156" i="1"/>
  <c r="F156" i="1" s="1"/>
  <c r="C168" i="1"/>
  <c r="F168" i="1" s="1"/>
  <c r="C180" i="1"/>
  <c r="F180" i="1" s="1"/>
  <c r="C192" i="1"/>
  <c r="F192" i="1" s="1"/>
  <c r="C204" i="1"/>
  <c r="F204" i="1" s="1"/>
  <c r="C216" i="1"/>
  <c r="F216" i="1" s="1"/>
  <c r="C228" i="1"/>
  <c r="F228" i="1" s="1"/>
  <c r="C240" i="1"/>
  <c r="F240" i="1" s="1"/>
  <c r="C252" i="1"/>
  <c r="F252" i="1" s="1"/>
  <c r="C264" i="1"/>
  <c r="F264" i="1" s="1"/>
  <c r="C276" i="1"/>
  <c r="F276" i="1" s="1"/>
  <c r="C288" i="1"/>
  <c r="C300" i="1"/>
  <c r="F300" i="1" s="1"/>
  <c r="C312" i="1"/>
  <c r="F312" i="1" s="1"/>
  <c r="C324" i="1"/>
  <c r="F324" i="1" s="1"/>
  <c r="C336" i="1"/>
  <c r="F336" i="1" s="1"/>
  <c r="B9" i="1"/>
  <c r="E9" i="1" s="1"/>
  <c r="B21" i="1"/>
  <c r="E21" i="1" s="1"/>
  <c r="B33" i="1"/>
  <c r="E33" i="1" s="1"/>
  <c r="B45" i="1"/>
  <c r="E45" i="1" s="1"/>
  <c r="B57" i="1"/>
  <c r="E57" i="1" s="1"/>
  <c r="B69" i="1"/>
  <c r="E69" i="1" s="1"/>
  <c r="B81" i="1"/>
  <c r="E81" i="1" s="1"/>
  <c r="B93" i="1"/>
  <c r="E93" i="1" s="1"/>
  <c r="B105" i="1"/>
  <c r="E105" i="1" s="1"/>
  <c r="B117" i="1"/>
  <c r="E117" i="1" s="1"/>
  <c r="B129" i="1"/>
  <c r="E129" i="1" s="1"/>
  <c r="B141" i="1"/>
  <c r="E141" i="1" s="1"/>
  <c r="B153" i="1"/>
  <c r="E153" i="1" s="1"/>
  <c r="B165" i="1"/>
  <c r="E165" i="1" s="1"/>
  <c r="B177" i="1"/>
  <c r="E177" i="1" s="1"/>
  <c r="B189" i="1"/>
  <c r="E189" i="1" s="1"/>
  <c r="B201" i="1"/>
  <c r="E201" i="1" s="1"/>
  <c r="B213" i="1"/>
  <c r="E213" i="1" s="1"/>
  <c r="B225" i="1"/>
  <c r="E225" i="1" s="1"/>
  <c r="B237" i="1"/>
  <c r="E237" i="1" s="1"/>
  <c r="B249" i="1"/>
  <c r="E249" i="1" s="1"/>
  <c r="B261" i="1"/>
  <c r="E261" i="1" s="1"/>
  <c r="B273" i="1"/>
  <c r="E273" i="1" s="1"/>
  <c r="B285" i="1"/>
  <c r="E285" i="1" s="1"/>
  <c r="B297" i="1"/>
  <c r="E297" i="1" s="1"/>
  <c r="B309" i="1"/>
  <c r="E309" i="1" s="1"/>
  <c r="B321" i="1"/>
  <c r="E321" i="1" s="1"/>
  <c r="B333" i="1"/>
  <c r="E333" i="1" s="1"/>
  <c r="C57" i="1"/>
  <c r="F57" i="1" s="1"/>
  <c r="C165" i="1"/>
  <c r="F165" i="1" s="1"/>
  <c r="C201" i="1"/>
  <c r="F201" i="1" s="1"/>
  <c r="C237" i="1"/>
  <c r="C249" i="1"/>
  <c r="F249" i="1" s="1"/>
  <c r="C285" i="1"/>
  <c r="F285" i="1" s="1"/>
  <c r="B6" i="1"/>
  <c r="E6" i="1" s="1"/>
  <c r="B54" i="1"/>
  <c r="E54" i="1" s="1"/>
  <c r="B114" i="1"/>
  <c r="E114" i="1" s="1"/>
  <c r="B174" i="1"/>
  <c r="E174" i="1" s="1"/>
  <c r="B246" i="1"/>
  <c r="E246" i="1" s="1"/>
  <c r="B318" i="1"/>
  <c r="E318" i="1" s="1"/>
  <c r="C106" i="1"/>
  <c r="F106" i="1" s="1"/>
  <c r="B55" i="1"/>
  <c r="E55" i="1" s="1"/>
  <c r="B139" i="1"/>
  <c r="E139" i="1" s="1"/>
  <c r="B271" i="1"/>
  <c r="E271" i="1" s="1"/>
  <c r="C13" i="1"/>
  <c r="F13" i="1" s="1"/>
  <c r="C25" i="1"/>
  <c r="F25" i="1" s="1"/>
  <c r="C37" i="1"/>
  <c r="F37" i="1" s="1"/>
  <c r="C49" i="1"/>
  <c r="F49" i="1" s="1"/>
  <c r="C61" i="1"/>
  <c r="F61" i="1" s="1"/>
  <c r="C73" i="1"/>
  <c r="F73" i="1" s="1"/>
  <c r="C85" i="1"/>
  <c r="F85" i="1" s="1"/>
  <c r="C97" i="1"/>
  <c r="F97" i="1" s="1"/>
  <c r="C109" i="1"/>
  <c r="F109" i="1" s="1"/>
  <c r="C121" i="1"/>
  <c r="F121" i="1" s="1"/>
  <c r="C133" i="1"/>
  <c r="F133" i="1" s="1"/>
  <c r="C145" i="1"/>
  <c r="C157" i="1"/>
  <c r="F157" i="1" s="1"/>
  <c r="C169" i="1"/>
  <c r="F169" i="1" s="1"/>
  <c r="C181" i="1"/>
  <c r="F181" i="1" s="1"/>
  <c r="C193" i="1"/>
  <c r="F193" i="1" s="1"/>
  <c r="C205" i="1"/>
  <c r="F205" i="1" s="1"/>
  <c r="C217" i="1"/>
  <c r="F217" i="1" s="1"/>
  <c r="C229" i="1"/>
  <c r="F229" i="1" s="1"/>
  <c r="C241" i="1"/>
  <c r="F241" i="1" s="1"/>
  <c r="C253" i="1"/>
  <c r="F253" i="1" s="1"/>
  <c r="C265" i="1"/>
  <c r="F265" i="1" s="1"/>
  <c r="C277" i="1"/>
  <c r="F277" i="1" s="1"/>
  <c r="C289" i="1"/>
  <c r="C301" i="1"/>
  <c r="F301" i="1" s="1"/>
  <c r="C313" i="1"/>
  <c r="F313" i="1" s="1"/>
  <c r="C325" i="1"/>
  <c r="F325" i="1" s="1"/>
  <c r="C337" i="1"/>
  <c r="F337" i="1" s="1"/>
  <c r="B10" i="1"/>
  <c r="E10" i="1" s="1"/>
  <c r="B22" i="1"/>
  <c r="E22" i="1" s="1"/>
  <c r="B34" i="1"/>
  <c r="E34" i="1" s="1"/>
  <c r="B46" i="1"/>
  <c r="E46" i="1" s="1"/>
  <c r="B58" i="1"/>
  <c r="E58" i="1" s="1"/>
  <c r="B70" i="1"/>
  <c r="E70" i="1" s="1"/>
  <c r="B82" i="1"/>
  <c r="E82" i="1" s="1"/>
  <c r="B94" i="1"/>
  <c r="E94" i="1" s="1"/>
  <c r="B106" i="1"/>
  <c r="E106" i="1" s="1"/>
  <c r="B118" i="1"/>
  <c r="E118" i="1" s="1"/>
  <c r="B130" i="1"/>
  <c r="E130" i="1" s="1"/>
  <c r="B142" i="1"/>
  <c r="E142" i="1" s="1"/>
  <c r="B154" i="1"/>
  <c r="E154" i="1" s="1"/>
  <c r="B166" i="1"/>
  <c r="E166" i="1" s="1"/>
  <c r="B178" i="1"/>
  <c r="E178" i="1" s="1"/>
  <c r="B190" i="1"/>
  <c r="E190" i="1" s="1"/>
  <c r="B202" i="1"/>
  <c r="E202" i="1" s="1"/>
  <c r="B214" i="1"/>
  <c r="E214" i="1" s="1"/>
  <c r="B226" i="1"/>
  <c r="E226" i="1" s="1"/>
  <c r="B238" i="1"/>
  <c r="E238" i="1" s="1"/>
  <c r="B250" i="1"/>
  <c r="E250" i="1" s="1"/>
  <c r="B262" i="1"/>
  <c r="E262" i="1" s="1"/>
  <c r="B274" i="1"/>
  <c r="E274" i="1" s="1"/>
  <c r="B286" i="1"/>
  <c r="E286" i="1" s="1"/>
  <c r="B298" i="1"/>
  <c r="E298" i="1" s="1"/>
  <c r="B310" i="1"/>
  <c r="E310" i="1" s="1"/>
  <c r="B322" i="1"/>
  <c r="E322" i="1" s="1"/>
  <c r="B334" i="1"/>
  <c r="E334" i="1" s="1"/>
  <c r="C33" i="1"/>
  <c r="F33" i="1" s="1"/>
  <c r="C333" i="1"/>
  <c r="F333" i="1" s="1"/>
  <c r="B90" i="1"/>
  <c r="E90" i="1" s="1"/>
  <c r="B198" i="1"/>
  <c r="E198" i="1" s="1"/>
  <c r="B270" i="1"/>
  <c r="E270" i="1" s="1"/>
  <c r="C22" i="1"/>
  <c r="F22" i="1" s="1"/>
  <c r="C274" i="1"/>
  <c r="F274" i="1" s="1"/>
  <c r="B7" i="1"/>
  <c r="E7" i="1" s="1"/>
  <c r="B175" i="1"/>
  <c r="E175" i="1" s="1"/>
  <c r="B331" i="1"/>
  <c r="E331" i="1" s="1"/>
  <c r="C14" i="1"/>
  <c r="F14" i="1" s="1"/>
  <c r="C26" i="1"/>
  <c r="F26" i="1" s="1"/>
  <c r="C38" i="1"/>
  <c r="F38" i="1" s="1"/>
  <c r="C50" i="1"/>
  <c r="F50" i="1" s="1"/>
  <c r="C62" i="1"/>
  <c r="F62" i="1" s="1"/>
  <c r="C74" i="1"/>
  <c r="C86" i="1"/>
  <c r="F86" i="1" s="1"/>
  <c r="C98" i="1"/>
  <c r="F98" i="1" s="1"/>
  <c r="C110" i="1"/>
  <c r="F110" i="1" s="1"/>
  <c r="C122" i="1"/>
  <c r="F122" i="1" s="1"/>
  <c r="C134" i="1"/>
  <c r="F134" i="1" s="1"/>
  <c r="C146" i="1"/>
  <c r="F146" i="1" s="1"/>
  <c r="C158" i="1"/>
  <c r="F158" i="1" s="1"/>
  <c r="C170" i="1"/>
  <c r="F170" i="1" s="1"/>
  <c r="C182" i="1"/>
  <c r="F182" i="1" s="1"/>
  <c r="C194" i="1"/>
  <c r="F194" i="1" s="1"/>
  <c r="C206" i="1"/>
  <c r="F206" i="1" s="1"/>
  <c r="C218" i="1"/>
  <c r="C230" i="1"/>
  <c r="F230" i="1" s="1"/>
  <c r="C242" i="1"/>
  <c r="F242" i="1" s="1"/>
  <c r="C254" i="1"/>
  <c r="F254" i="1" s="1"/>
  <c r="C266" i="1"/>
  <c r="F266" i="1" s="1"/>
  <c r="C278" i="1"/>
  <c r="F278" i="1" s="1"/>
  <c r="C290" i="1"/>
  <c r="F290" i="1" s="1"/>
  <c r="C302" i="1"/>
  <c r="F302" i="1" s="1"/>
  <c r="C314" i="1"/>
  <c r="F314" i="1" s="1"/>
  <c r="C326" i="1"/>
  <c r="F326" i="1" s="1"/>
  <c r="C338" i="1"/>
  <c r="F338" i="1" s="1"/>
  <c r="B11" i="1"/>
  <c r="E11" i="1" s="1"/>
  <c r="B23" i="1"/>
  <c r="E23" i="1" s="1"/>
  <c r="B35" i="1"/>
  <c r="E35" i="1" s="1"/>
  <c r="B47" i="1"/>
  <c r="E47" i="1" s="1"/>
  <c r="B59" i="1"/>
  <c r="E59" i="1" s="1"/>
  <c r="B71" i="1"/>
  <c r="E71" i="1" s="1"/>
  <c r="B83" i="1"/>
  <c r="E83" i="1" s="1"/>
  <c r="B95" i="1"/>
  <c r="E95" i="1" s="1"/>
  <c r="B107" i="1"/>
  <c r="E107" i="1" s="1"/>
  <c r="B119" i="1"/>
  <c r="E119" i="1" s="1"/>
  <c r="B131" i="1"/>
  <c r="E131" i="1" s="1"/>
  <c r="B143" i="1"/>
  <c r="E143" i="1" s="1"/>
  <c r="B155" i="1"/>
  <c r="E155" i="1" s="1"/>
  <c r="B167" i="1"/>
  <c r="E167" i="1" s="1"/>
  <c r="B179" i="1"/>
  <c r="E179" i="1" s="1"/>
  <c r="B191" i="1"/>
  <c r="E191" i="1" s="1"/>
  <c r="B203" i="1"/>
  <c r="E203" i="1" s="1"/>
  <c r="B215" i="1"/>
  <c r="E215" i="1" s="1"/>
  <c r="B227" i="1"/>
  <c r="E227" i="1" s="1"/>
  <c r="B239" i="1"/>
  <c r="E239" i="1" s="1"/>
  <c r="B251" i="1"/>
  <c r="E251" i="1" s="1"/>
  <c r="B263" i="1"/>
  <c r="E263" i="1" s="1"/>
  <c r="B275" i="1"/>
  <c r="E275" i="1" s="1"/>
  <c r="B287" i="1"/>
  <c r="E287" i="1" s="1"/>
  <c r="B299" i="1"/>
  <c r="E299" i="1" s="1"/>
  <c r="B311" i="1"/>
  <c r="E311" i="1" s="1"/>
  <c r="B323" i="1"/>
  <c r="E323" i="1" s="1"/>
  <c r="B335" i="1"/>
  <c r="E335" i="1" s="1"/>
  <c r="C81" i="1"/>
  <c r="F81" i="1" s="1"/>
  <c r="C58" i="1"/>
  <c r="F58" i="1" s="1"/>
  <c r="C142" i="1"/>
  <c r="F142" i="1" s="1"/>
  <c r="C166" i="1"/>
  <c r="F166" i="1" s="1"/>
  <c r="C238" i="1"/>
  <c r="F238" i="1" s="1"/>
  <c r="B31" i="1"/>
  <c r="E31" i="1" s="1"/>
  <c r="B127" i="1"/>
  <c r="E127" i="1" s="1"/>
  <c r="B259" i="1"/>
  <c r="E259" i="1" s="1"/>
  <c r="C15" i="1"/>
  <c r="F15" i="1" s="1"/>
  <c r="C27" i="1"/>
  <c r="C39" i="1"/>
  <c r="F39" i="1" s="1"/>
  <c r="C51" i="1"/>
  <c r="F51" i="1" s="1"/>
  <c r="C63" i="1"/>
  <c r="F63" i="1" s="1"/>
  <c r="C75" i="1"/>
  <c r="F75" i="1" s="1"/>
  <c r="C87" i="1"/>
  <c r="F87" i="1" s="1"/>
  <c r="C99" i="1"/>
  <c r="F99" i="1" s="1"/>
  <c r="C111" i="1"/>
  <c r="F111" i="1" s="1"/>
  <c r="C123" i="1"/>
  <c r="F123" i="1" s="1"/>
  <c r="C135" i="1"/>
  <c r="F135" i="1" s="1"/>
  <c r="C147" i="1"/>
  <c r="F147" i="1" s="1"/>
  <c r="C159" i="1"/>
  <c r="F159" i="1" s="1"/>
  <c r="C171" i="1"/>
  <c r="C183" i="1"/>
  <c r="F183" i="1" s="1"/>
  <c r="C195" i="1"/>
  <c r="F195" i="1" s="1"/>
  <c r="C207" i="1"/>
  <c r="F207" i="1" s="1"/>
  <c r="C219" i="1"/>
  <c r="F219" i="1" s="1"/>
  <c r="C231" i="1"/>
  <c r="F231" i="1" s="1"/>
  <c r="C243" i="1"/>
  <c r="F243" i="1" s="1"/>
  <c r="C255" i="1"/>
  <c r="F255" i="1" s="1"/>
  <c r="C267" i="1"/>
  <c r="F267" i="1" s="1"/>
  <c r="C279" i="1"/>
  <c r="F279" i="1" s="1"/>
  <c r="C291" i="1"/>
  <c r="F291" i="1" s="1"/>
  <c r="C303" i="1"/>
  <c r="F303" i="1" s="1"/>
  <c r="C315" i="1"/>
  <c r="F315" i="1" s="1"/>
  <c r="C327" i="1"/>
  <c r="F327" i="1" s="1"/>
  <c r="C339" i="1"/>
  <c r="F339" i="1" s="1"/>
  <c r="B12" i="1"/>
  <c r="E12" i="1" s="1"/>
  <c r="B24" i="1"/>
  <c r="E24" i="1" s="1"/>
  <c r="B36" i="1"/>
  <c r="E36" i="1" s="1"/>
  <c r="B48" i="1"/>
  <c r="E48" i="1" s="1"/>
  <c r="B60" i="1"/>
  <c r="E60" i="1" s="1"/>
  <c r="B72" i="1"/>
  <c r="E72" i="1" s="1"/>
  <c r="B84" i="1"/>
  <c r="E84" i="1" s="1"/>
  <c r="B96" i="1"/>
  <c r="E96" i="1" s="1"/>
  <c r="B108" i="1"/>
  <c r="E108" i="1" s="1"/>
  <c r="B120" i="1"/>
  <c r="E120" i="1" s="1"/>
  <c r="B132" i="1"/>
  <c r="E132" i="1" s="1"/>
  <c r="B144" i="1"/>
  <c r="E144" i="1" s="1"/>
  <c r="B156" i="1"/>
  <c r="E156" i="1" s="1"/>
  <c r="B168" i="1"/>
  <c r="E168" i="1" s="1"/>
  <c r="B180" i="1"/>
  <c r="E180" i="1" s="1"/>
  <c r="B192" i="1"/>
  <c r="E192" i="1" s="1"/>
  <c r="B204" i="1"/>
  <c r="E204" i="1" s="1"/>
  <c r="B216" i="1"/>
  <c r="E216" i="1" s="1"/>
  <c r="B228" i="1"/>
  <c r="E228" i="1" s="1"/>
  <c r="B240" i="1"/>
  <c r="E240" i="1" s="1"/>
  <c r="B252" i="1"/>
  <c r="E252" i="1" s="1"/>
  <c r="B264" i="1"/>
  <c r="E264" i="1" s="1"/>
  <c r="B276" i="1"/>
  <c r="E276" i="1" s="1"/>
  <c r="B288" i="1"/>
  <c r="E288" i="1" s="1"/>
  <c r="B300" i="1"/>
  <c r="E300" i="1" s="1"/>
  <c r="B312" i="1"/>
  <c r="E312" i="1" s="1"/>
  <c r="B324" i="1"/>
  <c r="E324" i="1" s="1"/>
  <c r="B336" i="1"/>
  <c r="E336" i="1" s="1"/>
  <c r="C69" i="1"/>
  <c r="F69" i="1" s="1"/>
  <c r="C70" i="1"/>
  <c r="F70" i="1" s="1"/>
  <c r="C154" i="1"/>
  <c r="F154" i="1" s="1"/>
  <c r="C226" i="1"/>
  <c r="F226" i="1" s="1"/>
  <c r="C334" i="1"/>
  <c r="F334" i="1" s="1"/>
  <c r="B103" i="1"/>
  <c r="E103" i="1" s="1"/>
  <c r="B247" i="1"/>
  <c r="E247" i="1" s="1"/>
  <c r="C4" i="1"/>
  <c r="F4" i="1" s="1"/>
  <c r="C16" i="1"/>
  <c r="F16" i="1" s="1"/>
  <c r="C28" i="1"/>
  <c r="F28" i="1" s="1"/>
  <c r="C40" i="1"/>
  <c r="F40" i="1" s="1"/>
  <c r="C52" i="1"/>
  <c r="F52" i="1" s="1"/>
  <c r="C64" i="1"/>
  <c r="F64" i="1" s="1"/>
  <c r="C76" i="1"/>
  <c r="F76" i="1" s="1"/>
  <c r="C88" i="1"/>
  <c r="F88" i="1" s="1"/>
  <c r="C100" i="1"/>
  <c r="F100" i="1" s="1"/>
  <c r="C112" i="1"/>
  <c r="F112" i="1" s="1"/>
  <c r="C124" i="1"/>
  <c r="F124" i="1" s="1"/>
  <c r="C136" i="1"/>
  <c r="F136" i="1" s="1"/>
  <c r="C148" i="1"/>
  <c r="F148" i="1" s="1"/>
  <c r="C160" i="1"/>
  <c r="F160" i="1" s="1"/>
  <c r="C172" i="1"/>
  <c r="F172" i="1" s="1"/>
  <c r="C184" i="1"/>
  <c r="F184" i="1" s="1"/>
  <c r="C196" i="1"/>
  <c r="F196" i="1" s="1"/>
  <c r="C208" i="1"/>
  <c r="F208" i="1" s="1"/>
  <c r="C220" i="1"/>
  <c r="F220" i="1" s="1"/>
  <c r="C232" i="1"/>
  <c r="F232" i="1" s="1"/>
  <c r="C244" i="1"/>
  <c r="F244" i="1" s="1"/>
  <c r="C256" i="1"/>
  <c r="F256" i="1" s="1"/>
  <c r="C268" i="1"/>
  <c r="F268" i="1" s="1"/>
  <c r="C280" i="1"/>
  <c r="F280" i="1" s="1"/>
  <c r="C292" i="1"/>
  <c r="F292" i="1" s="1"/>
  <c r="C304" i="1"/>
  <c r="F304" i="1" s="1"/>
  <c r="C316" i="1"/>
  <c r="F316" i="1" s="1"/>
  <c r="C328" i="1"/>
  <c r="F328" i="1" s="1"/>
  <c r="C340" i="1"/>
  <c r="F340" i="1" s="1"/>
  <c r="B13" i="1"/>
  <c r="E13" i="1" s="1"/>
  <c r="B25" i="1"/>
  <c r="E25" i="1" s="1"/>
  <c r="B37" i="1"/>
  <c r="E37" i="1" s="1"/>
  <c r="B49" i="1"/>
  <c r="E49" i="1" s="1"/>
  <c r="B61" i="1"/>
  <c r="E61" i="1" s="1"/>
  <c r="B73" i="1"/>
  <c r="E73" i="1" s="1"/>
  <c r="B85" i="1"/>
  <c r="E85" i="1" s="1"/>
  <c r="B97" i="1"/>
  <c r="E97" i="1" s="1"/>
  <c r="B109" i="1"/>
  <c r="E109" i="1" s="1"/>
  <c r="B121" i="1"/>
  <c r="E121" i="1" s="1"/>
  <c r="B133" i="1"/>
  <c r="E133" i="1" s="1"/>
  <c r="B145" i="1"/>
  <c r="E145" i="1" s="1"/>
  <c r="B157" i="1"/>
  <c r="E157" i="1" s="1"/>
  <c r="B169" i="1"/>
  <c r="E169" i="1" s="1"/>
  <c r="B181" i="1"/>
  <c r="E181" i="1" s="1"/>
  <c r="B193" i="1"/>
  <c r="E193" i="1" s="1"/>
  <c r="B205" i="1"/>
  <c r="E205" i="1" s="1"/>
  <c r="B217" i="1"/>
  <c r="E217" i="1" s="1"/>
  <c r="B229" i="1"/>
  <c r="E229" i="1" s="1"/>
  <c r="B241" i="1"/>
  <c r="E241" i="1" s="1"/>
  <c r="B253" i="1"/>
  <c r="E253" i="1" s="1"/>
  <c r="B265" i="1"/>
  <c r="E265" i="1" s="1"/>
  <c r="B277" i="1"/>
  <c r="E277" i="1" s="1"/>
  <c r="B289" i="1"/>
  <c r="E289" i="1" s="1"/>
  <c r="B301" i="1"/>
  <c r="E301" i="1" s="1"/>
  <c r="B313" i="1"/>
  <c r="E313" i="1" s="1"/>
  <c r="B325" i="1"/>
  <c r="E325" i="1" s="1"/>
  <c r="B337" i="1"/>
  <c r="E337" i="1" s="1"/>
  <c r="C45" i="1"/>
  <c r="F45" i="1" s="1"/>
  <c r="C321" i="1"/>
  <c r="F321" i="1" s="1"/>
  <c r="B78" i="1"/>
  <c r="E78" i="1" s="1"/>
  <c r="B162" i="1"/>
  <c r="E162" i="1" s="1"/>
  <c r="B258" i="1"/>
  <c r="E258" i="1" s="1"/>
  <c r="B330" i="1"/>
  <c r="E330" i="1" s="1"/>
  <c r="C34" i="1"/>
  <c r="F34" i="1" s="1"/>
  <c r="C214" i="1"/>
  <c r="F214" i="1" s="1"/>
  <c r="C322" i="1"/>
  <c r="F322" i="1" s="1"/>
  <c r="B79" i="1"/>
  <c r="E79" i="1" s="1"/>
  <c r="B199" i="1"/>
  <c r="E199" i="1" s="1"/>
  <c r="B319" i="1"/>
  <c r="E319" i="1" s="1"/>
  <c r="C5" i="1"/>
  <c r="F5" i="1" s="1"/>
  <c r="C17" i="1"/>
  <c r="C29" i="1"/>
  <c r="F29" i="1" s="1"/>
  <c r="C41" i="1"/>
  <c r="F41" i="1" s="1"/>
  <c r="C53" i="1"/>
  <c r="F53" i="1" s="1"/>
  <c r="C65" i="1"/>
  <c r="F65" i="1" s="1"/>
  <c r="C77" i="1"/>
  <c r="F77" i="1" s="1"/>
  <c r="C89" i="1"/>
  <c r="F89" i="1" s="1"/>
  <c r="C101" i="1"/>
  <c r="F101" i="1" s="1"/>
  <c r="C113" i="1"/>
  <c r="F113" i="1" s="1"/>
  <c r="C125" i="1"/>
  <c r="F125" i="1" s="1"/>
  <c r="C137" i="1"/>
  <c r="F137" i="1" s="1"/>
  <c r="C149" i="1"/>
  <c r="F149" i="1" s="1"/>
  <c r="C161" i="1"/>
  <c r="F161" i="1" s="1"/>
  <c r="C173" i="1"/>
  <c r="F173" i="1" s="1"/>
  <c r="C185" i="1"/>
  <c r="F185" i="1" s="1"/>
  <c r="C197" i="1"/>
  <c r="F197" i="1" s="1"/>
  <c r="C209" i="1"/>
  <c r="F209" i="1" s="1"/>
  <c r="C221" i="1"/>
  <c r="F221" i="1" s="1"/>
  <c r="C233" i="1"/>
  <c r="F233" i="1" s="1"/>
  <c r="C245" i="1"/>
  <c r="F245" i="1" s="1"/>
  <c r="C257" i="1"/>
  <c r="F257" i="1" s="1"/>
  <c r="C269" i="1"/>
  <c r="F269" i="1" s="1"/>
  <c r="C281" i="1"/>
  <c r="F281" i="1" s="1"/>
  <c r="C293" i="1"/>
  <c r="F293" i="1" s="1"/>
  <c r="C305" i="1"/>
  <c r="F305" i="1" s="1"/>
  <c r="C317" i="1"/>
  <c r="F317" i="1" s="1"/>
  <c r="C329" i="1"/>
  <c r="F329" i="1" s="1"/>
  <c r="B14" i="1"/>
  <c r="E14" i="1" s="1"/>
  <c r="B26" i="1"/>
  <c r="E26" i="1" s="1"/>
  <c r="B38" i="1"/>
  <c r="E38" i="1" s="1"/>
  <c r="B50" i="1"/>
  <c r="E50" i="1" s="1"/>
  <c r="B62" i="1"/>
  <c r="E62" i="1" s="1"/>
  <c r="B74" i="1"/>
  <c r="E74" i="1" s="1"/>
  <c r="B86" i="1"/>
  <c r="E86" i="1" s="1"/>
  <c r="B98" i="1"/>
  <c r="E98" i="1" s="1"/>
  <c r="B110" i="1"/>
  <c r="E110" i="1" s="1"/>
  <c r="B122" i="1"/>
  <c r="E122" i="1" s="1"/>
  <c r="B134" i="1"/>
  <c r="E134" i="1" s="1"/>
  <c r="B146" i="1"/>
  <c r="E146" i="1" s="1"/>
  <c r="B158" i="1"/>
  <c r="E158" i="1" s="1"/>
  <c r="B170" i="1"/>
  <c r="E170" i="1" s="1"/>
  <c r="B182" i="1"/>
  <c r="E182" i="1" s="1"/>
  <c r="B194" i="1"/>
  <c r="E194" i="1" s="1"/>
  <c r="B206" i="1"/>
  <c r="E206" i="1" s="1"/>
  <c r="B218" i="1"/>
  <c r="E218" i="1" s="1"/>
  <c r="B230" i="1"/>
  <c r="E230" i="1" s="1"/>
  <c r="B242" i="1"/>
  <c r="E242" i="1" s="1"/>
  <c r="B254" i="1"/>
  <c r="E254" i="1" s="1"/>
  <c r="B266" i="1"/>
  <c r="E266" i="1" s="1"/>
  <c r="B278" i="1"/>
  <c r="E278" i="1" s="1"/>
  <c r="B290" i="1"/>
  <c r="E290" i="1" s="1"/>
  <c r="B302" i="1"/>
  <c r="E302" i="1" s="1"/>
  <c r="B314" i="1"/>
  <c r="E314" i="1" s="1"/>
  <c r="B326" i="1"/>
  <c r="E326" i="1" s="1"/>
  <c r="B338" i="1"/>
  <c r="E338" i="1" s="1"/>
  <c r="C93" i="1"/>
  <c r="F93" i="1" s="1"/>
  <c r="C309" i="1"/>
  <c r="F309" i="1" s="1"/>
  <c r="B42" i="1"/>
  <c r="E42" i="1" s="1"/>
  <c r="B138" i="1"/>
  <c r="E138" i="1" s="1"/>
  <c r="B210" i="1"/>
  <c r="E210" i="1" s="1"/>
  <c r="B282" i="1"/>
  <c r="E282" i="1" s="1"/>
  <c r="C82" i="1"/>
  <c r="F82" i="1" s="1"/>
  <c r="C250" i="1"/>
  <c r="F250" i="1" s="1"/>
  <c r="B67" i="1"/>
  <c r="E67" i="1" s="1"/>
  <c r="B151" i="1"/>
  <c r="E151" i="1" s="1"/>
  <c r="B235" i="1"/>
  <c r="E235" i="1" s="1"/>
  <c r="C6" i="1"/>
  <c r="F6" i="1" s="1"/>
  <c r="C18" i="1"/>
  <c r="F18" i="1" s="1"/>
  <c r="C30" i="1"/>
  <c r="F30" i="1" s="1"/>
  <c r="C42" i="1"/>
  <c r="F42" i="1" s="1"/>
  <c r="C54" i="1"/>
  <c r="F54" i="1" s="1"/>
  <c r="C66" i="1"/>
  <c r="F66" i="1" s="1"/>
  <c r="C78" i="1"/>
  <c r="F78" i="1" s="1"/>
  <c r="C90" i="1"/>
  <c r="F90" i="1" s="1"/>
  <c r="C102" i="1"/>
  <c r="F102" i="1" s="1"/>
  <c r="C114" i="1"/>
  <c r="F114" i="1" s="1"/>
  <c r="C126" i="1"/>
  <c r="F126" i="1" s="1"/>
  <c r="C138" i="1"/>
  <c r="F138" i="1" s="1"/>
  <c r="C150" i="1"/>
  <c r="F150" i="1" s="1"/>
  <c r="C162" i="1"/>
  <c r="F162" i="1" s="1"/>
  <c r="C174" i="1"/>
  <c r="F174" i="1" s="1"/>
  <c r="C186" i="1"/>
  <c r="F186" i="1" s="1"/>
  <c r="C198" i="1"/>
  <c r="F198" i="1" s="1"/>
  <c r="C210" i="1"/>
  <c r="F210" i="1" s="1"/>
  <c r="C222" i="1"/>
  <c r="F222" i="1" s="1"/>
  <c r="C234" i="1"/>
  <c r="F234" i="1" s="1"/>
  <c r="C246" i="1"/>
  <c r="F246" i="1" s="1"/>
  <c r="C258" i="1"/>
  <c r="F258" i="1" s="1"/>
  <c r="C270" i="1"/>
  <c r="F270" i="1" s="1"/>
  <c r="C282" i="1"/>
  <c r="F282" i="1" s="1"/>
  <c r="C294" i="1"/>
  <c r="F294" i="1" s="1"/>
  <c r="C306" i="1"/>
  <c r="F306" i="1" s="1"/>
  <c r="C318" i="1"/>
  <c r="F318" i="1" s="1"/>
  <c r="C330" i="1"/>
  <c r="F330" i="1" s="1"/>
  <c r="B15" i="1"/>
  <c r="E15" i="1" s="1"/>
  <c r="B27" i="1"/>
  <c r="E27" i="1" s="1"/>
  <c r="B39" i="1"/>
  <c r="E39" i="1" s="1"/>
  <c r="B51" i="1"/>
  <c r="E51" i="1" s="1"/>
  <c r="B63" i="1"/>
  <c r="E63" i="1" s="1"/>
  <c r="B75" i="1"/>
  <c r="E75" i="1" s="1"/>
  <c r="B87" i="1"/>
  <c r="E87" i="1" s="1"/>
  <c r="B99" i="1"/>
  <c r="E99" i="1" s="1"/>
  <c r="B111" i="1"/>
  <c r="E111" i="1" s="1"/>
  <c r="B123" i="1"/>
  <c r="E123" i="1" s="1"/>
  <c r="B135" i="1"/>
  <c r="E135" i="1" s="1"/>
  <c r="B147" i="1"/>
  <c r="E147" i="1" s="1"/>
  <c r="B159" i="1"/>
  <c r="E159" i="1" s="1"/>
  <c r="B171" i="1"/>
  <c r="E171" i="1" s="1"/>
  <c r="B183" i="1"/>
  <c r="E183" i="1" s="1"/>
  <c r="B195" i="1"/>
  <c r="E195" i="1" s="1"/>
  <c r="B207" i="1"/>
  <c r="E207" i="1" s="1"/>
  <c r="B219" i="1"/>
  <c r="E219" i="1" s="1"/>
  <c r="B231" i="1"/>
  <c r="E231" i="1" s="1"/>
  <c r="B243" i="1"/>
  <c r="E243" i="1" s="1"/>
  <c r="B255" i="1"/>
  <c r="E255" i="1" s="1"/>
  <c r="B267" i="1"/>
  <c r="E267" i="1" s="1"/>
  <c r="B279" i="1"/>
  <c r="E279" i="1" s="1"/>
  <c r="B291" i="1"/>
  <c r="E291" i="1" s="1"/>
  <c r="B303" i="1"/>
  <c r="E303" i="1" s="1"/>
  <c r="B315" i="1"/>
  <c r="E315" i="1" s="1"/>
  <c r="B327" i="1"/>
  <c r="E327" i="1" s="1"/>
  <c r="B339" i="1"/>
  <c r="E339" i="1" s="1"/>
  <c r="C21" i="1"/>
  <c r="F21" i="1" s="1"/>
  <c r="C213" i="1"/>
  <c r="F213" i="1" s="1"/>
  <c r="C273" i="1"/>
  <c r="F273" i="1" s="1"/>
  <c r="B30" i="1"/>
  <c r="E30" i="1" s="1"/>
  <c r="B102" i="1"/>
  <c r="E102" i="1" s="1"/>
  <c r="B150" i="1"/>
  <c r="E150" i="1" s="1"/>
  <c r="B222" i="1"/>
  <c r="E222" i="1" s="1"/>
  <c r="B294" i="1"/>
  <c r="E294" i="1" s="1"/>
  <c r="C46" i="1"/>
  <c r="F46" i="1" s="1"/>
  <c r="C202" i="1"/>
  <c r="F202" i="1" s="1"/>
  <c r="C298" i="1"/>
  <c r="F298" i="1" s="1"/>
  <c r="B115" i="1"/>
  <c r="E115" i="1" s="1"/>
  <c r="B223" i="1"/>
  <c r="E223" i="1" s="1"/>
  <c r="C7" i="1"/>
  <c r="F7" i="1" s="1"/>
  <c r="C19" i="1"/>
  <c r="F19" i="1" s="1"/>
  <c r="C31" i="1"/>
  <c r="F31" i="1" s="1"/>
  <c r="C43" i="1"/>
  <c r="F43" i="1" s="1"/>
  <c r="C55" i="1"/>
  <c r="F55" i="1" s="1"/>
  <c r="C67" i="1"/>
  <c r="F67" i="1" s="1"/>
  <c r="C79" i="1"/>
  <c r="F79" i="1" s="1"/>
  <c r="C91" i="1"/>
  <c r="F91" i="1" s="1"/>
  <c r="C103" i="1"/>
  <c r="F103" i="1" s="1"/>
  <c r="C115" i="1"/>
  <c r="F115" i="1" s="1"/>
  <c r="C127" i="1"/>
  <c r="F127" i="1" s="1"/>
  <c r="C139" i="1"/>
  <c r="F139" i="1" s="1"/>
  <c r="C151" i="1"/>
  <c r="F151" i="1" s="1"/>
  <c r="C163" i="1"/>
  <c r="F163" i="1" s="1"/>
  <c r="C175" i="1"/>
  <c r="F175" i="1" s="1"/>
  <c r="C187" i="1"/>
  <c r="F187" i="1" s="1"/>
  <c r="C199" i="1"/>
  <c r="F199" i="1" s="1"/>
  <c r="C211" i="1"/>
  <c r="F211" i="1" s="1"/>
  <c r="C223" i="1"/>
  <c r="F223" i="1" s="1"/>
  <c r="C235" i="1"/>
  <c r="F235" i="1" s="1"/>
  <c r="C247" i="1"/>
  <c r="F247" i="1" s="1"/>
  <c r="C259" i="1"/>
  <c r="F259" i="1" s="1"/>
  <c r="C271" i="1"/>
  <c r="F271" i="1" s="1"/>
  <c r="C283" i="1"/>
  <c r="F283" i="1" s="1"/>
  <c r="C295" i="1"/>
  <c r="F295" i="1" s="1"/>
  <c r="C307" i="1"/>
  <c r="F307" i="1" s="1"/>
  <c r="C319" i="1"/>
  <c r="F319" i="1" s="1"/>
  <c r="C331" i="1"/>
  <c r="F331" i="1" s="1"/>
  <c r="B4" i="1"/>
  <c r="E4" i="1" s="1"/>
  <c r="B16" i="1"/>
  <c r="E16" i="1" s="1"/>
  <c r="B28" i="1"/>
  <c r="E28" i="1" s="1"/>
  <c r="B40" i="1"/>
  <c r="E40" i="1" s="1"/>
  <c r="B52" i="1"/>
  <c r="E52" i="1" s="1"/>
  <c r="B64" i="1"/>
  <c r="E64" i="1" s="1"/>
  <c r="B76" i="1"/>
  <c r="E76" i="1" s="1"/>
  <c r="B88" i="1"/>
  <c r="E88" i="1" s="1"/>
  <c r="B100" i="1"/>
  <c r="E100" i="1" s="1"/>
  <c r="B112" i="1"/>
  <c r="E112" i="1" s="1"/>
  <c r="B124" i="1"/>
  <c r="E124" i="1" s="1"/>
  <c r="B136" i="1"/>
  <c r="E136" i="1" s="1"/>
  <c r="B148" i="1"/>
  <c r="E148" i="1" s="1"/>
  <c r="B160" i="1"/>
  <c r="E160" i="1" s="1"/>
  <c r="B172" i="1"/>
  <c r="E172" i="1" s="1"/>
  <c r="B184" i="1"/>
  <c r="E184" i="1" s="1"/>
  <c r="B196" i="1"/>
  <c r="E196" i="1" s="1"/>
  <c r="B208" i="1"/>
  <c r="E208" i="1" s="1"/>
  <c r="B220" i="1"/>
  <c r="E220" i="1" s="1"/>
  <c r="B232" i="1"/>
  <c r="E232" i="1" s="1"/>
  <c r="B244" i="1"/>
  <c r="E244" i="1" s="1"/>
  <c r="B256" i="1"/>
  <c r="E256" i="1" s="1"/>
  <c r="B268" i="1"/>
  <c r="E268" i="1" s="1"/>
  <c r="B280" i="1"/>
  <c r="E280" i="1" s="1"/>
  <c r="B292" i="1"/>
  <c r="E292" i="1" s="1"/>
  <c r="B304" i="1"/>
  <c r="E304" i="1" s="1"/>
  <c r="B316" i="1"/>
  <c r="E316" i="1" s="1"/>
  <c r="B328" i="1"/>
  <c r="E328" i="1" s="1"/>
  <c r="B340" i="1"/>
  <c r="E340" i="1" s="1"/>
  <c r="C117" i="1"/>
  <c r="F117" i="1" s="1"/>
  <c r="C10" i="1"/>
  <c r="F10" i="1" s="1"/>
  <c r="C130" i="1"/>
  <c r="F130" i="1" s="1"/>
  <c r="C190" i="1"/>
  <c r="F190" i="1" s="1"/>
  <c r="C262" i="1"/>
  <c r="F262" i="1" s="1"/>
  <c r="B91" i="1"/>
  <c r="E91" i="1" s="1"/>
  <c r="B211" i="1"/>
  <c r="E211" i="1" s="1"/>
  <c r="B295" i="1"/>
  <c r="E295" i="1" s="1"/>
  <c r="C8" i="1"/>
  <c r="F8" i="1" s="1"/>
  <c r="C20" i="1"/>
  <c r="F20" i="1" s="1"/>
  <c r="C32" i="1"/>
  <c r="F32" i="1" s="1"/>
  <c r="C44" i="1"/>
  <c r="F44" i="1" s="1"/>
  <c r="C56" i="1"/>
  <c r="F56" i="1" s="1"/>
  <c r="C68" i="1"/>
  <c r="F68" i="1" s="1"/>
  <c r="C80" i="1"/>
  <c r="F80" i="1" s="1"/>
  <c r="C92" i="1"/>
  <c r="F92" i="1" s="1"/>
  <c r="C104" i="1"/>
  <c r="F104" i="1" s="1"/>
  <c r="C116" i="1"/>
  <c r="F116" i="1" s="1"/>
  <c r="C128" i="1"/>
  <c r="F128" i="1" s="1"/>
  <c r="C140" i="1"/>
  <c r="F140" i="1" s="1"/>
  <c r="C152" i="1"/>
  <c r="F152" i="1" s="1"/>
  <c r="C164" i="1"/>
  <c r="F164" i="1" s="1"/>
  <c r="C176" i="1"/>
  <c r="F176" i="1" s="1"/>
  <c r="C188" i="1"/>
  <c r="F188" i="1" s="1"/>
  <c r="C200" i="1"/>
  <c r="F200" i="1" s="1"/>
  <c r="C212" i="1"/>
  <c r="F212" i="1" s="1"/>
  <c r="C224" i="1"/>
  <c r="F224" i="1" s="1"/>
  <c r="C236" i="1"/>
  <c r="F236" i="1" s="1"/>
  <c r="C248" i="1"/>
  <c r="F248" i="1" s="1"/>
  <c r="C260" i="1"/>
  <c r="F260" i="1" s="1"/>
  <c r="C272" i="1"/>
  <c r="F272" i="1" s="1"/>
  <c r="C284" i="1"/>
  <c r="F284" i="1" s="1"/>
  <c r="C296" i="1"/>
  <c r="F296" i="1" s="1"/>
  <c r="C308" i="1"/>
  <c r="F308" i="1" s="1"/>
  <c r="C320" i="1"/>
  <c r="F320" i="1" s="1"/>
  <c r="C332" i="1"/>
  <c r="F332" i="1" s="1"/>
  <c r="B5" i="1"/>
  <c r="E5" i="1" s="1"/>
  <c r="B17" i="1"/>
  <c r="E17" i="1" s="1"/>
  <c r="B29" i="1"/>
  <c r="E29" i="1" s="1"/>
  <c r="B41" i="1"/>
  <c r="E41" i="1" s="1"/>
  <c r="B53" i="1"/>
  <c r="E53" i="1" s="1"/>
  <c r="B65" i="1"/>
  <c r="E65" i="1" s="1"/>
  <c r="B77" i="1"/>
  <c r="E77" i="1" s="1"/>
  <c r="B89" i="1"/>
  <c r="E89" i="1" s="1"/>
  <c r="B101" i="1"/>
  <c r="E101" i="1" s="1"/>
  <c r="B113" i="1"/>
  <c r="E113" i="1" s="1"/>
  <c r="B125" i="1"/>
  <c r="E125" i="1" s="1"/>
  <c r="B137" i="1"/>
  <c r="E137" i="1" s="1"/>
  <c r="B149" i="1"/>
  <c r="E149" i="1" s="1"/>
  <c r="B161" i="1"/>
  <c r="E161" i="1" s="1"/>
  <c r="B173" i="1"/>
  <c r="E173" i="1" s="1"/>
  <c r="B185" i="1"/>
  <c r="E185" i="1" s="1"/>
  <c r="B197" i="1"/>
  <c r="E197" i="1" s="1"/>
  <c r="B209" i="1"/>
  <c r="E209" i="1" s="1"/>
  <c r="B221" i="1"/>
  <c r="E221" i="1" s="1"/>
  <c r="B233" i="1"/>
  <c r="E233" i="1" s="1"/>
  <c r="B245" i="1"/>
  <c r="E245" i="1" s="1"/>
  <c r="B257" i="1"/>
  <c r="E257" i="1" s="1"/>
  <c r="B269" i="1"/>
  <c r="E269" i="1" s="1"/>
  <c r="B281" i="1"/>
  <c r="E281" i="1" s="1"/>
  <c r="B293" i="1"/>
  <c r="E293" i="1" s="1"/>
  <c r="B305" i="1"/>
  <c r="E305" i="1" s="1"/>
  <c r="B317" i="1"/>
  <c r="E317" i="1" s="1"/>
  <c r="B329" i="1"/>
  <c r="E329" i="1" s="1"/>
  <c r="C9" i="1"/>
  <c r="F9" i="1" s="1"/>
  <c r="C105" i="1"/>
  <c r="F105" i="1" s="1"/>
  <c r="C129" i="1"/>
  <c r="F129" i="1" s="1"/>
  <c r="C141" i="1"/>
  <c r="F141" i="1" s="1"/>
  <c r="C153" i="1"/>
  <c r="F153" i="1" s="1"/>
  <c r="C177" i="1"/>
  <c r="F177" i="1" s="1"/>
  <c r="C189" i="1"/>
  <c r="F189" i="1" s="1"/>
  <c r="C225" i="1"/>
  <c r="F225" i="1" s="1"/>
  <c r="C261" i="1"/>
  <c r="F261" i="1" s="1"/>
  <c r="C297" i="1"/>
  <c r="F297" i="1" s="1"/>
  <c r="B18" i="1"/>
  <c r="E18" i="1" s="1"/>
  <c r="B66" i="1"/>
  <c r="E66" i="1" s="1"/>
  <c r="B126" i="1"/>
  <c r="E126" i="1" s="1"/>
  <c r="B186" i="1"/>
  <c r="E186" i="1" s="1"/>
  <c r="B234" i="1"/>
  <c r="E234" i="1" s="1"/>
  <c r="B306" i="1"/>
  <c r="E306" i="1" s="1"/>
  <c r="C118" i="1"/>
  <c r="F118" i="1" s="1"/>
  <c r="C310" i="1"/>
  <c r="F310" i="1" s="1"/>
  <c r="B43" i="1"/>
  <c r="E43" i="1" s="1"/>
  <c r="B187" i="1"/>
  <c r="E187" i="1" s="1"/>
  <c r="B307" i="1"/>
  <c r="E307" i="1" s="1"/>
  <c r="F23" i="1"/>
  <c r="F47" i="1"/>
  <c r="F59" i="1"/>
  <c r="F167" i="1"/>
  <c r="F311" i="1"/>
  <c r="F132" i="1"/>
  <c r="F144" i="1"/>
  <c r="F288" i="1"/>
  <c r="F145" i="1"/>
  <c r="F289" i="1"/>
  <c r="F74" i="1"/>
  <c r="F218" i="1"/>
  <c r="F27" i="1"/>
  <c r="F171" i="1"/>
  <c r="F17" i="1"/>
  <c r="F23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D354" i="1" l="1"/>
  <c r="B351" i="2"/>
  <c r="C351" i="2"/>
  <c r="D353" i="1"/>
  <c r="B349" i="2"/>
  <c r="Q349" i="2" s="1"/>
  <c r="S349" i="2" s="1"/>
  <c r="C349" i="2"/>
  <c r="D352" i="1"/>
  <c r="B347" i="2"/>
  <c r="C347" i="2"/>
  <c r="D351" i="1"/>
  <c r="B345" i="2"/>
  <c r="C345" i="2"/>
  <c r="D350" i="1"/>
  <c r="B334" i="2"/>
  <c r="C334" i="2"/>
  <c r="D349" i="1"/>
  <c r="B350" i="2"/>
  <c r="C350" i="2"/>
  <c r="D348" i="1"/>
  <c r="D347" i="1"/>
  <c r="B344" i="2"/>
  <c r="C344" i="2"/>
  <c r="B343" i="2"/>
  <c r="Q343" i="2" s="1"/>
  <c r="S343" i="2" s="1"/>
  <c r="C343" i="2"/>
  <c r="D346" i="1"/>
  <c r="B341" i="2"/>
  <c r="C341" i="2"/>
  <c r="D345" i="1"/>
  <c r="B330" i="2"/>
  <c r="Q330" i="2" s="1"/>
  <c r="S330" i="2" s="1"/>
  <c r="C330" i="2"/>
  <c r="D344" i="1"/>
  <c r="B340" i="2"/>
  <c r="C340" i="2"/>
  <c r="D343" i="1"/>
  <c r="B342" i="2"/>
  <c r="C342" i="2"/>
  <c r="D342" i="1"/>
  <c r="B331" i="2"/>
  <c r="Q331" i="2" s="1"/>
  <c r="S331" i="2" s="1"/>
  <c r="C331" i="2"/>
  <c r="D341" i="1"/>
  <c r="B316" i="2"/>
  <c r="Q316" i="2" s="1"/>
  <c r="S316" i="2" s="1"/>
  <c r="C316" i="2"/>
  <c r="C3" i="1"/>
  <c r="F3" i="1" s="1"/>
  <c r="B3" i="1"/>
  <c r="D340" i="1"/>
  <c r="B291" i="2"/>
  <c r="Q291" i="2" s="1"/>
  <c r="S291" i="2" s="1"/>
  <c r="C291" i="2"/>
  <c r="D339" i="1"/>
  <c r="B346" i="2"/>
  <c r="B295" i="5" s="1"/>
  <c r="C346" i="2"/>
  <c r="D338" i="1"/>
  <c r="B336" i="2"/>
  <c r="Q336" i="2" s="1"/>
  <c r="S336" i="2" s="1"/>
  <c r="C336" i="2"/>
  <c r="D337" i="1"/>
  <c r="B323" i="2"/>
  <c r="Q323" i="2" s="1"/>
  <c r="S323" i="2" s="1"/>
  <c r="C323" i="2"/>
  <c r="D336" i="1"/>
  <c r="B303" i="2"/>
  <c r="Q303" i="2" s="1"/>
  <c r="S303" i="2" s="1"/>
  <c r="C303" i="2"/>
  <c r="D335" i="1"/>
  <c r="B302" i="2"/>
  <c r="C302" i="2"/>
  <c r="D334" i="1"/>
  <c r="B348" i="2"/>
  <c r="Q348" i="2" s="1"/>
  <c r="S348" i="2" s="1"/>
  <c r="C348" i="2"/>
  <c r="D333" i="1"/>
  <c r="B338" i="2"/>
  <c r="Q338" i="2" s="1"/>
  <c r="S338" i="2" s="1"/>
  <c r="C338" i="2"/>
  <c r="D332" i="1"/>
  <c r="B327" i="2"/>
  <c r="Q327" i="2" s="1"/>
  <c r="S327" i="2" s="1"/>
  <c r="C327" i="2"/>
  <c r="D331" i="1"/>
  <c r="B308" i="2"/>
  <c r="Q308" i="2" s="1"/>
  <c r="S308" i="2" s="1"/>
  <c r="C308" i="2"/>
  <c r="D330" i="1"/>
  <c r="B282" i="2"/>
  <c r="Q282" i="2" s="1"/>
  <c r="S282" i="2" s="1"/>
  <c r="C282" i="2"/>
  <c r="D329" i="1"/>
  <c r="B250" i="2"/>
  <c r="Q250" i="2" s="1"/>
  <c r="S250" i="2" s="1"/>
  <c r="C250" i="2"/>
  <c r="D328" i="1"/>
  <c r="B216" i="2"/>
  <c r="Q216" i="2" s="1"/>
  <c r="S216" i="2" s="1"/>
  <c r="C216" i="2"/>
  <c r="D327" i="1"/>
  <c r="B178" i="2"/>
  <c r="Q178" i="2" s="1"/>
  <c r="S178" i="2" s="1"/>
  <c r="C178" i="2"/>
  <c r="D326" i="1"/>
  <c r="B144" i="2"/>
  <c r="Q144" i="2" s="1"/>
  <c r="S144" i="2" s="1"/>
  <c r="C144" i="2"/>
  <c r="D325" i="1"/>
  <c r="B110" i="2"/>
  <c r="Q110" i="2" s="1"/>
  <c r="S110" i="2" s="1"/>
  <c r="C110" i="2"/>
  <c r="D324" i="1"/>
  <c r="B78" i="2"/>
  <c r="Q78" i="2" s="1"/>
  <c r="S78" i="2" s="1"/>
  <c r="C78" i="2"/>
  <c r="D323" i="1"/>
  <c r="B52" i="2"/>
  <c r="Q52" i="2" s="1"/>
  <c r="S52" i="2" s="1"/>
  <c r="C52" i="2"/>
  <c r="D322" i="1"/>
  <c r="B34" i="2"/>
  <c r="Q34" i="2" s="1"/>
  <c r="S34" i="2" s="1"/>
  <c r="C34" i="2"/>
  <c r="D321" i="1"/>
  <c r="B21" i="2"/>
  <c r="Q21" i="2" s="1"/>
  <c r="S21" i="2" s="1"/>
  <c r="C21" i="2"/>
  <c r="D320" i="1"/>
  <c r="B12" i="2"/>
  <c r="Q12" i="2" s="1"/>
  <c r="S12" i="2" s="1"/>
  <c r="C12" i="2"/>
  <c r="D319" i="1"/>
  <c r="B339" i="2"/>
  <c r="Q339" i="2" s="1"/>
  <c r="S339" i="2" s="1"/>
  <c r="C339" i="2"/>
  <c r="D318" i="1"/>
  <c r="B328" i="2"/>
  <c r="Q328" i="2" s="1"/>
  <c r="S328" i="2" s="1"/>
  <c r="C328" i="2"/>
  <c r="D317" i="1"/>
  <c r="B313" i="2"/>
  <c r="Q313" i="2" s="1"/>
  <c r="S313" i="2" s="1"/>
  <c r="C313" i="2"/>
  <c r="D316" i="1"/>
  <c r="B288" i="2"/>
  <c r="Q288" i="2" s="1"/>
  <c r="S288" i="2" s="1"/>
  <c r="C288" i="2"/>
  <c r="D315" i="1"/>
  <c r="B255" i="2"/>
  <c r="Q255" i="2" s="1"/>
  <c r="S255" i="2" s="1"/>
  <c r="C255" i="2"/>
  <c r="D314" i="1"/>
  <c r="B221" i="2"/>
  <c r="Q221" i="2" s="1"/>
  <c r="S221" i="2" s="1"/>
  <c r="C221" i="2"/>
  <c r="D313" i="1"/>
  <c r="B186" i="2"/>
  <c r="Q186" i="2" s="1"/>
  <c r="S186" i="2" s="1"/>
  <c r="C186" i="2"/>
  <c r="D312" i="1"/>
  <c r="B149" i="2"/>
  <c r="Q149" i="2" s="1"/>
  <c r="S149" i="2" s="1"/>
  <c r="C149" i="2"/>
  <c r="D311" i="1"/>
  <c r="B116" i="2"/>
  <c r="Q116" i="2" s="1"/>
  <c r="S116" i="2" s="1"/>
  <c r="C116" i="2"/>
  <c r="D310" i="1"/>
  <c r="B84" i="2"/>
  <c r="Q84" i="2" s="1"/>
  <c r="S84" i="2" s="1"/>
  <c r="C84" i="2"/>
  <c r="D309" i="1"/>
  <c r="B57" i="2"/>
  <c r="Q57" i="2" s="1"/>
  <c r="S57" i="2" s="1"/>
  <c r="C57" i="2"/>
  <c r="D308" i="1"/>
  <c r="B38" i="2"/>
  <c r="Q38" i="2" s="1"/>
  <c r="S38" i="2" s="1"/>
  <c r="C38" i="2"/>
  <c r="D307" i="1"/>
  <c r="B24" i="2"/>
  <c r="Q24" i="2" s="1"/>
  <c r="S24" i="2" s="1"/>
  <c r="C24" i="2"/>
  <c r="D306" i="1"/>
  <c r="B16" i="2"/>
  <c r="Q16" i="2" s="1"/>
  <c r="S16" i="2" s="1"/>
  <c r="C16" i="2"/>
  <c r="D305" i="1"/>
  <c r="B10" i="2"/>
  <c r="Q10" i="2" s="1"/>
  <c r="S10" i="2" s="1"/>
  <c r="C10" i="2"/>
  <c r="D304" i="1"/>
  <c r="B299" i="2"/>
  <c r="Q299" i="2" s="1"/>
  <c r="S299" i="2" s="1"/>
  <c r="C299" i="2"/>
  <c r="B223" i="2"/>
  <c r="Q223" i="2" s="1"/>
  <c r="S223" i="2" s="1"/>
  <c r="B55" i="2"/>
  <c r="Q55" i="2" s="1"/>
  <c r="S55" i="2" s="1"/>
  <c r="B80" i="2"/>
  <c r="Q80" i="2" s="1"/>
  <c r="S80" i="2" s="1"/>
  <c r="B108" i="2"/>
  <c r="Q108" i="2" s="1"/>
  <c r="S108" i="2" s="1"/>
  <c r="B75" i="2"/>
  <c r="Q75" i="2" s="1"/>
  <c r="S75" i="2" s="1"/>
  <c r="B162" i="2"/>
  <c r="Q162" i="2" s="1"/>
  <c r="S162" i="2" s="1"/>
  <c r="B213" i="2"/>
  <c r="Q213" i="2" s="1"/>
  <c r="S213" i="2" s="1"/>
  <c r="B124" i="2"/>
  <c r="Q124" i="2" s="1"/>
  <c r="S124" i="2" s="1"/>
  <c r="B275" i="2"/>
  <c r="Q275" i="2" s="1"/>
  <c r="S275" i="2" s="1"/>
  <c r="B132" i="2"/>
  <c r="Q132" i="2" s="1"/>
  <c r="S132" i="2" s="1"/>
  <c r="B315" i="2"/>
  <c r="Q315" i="2" s="1"/>
  <c r="S315" i="2" s="1"/>
  <c r="B257" i="2"/>
  <c r="Q257" i="2" s="1"/>
  <c r="S257" i="2" s="1"/>
  <c r="B46" i="2"/>
  <c r="Q46" i="2" s="1"/>
  <c r="S46" i="2" s="1"/>
  <c r="B248" i="2"/>
  <c r="Q248" i="2" s="1"/>
  <c r="S248" i="2" s="1"/>
  <c r="B209" i="2"/>
  <c r="Q209" i="2" s="1"/>
  <c r="S209" i="2" s="1"/>
  <c r="B65" i="2"/>
  <c r="Q65" i="2" s="1"/>
  <c r="S65" i="2" s="1"/>
  <c r="B13" i="2"/>
  <c r="Q13" i="2" s="1"/>
  <c r="S13" i="2" s="1"/>
  <c r="B321" i="2"/>
  <c r="Q321" i="2" s="1"/>
  <c r="S321" i="2" s="1"/>
  <c r="B153" i="2"/>
  <c r="Q153" i="2" s="1"/>
  <c r="S153" i="2" s="1"/>
  <c r="B173" i="2"/>
  <c r="Q173" i="2" s="1"/>
  <c r="S173" i="2" s="1"/>
  <c r="B7" i="2"/>
  <c r="Q7" i="2" s="1"/>
  <c r="S7" i="2" s="1"/>
  <c r="B182" i="2"/>
  <c r="Q182" i="2" s="1"/>
  <c r="S182" i="2" s="1"/>
  <c r="B206" i="2"/>
  <c r="Q206" i="2" s="1"/>
  <c r="S206" i="2" s="1"/>
  <c r="B177" i="2"/>
  <c r="Q177" i="2" s="1"/>
  <c r="S177" i="2" s="1"/>
  <c r="B237" i="2"/>
  <c r="Q237" i="2" s="1"/>
  <c r="S237" i="2" s="1"/>
  <c r="B187" i="2"/>
  <c r="Q187" i="2" s="1"/>
  <c r="S187" i="2" s="1"/>
  <c r="B324" i="2"/>
  <c r="Q324" i="2" s="1"/>
  <c r="S324" i="2" s="1"/>
  <c r="B305" i="2"/>
  <c r="Q305" i="2" s="1"/>
  <c r="S305" i="2" s="1"/>
  <c r="B184" i="2"/>
  <c r="Q184" i="2" s="1"/>
  <c r="S184" i="2" s="1"/>
  <c r="B269" i="2"/>
  <c r="Q269" i="2" s="1"/>
  <c r="S269" i="2" s="1"/>
  <c r="B265" i="2"/>
  <c r="Q265" i="2" s="1"/>
  <c r="S265" i="2" s="1"/>
  <c r="B326" i="2"/>
  <c r="Q326" i="2" s="1"/>
  <c r="S326" i="2" s="1"/>
  <c r="B322" i="2"/>
  <c r="Q322" i="2" s="1"/>
  <c r="S322" i="2" s="1"/>
  <c r="B320" i="2"/>
  <c r="B105" i="2"/>
  <c r="Q105" i="2" s="1"/>
  <c r="S105" i="2" s="1"/>
  <c r="B9" i="2"/>
  <c r="Q9" i="2" s="1"/>
  <c r="S9" i="2" s="1"/>
  <c r="B30" i="2"/>
  <c r="B286" i="2"/>
  <c r="Q286" i="2" s="1"/>
  <c r="S286" i="2" s="1"/>
  <c r="B66" i="2"/>
  <c r="Q66" i="2" s="1"/>
  <c r="S66" i="2" s="1"/>
  <c r="B183" i="2"/>
  <c r="Q183" i="2" s="1"/>
  <c r="S183" i="2" s="1"/>
  <c r="B222" i="2"/>
  <c r="Q222" i="2" s="1"/>
  <c r="S222" i="2" s="1"/>
  <c r="B129" i="2"/>
  <c r="Q129" i="2" s="1"/>
  <c r="S129" i="2" s="1"/>
  <c r="B168" i="2"/>
  <c r="Q168" i="2" s="1"/>
  <c r="S168" i="2" s="1"/>
  <c r="B234" i="2"/>
  <c r="Q234" i="2" s="1"/>
  <c r="S234" i="2" s="1"/>
  <c r="B188" i="2"/>
  <c r="Q188" i="2" s="1"/>
  <c r="S188" i="2" s="1"/>
  <c r="B298" i="2"/>
  <c r="Q298" i="2" s="1"/>
  <c r="S298" i="2" s="1"/>
  <c r="B296" i="2"/>
  <c r="Q296" i="2" s="1"/>
  <c r="S296" i="2" s="1"/>
  <c r="B90" i="2"/>
  <c r="Q90" i="2" s="1"/>
  <c r="S90" i="2" s="1"/>
  <c r="B211" i="2"/>
  <c r="Q211" i="2" s="1"/>
  <c r="S211" i="2" s="1"/>
  <c r="B8" i="2"/>
  <c r="Q8" i="2" s="1"/>
  <c r="S8" i="2" s="1"/>
  <c r="B6" i="2"/>
  <c r="Q6" i="2" s="1"/>
  <c r="S6" i="2" s="1"/>
  <c r="B135" i="2"/>
  <c r="Q135" i="2" s="1"/>
  <c r="S135" i="2" s="1"/>
  <c r="B304" i="2"/>
  <c r="Q304" i="2" s="1"/>
  <c r="S304" i="2" s="1"/>
  <c r="B175" i="2"/>
  <c r="Q175" i="2" s="1"/>
  <c r="S175" i="2" s="1"/>
  <c r="B259" i="2"/>
  <c r="Q259" i="2" s="1"/>
  <c r="S259" i="2" s="1"/>
  <c r="B290" i="2"/>
  <c r="Q290" i="2" s="1"/>
  <c r="S290" i="2" s="1"/>
  <c r="B113" i="2"/>
  <c r="Q113" i="2" s="1"/>
  <c r="S113" i="2" s="1"/>
  <c r="B87" i="2"/>
  <c r="Q87" i="2" s="1"/>
  <c r="S87" i="2" s="1"/>
  <c r="B254" i="2"/>
  <c r="Q254" i="2" s="1"/>
  <c r="S254" i="2" s="1"/>
  <c r="B59" i="2"/>
  <c r="Q59" i="2" s="1"/>
  <c r="S59" i="2" s="1"/>
  <c r="B241" i="2"/>
  <c r="Q241" i="2" s="1"/>
  <c r="S241" i="2" s="1"/>
  <c r="B82" i="2"/>
  <c r="Q82" i="2" s="1"/>
  <c r="S82" i="2" s="1"/>
  <c r="B218" i="2"/>
  <c r="Q218" i="2" s="1"/>
  <c r="S218" i="2" s="1"/>
  <c r="B95" i="2"/>
  <c r="Q95" i="2" s="1"/>
  <c r="S95" i="2" s="1"/>
  <c r="D303" i="1"/>
  <c r="B202" i="2"/>
  <c r="B325" i="2"/>
  <c r="Q325" i="2" s="1"/>
  <c r="S325" i="2" s="1"/>
  <c r="B17" i="2"/>
  <c r="Q17" i="2" s="1"/>
  <c r="S17" i="2" s="1"/>
  <c r="B73" i="2"/>
  <c r="Q73" i="2" s="1"/>
  <c r="S73" i="2" s="1"/>
  <c r="B39" i="2"/>
  <c r="Q39" i="2" s="1"/>
  <c r="S39" i="2" s="1"/>
  <c r="B197" i="2"/>
  <c r="Q197" i="2" s="1"/>
  <c r="S197" i="2" s="1"/>
  <c r="B104" i="2"/>
  <c r="Q104" i="2" s="1"/>
  <c r="S104" i="2" s="1"/>
  <c r="B195" i="2"/>
  <c r="Q195" i="2" s="1"/>
  <c r="S195" i="2" s="1"/>
  <c r="B295" i="2"/>
  <c r="Q295" i="2" s="1"/>
  <c r="S295" i="2" s="1"/>
  <c r="C169" i="2"/>
  <c r="B266" i="2"/>
  <c r="Q266" i="2" s="1"/>
  <c r="S266" i="2" s="1"/>
  <c r="B294" i="2"/>
  <c r="Q294" i="2" s="1"/>
  <c r="S294" i="2" s="1"/>
  <c r="B136" i="2"/>
  <c r="Q136" i="2" s="1"/>
  <c r="S136" i="2" s="1"/>
  <c r="B239" i="2"/>
  <c r="Q239" i="2" s="1"/>
  <c r="S239" i="2" s="1"/>
  <c r="B26" i="2"/>
  <c r="Q26" i="2" s="1"/>
  <c r="S26" i="2" s="1"/>
  <c r="B148" i="2"/>
  <c r="Q148" i="2" s="1"/>
  <c r="S148" i="2" s="1"/>
  <c r="B172" i="2"/>
  <c r="Q172" i="2" s="1"/>
  <c r="S172" i="2" s="1"/>
  <c r="B36" i="2"/>
  <c r="Q36" i="2" s="1"/>
  <c r="S36" i="2" s="1"/>
  <c r="B189" i="2"/>
  <c r="Q189" i="2" s="1"/>
  <c r="S189" i="2" s="1"/>
  <c r="C274" i="2"/>
  <c r="B165" i="2"/>
  <c r="C163" i="2"/>
  <c r="B301" i="2"/>
  <c r="Q301" i="2" s="1"/>
  <c r="S301" i="2" s="1"/>
  <c r="B137" i="2"/>
  <c r="Q137" i="2" s="1"/>
  <c r="S137" i="2" s="1"/>
  <c r="B335" i="2"/>
  <c r="Q335" i="2" s="1"/>
  <c r="S335" i="2" s="1"/>
  <c r="B161" i="2"/>
  <c r="Q161" i="2" s="1"/>
  <c r="S161" i="2" s="1"/>
  <c r="B246" i="2"/>
  <c r="Q246" i="2" s="1"/>
  <c r="S246" i="2" s="1"/>
  <c r="C180" i="2"/>
  <c r="B33" i="2"/>
  <c r="Q33" i="2" s="1"/>
  <c r="S33" i="2" s="1"/>
  <c r="B91" i="2"/>
  <c r="Q91" i="2" s="1"/>
  <c r="S91" i="2" s="1"/>
  <c r="B179" i="2"/>
  <c r="Q179" i="2" s="1"/>
  <c r="S179" i="2" s="1"/>
  <c r="B89" i="2"/>
  <c r="Q89" i="2" s="1"/>
  <c r="S89" i="2" s="1"/>
  <c r="C194" i="2"/>
  <c r="B141" i="2"/>
  <c r="Q141" i="2" s="1"/>
  <c r="S141" i="2" s="1"/>
  <c r="B261" i="2"/>
  <c r="Q261" i="2" s="1"/>
  <c r="S261" i="2" s="1"/>
  <c r="C154" i="2"/>
  <c r="B185" i="2"/>
  <c r="Q185" i="2" s="1"/>
  <c r="S185" i="2" s="1"/>
  <c r="B242" i="2"/>
  <c r="Q242" i="2" s="1"/>
  <c r="S242" i="2" s="1"/>
  <c r="B101" i="2"/>
  <c r="Q101" i="2" s="1"/>
  <c r="S101" i="2" s="1"/>
  <c r="B226" i="2"/>
  <c r="Q226" i="2" s="1"/>
  <c r="S226" i="2" s="1"/>
  <c r="B4" i="2"/>
  <c r="Q4" i="2" s="1"/>
  <c r="S4" i="2" s="1"/>
  <c r="B139" i="2"/>
  <c r="Q139" i="2" s="1"/>
  <c r="S139" i="2" s="1"/>
  <c r="B169" i="2"/>
  <c r="Q169" i="2" s="1"/>
  <c r="S169" i="2" s="1"/>
  <c r="B154" i="2"/>
  <c r="Q154" i="2" s="1"/>
  <c r="S154" i="2" s="1"/>
  <c r="B312" i="2"/>
  <c r="Q312" i="2" s="1"/>
  <c r="S312" i="2" s="1"/>
  <c r="B125" i="2"/>
  <c r="Q125" i="2" s="1"/>
  <c r="S125" i="2" s="1"/>
  <c r="B318" i="2"/>
  <c r="Q318" i="2" s="1"/>
  <c r="S318" i="2" s="1"/>
  <c r="B150" i="2"/>
  <c r="Q150" i="2" s="1"/>
  <c r="S150" i="2" s="1"/>
  <c r="B181" i="2"/>
  <c r="Q181" i="2" s="1"/>
  <c r="S181" i="2" s="1"/>
  <c r="B145" i="2"/>
  <c r="Q145" i="2" s="1"/>
  <c r="S145" i="2" s="1"/>
  <c r="B118" i="2"/>
  <c r="Q118" i="2" s="1"/>
  <c r="S118" i="2" s="1"/>
  <c r="B167" i="2"/>
  <c r="Q167" i="2" s="1"/>
  <c r="S167" i="2" s="1"/>
  <c r="B287" i="2"/>
  <c r="Q287" i="2" s="1"/>
  <c r="S287" i="2" s="1"/>
  <c r="B199" i="2"/>
  <c r="Q199" i="2" s="1"/>
  <c r="S199" i="2" s="1"/>
  <c r="B56" i="2"/>
  <c r="Q56" i="2" s="1"/>
  <c r="S56" i="2" s="1"/>
  <c r="B160" i="2"/>
  <c r="Q160" i="2" s="1"/>
  <c r="S160" i="2" s="1"/>
  <c r="B69" i="2"/>
  <c r="Q69" i="2" s="1"/>
  <c r="S69" i="2" s="1"/>
  <c r="C172" i="2"/>
  <c r="B123" i="2"/>
  <c r="Q123" i="2" s="1"/>
  <c r="S123" i="2" s="1"/>
  <c r="C193" i="2"/>
  <c r="B121" i="2"/>
  <c r="Q121" i="2" s="1"/>
  <c r="S121" i="2" s="1"/>
  <c r="B93" i="2"/>
  <c r="Q93" i="2" s="1"/>
  <c r="S93" i="2" s="1"/>
  <c r="B194" i="2"/>
  <c r="Q194" i="2" s="1"/>
  <c r="S194" i="2" s="1"/>
  <c r="B47" i="2"/>
  <c r="Q47" i="2" s="1"/>
  <c r="S47" i="2" s="1"/>
  <c r="B207" i="2"/>
  <c r="Q207" i="2" s="1"/>
  <c r="S207" i="2" s="1"/>
  <c r="C88" i="2"/>
  <c r="B112" i="2"/>
  <c r="Q112" i="2" s="1"/>
  <c r="S112" i="2" s="1"/>
  <c r="C276" i="2"/>
  <c r="B155" i="2"/>
  <c r="Q155" i="2" s="1"/>
  <c r="S155" i="2" s="1"/>
  <c r="C18" i="2"/>
  <c r="B138" i="2"/>
  <c r="Q138" i="2" s="1"/>
  <c r="S138" i="2" s="1"/>
  <c r="C300" i="2"/>
  <c r="B271" i="2"/>
  <c r="Q271" i="2" s="1"/>
  <c r="S271" i="2" s="1"/>
  <c r="B147" i="2"/>
  <c r="Q147" i="2" s="1"/>
  <c r="S147" i="2" s="1"/>
  <c r="C122" i="2"/>
  <c r="B297" i="2"/>
  <c r="Q297" i="2" s="1"/>
  <c r="S297" i="2" s="1"/>
  <c r="B134" i="2"/>
  <c r="Q134" i="2" s="1"/>
  <c r="S134" i="2" s="1"/>
  <c r="C311" i="2"/>
  <c r="C132" i="2"/>
  <c r="B35" i="2"/>
  <c r="Q35" i="2" s="1"/>
  <c r="S35" i="2" s="1"/>
  <c r="C35" i="2"/>
  <c r="B23" i="2"/>
  <c r="Q23" i="2" s="1"/>
  <c r="S23" i="2" s="1"/>
  <c r="C22" i="2"/>
  <c r="C23" i="2"/>
  <c r="B22" i="2"/>
  <c r="Q22" i="2" s="1"/>
  <c r="S22" i="2" s="1"/>
  <c r="B151" i="2"/>
  <c r="Q151" i="2" s="1"/>
  <c r="S151" i="2" s="1"/>
  <c r="B152" i="2"/>
  <c r="Q152" i="2" s="1"/>
  <c r="S152" i="2" s="1"/>
  <c r="B220" i="2"/>
  <c r="Q220" i="2" s="1"/>
  <c r="S220" i="2" s="1"/>
  <c r="B300" i="2"/>
  <c r="Q300" i="2" s="1"/>
  <c r="S300" i="2" s="1"/>
  <c r="B142" i="2"/>
  <c r="Q142" i="2" s="1"/>
  <c r="S142" i="2" s="1"/>
  <c r="B50" i="2"/>
  <c r="Q50" i="2" s="1"/>
  <c r="S50" i="2" s="1"/>
  <c r="B68" i="2"/>
  <c r="B29" i="2"/>
  <c r="Q29" i="2" s="1"/>
  <c r="S29" i="2" s="1"/>
  <c r="B157" i="2"/>
  <c r="Q157" i="2" s="1"/>
  <c r="S157" i="2" s="1"/>
  <c r="B5" i="2"/>
  <c r="Q5" i="2" s="1"/>
  <c r="S5" i="2" s="1"/>
  <c r="B191" i="2"/>
  <c r="Q191" i="2" s="1"/>
  <c r="S191" i="2" s="1"/>
  <c r="B245" i="2"/>
  <c r="Q245" i="2" s="1"/>
  <c r="S245" i="2" s="1"/>
  <c r="B48" i="2"/>
  <c r="Q48" i="2" s="1"/>
  <c r="S48" i="2" s="1"/>
  <c r="B133" i="2"/>
  <c r="Q133" i="2" s="1"/>
  <c r="S133" i="2" s="1"/>
  <c r="B126" i="2"/>
  <c r="Q126" i="2" s="1"/>
  <c r="S126" i="2" s="1"/>
  <c r="B260" i="2"/>
  <c r="Q260" i="2" s="1"/>
  <c r="S260" i="2" s="1"/>
  <c r="B97" i="2"/>
  <c r="B280" i="2"/>
  <c r="Q280" i="2" s="1"/>
  <c r="S280" i="2" s="1"/>
  <c r="B122" i="2"/>
  <c r="Q122" i="2" s="1"/>
  <c r="S122" i="2" s="1"/>
  <c r="B217" i="2"/>
  <c r="Q217" i="2" s="1"/>
  <c r="S217" i="2" s="1"/>
  <c r="B111" i="2"/>
  <c r="Q111" i="2" s="1"/>
  <c r="S111" i="2" s="1"/>
  <c r="B131" i="2"/>
  <c r="Q131" i="2" s="1"/>
  <c r="S131" i="2" s="1"/>
  <c r="B42" i="2"/>
  <c r="Q42" i="2" s="1"/>
  <c r="S42" i="2" s="1"/>
  <c r="B163" i="2"/>
  <c r="Q163" i="2" s="1"/>
  <c r="S163" i="2" s="1"/>
  <c r="B278" i="2"/>
  <c r="Q278" i="2" s="1"/>
  <c r="S278" i="2" s="1"/>
  <c r="B215" i="2"/>
  <c r="Q215" i="2" s="1"/>
  <c r="S215" i="2" s="1"/>
  <c r="B127" i="2"/>
  <c r="Q127" i="2" s="1"/>
  <c r="S127" i="2" s="1"/>
  <c r="B276" i="2"/>
  <c r="Q276" i="2" s="1"/>
  <c r="S276" i="2" s="1"/>
  <c r="B31" i="2"/>
  <c r="Q31" i="2" s="1"/>
  <c r="S31" i="2" s="1"/>
  <c r="B49" i="2"/>
  <c r="Q49" i="2" s="1"/>
  <c r="S49" i="2" s="1"/>
  <c r="B319" i="2"/>
  <c r="Q319" i="2" s="1"/>
  <c r="S319" i="2" s="1"/>
  <c r="B102" i="2"/>
  <c r="Q102" i="2" s="1"/>
  <c r="S102" i="2" s="1"/>
  <c r="B170" i="2"/>
  <c r="Q170" i="2" s="1"/>
  <c r="S170" i="2" s="1"/>
  <c r="B262" i="2"/>
  <c r="Q262" i="2" s="1"/>
  <c r="S262" i="2" s="1"/>
  <c r="B314" i="2"/>
  <c r="Q314" i="2" s="1"/>
  <c r="S314" i="2" s="1"/>
  <c r="B329" i="2"/>
  <c r="Q329" i="2" s="1"/>
  <c r="S329" i="2" s="1"/>
  <c r="B119" i="2"/>
  <c r="Q119" i="2" s="1"/>
  <c r="S119" i="2" s="1"/>
  <c r="B114" i="2"/>
  <c r="Q114" i="2" s="1"/>
  <c r="S114" i="2" s="1"/>
  <c r="C270" i="2"/>
  <c r="C109" i="2"/>
  <c r="B244" i="2"/>
  <c r="Q244" i="2" s="1"/>
  <c r="S244" i="2" s="1"/>
  <c r="B86" i="2"/>
  <c r="Q86" i="2" s="1"/>
  <c r="S86" i="2" s="1"/>
  <c r="C83" i="2"/>
  <c r="C94" i="2"/>
  <c r="B268" i="2"/>
  <c r="B107" i="2"/>
  <c r="Q107" i="2" s="1"/>
  <c r="S107" i="2" s="1"/>
  <c r="B285" i="2"/>
  <c r="Q285" i="2" s="1"/>
  <c r="S285" i="2" s="1"/>
  <c r="B228" i="2"/>
  <c r="Q228" i="2" s="1"/>
  <c r="S228" i="2" s="1"/>
  <c r="B293" i="2"/>
  <c r="Q293" i="2" s="1"/>
  <c r="S293" i="2" s="1"/>
  <c r="B306" i="2"/>
  <c r="Q306" i="2" s="1"/>
  <c r="S306" i="2" s="1"/>
  <c r="B99" i="2"/>
  <c r="Q99" i="2" s="1"/>
  <c r="S99" i="2" s="1"/>
  <c r="B98" i="2"/>
  <c r="Q98" i="2" s="1"/>
  <c r="S98" i="2" s="1"/>
  <c r="B232" i="2"/>
  <c r="Q232" i="2" s="1"/>
  <c r="S232" i="2" s="1"/>
  <c r="B70" i="2"/>
  <c r="Q70" i="2" s="1"/>
  <c r="S70" i="2" s="1"/>
  <c r="B256" i="2"/>
  <c r="Q256" i="2" s="1"/>
  <c r="S256" i="2" s="1"/>
  <c r="B94" i="2"/>
  <c r="Q94" i="2" s="1"/>
  <c r="S94" i="2" s="1"/>
  <c r="B251" i="2"/>
  <c r="Q251" i="2" s="1"/>
  <c r="S251" i="2" s="1"/>
  <c r="B252" i="2"/>
  <c r="Q252" i="2" s="1"/>
  <c r="S252" i="2" s="1"/>
  <c r="B41" i="2"/>
  <c r="Q41" i="2" s="1"/>
  <c r="S41" i="2" s="1"/>
  <c r="B283" i="2"/>
  <c r="Q283" i="2" s="1"/>
  <c r="S283" i="2" s="1"/>
  <c r="B76" i="2"/>
  <c r="Q76" i="2" s="1"/>
  <c r="S76" i="2" s="1"/>
  <c r="B115" i="2"/>
  <c r="Q115" i="2" s="1"/>
  <c r="S115" i="2" s="1"/>
  <c r="B109" i="2"/>
  <c r="Q109" i="2" s="1"/>
  <c r="S109" i="2" s="1"/>
  <c r="B62" i="2"/>
  <c r="Q62" i="2" s="1"/>
  <c r="S62" i="2" s="1"/>
  <c r="B264" i="2"/>
  <c r="Q264" i="2" s="1"/>
  <c r="S264" i="2" s="1"/>
  <c r="B77" i="2"/>
  <c r="Q77" i="2" s="1"/>
  <c r="S77" i="2" s="1"/>
  <c r="B277" i="2"/>
  <c r="Q277" i="2" s="1"/>
  <c r="S277" i="2" s="1"/>
  <c r="B279" i="2"/>
  <c r="Q279" i="2" s="1"/>
  <c r="S279" i="2" s="1"/>
  <c r="B72" i="2"/>
  <c r="Q72" i="2" s="1"/>
  <c r="S72" i="2" s="1"/>
  <c r="B196" i="2"/>
  <c r="Q196" i="2" s="1"/>
  <c r="S196" i="2" s="1"/>
  <c r="B243" i="2"/>
  <c r="Q243" i="2" s="1"/>
  <c r="S243" i="2" s="1"/>
  <c r="B333" i="2"/>
  <c r="B332" i="2"/>
  <c r="B120" i="2"/>
  <c r="Q120" i="2" s="1"/>
  <c r="S120" i="2" s="1"/>
  <c r="B203" i="2"/>
  <c r="Q203" i="2" s="1"/>
  <c r="S203" i="2" s="1"/>
  <c r="B88" i="2"/>
  <c r="Q88" i="2" s="1"/>
  <c r="S88" i="2" s="1"/>
  <c r="B192" i="2"/>
  <c r="Q192" i="2" s="1"/>
  <c r="S192" i="2" s="1"/>
  <c r="B270" i="2"/>
  <c r="Q270" i="2" s="1"/>
  <c r="S270" i="2" s="1"/>
  <c r="B63" i="2"/>
  <c r="Q63" i="2" s="1"/>
  <c r="S63" i="2" s="1"/>
  <c r="B71" i="2"/>
  <c r="Q71" i="2" s="1"/>
  <c r="S71" i="2" s="1"/>
  <c r="B204" i="2"/>
  <c r="Q204" i="2" s="1"/>
  <c r="S204" i="2" s="1"/>
  <c r="B43" i="2"/>
  <c r="Q43" i="2" s="1"/>
  <c r="S43" i="2" s="1"/>
  <c r="B229" i="2"/>
  <c r="Q229" i="2" s="1"/>
  <c r="S229" i="2" s="1"/>
  <c r="B67" i="2"/>
  <c r="Q67" i="2" s="1"/>
  <c r="S67" i="2" s="1"/>
  <c r="B284" i="2"/>
  <c r="Q284" i="2" s="1"/>
  <c r="S284" i="2" s="1"/>
  <c r="B267" i="2"/>
  <c r="Q267" i="2" s="1"/>
  <c r="S267" i="2" s="1"/>
  <c r="B61" i="2"/>
  <c r="Q61" i="2" s="1"/>
  <c r="S61" i="2" s="1"/>
  <c r="B18" i="2"/>
  <c r="Q18" i="2" s="1"/>
  <c r="S18" i="2" s="1"/>
  <c r="B92" i="2"/>
  <c r="Q92" i="2" s="1"/>
  <c r="S92" i="2" s="1"/>
  <c r="B281" i="2"/>
  <c r="Q281" i="2" s="1"/>
  <c r="S281" i="2" s="1"/>
  <c r="B214" i="2"/>
  <c r="Q214" i="2" s="1"/>
  <c r="S214" i="2" s="1"/>
  <c r="B212" i="2"/>
  <c r="Q212" i="2" s="1"/>
  <c r="S212" i="2" s="1"/>
  <c r="B263" i="2"/>
  <c r="Q263" i="2" s="1"/>
  <c r="S263" i="2" s="1"/>
  <c r="B140" i="2"/>
  <c r="Q140" i="2" s="1"/>
  <c r="S140" i="2" s="1"/>
  <c r="B210" i="2"/>
  <c r="Q210" i="2" s="1"/>
  <c r="S210" i="2" s="1"/>
  <c r="B273" i="2"/>
  <c r="Q273" i="2" s="1"/>
  <c r="S273" i="2" s="1"/>
  <c r="B307" i="2"/>
  <c r="Q307" i="2" s="1"/>
  <c r="S307" i="2" s="1"/>
  <c r="B100" i="2"/>
  <c r="Q100" i="2" s="1"/>
  <c r="S100" i="2" s="1"/>
  <c r="B96" i="2"/>
  <c r="Q96" i="2" s="1"/>
  <c r="S96" i="2" s="1"/>
  <c r="B337" i="2"/>
  <c r="Q337" i="2" s="1"/>
  <c r="S337" i="2" s="1"/>
  <c r="B156" i="2"/>
  <c r="Q156" i="2" s="1"/>
  <c r="S156" i="2" s="1"/>
  <c r="B258" i="2"/>
  <c r="B45" i="2"/>
  <c r="B60" i="2"/>
  <c r="Q60" i="2" s="1"/>
  <c r="S60" i="2" s="1"/>
  <c r="C215" i="2"/>
  <c r="B219" i="2"/>
  <c r="Q219" i="2" s="1"/>
  <c r="S219" i="2" s="1"/>
  <c r="B27" i="2"/>
  <c r="Q27" i="2" s="1"/>
  <c r="S27" i="2" s="1"/>
  <c r="B174" i="2"/>
  <c r="Q174" i="2" s="1"/>
  <c r="S174" i="2" s="1"/>
  <c r="B81" i="2"/>
  <c r="Q81" i="2" s="1"/>
  <c r="S81" i="2" s="1"/>
  <c r="D302" i="1"/>
  <c r="B54" i="2"/>
  <c r="Q54" i="2" s="1"/>
  <c r="S54" i="2" s="1"/>
  <c r="B74" i="2"/>
  <c r="Q74" i="2" s="1"/>
  <c r="S74" i="2" s="1"/>
  <c r="B200" i="2"/>
  <c r="Q200" i="2" s="1"/>
  <c r="S200" i="2" s="1"/>
  <c r="B180" i="2"/>
  <c r="Q180" i="2" s="1"/>
  <c r="S180" i="2" s="1"/>
  <c r="B235" i="2"/>
  <c r="Q235" i="2" s="1"/>
  <c r="S235" i="2" s="1"/>
  <c r="B233" i="2"/>
  <c r="Q233" i="2" s="1"/>
  <c r="S233" i="2" s="1"/>
  <c r="B247" i="2"/>
  <c r="Q247" i="2" s="1"/>
  <c r="S247" i="2" s="1"/>
  <c r="B32" i="2"/>
  <c r="Q32" i="2" s="1"/>
  <c r="S32" i="2" s="1"/>
  <c r="B159" i="2"/>
  <c r="Q159" i="2" s="1"/>
  <c r="S159" i="2" s="1"/>
  <c r="B317" i="2"/>
  <c r="B289" i="2"/>
  <c r="Q289" i="2" s="1"/>
  <c r="S289" i="2" s="1"/>
  <c r="B158" i="2"/>
  <c r="Q158" i="2" s="1"/>
  <c r="S158" i="2" s="1"/>
  <c r="B240" i="2"/>
  <c r="Q240" i="2" s="1"/>
  <c r="S240" i="2" s="1"/>
  <c r="B292" i="2"/>
  <c r="B83" i="2"/>
  <c r="Q83" i="2" s="1"/>
  <c r="S83" i="2" s="1"/>
  <c r="B274" i="2"/>
  <c r="Q274" i="2" s="1"/>
  <c r="S274" i="2" s="1"/>
  <c r="B146" i="2"/>
  <c r="Q146" i="2" s="1"/>
  <c r="S146" i="2" s="1"/>
  <c r="B238" i="2"/>
  <c r="Q238" i="2" s="1"/>
  <c r="S238" i="2" s="1"/>
  <c r="B37" i="2"/>
  <c r="Q37" i="2" s="1"/>
  <c r="S37" i="2" s="1"/>
  <c r="B205" i="2"/>
  <c r="Q205" i="2" s="1"/>
  <c r="S205" i="2" s="1"/>
  <c r="B44" i="2"/>
  <c r="Q44" i="2" s="1"/>
  <c r="S44" i="2" s="1"/>
  <c r="B176" i="2"/>
  <c r="Q176" i="2" s="1"/>
  <c r="S176" i="2" s="1"/>
  <c r="B11" i="2"/>
  <c r="B201" i="2"/>
  <c r="Q201" i="2" s="1"/>
  <c r="S201" i="2" s="1"/>
  <c r="B40" i="2"/>
  <c r="Q40" i="2" s="1"/>
  <c r="S40" i="2" s="1"/>
  <c r="B309" i="2"/>
  <c r="Q309" i="2" s="1"/>
  <c r="S309" i="2" s="1"/>
  <c r="B310" i="2"/>
  <c r="Q310" i="2" s="1"/>
  <c r="S310" i="2" s="1"/>
  <c r="B236" i="2"/>
  <c r="B58" i="2"/>
  <c r="Q58" i="2" s="1"/>
  <c r="S58" i="2" s="1"/>
  <c r="B130" i="2"/>
  <c r="B143" i="2"/>
  <c r="Q143" i="2" s="1"/>
  <c r="S143" i="2" s="1"/>
  <c r="B166" i="2"/>
  <c r="Q166" i="2" s="1"/>
  <c r="S166" i="2" s="1"/>
  <c r="B198" i="2"/>
  <c r="Q198" i="2" s="1"/>
  <c r="S198" i="2" s="1"/>
  <c r="B231" i="2"/>
  <c r="Q231" i="2" s="1"/>
  <c r="S231" i="2" s="1"/>
  <c r="B14" i="2"/>
  <c r="Q14" i="2" s="1"/>
  <c r="S14" i="2" s="1"/>
  <c r="B106" i="2"/>
  <c r="Q106" i="2" s="1"/>
  <c r="S106" i="2" s="1"/>
  <c r="B253" i="2"/>
  <c r="Q253" i="2" s="1"/>
  <c r="S253" i="2" s="1"/>
  <c r="B224" i="2"/>
  <c r="Q224" i="2" s="1"/>
  <c r="S224" i="2" s="1"/>
  <c r="B103" i="2"/>
  <c r="Q103" i="2" s="1"/>
  <c r="S103" i="2" s="1"/>
  <c r="B208" i="2"/>
  <c r="Q208" i="2" s="1"/>
  <c r="S208" i="2" s="1"/>
  <c r="B272" i="2"/>
  <c r="Q272" i="2" s="1"/>
  <c r="S272" i="2" s="1"/>
  <c r="B64" i="2"/>
  <c r="Q64" i="2" s="1"/>
  <c r="S64" i="2" s="1"/>
  <c r="B227" i="2"/>
  <c r="Q227" i="2" s="1"/>
  <c r="S227" i="2" s="1"/>
  <c r="B85" i="2"/>
  <c r="Q85" i="2" s="1"/>
  <c r="S85" i="2" s="1"/>
  <c r="B225" i="2"/>
  <c r="Q225" i="2" s="1"/>
  <c r="S225" i="2" s="1"/>
  <c r="B193" i="2"/>
  <c r="Q193" i="2" s="1"/>
  <c r="S193" i="2" s="1"/>
  <c r="B28" i="2"/>
  <c r="Q28" i="2" s="1"/>
  <c r="S28" i="2" s="1"/>
  <c r="B164" i="2"/>
  <c r="Q164" i="2" s="1"/>
  <c r="S164" i="2" s="1"/>
  <c r="B190" i="2"/>
  <c r="Q190" i="2" s="1"/>
  <c r="S190" i="2" s="1"/>
  <c r="B25" i="2"/>
  <c r="Q25" i="2" s="1"/>
  <c r="S25" i="2" s="1"/>
  <c r="C20" i="2"/>
  <c r="D301" i="1"/>
  <c r="C164" i="2"/>
  <c r="C174" i="2"/>
  <c r="C213" i="2"/>
  <c r="C176" i="2"/>
  <c r="C73" i="2"/>
  <c r="C324" i="2"/>
  <c r="C91" i="2"/>
  <c r="C286" i="2"/>
  <c r="C28" i="2"/>
  <c r="C47" i="2"/>
  <c r="C225" i="2"/>
  <c r="C143" i="2"/>
  <c r="C11" i="2"/>
  <c r="C231" i="2"/>
  <c r="C69" i="2"/>
  <c r="C202" i="2"/>
  <c r="C54" i="2"/>
  <c r="C81" i="2"/>
  <c r="C227" i="2"/>
  <c r="C65" i="2"/>
  <c r="C145" i="2"/>
  <c r="C211" i="2"/>
  <c r="C50" i="2"/>
  <c r="C284" i="2"/>
  <c r="C310" i="2"/>
  <c r="C156" i="2"/>
  <c r="C127" i="2"/>
  <c r="C191" i="2"/>
  <c r="C185" i="2"/>
  <c r="D220" i="1"/>
  <c r="B249" i="2"/>
  <c r="Q249" i="2" s="1"/>
  <c r="S249" i="2" s="1"/>
  <c r="C125" i="2"/>
  <c r="C249" i="2"/>
  <c r="C179" i="2"/>
  <c r="C177" i="2"/>
  <c r="C137" i="2"/>
  <c r="C264" i="2"/>
  <c r="C30" i="2"/>
  <c r="C278" i="2"/>
  <c r="C49" i="2"/>
  <c r="C253" i="2"/>
  <c r="C189" i="2"/>
  <c r="C294" i="2"/>
  <c r="C103" i="2"/>
  <c r="C203" i="2"/>
  <c r="C42" i="2"/>
  <c r="C175" i="2"/>
  <c r="C8" i="2"/>
  <c r="C25" i="2"/>
  <c r="C199" i="2"/>
  <c r="C55" i="2"/>
  <c r="C201" i="2"/>
  <c r="C198" i="2"/>
  <c r="C205" i="2"/>
  <c r="C26" i="2"/>
  <c r="C165" i="2"/>
  <c r="D16" i="1"/>
  <c r="B19" i="2"/>
  <c r="C101" i="2"/>
  <c r="C100" i="2"/>
  <c r="C158" i="2"/>
  <c r="C157" i="2"/>
  <c r="C118" i="2"/>
  <c r="C247" i="2"/>
  <c r="C141" i="2"/>
  <c r="C263" i="2"/>
  <c r="C29" i="2"/>
  <c r="C207" i="2"/>
  <c r="C167" i="2"/>
  <c r="C321" i="2"/>
  <c r="C112" i="2"/>
  <c r="C192" i="2"/>
  <c r="C36" i="2"/>
  <c r="C337" i="2"/>
  <c r="C162" i="2"/>
  <c r="C173" i="2"/>
  <c r="C7" i="2"/>
  <c r="C188" i="2"/>
  <c r="C309" i="2"/>
  <c r="C218" i="2"/>
  <c r="C223" i="2"/>
  <c r="C72" i="2"/>
  <c r="C58" i="2"/>
  <c r="C40" i="2"/>
  <c r="C142" i="2"/>
  <c r="C317" i="2"/>
  <c r="C86" i="2"/>
  <c r="C39" i="2"/>
  <c r="C139" i="2"/>
  <c r="C138" i="2"/>
  <c r="C329" i="2"/>
  <c r="C97" i="2"/>
  <c r="C229" i="2"/>
  <c r="C245" i="2"/>
  <c r="C235" i="2"/>
  <c r="C219" i="2"/>
  <c r="C241" i="2"/>
  <c r="D149" i="1"/>
  <c r="B171" i="2"/>
  <c r="Q171" i="2" s="1"/>
  <c r="S171" i="2" s="1"/>
  <c r="C148" i="2"/>
  <c r="C295" i="2"/>
  <c r="C64" i="2"/>
  <c r="C140" i="2"/>
  <c r="C319" i="2"/>
  <c r="C151" i="2"/>
  <c r="C161" i="2"/>
  <c r="C6" i="2"/>
  <c r="C171" i="2"/>
  <c r="C5" i="2"/>
  <c r="D292" i="1"/>
  <c r="B79" i="2"/>
  <c r="Q79" i="2" s="1"/>
  <c r="S79" i="2" s="1"/>
  <c r="C9" i="2"/>
  <c r="C126" i="2"/>
  <c r="C293" i="2"/>
  <c r="C62" i="2"/>
  <c r="C120" i="2"/>
  <c r="C314" i="2"/>
  <c r="C119" i="2"/>
  <c r="D109" i="1"/>
  <c r="B128" i="2"/>
  <c r="Q128" i="2" s="1"/>
  <c r="S128" i="2" s="1"/>
  <c r="C304" i="2"/>
  <c r="C74" i="2"/>
  <c r="C209" i="2"/>
  <c r="C228" i="2"/>
  <c r="C206" i="2"/>
  <c r="C128" i="2"/>
  <c r="C45" i="2"/>
  <c r="C298" i="2"/>
  <c r="C135" i="2"/>
  <c r="C150" i="2"/>
  <c r="C332" i="2"/>
  <c r="C159" i="2"/>
  <c r="C4" i="2"/>
  <c r="D291" i="1"/>
  <c r="B53" i="2"/>
  <c r="Q53" i="2" s="1"/>
  <c r="S53" i="2" s="1"/>
  <c r="C111" i="2"/>
  <c r="C106" i="2"/>
  <c r="D42" i="1"/>
  <c r="B51" i="2"/>
  <c r="Q51" i="2" s="1"/>
  <c r="S51" i="2" s="1"/>
  <c r="C27" i="2"/>
  <c r="C102" i="2"/>
  <c r="C272" i="2"/>
  <c r="C43" i="2"/>
  <c r="C335" i="2"/>
  <c r="C99" i="2"/>
  <c r="C98" i="2"/>
  <c r="C160" i="2"/>
  <c r="C312" i="2"/>
  <c r="C59" i="2"/>
  <c r="C208" i="2"/>
  <c r="C190" i="2"/>
  <c r="C105" i="2"/>
  <c r="C271" i="2"/>
  <c r="C325" i="2"/>
  <c r="C260" i="2"/>
  <c r="C19" i="2"/>
  <c r="C320" i="2"/>
  <c r="C152" i="2"/>
  <c r="C281" i="2"/>
  <c r="C123" i="2"/>
  <c r="C134" i="2"/>
  <c r="C315" i="2"/>
  <c r="C184" i="2"/>
  <c r="C285" i="2"/>
  <c r="C87" i="2"/>
  <c r="C307" i="2"/>
  <c r="C76" i="2"/>
  <c r="C121" i="2"/>
  <c r="C333" i="2"/>
  <c r="C75" i="2"/>
  <c r="C61" i="2"/>
  <c r="C265" i="2"/>
  <c r="C31" i="2"/>
  <c r="C130" i="2"/>
  <c r="C153" i="2"/>
  <c r="C322" i="2"/>
  <c r="D257" i="1"/>
  <c r="B311" i="2"/>
  <c r="Q311" i="2" s="1"/>
  <c r="S311" i="2" s="1"/>
  <c r="C238" i="2"/>
  <c r="C136" i="2"/>
  <c r="C269" i="2"/>
  <c r="C108" i="2"/>
  <c r="C181" i="2"/>
  <c r="C182" i="2"/>
  <c r="C79" i="2"/>
  <c r="C51" i="2"/>
  <c r="C258" i="2"/>
  <c r="D17" i="1"/>
  <c r="B20" i="2"/>
  <c r="Q20" i="2" s="1"/>
  <c r="S20" i="2" s="1"/>
  <c r="C63" i="2"/>
  <c r="C236" i="2"/>
  <c r="C290" i="2"/>
  <c r="C80" i="2"/>
  <c r="C113" i="2"/>
  <c r="C289" i="2"/>
  <c r="C60" i="2"/>
  <c r="D13" i="1"/>
  <c r="B15" i="2"/>
  <c r="Q15" i="2" s="1"/>
  <c r="S15" i="2" s="1"/>
  <c r="C212" i="2"/>
  <c r="C254" i="2"/>
  <c r="C183" i="2"/>
  <c r="C170" i="2"/>
  <c r="C114" i="2"/>
  <c r="C129" i="2"/>
  <c r="C292" i="2"/>
  <c r="C296" i="2"/>
  <c r="C66" i="2"/>
  <c r="C226" i="2"/>
  <c r="C224" i="2"/>
  <c r="C17" i="2"/>
  <c r="C283" i="2"/>
  <c r="C124" i="2"/>
  <c r="C257" i="2"/>
  <c r="C95" i="2"/>
  <c r="C107" i="2"/>
  <c r="C277" i="2"/>
  <c r="C146" i="2"/>
  <c r="C252" i="2"/>
  <c r="C318" i="2"/>
  <c r="C244" i="2"/>
  <c r="C273" i="2"/>
  <c r="C44" i="2"/>
  <c r="C222" i="2"/>
  <c r="C268" i="2"/>
  <c r="C33" i="2"/>
  <c r="C267" i="2"/>
  <c r="C32" i="2"/>
  <c r="C306" i="2"/>
  <c r="C232" i="2"/>
  <c r="C133" i="2"/>
  <c r="C155" i="2"/>
  <c r="C90" i="2"/>
  <c r="C147" i="2"/>
  <c r="C297" i="2"/>
  <c r="C275" i="2"/>
  <c r="C46" i="2"/>
  <c r="C204" i="2"/>
  <c r="C15" i="2"/>
  <c r="C242" i="2"/>
  <c r="C266" i="2"/>
  <c r="C104" i="2"/>
  <c r="C217" i="2"/>
  <c r="C53" i="2"/>
  <c r="C197" i="2"/>
  <c r="C280" i="2"/>
  <c r="C256" i="2"/>
  <c r="D97" i="1"/>
  <c r="B117" i="2"/>
  <c r="Q117" i="2" s="1"/>
  <c r="S117" i="2" s="1"/>
  <c r="C200" i="2"/>
  <c r="C248" i="2"/>
  <c r="C246" i="2"/>
  <c r="C210" i="2"/>
  <c r="D200" i="1"/>
  <c r="B230" i="2"/>
  <c r="Q230" i="2" s="1"/>
  <c r="S230" i="2" s="1"/>
  <c r="C117" i="2"/>
  <c r="C131" i="2"/>
  <c r="C301" i="2"/>
  <c r="C71" i="2"/>
  <c r="C89" i="2"/>
  <c r="C262" i="2"/>
  <c r="C261" i="2"/>
  <c r="C37" i="2"/>
  <c r="C187" i="2"/>
  <c r="C14" i="2"/>
  <c r="C259" i="2"/>
  <c r="C96" i="2"/>
  <c r="C230" i="2"/>
  <c r="C68" i="2"/>
  <c r="C82" i="2"/>
  <c r="C287" i="2"/>
  <c r="C92" i="2"/>
  <c r="C196" i="2"/>
  <c r="C305" i="2"/>
  <c r="C237" i="2"/>
  <c r="C220" i="2"/>
  <c r="C234" i="2"/>
  <c r="C233" i="2"/>
  <c r="C195" i="2"/>
  <c r="C326" i="2"/>
  <c r="C93" i="2"/>
  <c r="C115" i="2"/>
  <c r="C279" i="2"/>
  <c r="C48" i="2"/>
  <c r="C70" i="2"/>
  <c r="C168" i="2"/>
  <c r="C240" i="2"/>
  <c r="C166" i="2"/>
  <c r="C13" i="2"/>
  <c r="C243" i="2"/>
  <c r="C85" i="2"/>
  <c r="C214" i="2"/>
  <c r="C56" i="2"/>
  <c r="C67" i="2"/>
  <c r="C239" i="2"/>
  <c r="C77" i="2"/>
  <c r="C251" i="2"/>
  <c r="C41"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D21" i="3"/>
  <c r="D19" i="3"/>
  <c r="D17" i="3"/>
  <c r="D15" i="3"/>
  <c r="D13" i="3"/>
  <c r="D11" i="3"/>
  <c r="D24" i="3"/>
  <c r="Q236" i="2" l="1"/>
  <c r="S236" i="2" s="1"/>
  <c r="B82" i="5"/>
  <c r="Q97" i="2"/>
  <c r="S97" i="2" s="1"/>
  <c r="B78" i="5"/>
  <c r="Q45" i="2"/>
  <c r="S45" i="2" s="1"/>
  <c r="B76" i="5"/>
  <c r="Q19" i="2"/>
  <c r="S19" i="2" s="1"/>
  <c r="B74" i="5"/>
  <c r="Q30" i="2"/>
  <c r="S30" i="2" s="1"/>
  <c r="B75" i="5"/>
  <c r="Q11" i="2"/>
  <c r="S11" i="2" s="1"/>
  <c r="B73" i="5"/>
  <c r="Q202" i="2"/>
  <c r="S202" i="2" s="1"/>
  <c r="B81" i="5"/>
  <c r="Q68" i="2"/>
  <c r="S68" i="2" s="1"/>
  <c r="B77" i="5"/>
  <c r="Q268" i="2"/>
  <c r="S268" i="2" s="1"/>
  <c r="B83" i="5"/>
  <c r="Q130" i="2"/>
  <c r="S130" i="2" s="1"/>
  <c r="B79" i="5"/>
  <c r="Q165" i="2"/>
  <c r="S165" i="2" s="1"/>
  <c r="B80" i="5"/>
  <c r="Q341" i="2"/>
  <c r="S341" i="2" s="1"/>
  <c r="B388" i="5"/>
  <c r="Q334" i="2"/>
  <c r="S334" i="2" s="1"/>
  <c r="B599" i="5"/>
  <c r="B582" i="5"/>
  <c r="Q302" i="2"/>
  <c r="S302" i="2" s="1"/>
  <c r="B478" i="5"/>
  <c r="B465" i="5"/>
  <c r="L295" i="5"/>
  <c r="G295" i="5"/>
  <c r="Q342" i="2"/>
  <c r="S342" i="2" s="1"/>
  <c r="B396" i="5"/>
  <c r="Q345" i="2"/>
  <c r="S345" i="2" s="1"/>
  <c r="B708" i="5"/>
  <c r="B691" i="5"/>
  <c r="Q258" i="2"/>
  <c r="S258" i="2" s="1"/>
  <c r="B412" i="5"/>
  <c r="L412" i="5" s="1"/>
  <c r="Q292" i="2"/>
  <c r="S292" i="2" s="1"/>
  <c r="B413" i="5"/>
  <c r="Q320" i="2"/>
  <c r="S320" i="2" s="1"/>
  <c r="B581" i="5"/>
  <c r="B598" i="5"/>
  <c r="Q344" i="2"/>
  <c r="S344" i="2" s="1"/>
  <c r="B363" i="5"/>
  <c r="B355" i="5"/>
  <c r="B3" i="2"/>
  <c r="E19" i="3" s="1"/>
  <c r="E3" i="1"/>
  <c r="Q340" i="2"/>
  <c r="S340" i="2" s="1"/>
  <c r="B408" i="5"/>
  <c r="Q347" i="2"/>
  <c r="S347" i="2" s="1"/>
  <c r="B287" i="5"/>
  <c r="Q332" i="2"/>
  <c r="S332" i="2" s="1"/>
  <c r="B415" i="5"/>
  <c r="Q317" i="2"/>
  <c r="S317" i="2" s="1"/>
  <c r="B414" i="5"/>
  <c r="Q333" i="2"/>
  <c r="S333" i="2" s="1"/>
  <c r="B362" i="5"/>
  <c r="Q350" i="2"/>
  <c r="S350" i="2" s="1"/>
  <c r="B344" i="5"/>
  <c r="Q351" i="2"/>
  <c r="S351" i="2" s="1"/>
  <c r="C38" i="3"/>
  <c r="C37" i="3"/>
  <c r="C34" i="3"/>
  <c r="C28" i="3"/>
  <c r="C8" i="3"/>
  <c r="C33" i="3"/>
  <c r="C22" i="3"/>
  <c r="C25" i="3"/>
  <c r="C35" i="3"/>
  <c r="C11" i="3"/>
  <c r="C20" i="3"/>
  <c r="C18" i="3"/>
  <c r="C7" i="3"/>
  <c r="C12" i="3"/>
  <c r="C5" i="3"/>
  <c r="C32" i="3"/>
  <c r="C30" i="3"/>
  <c r="C4" i="3"/>
  <c r="C24" i="3"/>
  <c r="C17" i="3"/>
  <c r="C23" i="3"/>
  <c r="C21" i="3"/>
  <c r="C10" i="3"/>
  <c r="C16" i="3"/>
  <c r="C36" i="3"/>
  <c r="C29" i="3"/>
  <c r="C9" i="3"/>
  <c r="C6" i="3"/>
  <c r="C27" i="3"/>
  <c r="C14" i="3"/>
  <c r="C26" i="3"/>
  <c r="C15" i="3"/>
  <c r="C13" i="3"/>
  <c r="C19" i="3"/>
  <c r="C31" i="3"/>
  <c r="E20" i="3"/>
  <c r="E26" i="3"/>
  <c r="Q346" i="2"/>
  <c r="S346" i="2" s="1"/>
  <c r="B701" i="5"/>
  <c r="L701" i="5" s="1"/>
  <c r="B308" i="5"/>
  <c r="L308" i="5" s="1"/>
  <c r="B505" i="5"/>
  <c r="L505" i="5" s="1"/>
  <c r="B462" i="5"/>
  <c r="L462" i="5" s="1"/>
  <c r="B439" i="5"/>
  <c r="L439" i="5" s="1"/>
  <c r="B491" i="5"/>
  <c r="L491" i="5" s="1"/>
  <c r="B332" i="5"/>
  <c r="L332" i="5" s="1"/>
  <c r="B406" i="5"/>
  <c r="L406" i="5" s="1"/>
  <c r="B374" i="5"/>
  <c r="L374" i="5" s="1"/>
  <c r="B488" i="5"/>
  <c r="L488" i="5" s="1"/>
  <c r="B360" i="5"/>
  <c r="L360" i="5" s="1"/>
  <c r="B461" i="5"/>
  <c r="L461" i="5" s="1"/>
  <c r="B460" i="5"/>
  <c r="L460" i="5" s="1"/>
  <c r="B436" i="5"/>
  <c r="L436" i="5" s="1"/>
  <c r="B353" i="5"/>
  <c r="B359" i="5"/>
  <c r="L359" i="5" s="1"/>
  <c r="B493" i="5"/>
  <c r="L493" i="5" s="1"/>
  <c r="B348" i="5"/>
  <c r="B93" i="5"/>
  <c r="B309" i="5"/>
  <c r="L309" i="5" s="1"/>
  <c r="B681" i="5"/>
  <c r="L681" i="5" s="1"/>
  <c r="B684" i="5"/>
  <c r="L684" i="5" s="1"/>
  <c r="B426" i="5"/>
  <c r="L426" i="5" s="1"/>
  <c r="B683" i="5"/>
  <c r="L683" i="5" s="1"/>
  <c r="B376" i="5"/>
  <c r="L376" i="5" s="1"/>
  <c r="B422" i="5"/>
  <c r="L422" i="5" s="1"/>
  <c r="B373" i="5"/>
  <c r="L373" i="5" s="1"/>
  <c r="B371" i="5"/>
  <c r="L371" i="5" s="1"/>
  <c r="B333" i="5"/>
  <c r="L333" i="5" s="1"/>
  <c r="B128" i="5"/>
  <c r="L128" i="5" s="1"/>
  <c r="B682" i="5"/>
  <c r="L682" i="5" s="1"/>
  <c r="B94" i="5"/>
  <c r="B458" i="5"/>
  <c r="L458" i="5" s="1"/>
  <c r="B702" i="5"/>
  <c r="L702" i="5" s="1"/>
  <c r="B96" i="5"/>
  <c r="L96" i="5" s="1"/>
  <c r="B704" i="5"/>
  <c r="L704" i="5" s="1"/>
  <c r="B445" i="5"/>
  <c r="L445" i="5" s="1"/>
  <c r="B434" i="5"/>
  <c r="L434" i="5" s="1"/>
  <c r="B404" i="5"/>
  <c r="L404" i="5" s="1"/>
  <c r="B361" i="5"/>
  <c r="L361" i="5" s="1"/>
  <c r="B425" i="5"/>
  <c r="L425" i="5" s="1"/>
  <c r="B91" i="5"/>
  <c r="B424" i="5"/>
  <c r="L424" i="5" s="1"/>
  <c r="B438" i="5"/>
  <c r="L438" i="5" s="1"/>
  <c r="B369" i="5"/>
  <c r="L369" i="5" s="1"/>
  <c r="B699" i="5"/>
  <c r="L699" i="5" s="1"/>
  <c r="G412" i="5"/>
  <c r="B450" i="5"/>
  <c r="L450" i="5" s="1"/>
  <c r="B382" i="5"/>
  <c r="L382" i="5" s="1"/>
  <c r="B487" i="5"/>
  <c r="L487" i="5" s="1"/>
  <c r="B686" i="5"/>
  <c r="L686" i="5" s="1"/>
  <c r="B490" i="5"/>
  <c r="L490" i="5" s="1"/>
  <c r="B486" i="5"/>
  <c r="L486" i="5" s="1"/>
  <c r="B306" i="5"/>
  <c r="L306" i="5" s="1"/>
  <c r="B463" i="5"/>
  <c r="L463" i="5" s="1"/>
  <c r="B89" i="5"/>
  <c r="B92" i="5"/>
  <c r="B474" i="5"/>
  <c r="L474" i="5" s="1"/>
  <c r="B475" i="5"/>
  <c r="L475" i="5" s="1"/>
  <c r="B375" i="5"/>
  <c r="L375" i="5" s="1"/>
  <c r="B349" i="5"/>
  <c r="B383" i="5"/>
  <c r="L383" i="5" s="1"/>
  <c r="B420" i="5"/>
  <c r="L420" i="5" s="1"/>
  <c r="B423" i="5"/>
  <c r="L423" i="5" s="1"/>
  <c r="B351" i="5"/>
  <c r="B685" i="5"/>
  <c r="L685" i="5" s="1"/>
  <c r="B489" i="5"/>
  <c r="L489" i="5" s="1"/>
  <c r="B370" i="5"/>
  <c r="L370" i="5" s="1"/>
  <c r="B435" i="5"/>
  <c r="L435" i="5" s="1"/>
  <c r="B507" i="5"/>
  <c r="L507" i="5" s="1"/>
  <c r="B90" i="5"/>
  <c r="B88" i="5"/>
  <c r="B421" i="5"/>
  <c r="L421" i="5" s="1"/>
  <c r="B437" i="5"/>
  <c r="L437" i="5" s="1"/>
  <c r="B506" i="5"/>
  <c r="L506" i="5" s="1"/>
  <c r="B526" i="5"/>
  <c r="L526" i="5" s="1"/>
  <c r="B698" i="5"/>
  <c r="L698" i="5" s="1"/>
  <c r="B334" i="5"/>
  <c r="L334" i="5" s="1"/>
  <c r="B310" i="5"/>
  <c r="L310" i="5" s="1"/>
  <c r="B384" i="5"/>
  <c r="L384" i="5" s="1"/>
  <c r="B307" i="5"/>
  <c r="L307" i="5" s="1"/>
  <c r="B712" i="5"/>
  <c r="L712" i="5" s="1"/>
  <c r="B405" i="5"/>
  <c r="L405" i="5" s="1"/>
  <c r="B335" i="5"/>
  <c r="L335" i="5" s="1"/>
  <c r="B381" i="5"/>
  <c r="L381" i="5" s="1"/>
  <c r="B427" i="5"/>
  <c r="L427" i="5" s="1"/>
  <c r="B459" i="5"/>
  <c r="L459" i="5" s="1"/>
  <c r="B386" i="5"/>
  <c r="L386" i="5" s="1"/>
  <c r="B473" i="5"/>
  <c r="L473" i="5" s="1"/>
  <c r="B352" i="5"/>
  <c r="B703" i="5"/>
  <c r="L703" i="5" s="1"/>
  <c r="B385" i="5"/>
  <c r="L385" i="5" s="1"/>
  <c r="B527" i="5"/>
  <c r="L527" i="5" s="1"/>
  <c r="B350" i="5"/>
  <c r="B372" i="5"/>
  <c r="L372" i="5" s="1"/>
  <c r="B687" i="5"/>
  <c r="L687" i="5" s="1"/>
  <c r="B354" i="5"/>
  <c r="B446" i="5"/>
  <c r="L446" i="5" s="1"/>
  <c r="B428" i="5"/>
  <c r="L428" i="5" s="1"/>
  <c r="B476" i="5"/>
  <c r="L476" i="5" s="1"/>
  <c r="B700" i="5"/>
  <c r="L700" i="5" s="1"/>
  <c r="B95" i="5"/>
  <c r="B392" i="5"/>
  <c r="L392" i="5" s="1"/>
  <c r="B494" i="5"/>
  <c r="L494" i="5" s="1"/>
  <c r="B492" i="5"/>
  <c r="L492" i="5" s="1"/>
  <c r="B87" i="5"/>
  <c r="B695" i="5"/>
  <c r="L695" i="5" s="1"/>
  <c r="B678" i="5"/>
  <c r="L678" i="5" s="1"/>
  <c r="B697" i="5"/>
  <c r="L697" i="5" s="1"/>
  <c r="B680" i="5"/>
  <c r="L680" i="5" s="1"/>
  <c r="B679" i="5"/>
  <c r="L679" i="5" s="1"/>
  <c r="B696" i="5"/>
  <c r="L696" i="5" s="1"/>
  <c r="B690" i="5"/>
  <c r="L690" i="5" s="1"/>
  <c r="B707" i="5"/>
  <c r="L707" i="5" s="1"/>
  <c r="B706" i="5"/>
  <c r="L706" i="5" s="1"/>
  <c r="B689" i="5"/>
  <c r="L689" i="5" s="1"/>
  <c r="B705" i="5"/>
  <c r="L705" i="5" s="1"/>
  <c r="B688" i="5"/>
  <c r="L688" i="5" s="1"/>
  <c r="B667" i="5"/>
  <c r="L667" i="5" s="1"/>
  <c r="B652" i="5"/>
  <c r="L652" i="5" s="1"/>
  <c r="B430" i="5"/>
  <c r="L430" i="5" s="1"/>
  <c r="B441" i="5"/>
  <c r="L441" i="5" s="1"/>
  <c r="B589" i="5"/>
  <c r="L589" i="5" s="1"/>
  <c r="B572" i="5"/>
  <c r="L572" i="5" s="1"/>
  <c r="B524" i="5"/>
  <c r="L524" i="5" s="1"/>
  <c r="B518" i="5"/>
  <c r="L518" i="5" s="1"/>
  <c r="B528" i="5"/>
  <c r="L528" i="5" s="1"/>
  <c r="B669" i="5"/>
  <c r="L669" i="5" s="1"/>
  <c r="B654" i="5"/>
  <c r="L654" i="5" s="1"/>
  <c r="B663" i="5"/>
  <c r="L663" i="5" s="1"/>
  <c r="B648" i="5"/>
  <c r="L648" i="5" s="1"/>
  <c r="B633" i="5"/>
  <c r="L633" i="5" s="1"/>
  <c r="B618" i="5"/>
  <c r="L618" i="5" s="1"/>
  <c r="B603" i="5"/>
  <c r="L603" i="5" s="1"/>
  <c r="B586" i="5"/>
  <c r="L586" i="5" s="1"/>
  <c r="B569" i="5"/>
  <c r="L569" i="5" s="1"/>
  <c r="B533" i="5"/>
  <c r="L533" i="5" s="1"/>
  <c r="B469" i="5"/>
  <c r="L469" i="5" s="1"/>
  <c r="B498" i="5"/>
  <c r="L498" i="5" s="1"/>
  <c r="B545" i="5"/>
  <c r="L545" i="5" s="1"/>
  <c r="B482" i="5"/>
  <c r="L482" i="5" s="1"/>
  <c r="B511" i="5"/>
  <c r="L511" i="5" s="1"/>
  <c r="B557" i="5"/>
  <c r="L557" i="5" s="1"/>
  <c r="B419" i="5"/>
  <c r="L419" i="5" s="1"/>
  <c r="B454" i="5"/>
  <c r="L454" i="5" s="1"/>
  <c r="B591" i="5"/>
  <c r="L591" i="5" s="1"/>
  <c r="B574" i="5"/>
  <c r="L574" i="5" s="1"/>
  <c r="B643" i="5"/>
  <c r="L643" i="5" s="1"/>
  <c r="B628" i="5"/>
  <c r="L628" i="5" s="1"/>
  <c r="B613" i="5"/>
  <c r="L613" i="5" s="1"/>
  <c r="B670" i="5"/>
  <c r="L670" i="5" s="1"/>
  <c r="B655" i="5"/>
  <c r="L655" i="5" s="1"/>
  <c r="B592" i="5"/>
  <c r="L592" i="5" s="1"/>
  <c r="B575" i="5"/>
  <c r="L575" i="5" s="1"/>
  <c r="B331" i="5"/>
  <c r="L331" i="5" s="1"/>
  <c r="B547" i="5"/>
  <c r="L547" i="5" s="1"/>
  <c r="B559" i="5"/>
  <c r="L559" i="5" s="1"/>
  <c r="B535" i="5"/>
  <c r="L535" i="5" s="1"/>
  <c r="B546" i="5"/>
  <c r="L546" i="5" s="1"/>
  <c r="B558" i="5"/>
  <c r="L558" i="5" s="1"/>
  <c r="B534" i="5"/>
  <c r="L534" i="5" s="1"/>
  <c r="B470" i="5"/>
  <c r="L470" i="5" s="1"/>
  <c r="B483" i="5"/>
  <c r="L483" i="5" s="1"/>
  <c r="B664" i="5"/>
  <c r="L664" i="5" s="1"/>
  <c r="B649" i="5"/>
  <c r="L649" i="5" s="1"/>
  <c r="B634" i="5"/>
  <c r="L634" i="5" s="1"/>
  <c r="B619" i="5"/>
  <c r="L619" i="5" s="1"/>
  <c r="B604" i="5"/>
  <c r="L604" i="5" s="1"/>
  <c r="B587" i="5"/>
  <c r="L587" i="5" s="1"/>
  <c r="B570" i="5"/>
  <c r="L570" i="5" s="1"/>
  <c r="B455" i="5"/>
  <c r="L455" i="5" s="1"/>
  <c r="B666" i="5"/>
  <c r="L666" i="5" s="1"/>
  <c r="B651" i="5"/>
  <c r="L651" i="5" s="1"/>
  <c r="B636" i="5"/>
  <c r="L636" i="5" s="1"/>
  <c r="B621" i="5"/>
  <c r="L621" i="5" s="1"/>
  <c r="B606" i="5"/>
  <c r="L606" i="5" s="1"/>
  <c r="B639" i="5"/>
  <c r="L639" i="5" s="1"/>
  <c r="B624" i="5"/>
  <c r="L624" i="5" s="1"/>
  <c r="B609" i="5"/>
  <c r="L609" i="5" s="1"/>
  <c r="B673" i="5"/>
  <c r="L673" i="5" s="1"/>
  <c r="B658" i="5"/>
  <c r="L658" i="5" s="1"/>
  <c r="B551" i="5"/>
  <c r="L551" i="5" s="1"/>
  <c r="B563" i="5"/>
  <c r="L563" i="5" s="1"/>
  <c r="B539" i="5"/>
  <c r="L539" i="5" s="1"/>
  <c r="B597" i="5"/>
  <c r="L597" i="5" s="1"/>
  <c r="B580" i="5"/>
  <c r="L580" i="5" s="1"/>
  <c r="B499" i="5"/>
  <c r="L499" i="5" s="1"/>
  <c r="B512" i="5"/>
  <c r="L512" i="5" s="1"/>
  <c r="B671" i="5"/>
  <c r="L671" i="5" s="1"/>
  <c r="B656" i="5"/>
  <c r="L656" i="5" s="1"/>
  <c r="B594" i="5"/>
  <c r="L594" i="5" s="1"/>
  <c r="B577" i="5"/>
  <c r="L577" i="5" s="1"/>
  <c r="B523" i="5"/>
  <c r="L523" i="5" s="1"/>
  <c r="B588" i="5"/>
  <c r="L588" i="5" s="1"/>
  <c r="B571" i="5"/>
  <c r="L571" i="5" s="1"/>
  <c r="B565" i="5"/>
  <c r="L565" i="5" s="1"/>
  <c r="B541" i="5"/>
  <c r="L541" i="5" s="1"/>
  <c r="B553" i="5"/>
  <c r="L553" i="5" s="1"/>
  <c r="B593" i="5"/>
  <c r="L593" i="5" s="1"/>
  <c r="B576" i="5"/>
  <c r="L576" i="5" s="1"/>
  <c r="B614" i="5"/>
  <c r="L614" i="5" s="1"/>
  <c r="B674" i="5"/>
  <c r="L674" i="5" s="1"/>
  <c r="B659" i="5"/>
  <c r="L659" i="5" s="1"/>
  <c r="B644" i="5"/>
  <c r="L644" i="5" s="1"/>
  <c r="B629" i="5"/>
  <c r="L629" i="5" s="1"/>
  <c r="B668" i="5"/>
  <c r="L668" i="5" s="1"/>
  <c r="B653" i="5"/>
  <c r="L653" i="5" s="1"/>
  <c r="B504" i="5"/>
  <c r="L504" i="5" s="1"/>
  <c r="B517" i="5"/>
  <c r="L517" i="5" s="1"/>
  <c r="B595" i="5"/>
  <c r="L595" i="5" s="1"/>
  <c r="B578" i="5"/>
  <c r="L578" i="5" s="1"/>
  <c r="B529" i="5"/>
  <c r="L529" i="5" s="1"/>
  <c r="B519" i="5"/>
  <c r="L519" i="5" s="1"/>
  <c r="B502" i="5"/>
  <c r="L502" i="5" s="1"/>
  <c r="B515" i="5"/>
  <c r="L515" i="5" s="1"/>
  <c r="B640" i="5"/>
  <c r="L640" i="5" s="1"/>
  <c r="B625" i="5"/>
  <c r="L625" i="5" s="1"/>
  <c r="B610" i="5"/>
  <c r="L610" i="5" s="1"/>
  <c r="B564" i="5"/>
  <c r="L564" i="5" s="1"/>
  <c r="B540" i="5"/>
  <c r="L540" i="5" s="1"/>
  <c r="B552" i="5"/>
  <c r="L552" i="5" s="1"/>
  <c r="B637" i="5"/>
  <c r="L637" i="5" s="1"/>
  <c r="B622" i="5"/>
  <c r="L622" i="5" s="1"/>
  <c r="B607" i="5"/>
  <c r="L607" i="5" s="1"/>
  <c r="B672" i="5"/>
  <c r="L672" i="5" s="1"/>
  <c r="B657" i="5"/>
  <c r="L657" i="5" s="1"/>
  <c r="B596" i="5"/>
  <c r="L596" i="5" s="1"/>
  <c r="B579" i="5"/>
  <c r="L579" i="5" s="1"/>
  <c r="B590" i="5"/>
  <c r="L590" i="5" s="1"/>
  <c r="B573" i="5"/>
  <c r="L573" i="5" s="1"/>
  <c r="B525" i="5"/>
  <c r="L525" i="5" s="1"/>
  <c r="B550" i="5"/>
  <c r="L550" i="5" s="1"/>
  <c r="B562" i="5"/>
  <c r="L562" i="5" s="1"/>
  <c r="B538" i="5"/>
  <c r="L538" i="5" s="1"/>
  <c r="B472" i="5"/>
  <c r="L472" i="5" s="1"/>
  <c r="B485" i="5"/>
  <c r="L485" i="5" s="1"/>
  <c r="B457" i="5"/>
  <c r="L457" i="5" s="1"/>
  <c r="B642" i="5"/>
  <c r="L642" i="5" s="1"/>
  <c r="B627" i="5"/>
  <c r="L627" i="5" s="1"/>
  <c r="B612" i="5"/>
  <c r="L612" i="5" s="1"/>
  <c r="B429" i="5"/>
  <c r="L429" i="5" s="1"/>
  <c r="B440" i="5"/>
  <c r="L440" i="5" s="1"/>
  <c r="B500" i="5"/>
  <c r="L500" i="5" s="1"/>
  <c r="B513" i="5"/>
  <c r="L513" i="5" s="1"/>
  <c r="B638" i="5"/>
  <c r="L638" i="5" s="1"/>
  <c r="B623" i="5"/>
  <c r="L623" i="5" s="1"/>
  <c r="B608" i="5"/>
  <c r="L608" i="5" s="1"/>
  <c r="B549" i="5"/>
  <c r="L549" i="5" s="1"/>
  <c r="B561" i="5"/>
  <c r="L561" i="5" s="1"/>
  <c r="B537" i="5"/>
  <c r="L537" i="5" s="1"/>
  <c r="B641" i="5"/>
  <c r="L641" i="5" s="1"/>
  <c r="B626" i="5"/>
  <c r="L626" i="5" s="1"/>
  <c r="B611" i="5"/>
  <c r="L611" i="5" s="1"/>
  <c r="B536" i="5"/>
  <c r="L536" i="5" s="1"/>
  <c r="B548" i="5"/>
  <c r="L548" i="5" s="1"/>
  <c r="B560" i="5"/>
  <c r="L560" i="5" s="1"/>
  <c r="B503" i="5"/>
  <c r="L503" i="5" s="1"/>
  <c r="B516" i="5"/>
  <c r="L516" i="5" s="1"/>
  <c r="B464" i="5"/>
  <c r="L464" i="5" s="1"/>
  <c r="B477" i="5"/>
  <c r="L477" i="5" s="1"/>
  <c r="B456" i="5"/>
  <c r="L456" i="5" s="1"/>
  <c r="B471" i="5"/>
  <c r="L471" i="5" s="1"/>
  <c r="B484" i="5"/>
  <c r="L484" i="5" s="1"/>
  <c r="B605" i="5"/>
  <c r="L605" i="5" s="1"/>
  <c r="B665" i="5"/>
  <c r="L665" i="5" s="1"/>
  <c r="B650" i="5"/>
  <c r="L650" i="5" s="1"/>
  <c r="B635" i="5"/>
  <c r="L635" i="5" s="1"/>
  <c r="B620" i="5"/>
  <c r="L620" i="5" s="1"/>
  <c r="B514" i="5"/>
  <c r="L514" i="5" s="1"/>
  <c r="B501" i="5"/>
  <c r="L501" i="5" s="1"/>
  <c r="B387" i="5"/>
  <c r="L387" i="5" s="1"/>
  <c r="B407" i="5"/>
  <c r="L407" i="5" s="1"/>
  <c r="B318" i="5"/>
  <c r="L318" i="5" s="1"/>
  <c r="B303" i="5"/>
  <c r="L303" i="5" s="1"/>
  <c r="B338" i="5"/>
  <c r="L338" i="5" s="1"/>
  <c r="B323" i="5"/>
  <c r="L323" i="5" s="1"/>
  <c r="B367" i="5"/>
  <c r="L367" i="5" s="1"/>
  <c r="B329" i="5"/>
  <c r="L329" i="5" s="1"/>
  <c r="B314" i="5"/>
  <c r="L314" i="5" s="1"/>
  <c r="B299" i="5"/>
  <c r="L299" i="5" s="1"/>
  <c r="B380" i="5"/>
  <c r="L380" i="5" s="1"/>
  <c r="B400" i="5"/>
  <c r="L400" i="5" s="1"/>
  <c r="B368" i="5"/>
  <c r="L368" i="5" s="1"/>
  <c r="B330" i="5"/>
  <c r="L330" i="5" s="1"/>
  <c r="B315" i="5"/>
  <c r="L315" i="5" s="1"/>
  <c r="B300" i="5"/>
  <c r="L300" i="5" s="1"/>
  <c r="B320" i="5"/>
  <c r="L320" i="5" s="1"/>
  <c r="B305" i="5"/>
  <c r="L305" i="5" s="1"/>
  <c r="B316" i="5"/>
  <c r="L316" i="5" s="1"/>
  <c r="B301" i="5"/>
  <c r="L301" i="5" s="1"/>
  <c r="B317" i="5"/>
  <c r="L317" i="5" s="1"/>
  <c r="B302" i="5"/>
  <c r="L302" i="5" s="1"/>
  <c r="B339" i="5"/>
  <c r="L339" i="5" s="1"/>
  <c r="B324" i="5"/>
  <c r="L324" i="5" s="1"/>
  <c r="B402" i="5"/>
  <c r="L402" i="5" s="1"/>
  <c r="B394" i="5"/>
  <c r="L394" i="5" s="1"/>
  <c r="B336" i="5"/>
  <c r="L336" i="5" s="1"/>
  <c r="B321" i="5"/>
  <c r="L321" i="5" s="1"/>
  <c r="B325" i="5"/>
  <c r="L325" i="5" s="1"/>
  <c r="B340" i="5"/>
  <c r="L340" i="5" s="1"/>
  <c r="B403" i="5"/>
  <c r="L403" i="5" s="1"/>
  <c r="B395" i="5"/>
  <c r="L395" i="5" s="1"/>
  <c r="B401" i="5"/>
  <c r="L401" i="5" s="1"/>
  <c r="B393" i="5"/>
  <c r="L393" i="5" s="1"/>
  <c r="B337" i="5"/>
  <c r="L337" i="5" s="1"/>
  <c r="B322" i="5"/>
  <c r="L322" i="5" s="1"/>
  <c r="B319" i="5"/>
  <c r="L319" i="5" s="1"/>
  <c r="B304" i="5"/>
  <c r="L304" i="5" s="1"/>
  <c r="D26" i="3"/>
  <c r="D25" i="3" s="1"/>
  <c r="D23" i="3"/>
  <c r="C3" i="2"/>
  <c r="D3" i="1"/>
  <c r="B228" i="5"/>
  <c r="L228" i="5" s="1"/>
  <c r="B213" i="5"/>
  <c r="L213" i="5" s="1"/>
  <c r="B198" i="5"/>
  <c r="L198" i="5" s="1"/>
  <c r="B183" i="5"/>
  <c r="L183" i="5" s="1"/>
  <c r="B168" i="5"/>
  <c r="L168" i="5" s="1"/>
  <c r="B153" i="5"/>
  <c r="L153" i="5" s="1"/>
  <c r="B243" i="5"/>
  <c r="L243" i="5" s="1"/>
  <c r="B7" i="5"/>
  <c r="L7" i="5" s="1"/>
  <c r="I33" i="3"/>
  <c r="I32" i="3"/>
  <c r="I31" i="3"/>
  <c r="I30" i="3"/>
  <c r="I29" i="3"/>
  <c r="I28" i="3"/>
  <c r="I27" i="3"/>
  <c r="I26" i="3"/>
  <c r="I25" i="3"/>
  <c r="I24" i="3"/>
  <c r="I23" i="3"/>
  <c r="I22" i="3"/>
  <c r="I21" i="3"/>
  <c r="I20" i="3"/>
  <c r="I19" i="3"/>
  <c r="I18" i="3"/>
  <c r="I17" i="3"/>
  <c r="I16" i="3"/>
  <c r="I15" i="3"/>
  <c r="I14" i="3"/>
  <c r="I13" i="3"/>
  <c r="I12" i="3"/>
  <c r="I11" i="3"/>
  <c r="I10" i="3"/>
  <c r="I9" i="3"/>
  <c r="I8" i="3"/>
  <c r="J8" i="3" s="1"/>
  <c r="E13" i="3" l="1"/>
  <c r="E9" i="3"/>
  <c r="E31" i="3"/>
  <c r="E33" i="3"/>
  <c r="Q3" i="2"/>
  <c r="S3" i="2" s="1"/>
  <c r="E14" i="3"/>
  <c r="E10" i="3"/>
  <c r="E15" i="3"/>
  <c r="E22" i="3"/>
  <c r="E21" i="3"/>
  <c r="E16" i="3"/>
  <c r="E11" i="3"/>
  <c r="E17" i="3"/>
  <c r="E23" i="3"/>
  <c r="E37" i="3"/>
  <c r="E27" i="3"/>
  <c r="E18" i="3"/>
  <c r="E28" i="3"/>
  <c r="E29" i="3"/>
  <c r="E24" i="3"/>
  <c r="E30" i="3"/>
  <c r="E7" i="3"/>
  <c r="E12" i="3"/>
  <c r="E35" i="3"/>
  <c r="E25" i="3"/>
  <c r="G93" i="5"/>
  <c r="L93" i="5"/>
  <c r="G73" i="5"/>
  <c r="L73" i="5"/>
  <c r="G95" i="5"/>
  <c r="L95" i="5"/>
  <c r="G91" i="5"/>
  <c r="L91" i="5"/>
  <c r="G80" i="5"/>
  <c r="L80" i="5"/>
  <c r="G75" i="5"/>
  <c r="L75" i="5"/>
  <c r="G89" i="5"/>
  <c r="L89" i="5"/>
  <c r="G79" i="5"/>
  <c r="L79" i="5"/>
  <c r="G74" i="5"/>
  <c r="L74" i="5"/>
  <c r="L94" i="5"/>
  <c r="G94" i="5"/>
  <c r="G83" i="5"/>
  <c r="L83" i="5"/>
  <c r="G76" i="5"/>
  <c r="L76" i="5"/>
  <c r="L88" i="5"/>
  <c r="G88" i="5"/>
  <c r="G90" i="5"/>
  <c r="L90" i="5"/>
  <c r="G77" i="5"/>
  <c r="L77" i="5"/>
  <c r="G78" i="5"/>
  <c r="L78" i="5"/>
  <c r="G87" i="5"/>
  <c r="L87" i="5"/>
  <c r="G92" i="5"/>
  <c r="L92" i="5"/>
  <c r="G81" i="5"/>
  <c r="L81" i="5"/>
  <c r="G82" i="5"/>
  <c r="L82" i="5"/>
  <c r="E34" i="3"/>
  <c r="G363" i="5"/>
  <c r="L363" i="5"/>
  <c r="L396" i="5"/>
  <c r="G396" i="5"/>
  <c r="G598" i="5"/>
  <c r="L598" i="5"/>
  <c r="G415" i="5"/>
  <c r="L415" i="5"/>
  <c r="G581" i="5"/>
  <c r="L581" i="5"/>
  <c r="L354" i="5"/>
  <c r="G354" i="5"/>
  <c r="G414" i="5"/>
  <c r="L414" i="5"/>
  <c r="L465" i="5"/>
  <c r="G465" i="5"/>
  <c r="E32" i="3"/>
  <c r="E38" i="3"/>
  <c r="G287" i="5"/>
  <c r="L287" i="5"/>
  <c r="G413" i="5"/>
  <c r="L413" i="5"/>
  <c r="L478" i="5"/>
  <c r="G478" i="5"/>
  <c r="G349" i="5"/>
  <c r="L349" i="5"/>
  <c r="G408" i="5"/>
  <c r="L408" i="5"/>
  <c r="G582" i="5"/>
  <c r="L582" i="5"/>
  <c r="G352" i="5"/>
  <c r="L352" i="5"/>
  <c r="L348" i="5"/>
  <c r="G348" i="5"/>
  <c r="G599" i="5"/>
  <c r="L599" i="5"/>
  <c r="G350" i="5"/>
  <c r="L350" i="5"/>
  <c r="G351" i="5"/>
  <c r="L351" i="5"/>
  <c r="L344" i="5"/>
  <c r="G344" i="5"/>
  <c r="G691" i="5"/>
  <c r="L691" i="5"/>
  <c r="G708" i="5"/>
  <c r="L708" i="5"/>
  <c r="G388" i="5"/>
  <c r="L388" i="5"/>
  <c r="L353" i="5"/>
  <c r="G353" i="5"/>
  <c r="G362" i="5"/>
  <c r="L362" i="5"/>
  <c r="G355" i="5"/>
  <c r="L355" i="5"/>
  <c r="G359" i="5"/>
  <c r="G367" i="5"/>
  <c r="G360" i="5"/>
  <c r="G369" i="5"/>
  <c r="G370" i="5"/>
  <c r="G361" i="5"/>
  <c r="G368" i="5"/>
  <c r="G597" i="5"/>
  <c r="G586" i="5"/>
  <c r="G589" i="5"/>
  <c r="G588" i="5"/>
  <c r="G591" i="5"/>
  <c r="G603" i="5"/>
  <c r="G590" i="5"/>
  <c r="G587" i="5"/>
  <c r="G605" i="5"/>
  <c r="G604" i="5"/>
  <c r="G596" i="5"/>
  <c r="G594" i="5"/>
  <c r="G592" i="5"/>
  <c r="G607" i="5"/>
  <c r="G606" i="5"/>
  <c r="G593" i="5"/>
  <c r="G595" i="5"/>
  <c r="G700" i="5"/>
  <c r="G698" i="5"/>
  <c r="G697" i="5"/>
  <c r="G701" i="5"/>
  <c r="G696" i="5"/>
  <c r="G704" i="5"/>
  <c r="G695" i="5"/>
  <c r="G712" i="5"/>
  <c r="G699" i="5"/>
  <c r="G702" i="5"/>
  <c r="G705" i="5"/>
  <c r="G706" i="5"/>
  <c r="G703" i="5"/>
  <c r="G707" i="5"/>
  <c r="G337" i="5"/>
  <c r="G690" i="5"/>
  <c r="G333" i="5"/>
  <c r="G198" i="5"/>
  <c r="G513" i="5"/>
  <c r="G317" i="5"/>
  <c r="G525" i="5"/>
  <c r="G653" i="5"/>
  <c r="G571" i="5"/>
  <c r="G563" i="5"/>
  <c r="G455" i="5"/>
  <c r="G546" i="5"/>
  <c r="G574" i="5"/>
  <c r="G679" i="5"/>
  <c r="G428" i="5"/>
  <c r="G459" i="5"/>
  <c r="G506" i="5"/>
  <c r="G420" i="5"/>
  <c r="G686" i="5"/>
  <c r="G404" i="5"/>
  <c r="G373" i="5"/>
  <c r="G505" i="5"/>
  <c r="G503" i="5"/>
  <c r="G540" i="5"/>
  <c r="G564" i="5"/>
  <c r="G228" i="5"/>
  <c r="G301" i="5"/>
  <c r="G650" i="5"/>
  <c r="G536" i="5"/>
  <c r="G440" i="5"/>
  <c r="G573" i="5"/>
  <c r="G610" i="5"/>
  <c r="G668" i="5"/>
  <c r="G551" i="5"/>
  <c r="G570" i="5"/>
  <c r="G535" i="5"/>
  <c r="G441" i="5"/>
  <c r="G680" i="5"/>
  <c r="G446" i="5"/>
  <c r="G427" i="5"/>
  <c r="G437" i="5"/>
  <c r="G383" i="5"/>
  <c r="G487" i="5"/>
  <c r="G434" i="5"/>
  <c r="G422" i="5"/>
  <c r="G436" i="5"/>
  <c r="G308" i="5"/>
  <c r="G380" i="5"/>
  <c r="G562" i="5"/>
  <c r="G393" i="5"/>
  <c r="G550" i="5"/>
  <c r="G490" i="5"/>
  <c r="G395" i="5"/>
  <c r="G329" i="5"/>
  <c r="G403" i="5"/>
  <c r="G316" i="5"/>
  <c r="G665" i="5"/>
  <c r="G611" i="5"/>
  <c r="G429" i="5"/>
  <c r="G625" i="5"/>
  <c r="G629" i="5"/>
  <c r="G523" i="5"/>
  <c r="G658" i="5"/>
  <c r="G559" i="5"/>
  <c r="G454" i="5"/>
  <c r="G618" i="5"/>
  <c r="G430" i="5"/>
  <c r="G381" i="5"/>
  <c r="G421" i="5"/>
  <c r="G382" i="5"/>
  <c r="G445" i="5"/>
  <c r="G376" i="5"/>
  <c r="G460" i="5"/>
  <c r="G552" i="5"/>
  <c r="G524" i="5"/>
  <c r="G302" i="5"/>
  <c r="G539" i="5"/>
  <c r="G569" i="5"/>
  <c r="G371" i="5"/>
  <c r="G340" i="5"/>
  <c r="G305" i="5"/>
  <c r="G323" i="5"/>
  <c r="G626" i="5"/>
  <c r="G612" i="5"/>
  <c r="G579" i="5"/>
  <c r="G640" i="5"/>
  <c r="G644" i="5"/>
  <c r="G577" i="5"/>
  <c r="G673" i="5"/>
  <c r="G547" i="5"/>
  <c r="G419" i="5"/>
  <c r="G633" i="5"/>
  <c r="G652" i="5"/>
  <c r="G678" i="5"/>
  <c r="G687" i="5"/>
  <c r="G335" i="5"/>
  <c r="G375" i="5"/>
  <c r="G450" i="5"/>
  <c r="G683" i="5"/>
  <c r="G461" i="5"/>
  <c r="G183" i="5"/>
  <c r="G517" i="5"/>
  <c r="G493" i="5"/>
  <c r="G560" i="5"/>
  <c r="G666" i="5"/>
  <c r="G462" i="5"/>
  <c r="G500" i="5"/>
  <c r="G320" i="5"/>
  <c r="G659" i="5"/>
  <c r="G609" i="5"/>
  <c r="G619" i="5"/>
  <c r="G331" i="5"/>
  <c r="G557" i="5"/>
  <c r="G648" i="5"/>
  <c r="G667" i="5"/>
  <c r="G372" i="5"/>
  <c r="G405" i="5"/>
  <c r="G475" i="5"/>
  <c r="G96" i="5"/>
  <c r="G426" i="5"/>
  <c r="G541" i="5"/>
  <c r="G533" i="5"/>
  <c r="G486" i="5"/>
  <c r="G565" i="5"/>
  <c r="G572" i="5"/>
  <c r="G423" i="5"/>
  <c r="G213" i="5"/>
  <c r="G548" i="5"/>
  <c r="G641" i="5"/>
  <c r="G515" i="5"/>
  <c r="G321" i="5"/>
  <c r="G300" i="5"/>
  <c r="G303" i="5"/>
  <c r="G471" i="5"/>
  <c r="G537" i="5"/>
  <c r="G642" i="5"/>
  <c r="G657" i="5"/>
  <c r="G502" i="5"/>
  <c r="G674" i="5"/>
  <c r="G656" i="5"/>
  <c r="G624" i="5"/>
  <c r="G634" i="5"/>
  <c r="G575" i="5"/>
  <c r="G511" i="5"/>
  <c r="G663" i="5"/>
  <c r="G688" i="5"/>
  <c r="G507" i="5"/>
  <c r="G474" i="5"/>
  <c r="G684" i="5"/>
  <c r="G488" i="5"/>
  <c r="G638" i="5"/>
  <c r="G534" i="5"/>
  <c r="G425" i="5"/>
  <c r="G620" i="5"/>
  <c r="G386" i="5"/>
  <c r="G627" i="5"/>
  <c r="G7" i="5"/>
  <c r="G336" i="5"/>
  <c r="G315" i="5"/>
  <c r="G318" i="5"/>
  <c r="G456" i="5"/>
  <c r="G561" i="5"/>
  <c r="G457" i="5"/>
  <c r="G672" i="5"/>
  <c r="G519" i="5"/>
  <c r="G614" i="5"/>
  <c r="G671" i="5"/>
  <c r="G639" i="5"/>
  <c r="G649" i="5"/>
  <c r="G482" i="5"/>
  <c r="G654" i="5"/>
  <c r="G492" i="5"/>
  <c r="G527" i="5"/>
  <c r="G307" i="5"/>
  <c r="G435" i="5"/>
  <c r="G458" i="5"/>
  <c r="G681" i="5"/>
  <c r="G374" i="5"/>
  <c r="G339" i="5"/>
  <c r="G514" i="5"/>
  <c r="G651" i="5"/>
  <c r="G439" i="5"/>
  <c r="G504" i="5"/>
  <c r="G558" i="5"/>
  <c r="G526" i="5"/>
  <c r="G325" i="5"/>
  <c r="G484" i="5"/>
  <c r="G243" i="5"/>
  <c r="G394" i="5"/>
  <c r="G330" i="5"/>
  <c r="G407" i="5"/>
  <c r="G477" i="5"/>
  <c r="G549" i="5"/>
  <c r="G485" i="5"/>
  <c r="G529" i="5"/>
  <c r="G576" i="5"/>
  <c r="G512" i="5"/>
  <c r="G664" i="5"/>
  <c r="G655" i="5"/>
  <c r="G545" i="5"/>
  <c r="G669" i="5"/>
  <c r="G689" i="5"/>
  <c r="G494" i="5"/>
  <c r="G385" i="5"/>
  <c r="G384" i="5"/>
  <c r="G438" i="5"/>
  <c r="G309" i="5"/>
  <c r="G406" i="5"/>
  <c r="G476" i="5"/>
  <c r="G401" i="5"/>
  <c r="G635" i="5"/>
  <c r="G338" i="5"/>
  <c r="G304" i="5"/>
  <c r="G153" i="5"/>
  <c r="G319" i="5"/>
  <c r="G402" i="5"/>
  <c r="G387" i="5"/>
  <c r="G464" i="5"/>
  <c r="G608" i="5"/>
  <c r="G472" i="5"/>
  <c r="G622" i="5"/>
  <c r="G578" i="5"/>
  <c r="G499" i="5"/>
  <c r="G621" i="5"/>
  <c r="G483" i="5"/>
  <c r="G670" i="5"/>
  <c r="G498" i="5"/>
  <c r="G528" i="5"/>
  <c r="G392" i="5"/>
  <c r="G310" i="5"/>
  <c r="G489" i="5"/>
  <c r="G463" i="5"/>
  <c r="G424" i="5"/>
  <c r="G682" i="5"/>
  <c r="G332" i="5"/>
  <c r="G628" i="5"/>
  <c r="G473" i="5"/>
  <c r="G643" i="5"/>
  <c r="G168" i="5"/>
  <c r="G322" i="5"/>
  <c r="G324" i="5"/>
  <c r="G400" i="5"/>
  <c r="G501" i="5"/>
  <c r="G516" i="5"/>
  <c r="G623" i="5"/>
  <c r="G538" i="5"/>
  <c r="G637" i="5"/>
  <c r="G553" i="5"/>
  <c r="G580" i="5"/>
  <c r="G636" i="5"/>
  <c r="G470" i="5"/>
  <c r="G613" i="5"/>
  <c r="G469" i="5"/>
  <c r="G518" i="5"/>
  <c r="G334" i="5"/>
  <c r="G685" i="5"/>
  <c r="G306" i="5"/>
  <c r="G128" i="5"/>
  <c r="G491" i="5"/>
  <c r="G314" i="5"/>
  <c r="E36" i="3"/>
  <c r="G299" i="5"/>
  <c r="J9" i="3"/>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D28" i="3"/>
  <c r="D27" i="3" l="1"/>
  <c r="D30" i="3"/>
  <c r="D32" i="3" l="1"/>
  <c r="D31" i="3" s="1"/>
  <c r="D29" i="3"/>
  <c r="B2" i="5"/>
  <c r="L2" i="5" s="1"/>
  <c r="B130" i="5"/>
  <c r="L130" i="5" s="1"/>
  <c r="B283" i="5"/>
  <c r="L283" i="5" s="1"/>
  <c r="B267" i="5"/>
  <c r="L267" i="5" s="1"/>
  <c r="B291" i="5"/>
  <c r="L291" i="5" s="1"/>
  <c r="B141" i="5"/>
  <c r="L141" i="5" s="1"/>
  <c r="B140" i="5"/>
  <c r="L140" i="5" s="1"/>
  <c r="B131" i="5"/>
  <c r="L131" i="5" s="1"/>
  <c r="B266" i="5"/>
  <c r="L266" i="5" s="1"/>
  <c r="B123" i="5"/>
  <c r="L123" i="5" s="1"/>
  <c r="B148" i="5"/>
  <c r="L148" i="5" s="1"/>
  <c r="B268" i="5"/>
  <c r="L268" i="5" s="1"/>
  <c r="B265" i="5"/>
  <c r="L265" i="5" s="1"/>
  <c r="B292" i="5"/>
  <c r="L292" i="5" s="1"/>
  <c r="B282" i="5"/>
  <c r="L282" i="5" s="1"/>
  <c r="B15" i="5"/>
  <c r="L15" i="5" s="1"/>
  <c r="B132" i="5"/>
  <c r="L132" i="5" s="1"/>
  <c r="B13" i="5"/>
  <c r="L13" i="5" s="1"/>
  <c r="B120" i="5"/>
  <c r="L120" i="5" s="1"/>
  <c r="B147" i="5"/>
  <c r="L147" i="5" s="1"/>
  <c r="B139" i="5"/>
  <c r="L139" i="5" s="1"/>
  <c r="B284" i="5"/>
  <c r="L284" i="5" s="1"/>
  <c r="B206" i="5"/>
  <c r="L206" i="5" s="1"/>
  <c r="B263" i="5"/>
  <c r="L263" i="5" s="1"/>
  <c r="B142" i="5"/>
  <c r="L142" i="5" s="1"/>
  <c r="B12" i="5"/>
  <c r="L12" i="5" s="1"/>
  <c r="B279" i="5"/>
  <c r="L279" i="5" s="1"/>
  <c r="B203" i="5"/>
  <c r="L203" i="5" s="1"/>
  <c r="B11" i="5"/>
  <c r="L11" i="5" s="1"/>
  <c r="B202" i="5"/>
  <c r="L202" i="5" s="1"/>
  <c r="B207" i="5"/>
  <c r="L207" i="5" s="1"/>
  <c r="B264" i="5"/>
  <c r="L264" i="5" s="1"/>
  <c r="B14" i="5"/>
  <c r="L14" i="5" s="1"/>
  <c r="B278" i="5"/>
  <c r="L278" i="5" s="1"/>
  <c r="B133" i="5"/>
  <c r="L133" i="5" s="1"/>
  <c r="B281" i="5"/>
  <c r="L281" i="5" s="1"/>
  <c r="B205" i="5"/>
  <c r="L205" i="5" s="1"/>
  <c r="B129" i="5"/>
  <c r="L129" i="5" s="1"/>
  <c r="B121" i="5"/>
  <c r="L121" i="5" s="1"/>
  <c r="B134" i="5"/>
  <c r="L134" i="5" s="1"/>
  <c r="B204" i="5"/>
  <c r="L204" i="5" s="1"/>
  <c r="B138" i="5"/>
  <c r="L138" i="5" s="1"/>
  <c r="B119" i="5"/>
  <c r="L119" i="5" s="1"/>
  <c r="B146" i="5"/>
  <c r="L146" i="5" s="1"/>
  <c r="B280" i="5"/>
  <c r="L280" i="5" s="1"/>
  <c r="B124" i="5"/>
  <c r="L124" i="5" s="1"/>
  <c r="B122" i="5"/>
  <c r="L122" i="5" s="1"/>
  <c r="B262" i="5"/>
  <c r="L262" i="5" s="1"/>
  <c r="E8" i="3"/>
  <c r="F8" i="3" s="1"/>
  <c r="F9" i="3" s="1"/>
  <c r="E6" i="3"/>
  <c r="E4" i="3"/>
  <c r="G291" i="5" l="1"/>
  <c r="G292" i="5"/>
  <c r="G124" i="5"/>
  <c r="G278" i="5"/>
  <c r="G284" i="5"/>
  <c r="G123" i="5"/>
  <c r="G14" i="5"/>
  <c r="G119" i="5"/>
  <c r="G207" i="5"/>
  <c r="G120" i="5"/>
  <c r="G140" i="5"/>
  <c r="G266" i="5"/>
  <c r="G138" i="5"/>
  <c r="G202" i="5"/>
  <c r="G13" i="5"/>
  <c r="G141" i="5"/>
  <c r="G280" i="5"/>
  <c r="G146" i="5"/>
  <c r="G204" i="5"/>
  <c r="G11" i="5"/>
  <c r="G132" i="5"/>
  <c r="G134" i="5"/>
  <c r="G203" i="5"/>
  <c r="G15" i="5"/>
  <c r="G267" i="5"/>
  <c r="G264" i="5"/>
  <c r="G279" i="5"/>
  <c r="G282" i="5"/>
  <c r="G283" i="5"/>
  <c r="G131" i="5"/>
  <c r="G129" i="5"/>
  <c r="G12" i="5"/>
  <c r="G130" i="5"/>
  <c r="G139" i="5"/>
  <c r="G205" i="5"/>
  <c r="G142" i="5"/>
  <c r="G265" i="5"/>
  <c r="G2" i="5"/>
  <c r="G147" i="5"/>
  <c r="G262" i="5"/>
  <c r="G281" i="5"/>
  <c r="G263" i="5"/>
  <c r="G268" i="5"/>
  <c r="G121" i="5"/>
  <c r="G122" i="5"/>
  <c r="G133" i="5"/>
  <c r="G206" i="5"/>
  <c r="G148" i="5"/>
  <c r="F10" i="3"/>
  <c r="D34" i="3"/>
  <c r="B286" i="5"/>
  <c r="L286" i="5" s="1"/>
  <c r="B294" i="5"/>
  <c r="L294" i="5" s="1"/>
  <c r="B273" i="5"/>
  <c r="L273" i="5" s="1"/>
  <c r="B257" i="5"/>
  <c r="L257" i="5" s="1"/>
  <c r="B275" i="5"/>
  <c r="L275" i="5" s="1"/>
  <c r="B259" i="5"/>
  <c r="L259" i="5" s="1"/>
  <c r="B277" i="5"/>
  <c r="L277" i="5" s="1"/>
  <c r="B261" i="5"/>
  <c r="L261" i="5" s="1"/>
  <c r="B285" i="5"/>
  <c r="L285" i="5" s="1"/>
  <c r="B276" i="5"/>
  <c r="L276" i="5" s="1"/>
  <c r="B260" i="5"/>
  <c r="L260" i="5" s="1"/>
  <c r="B269" i="5"/>
  <c r="L269" i="5" s="1"/>
  <c r="B274" i="5"/>
  <c r="L274" i="5" s="1"/>
  <c r="B258" i="5"/>
  <c r="L258" i="5" s="1"/>
  <c r="B293" i="5"/>
  <c r="L293" i="5" s="1"/>
  <c r="B35" i="5"/>
  <c r="L35" i="5" s="1"/>
  <c r="B49" i="5"/>
  <c r="L49" i="5" s="1"/>
  <c r="B103" i="5"/>
  <c r="L103" i="5" s="1"/>
  <c r="B21" i="5"/>
  <c r="L21" i="5" s="1"/>
  <c r="B62" i="5"/>
  <c r="L62" i="5" s="1"/>
  <c r="B116" i="5"/>
  <c r="L116" i="5" s="1"/>
  <c r="B191" i="5"/>
  <c r="L191" i="5" s="1"/>
  <c r="B176" i="5"/>
  <c r="L176" i="5" s="1"/>
  <c r="B161" i="5"/>
  <c r="L161" i="5" s="1"/>
  <c r="B23" i="5"/>
  <c r="L23" i="5" s="1"/>
  <c r="B64" i="5"/>
  <c r="L64" i="5" s="1"/>
  <c r="B118" i="5"/>
  <c r="L118" i="5" s="1"/>
  <c r="B219" i="5"/>
  <c r="L219" i="5" s="1"/>
  <c r="B249" i="5"/>
  <c r="L249" i="5" s="1"/>
  <c r="B234" i="5"/>
  <c r="L234" i="5" s="1"/>
  <c r="B190" i="5"/>
  <c r="L190" i="5" s="1"/>
  <c r="B175" i="5"/>
  <c r="L175" i="5" s="1"/>
  <c r="B160" i="5"/>
  <c r="L160" i="5" s="1"/>
  <c r="B187" i="5"/>
  <c r="L187" i="5" s="1"/>
  <c r="B172" i="5"/>
  <c r="L172" i="5" s="1"/>
  <c r="B157" i="5"/>
  <c r="L157" i="5" s="1"/>
  <c r="B26" i="5"/>
  <c r="L26" i="5" s="1"/>
  <c r="B67" i="5"/>
  <c r="L67" i="5" s="1"/>
  <c r="B40" i="5"/>
  <c r="L40" i="5" s="1"/>
  <c r="B108" i="5"/>
  <c r="L108" i="5" s="1"/>
  <c r="B54" i="5"/>
  <c r="L54" i="5" s="1"/>
  <c r="B9" i="5"/>
  <c r="L9" i="5" s="1"/>
  <c r="B230" i="5"/>
  <c r="L230" i="5" s="1"/>
  <c r="B215" i="5"/>
  <c r="L215" i="5" s="1"/>
  <c r="B200" i="5"/>
  <c r="L200" i="5" s="1"/>
  <c r="B185" i="5"/>
  <c r="L185" i="5" s="1"/>
  <c r="B170" i="5"/>
  <c r="L170" i="5" s="1"/>
  <c r="B155" i="5"/>
  <c r="L155" i="5" s="1"/>
  <c r="B245" i="5"/>
  <c r="L245" i="5" s="1"/>
  <c r="B24" i="5"/>
  <c r="L24" i="5" s="1"/>
  <c r="B65" i="5"/>
  <c r="L65" i="5" s="1"/>
  <c r="B218" i="5"/>
  <c r="L218" i="5" s="1"/>
  <c r="B248" i="5"/>
  <c r="L248" i="5" s="1"/>
  <c r="B233" i="5"/>
  <c r="L233" i="5" s="1"/>
  <c r="B221" i="5"/>
  <c r="L221" i="5" s="1"/>
  <c r="B251" i="5"/>
  <c r="L251" i="5" s="1"/>
  <c r="B236" i="5"/>
  <c r="L236" i="5" s="1"/>
  <c r="B61" i="5"/>
  <c r="L61" i="5" s="1"/>
  <c r="B115" i="5"/>
  <c r="L115" i="5" s="1"/>
  <c r="B47" i="5"/>
  <c r="L47" i="5" s="1"/>
  <c r="B101" i="5"/>
  <c r="L101" i="5" s="1"/>
  <c r="B231" i="5"/>
  <c r="L231" i="5" s="1"/>
  <c r="B216" i="5"/>
  <c r="L216" i="5" s="1"/>
  <c r="B246" i="5"/>
  <c r="L246" i="5" s="1"/>
  <c r="B188" i="5"/>
  <c r="L188" i="5" s="1"/>
  <c r="B173" i="5"/>
  <c r="L173" i="5" s="1"/>
  <c r="B158" i="5"/>
  <c r="L158" i="5" s="1"/>
  <c r="B52" i="5"/>
  <c r="L52" i="5" s="1"/>
  <c r="B106" i="5"/>
  <c r="L106" i="5" s="1"/>
  <c r="B38" i="5"/>
  <c r="L38" i="5" s="1"/>
  <c r="B250" i="5"/>
  <c r="L250" i="5" s="1"/>
  <c r="B220" i="5"/>
  <c r="L220" i="5" s="1"/>
  <c r="B235" i="5"/>
  <c r="L235" i="5" s="1"/>
  <c r="B110" i="5"/>
  <c r="L110" i="5" s="1"/>
  <c r="B56" i="5"/>
  <c r="L56" i="5" s="1"/>
  <c r="B42" i="5"/>
  <c r="L42" i="5" s="1"/>
  <c r="B208" i="5"/>
  <c r="L208" i="5" s="1"/>
  <c r="B193" i="5"/>
  <c r="L193" i="5" s="1"/>
  <c r="B178" i="5"/>
  <c r="L178" i="5" s="1"/>
  <c r="B163" i="5"/>
  <c r="L163" i="5" s="1"/>
  <c r="B37" i="5"/>
  <c r="L37" i="5" s="1"/>
  <c r="B105" i="5"/>
  <c r="L105" i="5" s="1"/>
  <c r="B51" i="5"/>
  <c r="L51" i="5" s="1"/>
  <c r="B237" i="5"/>
  <c r="L237" i="5" s="1"/>
  <c r="B222" i="5"/>
  <c r="L222" i="5" s="1"/>
  <c r="B252" i="5"/>
  <c r="L252" i="5" s="1"/>
  <c r="B25" i="5"/>
  <c r="L25" i="5" s="1"/>
  <c r="B66" i="5"/>
  <c r="L66" i="5" s="1"/>
  <c r="B192" i="5"/>
  <c r="L192" i="5" s="1"/>
  <c r="B177" i="5"/>
  <c r="L177" i="5" s="1"/>
  <c r="B162" i="5"/>
  <c r="L162" i="5" s="1"/>
  <c r="B22" i="5"/>
  <c r="L22" i="5" s="1"/>
  <c r="B63" i="5"/>
  <c r="L63" i="5" s="1"/>
  <c r="B117" i="5"/>
  <c r="L117" i="5" s="1"/>
  <c r="B8" i="5"/>
  <c r="L8" i="5" s="1"/>
  <c r="B229" i="5"/>
  <c r="L229" i="5" s="1"/>
  <c r="B214" i="5"/>
  <c r="L214" i="5" s="1"/>
  <c r="B199" i="5"/>
  <c r="L199" i="5" s="1"/>
  <c r="B184" i="5"/>
  <c r="L184" i="5" s="1"/>
  <c r="B169" i="5"/>
  <c r="L169" i="5" s="1"/>
  <c r="B154" i="5"/>
  <c r="L154" i="5" s="1"/>
  <c r="B244" i="5"/>
  <c r="L244" i="5" s="1"/>
  <c r="B217" i="5"/>
  <c r="L217" i="5" s="1"/>
  <c r="B232" i="5"/>
  <c r="L232" i="5" s="1"/>
  <c r="B247" i="5"/>
  <c r="L247" i="5" s="1"/>
  <c r="B242" i="5"/>
  <c r="L242" i="5" s="1"/>
  <c r="B100" i="5"/>
  <c r="L100" i="5" s="1"/>
  <c r="B114" i="5"/>
  <c r="L114" i="5" s="1"/>
  <c r="B227" i="5"/>
  <c r="L227" i="5" s="1"/>
  <c r="B6" i="5"/>
  <c r="L6" i="5" s="1"/>
  <c r="B60" i="5"/>
  <c r="L60" i="5" s="1"/>
  <c r="B212" i="5"/>
  <c r="L212" i="5" s="1"/>
  <c r="B197" i="5"/>
  <c r="L197" i="5" s="1"/>
  <c r="B182" i="5"/>
  <c r="L182" i="5" s="1"/>
  <c r="B167" i="5"/>
  <c r="L167" i="5" s="1"/>
  <c r="B152" i="5"/>
  <c r="L152" i="5" s="1"/>
  <c r="B46" i="5"/>
  <c r="B36" i="5"/>
  <c r="L36" i="5" s="1"/>
  <c r="B50" i="5"/>
  <c r="L50" i="5" s="1"/>
  <c r="B104" i="5"/>
  <c r="L104" i="5" s="1"/>
  <c r="B174" i="5"/>
  <c r="L174" i="5" s="1"/>
  <c r="B189" i="5"/>
  <c r="L189" i="5" s="1"/>
  <c r="B159" i="5"/>
  <c r="L159" i="5" s="1"/>
  <c r="B28" i="5"/>
  <c r="L28" i="5" s="1"/>
  <c r="B69" i="5"/>
  <c r="L69" i="5" s="1"/>
  <c r="B34" i="5"/>
  <c r="L34" i="5" s="1"/>
  <c r="B48" i="5"/>
  <c r="L48" i="5" s="1"/>
  <c r="B102" i="5"/>
  <c r="L102" i="5" s="1"/>
  <c r="B53" i="5"/>
  <c r="L53" i="5" s="1"/>
  <c r="B39" i="5"/>
  <c r="L39" i="5" s="1"/>
  <c r="B107" i="5"/>
  <c r="L107" i="5" s="1"/>
  <c r="B10" i="5"/>
  <c r="L10" i="5" s="1"/>
  <c r="B201" i="5"/>
  <c r="L201" i="5" s="1"/>
  <c r="B109" i="5"/>
  <c r="L109" i="5" s="1"/>
  <c r="B55" i="5"/>
  <c r="L55" i="5" s="1"/>
  <c r="B41" i="5"/>
  <c r="L41" i="5" s="1"/>
  <c r="B186" i="5"/>
  <c r="L186" i="5" s="1"/>
  <c r="B171" i="5"/>
  <c r="L171" i="5" s="1"/>
  <c r="B156" i="5"/>
  <c r="L156" i="5" s="1"/>
  <c r="B223" i="5"/>
  <c r="L223" i="5" s="1"/>
  <c r="B238" i="5"/>
  <c r="L238" i="5" s="1"/>
  <c r="B253" i="5"/>
  <c r="L253" i="5" s="1"/>
  <c r="B27" i="5"/>
  <c r="L27" i="5" s="1"/>
  <c r="B68" i="5"/>
  <c r="L68" i="5" s="1"/>
  <c r="B19" i="5"/>
  <c r="L19" i="5" s="1"/>
  <c r="B32" i="5"/>
  <c r="L32" i="5" s="1"/>
  <c r="B33" i="5"/>
  <c r="L33" i="5" s="1"/>
  <c r="B20" i="5"/>
  <c r="L20" i="5" s="1"/>
  <c r="BQ3" i="6"/>
  <c r="BQ2" i="6"/>
  <c r="BK3" i="6" l="1"/>
  <c r="BN2" i="6"/>
  <c r="BM2" i="6"/>
  <c r="BL2" i="6"/>
  <c r="BK2" i="6"/>
  <c r="L46" i="5"/>
  <c r="G293" i="5"/>
  <c r="G242" i="5"/>
  <c r="G37" i="5"/>
  <c r="G102" i="5"/>
  <c r="G152" i="5"/>
  <c r="G232" i="5"/>
  <c r="G22" i="5"/>
  <c r="G163" i="5"/>
  <c r="G52" i="5"/>
  <c r="G251" i="5"/>
  <c r="G215" i="5"/>
  <c r="G175" i="5"/>
  <c r="G62" i="5"/>
  <c r="G261" i="5"/>
  <c r="G38" i="5"/>
  <c r="G247" i="5"/>
  <c r="G48" i="5"/>
  <c r="G167" i="5"/>
  <c r="G217" i="5"/>
  <c r="G162" i="5"/>
  <c r="G178" i="5"/>
  <c r="G158" i="5"/>
  <c r="G221" i="5"/>
  <c r="G230" i="5"/>
  <c r="G190" i="5"/>
  <c r="G21" i="5"/>
  <c r="G277" i="5"/>
  <c r="G105" i="5"/>
  <c r="G160" i="5"/>
  <c r="G156" i="5"/>
  <c r="G171" i="5"/>
  <c r="G34" i="5"/>
  <c r="G182" i="5"/>
  <c r="G244" i="5"/>
  <c r="G177" i="5"/>
  <c r="G193" i="5"/>
  <c r="G173" i="5"/>
  <c r="G233" i="5"/>
  <c r="G9" i="5"/>
  <c r="G234" i="5"/>
  <c r="G103" i="5"/>
  <c r="G259" i="5"/>
  <c r="G253" i="5"/>
  <c r="G61" i="5"/>
  <c r="G46" i="5"/>
  <c r="G116" i="5"/>
  <c r="G186" i="5"/>
  <c r="G69" i="5"/>
  <c r="G197" i="5"/>
  <c r="G154" i="5"/>
  <c r="G192" i="5"/>
  <c r="G208" i="5"/>
  <c r="G188" i="5"/>
  <c r="G248" i="5"/>
  <c r="G54" i="5"/>
  <c r="G249" i="5"/>
  <c r="G49" i="5"/>
  <c r="G275" i="5"/>
  <c r="G39" i="5"/>
  <c r="G185" i="5"/>
  <c r="G106" i="5"/>
  <c r="G41" i="5"/>
  <c r="G28" i="5"/>
  <c r="G212" i="5"/>
  <c r="G169" i="5"/>
  <c r="G66" i="5"/>
  <c r="G42" i="5"/>
  <c r="G246" i="5"/>
  <c r="G218" i="5"/>
  <c r="G108" i="5"/>
  <c r="G219" i="5"/>
  <c r="G35" i="5"/>
  <c r="G257" i="5"/>
  <c r="G36" i="5"/>
  <c r="G276" i="5"/>
  <c r="G285" i="5"/>
  <c r="G33" i="5"/>
  <c r="G159" i="5"/>
  <c r="G60" i="5"/>
  <c r="G184" i="5"/>
  <c r="G25" i="5"/>
  <c r="G56" i="5"/>
  <c r="G216" i="5"/>
  <c r="G65" i="5"/>
  <c r="G40" i="5"/>
  <c r="G118" i="5"/>
  <c r="G273" i="5"/>
  <c r="G117" i="5"/>
  <c r="G223" i="5"/>
  <c r="G189" i="5"/>
  <c r="G199" i="5"/>
  <c r="G252" i="5"/>
  <c r="G110" i="5"/>
  <c r="G231" i="5"/>
  <c r="G24" i="5"/>
  <c r="G67" i="5"/>
  <c r="G64" i="5"/>
  <c r="G258" i="5"/>
  <c r="G191" i="5"/>
  <c r="G236" i="5"/>
  <c r="G109" i="5"/>
  <c r="G6" i="5"/>
  <c r="BR3" i="6" s="1"/>
  <c r="G19" i="5"/>
  <c r="G201" i="5"/>
  <c r="G174" i="5"/>
  <c r="G227" i="5"/>
  <c r="G214" i="5"/>
  <c r="G222" i="5"/>
  <c r="G235" i="5"/>
  <c r="G101" i="5"/>
  <c r="G245" i="5"/>
  <c r="G26" i="5"/>
  <c r="G23" i="5"/>
  <c r="G274" i="5"/>
  <c r="G286" i="5"/>
  <c r="G238" i="5"/>
  <c r="G63" i="5"/>
  <c r="G55" i="5"/>
  <c r="G32" i="5"/>
  <c r="G104" i="5"/>
  <c r="G229" i="5"/>
  <c r="G237" i="5"/>
  <c r="G220" i="5"/>
  <c r="G47" i="5"/>
  <c r="G155" i="5"/>
  <c r="G157" i="5"/>
  <c r="G161" i="5"/>
  <c r="G269" i="5"/>
  <c r="G187" i="5"/>
  <c r="G53" i="5"/>
  <c r="G200" i="5"/>
  <c r="G20" i="5"/>
  <c r="G68" i="5"/>
  <c r="G10" i="5"/>
  <c r="G114" i="5"/>
  <c r="G27" i="5"/>
  <c r="G107" i="5"/>
  <c r="G50" i="5"/>
  <c r="G100" i="5"/>
  <c r="G8" i="5"/>
  <c r="G51" i="5"/>
  <c r="G250" i="5"/>
  <c r="G115" i="5"/>
  <c r="G170" i="5"/>
  <c r="G172" i="5"/>
  <c r="G176" i="5"/>
  <c r="G260" i="5"/>
  <c r="G294" i="5"/>
  <c r="F11" i="3"/>
  <c r="K10" i="3"/>
  <c r="D33" i="3"/>
  <c r="BS2" i="6" l="1"/>
  <c r="BR2" i="6"/>
  <c r="BS3" i="6"/>
  <c r="BO3" i="6" s="1"/>
  <c r="M3" i="6"/>
  <c r="M2" i="6"/>
  <c r="F12" i="3"/>
  <c r="K11" i="3"/>
  <c r="K8"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4" i="3"/>
  <c r="K35" i="3" l="1"/>
  <c r="F36" i="3"/>
  <c r="K36" i="3" l="1"/>
  <c r="F37" i="3"/>
  <c r="F3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<sst xmlns="http://schemas.openxmlformats.org/spreadsheetml/2006/main" count="5762" uniqueCount="1680">
  <si>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</si>
  <si>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</si>
  <si>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</si>
  <si>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</si>
  <si>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</si>
  <si>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</si>
  <si>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</si>
  <si>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</si>
  <si>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</si>
  <si>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</si>
  <si>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</si>
  <si>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</si>
  <si>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</si>
  <si>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</si>
  <si>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</si>
  <si>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</si>
  <si>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</si>
  <si>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</si>
  <si>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</si>
  <si>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</si>
  <si>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</si>
  <si>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</si>
  <si>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</si>
  <si>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</si>
  <si>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</si>
  <si>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</si>
  <si>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</si>
  <si>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</si>
  <si>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</si>
  <si>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</si>
  <si>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</si>
  <si>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</si>
  <si>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</si>
  <si>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</si>
  <si>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</si>
  <si>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</si>
  <si>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</si>
  <si>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</si>
  <si>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</si>
  <si>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</si>
  <si>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</si>
  <si>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</si>
  <si>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</si>
  <si>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</si>
  <si>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</si>
  <si>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</si>
  <si>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</si>
  <si>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</si>
  <si>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</si>
  <si>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</si>
  <si>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</si>
  <si>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</si>
  <si>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</si>
  <si>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</si>
  <si>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</si>
  <si>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</si>
  <si>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</si>
  <si>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</si>
  <si>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</si>
  <si>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</si>
  <si>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</si>
  <si>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</si>
  <si>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</si>
  <si>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</si>
  <si>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</si>
  <si>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</si>
  <si>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</si>
  <si>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</si>
  <si>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</si>
  <si>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</si>
  <si>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</si>
  <si>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</si>
  <si>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</si>
  <si>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</si>
  <si>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</si>
  <si>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</si>
  <si>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</si>
  <si>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</si>
  <si>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</si>
  <si>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</si>
  <si>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</si>
  <si>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</si>
  <si>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</si>
  <si>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</si>
  <si>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</si>
  <si>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</si>
  <si>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</si>
  <si>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</si>
  <si>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</si>
  <si>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</si>
  <si>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</si>
  <si>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</si>
  <si>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</si>
  <si>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</si>
  <si>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</si>
  <si>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</si>
  <si>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</si>
  <si>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</si>
  <si>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</si>
  <si>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</si>
  <si>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</si>
  <si>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</si>
  <si>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</si>
  <si>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</si>
  <si>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</si>
  <si>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</si>
  <si>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</si>
  <si>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</si>
  <si>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</si>
  <si>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</si>
  <si>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</si>
  <si>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</si>
  <si>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</si>
  <si>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</si>
  <si>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</si>
  <si>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</si>
  <si>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</si>
  <si>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</si>
  <si>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</si>
  <si>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</si>
  <si>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</si>
  <si>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</si>
  <si>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</si>
  <si>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</si>
  <si>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</si>
  <si>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</si>
  <si>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</si>
  <si>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</si>
  <si>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</si>
  <si>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</si>
  <si>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</si>
  <si>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</si>
  <si>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</si>
  <si>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</si>
  <si>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</si>
  <si>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</si>
  <si>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</si>
  <si>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</si>
  <si>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</si>
  <si>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</si>
  <si>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</si>
  <si>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</si>
  <si>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</si>
  <si>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</si>
  <si>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</si>
  <si>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</si>
  <si>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</si>
  <si>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</si>
  <si>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</si>
  <si>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</si>
  <si>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</si>
  <si>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</si>
  <si>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</si>
  <si>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</si>
  <si>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</si>
  <si>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</si>
  <si>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</si>
  <si>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</si>
  <si>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</si>
  <si>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</si>
  <si>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</si>
  <si>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</si>
  <si>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</si>
  <si>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</si>
  <si>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</si>
  <si>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</si>
  <si>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</si>
  <si>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</si>
  <si>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</si>
  <si>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</si>
  <si>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</si>
  <si>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</si>
  <si>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</si>
  <si>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</si>
  <si>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</si>
  <si>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</si>
  <si>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</si>
  <si>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</si>
  <si>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</si>
  <si>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</si>
  <si>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</si>
  <si>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</si>
  <si>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</si>
  <si>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</si>
  <si>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</si>
  <si>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</si>
  <si>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</si>
  <si>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</si>
  <si>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</si>
  <si>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</si>
  <si>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</si>
  <si>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</si>
  <si>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</si>
  <si>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</si>
  <si>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</si>
  <si>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</si>
  <si>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</si>
  <si>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</si>
  <si>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</si>
  <si>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</si>
  <si>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</si>
  <si>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</si>
  <si>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</si>
  <si>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</si>
  <si>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</si>
  <si>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</si>
  <si>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</si>
  <si>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</si>
  <si>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</si>
  <si>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</si>
  <si>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</si>
  <si>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</si>
  <si>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</si>
  <si>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</si>
  <si>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</si>
  <si>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</si>
  <si>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</si>
  <si>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</si>
  <si>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</si>
  <si>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</si>
  <si>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</si>
  <si>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</si>
  <si>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</si>
  <si>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</si>
  <si>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</si>
  <si>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</si>
  <si>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</si>
  <si>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</si>
  <si>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</si>
  <si>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</si>
  <si>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</si>
  <si>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</si>
  <si>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</si>
  <si>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</si>
  <si>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</si>
  <si>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</si>
  <si>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</si>
  <si>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</si>
  <si>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</si>
  <si>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</si>
  <si>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</si>
  <si>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</si>
  <si>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</si>
  <si>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</si>
  <si>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</si>
  <si>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</si>
  <si>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</si>
  <si>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</si>
  <si>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</si>
  <si>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</si>
  <si>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</si>
  <si>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</si>
  <si>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</si>
  <si>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</si>
  <si>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</si>
  <si>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</si>
  <si>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</si>
  <si>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</si>
  <si>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</si>
  <si>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</si>
  <si>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</si>
  <si>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</si>
  <si>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</si>
  <si>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</si>
  <si>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</si>
  <si>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</si>
  <si>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</si>
  <si>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</si>
  <si>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</si>
  <si>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</si>
  <si>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</si>
  <si>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</si>
  <si>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</si>
  <si>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</si>
  <si>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</si>
  <si>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</si>
  <si>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</si>
  <si>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</si>
  <si>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</si>
  <si>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</si>
  <si>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</si>
  <si>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</si>
  <si>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</si>
  <si>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</si>
  <si>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</si>
  <si>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</si>
  <si>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</si>
  <si>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</si>
  <si>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</si>
  <si>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</si>
  <si>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</si>
  <si>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</si>
  <si>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</si>
  <si>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</si>
  <si>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</si>
  <si>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</si>
  <si>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</si>
  <si>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</si>
  <si>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</si>
  <si>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</si>
  <si>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</si>
  <si>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</si>
  <si>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</si>
  <si>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</si>
  <si>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</si>
  <si>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</si>
  <si>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</si>
  <si>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</si>
  <si>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</si>
  <si>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</si>
  <si>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</si>
  <si>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</si>
  <si>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</si>
  <si>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</si>
  <si>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</si>
  <si>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</si>
  <si>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</si>
  <si>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</si>
  <si>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</si>
  <si>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</si>
  <si>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</si>
  <si>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</si>
  <si>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</si>
  <si>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</si>
  <si>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</si>
  <si>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</si>
  <si>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</si>
  <si>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</si>
  <si>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</si>
  <si>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</si>
  <si>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</si>
  <si>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</si>
  <si>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</si>
  <si>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</si>
  <si>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</si>
  <si>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</si>
  <si>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</si>
  <si>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</si>
  <si>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</si>
  <si>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</si>
  <si>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</si>
  <si>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</si>
  <si>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</si>
  <si>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</si>
  <si>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</si>
  <si>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</si>
  <si>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</si>
  <si>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</si>
  <si>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</si>
  <si>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</si>
  <si>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</si>
  <si>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</si>
  <si>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</si>
  <si>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</si>
  <si>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</si>
  <si>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</si>
  <si>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</si>
  <si>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</si>
  <si>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</si>
  <si>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</si>
  <si>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</si>
  <si>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</si>
  <si>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</si>
  <si>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</si>
  <si>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</si>
  <si>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</si>
  <si>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</si>
  <si>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</si>
  <si>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</si>
  <si>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</si>
  <si>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</si>
  <si>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</si>
  <si>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</si>
  <si>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</si>
  <si>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</si>
  <si>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</si>
  <si>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</si>
  <si>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</si>
  <si>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</si>
  <si>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</si>
  <si>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</si>
  <si>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</si>
  <si>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</si>
  <si>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</si>
  <si>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</si>
  <si>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</si>
  <si>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</si>
  <si>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</si>
  <si>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</si>
  <si>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</si>
  <si>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</si>
  <si>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</si>
  <si>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</si>
  <si>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</si>
  <si>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</si>
  <si>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</si>
  <si>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</si>
  <si>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</si>
  <si>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</si>
  <si>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</si>
  <si>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</si>
  <si>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</si>
  <si>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</si>
  <si>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</si>
  <si>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</si>
  <si>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</si>
  <si>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</si>
  <si>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</si>
  <si>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</si>
  <si>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</si>
  <si>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</si>
  <si>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</si>
  <si>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</si>
  <si>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</si>
  <si>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</si>
  <si>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</si>
  <si>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</si>
  <si>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</si>
  <si>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</si>
  <si>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</si>
  <si>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</si>
  <si>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</si>
  <si>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</si>
  <si>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</si>
  <si>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</si>
  <si>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</si>
  <si>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</si>
  <si>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</si>
  <si>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</si>
  <si>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</si>
  <si>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</si>
  <si>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</si>
  <si>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</si>
  <si>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</si>
  <si>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</si>
  <si>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</si>
  <si>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</si>
  <si>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</si>
  <si>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</si>
  <si>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</si>
  <si>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</si>
  <si>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</si>
  <si>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</si>
  <si>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</si>
  <si>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</si>
  <si>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</si>
  <si>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</si>
  <si>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</si>
  <si>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</si>
  <si>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</si>
  <si>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</si>
  <si>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</si>
  <si>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</si>
  <si>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</si>
  <si>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</si>
  <si>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</si>
  <si>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</si>
  <si>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</si>
  <si>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</si>
  <si>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</si>
  <si>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</si>
  <si>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</si>
  <si>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</si>
  <si>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</si>
  <si>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</si>
  <si>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</si>
  <si>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</si>
  <si>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</si>
  <si>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</si>
  <si>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</si>
  <si>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</si>
  <si>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</si>
  <si>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</si>
  <si>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</si>
  <si>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</si>
  <si>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</si>
  <si>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</si>
  <si>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</si>
  <si>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</si>
  <si>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</si>
  <si>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</si>
  <si>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</si>
  <si>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</si>
  <si>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</si>
  <si>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</si>
  <si>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</si>
  <si>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</si>
  <si>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</si>
  <si>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</si>
  <si>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</si>
  <si>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</si>
  <si>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</si>
  <si>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</si>
  <si>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</si>
  <si>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</si>
  <si>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</si>
  <si>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</si>
  <si>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</si>
  <si>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</si>
  <si>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</si>
  <si>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</si>
  <si>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</si>
  <si>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</si>
  <si>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</si>
  <si>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</si>
  <si>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</si>
  <si>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</si>
  <si>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</si>
  <si>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</si>
  <si>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</si>
  <si>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</si>
  <si>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</si>
  <si>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</si>
  <si>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</si>
  <si>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</si>
  <si>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</si>
  <si>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</si>
  <si>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</si>
  <si>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</si>
  <si>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</si>
  <si>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</si>
  <si>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</si>
  <si>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</si>
  <si>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</si>
  <si>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</si>
  <si>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</si>
  <si>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</si>
  <si>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</si>
  <si>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</si>
  <si>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</si>
  <si>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</si>
  <si>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</si>
  <si>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</si>
  <si>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</si>
  <si>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</si>
  <si>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</si>
  <si>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</si>
  <si>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</si>
  <si>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</si>
  <si>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</si>
  <si>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</si>
  <si>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</si>
  <si>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</si>
  <si>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</si>
  <si>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</si>
  <si>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</si>
  <si>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</si>
  <si>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</si>
  <si>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</si>
  <si>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</si>
  <si>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</si>
  <si>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</si>
  <si>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</si>
  <si>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</si>
  <si>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</si>
  <si>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</si>
  <si>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</si>
  <si>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</si>
  <si>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</si>
  <si>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</si>
  <si>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</si>
  <si>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</si>
  <si>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</si>
  <si>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</si>
  <si>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</si>
  <si>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</si>
  <si>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</si>
  <si>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</si>
  <si>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</si>
  <si>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</si>
  <si>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</si>
  <si>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</si>
  <si>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</si>
  <si>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</si>
  <si>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</si>
  <si>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</si>
  <si>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</si>
  <si>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</si>
  <si>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</si>
  <si>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</si>
  <si>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</si>
  <si>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</si>
  <si>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</si>
  <si>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</si>
  <si>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</si>
  <si>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</si>
  <si>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</si>
  <si>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</si>
  <si>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</si>
  <si>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</si>
  <si>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</si>
  <si>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</si>
  <si>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</si>
  <si>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</si>
  <si>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</si>
  <si>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</si>
  <si>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</si>
  <si>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</si>
  <si>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</si>
  <si>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</si>
  <si>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</si>
  <si>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</si>
  <si>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</si>
  <si>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</si>
  <si>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</si>
  <si>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</si>
  <si>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</si>
  <si>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</si>
  <si>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</si>
  <si>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</si>
  <si>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</si>
  <si>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</si>
  <si>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</si>
  <si>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</si>
  <si>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</si>
  <si>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</si>
  <si>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</si>
  <si>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</si>
  <si>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</si>
  <si>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</si>
  <si>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</si>
  <si>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</si>
  <si>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</si>
  <si>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</si>
  <si>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</si>
  <si>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</si>
  <si>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</si>
  <si>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</si>
  <si>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</si>
  <si>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</si>
  <si>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</si>
  <si>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</si>
  <si>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</si>
  <si>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</si>
  <si>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</si>
  <si>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</si>
  <si>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</si>
  <si>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</si>
  <si>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</si>
  <si>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</si>
  <si>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</si>
  <si>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</si>
  <si>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</si>
  <si>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</si>
  <si>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</si>
  <si>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</si>
  <si>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</si>
  <si>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</si>
  <si>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</si>
  <si>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</si>
  <si>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</si>
  <si>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</si>
  <si>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</si>
  <si>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</si>
  <si>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</si>
  <si>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</si>
  <si>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</si>
  <si>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</si>
  <si>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</si>
  <si>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</si>
  <si>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</si>
  <si>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</si>
  <si>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</si>
  <si>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</si>
  <si>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</si>
  <si>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</si>
  <si>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</si>
  <si>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</si>
  <si>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</si>
  <si>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</si>
  <si>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</si>
  <si>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</si>
  <si>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</si>
  <si>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</si>
  <si>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</si>
  <si>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</si>
  <si>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</si>
  <si>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</si>
  <si>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</si>
  <si>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</si>
  <si>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</si>
  <si>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</si>
  <si>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</si>
  <si>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</si>
  <si>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</si>
  <si>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</si>
  <si>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</si>
  <si>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</si>
  <si>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</si>
  <si>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</si>
  <si>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</si>
  <si>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</si>
  <si>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</si>
  <si>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</si>
  <si>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</si>
  <si>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</si>
  <si>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</si>
  <si>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</si>
  <si>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</si>
  <si>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</si>
  <si>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</si>
  <si>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</si>
  <si>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</si>
  <si>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</si>
  <si>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</si>
  <si>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</si>
  <si>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</si>
  <si>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</si>
  <si>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</si>
  <si>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</si>
  <si>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</si>
  <si>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</si>
  <si>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</si>
  <si>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</si>
  <si>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</si>
  <si>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</si>
  <si>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</si>
  <si>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</si>
  <si>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</si>
  <si>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</si>
  <si>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</si>
  <si>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</si>
  <si>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</si>
  <si>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</si>
  <si>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</si>
  <si>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</si>
  <si>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</si>
  <si>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</si>
  <si>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</si>
  <si>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</si>
  <si>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</si>
  <si>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</si>
  <si>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</si>
  <si>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</si>
  <si>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</si>
  <si>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</si>
  <si>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</si>
  <si>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</si>
  <si>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</si>
  <si>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</si>
  <si>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</si>
  <si>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</si>
  <si>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</si>
  <si>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</si>
  <si>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</si>
  <si>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</si>
  <si>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</si>
  <si>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</si>
  <si>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</si>
  <si>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</si>
  <si>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</si>
  <si>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</si>
  <si>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</si>
  <si>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</si>
  <si>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</si>
  <si>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</si>
  <si>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</si>
  <si>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</si>
  <si>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</si>
  <si>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</si>
  <si>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</si>
  <si>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</si>
  <si>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</si>
  <si>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</si>
  <si>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</si>
  <si>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</si>
  <si>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</si>
  <si>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</si>
  <si>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</si>
  <si>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</si>
  <si>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</si>
  <si>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</si>
  <si>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</si>
  <si>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</si>
  <si>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</si>
  <si>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</si>
  <si>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</si>
  <si>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</si>
  <si>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</si>
  <si>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</si>
  <si>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</si>
  <si>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</si>
  <si>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</si>
  <si>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</si>
  <si>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</si>
  <si>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</si>
  <si>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</si>
  <si>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</si>
  <si>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</si>
  <si>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</si>
  <si>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</si>
  <si>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</si>
  <si>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</si>
  <si>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</si>
  <si>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</si>
  <si>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</si>
  <si>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</si>
  <si>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</si>
  <si>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</si>
  <si>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</si>
  <si>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</si>
  <si>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</si>
  <si>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</si>
  <si>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</si>
  <si>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</si>
  <si>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</si>
  <si>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</si>
  <si>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</si>
  <si>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</si>
  <si>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</si>
  <si>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</si>
  <si>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</si>
  <si>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</si>
  <si>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</si>
  <si>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</si>
  <si>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</si>
  <si>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</si>
  <si>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</si>
  <si>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</si>
  <si>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</si>
  <si>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</si>
  <si>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</si>
  <si>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</si>
  <si>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</si>
  <si>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</si>
  <si>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</si>
  <si>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</si>
  <si>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</si>
  <si>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</si>
  <si>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</si>
  <si>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</si>
  <si>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</si>
  <si>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</si>
  <si>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</si>
  <si>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</si>
  <si>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</si>
  <si>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</si>
  <si>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</si>
  <si>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</si>
  <si>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</si>
  <si>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</si>
  <si>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</si>
  <si>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</si>
  <si>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</si>
  <si>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</si>
  <si>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</si>
  <si>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</si>
  <si>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</si>
  <si>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</si>
  <si>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</si>
  <si>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</si>
  <si>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</si>
  <si>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</si>
  <si>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</si>
  <si>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</si>
  <si>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</si>
  <si>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</si>
  <si>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</si>
  <si>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</si>
  <si>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</si>
  <si>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</si>
  <si>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</si>
  <si>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</si>
  <si>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</si>
  <si>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</si>
  <si>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</si>
  <si>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</si>
  <si>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</si>
  <si>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</si>
  <si>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</si>
  <si>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</si>
  <si>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</si>
  <si>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</si>
  <si>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</si>
  <si>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</si>
  <si>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</si>
  <si>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</si>
  <si>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</si>
  <si>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</si>
  <si>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</si>
  <si>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</si>
  <si>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</si>
  <si>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</si>
  <si>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</si>
  <si>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</si>
  <si>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</si>
  <si>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</si>
  <si>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</si>
  <si>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</si>
  <si>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</si>
  <si>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</si>
  <si>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</si>
  <si>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</si>
  <si>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</si>
  <si>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</si>
  <si>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</si>
  <si>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</si>
  <si>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</si>
  <si>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</si>
  <si>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</si>
  <si>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</si>
  <si>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</si>
  <si>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</si>
  <si>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</si>
  <si>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</si>
  <si>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</si>
  <si>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</si>
  <si>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</si>
  <si>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</si>
  <si>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</si>
  <si>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</si>
  <si>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</si>
  <si>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</si>
  <si>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</si>
  <si>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</si>
  <si>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</si>
  <si>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</si>
  <si>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</si>
  <si>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</si>
  <si>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</si>
  <si>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</si>
  <si>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</si>
  <si>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</si>
  <si>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</si>
  <si>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</si>
  <si>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</si>
  <si>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</si>
  <si>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</si>
  <si>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</si>
  <si>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</si>
  <si>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</si>
  <si>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</si>
  <si>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</si>
  <si>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</si>
  <si>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</si>
  <si>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</si>
  <si>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</si>
  <si>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</si>
  <si>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</si>
  <si>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</si>
  <si>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</si>
  <si>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</si>
  <si>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</si>
  <si>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</si>
  <si>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</si>
  <si>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</si>
  <si>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</si>
  <si>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</si>
  <si>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</si>
  <si>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</si>
  <si>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</si>
  <si>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</si>
  <si>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</si>
  <si>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</si>
  <si>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</si>
  <si>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</si>
  <si>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</si>
  <si>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</si>
  <si>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</si>
  <si>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</si>
  <si>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</si>
  <si>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</si>
  <si>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</si>
  <si>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</si>
  <si>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</si>
  <si>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</si>
  <si>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</si>
  <si>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</si>
  <si>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</si>
  <si>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</si>
  <si>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</si>
  <si>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</si>
  <si>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</si>
  <si>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</si>
  <si>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</si>
  <si>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</si>
  <si>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</si>
  <si>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</si>
  <si>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</si>
  <si>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</si>
  <si>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</si>
  <si>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</si>
  <si>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</si>
  <si>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</si>
  <si>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</si>
  <si>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</si>
  <si>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</si>
  <si>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</si>
  <si>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</si>
  <si>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</si>
  <si>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</si>
  <si>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</si>
  <si>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</si>
  <si>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</si>
  <si>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</si>
  <si>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</si>
  <si>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</si>
  <si>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</si>
  <si>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</si>
  <si>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</si>
  <si>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</si>
  <si>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</si>
  <si>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</si>
  <si>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</si>
  <si>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</si>
  <si>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</si>
  <si>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</si>
  <si>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</si>
  <si>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</si>
  <si>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</si>
  <si>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</si>
  <si>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</si>
  <si>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</si>
  <si>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</si>
  <si>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</si>
  <si>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</si>
  <si>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</si>
  <si>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</si>
  <si>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</si>
  <si>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</si>
  <si>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</si>
  <si>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</si>
  <si>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</si>
  <si>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</si>
  <si>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</si>
  <si>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</si>
  <si>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</si>
  <si>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</si>
  <si>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</si>
  <si>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</si>
  <si>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</si>
  <si>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</si>
  <si>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</si>
  <si>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</si>
  <si>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</si>
  <si>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</si>
  <si>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</si>
  <si>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</si>
  <si>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</si>
  <si>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</si>
  <si>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</si>
  <si>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</si>
  <si>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</si>
  <si>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</si>
  <si>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</si>
  <si>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</si>
  <si>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</si>
  <si>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</si>
  <si>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</si>
  <si>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</si>
  <si>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</si>
  <si>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</si>
  <si>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</si>
  <si>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</si>
  <si>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</si>
  <si>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</si>
  <si>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</si>
  <si>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</si>
  <si>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</si>
  <si>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</si>
  <si>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</si>
  <si>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</si>
  <si>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</si>
  <si>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</si>
  <si>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</si>
  <si>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liquidFuelPressureFedPropulsion</t>
  </si>
  <si>
    <t>prototypeRocketry</t>
  </si>
  <si>
    <t>Prototype Rocketry</t>
  </si>
  <si>
    <t>Basic Liquid Fuel Rocketry</t>
  </si>
  <si>
    <t>General Liquid Fuel Rocketry</t>
  </si>
  <si>
    <t>Advanced Liquid Fuel Rocketry</t>
  </si>
  <si>
    <t>Heavy Liquid Fuel Rocketry</t>
  </si>
  <si>
    <t>Heavier Liquid Fuel Rocketry</t>
  </si>
  <si>
    <t>Even Heavier Liquid Fuel Rocketry</t>
  </si>
  <si>
    <t>Very Heavy Liquid Fuel Rocketry</t>
  </si>
  <si>
    <t>Experimental Liquid Fuel Rocketry</t>
  </si>
  <si>
    <t>Gigantic Liquid Fuel Rocketry</t>
  </si>
  <si>
    <t>Colossal Liquid Fuel Rocketry</t>
  </si>
  <si>
    <t>Experimental Cryogenic Propulsion</t>
  </si>
  <si>
    <t>Exotic Cryogenic Propulsion</t>
  </si>
  <si>
    <t>A Bit More Exotic Cryogenic Propulsion</t>
  </si>
  <si>
    <t>Experimental Cryogenic Aircraft Engines</t>
  </si>
  <si>
    <t>Hybrid Cryogenic Aircraft Engines</t>
  </si>
  <si>
    <t>Liquid Fuel Pressure Fed Propulsion</t>
  </si>
  <si>
    <t>Pressure Fed Propulsion</t>
  </si>
  <si>
    <t>Early Liquid Fuel Propulsion Systems</t>
  </si>
  <si>
    <t>Liquid Fuel Propulsion Systems</t>
  </si>
  <si>
    <t>Precision Liquid Fuel Propulsion</t>
  </si>
  <si>
    <t>Experimental Liquid Fuel Propulsion</t>
  </si>
  <si>
    <t>Exotic Liquid Fuel Propulsion</t>
  </si>
  <si>
    <t>A Bit More Exotic Liquid Fuel Propulsion</t>
  </si>
  <si>
    <t>Experimental Liquid Fuel Aircraft Engines</t>
  </si>
  <si>
    <t>Hybrid Liquid Fuel Aircraft Engines</t>
  </si>
  <si>
    <t>Prototype Liquid Fuel Rocketry</t>
  </si>
  <si>
    <t>prototypeLiquidFuelFlightControl</t>
  </si>
  <si>
    <t>Prototype Liquid Fuel Flight Control</t>
  </si>
  <si>
    <t>subNode</t>
  </si>
  <si>
    <t>Yes</t>
  </si>
  <si>
    <t>prototypeCryoRocketry</t>
  </si>
  <si>
    <t>Adj Tier Cost*</t>
  </si>
  <si>
    <t>Note: Adj Tier Cost adjusts for rocketry sub-nodes that are half the cost of previous half-tier.</t>
  </si>
  <si>
    <t>We learned that you cannot just replace replace Liquid Fuel with Liquid Hydrogen or Methane for the same rocket design and have zero consequences.</t>
  </si>
  <si>
    <t>It is nice on occasion to get something off the launch pad without exploding.</t>
  </si>
  <si>
    <t>These engines take something that is really, really cold and make it really, really hot very quickly.</t>
  </si>
  <si>
    <t>Some days even my lucky rocketship underpants don't help.</t>
  </si>
  <si>
    <t>Just read the description in the previous node and add: using cryogenic fuel.</t>
  </si>
  <si>
    <t>These engines will be helpful for the reunification portion of the ascent profile.</t>
  </si>
  <si>
    <t>Step 25, Point Rocket (B) at Planet (F) and light Fuse (G).  Note: Remember to open door and bring a snack.</t>
  </si>
  <si>
    <t>What is there to say that has not already been said better in another one of these nodes.</t>
  </si>
  <si>
    <t>It's time we face reality, we are not really rocket scientists.</t>
  </si>
  <si>
    <t>It doesn't take a rocket scientist to figure this stuff out, but it does take a scientist.  Anyone know which kind?</t>
  </si>
  <si>
    <t>Did you know that Liquid Fuel also works as an effective insecticide?  That's why Eve doesn't have any insects.</t>
  </si>
  <si>
    <t>Why is Liquid Fuel called liquid fuel when we have other liquid fuels that are not called liquid fuel?</t>
  </si>
  <si>
    <t>Some day we will look at these rockets and wish we could build something bigger.  Today, they are ok for what we need.</t>
  </si>
  <si>
    <t>How big can these engines get?  We probably need to extend the hanger to successfully put these onto fuel tanks.</t>
  </si>
  <si>
    <t>These engines use pressurized fuel tanks to get the fuel to the engines.  But Werner told us that space has no pressure.  How will these engines work?!</t>
  </si>
  <si>
    <t>These are prototypical of the archetypes that we ought to anticipate over the forthcoming era, acting as a quintessential model that redefines the paradigm through mediums we could not previously envisage.</t>
  </si>
  <si>
    <t>While these engines have not been thoroughly tested to see if they work like engines, we know the engineers have tried their darndest to ensure that they look like engines.</t>
  </si>
  <si>
    <t>These may help keep the rocket in the direction that was originally intended.</t>
  </si>
  <si>
    <t>Less is not Moar!</t>
  </si>
  <si>
    <t>We can now thread these rockets through the eye of a needle, as long as the eye is the size of the Mun.</t>
  </si>
  <si>
    <t>Experimental is not something that we should associate with "ready to fly".</t>
  </si>
  <si>
    <t>What are we going to do tonight?  The same thing we do every night, try to flight experimental rockets which will promptly spiral out of control.</t>
  </si>
  <si>
    <t>New and improved formula!</t>
  </si>
  <si>
    <t>What is exotic about it?  The design of the engine or the fuel inside the engine?  Please be more precise.</t>
  </si>
  <si>
    <t>It is at this time that we realized that we don't really have new ideas, we are just recycling old ideas and passing them off as revolutionary.</t>
  </si>
  <si>
    <t>It is at this time that we realized that we don't really have new ideas, we are just recycling old ideas and passing them off as revolutionary, but with cold fuel!</t>
  </si>
  <si>
    <t>Congratulations!  You are the first person to read this description!</t>
  </si>
  <si>
    <t>No, you don't win a prize for being the first to read that description.  It is just there to let you know that you were.  Feel free to pat yourself on your right pinkie toe with your left thumb.</t>
  </si>
  <si>
    <t>Surely you can't seriously believe these are engines for aircraft!</t>
  </si>
  <si>
    <t>Localization</t>
  </si>
  <si>
    <t>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</si>
  <si>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</si>
  <si>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</si>
  <si>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</si>
  <si>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</si>
  <si>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</si>
  <si>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</si>
  <si>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</si>
  <si>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</si>
  <si>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</si>
  <si>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</si>
  <si>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</si>
  <si>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</si>
  <si>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PropulsionNuclear</t>
  </si>
  <si>
    <t>PropulsionFusion</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</si>
  <si>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</si>
  <si>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</si>
  <si>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</si>
  <si>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</si>
  <si>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</si>
  <si>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</si>
  <si>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</si>
  <si>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</si>
  <si>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</si>
  <si>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</si>
  <si>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</si>
  <si>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</si>
  <si>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</si>
  <si>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</si>
  <si>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</si>
  <si>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</si>
  <si>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</si>
  <si>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</si>
  <si>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</si>
  <si>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</si>
  <si>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</si>
  <si>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</si>
  <si>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ScienceProbe</t>
  </si>
  <si>
    <t>ScienceGround</t>
  </si>
  <si>
    <t>OtherParts</t>
  </si>
  <si>
    <t>Unresearchable</t>
  </si>
  <si>
    <t>unresearchable</t>
  </si>
  <si>
    <t>Tantares Research Division</t>
  </si>
  <si>
    <t>Utility</t>
  </si>
  <si>
    <t>Blank</t>
  </si>
  <si>
    <t>None</t>
  </si>
  <si>
    <t>UpgradeTypes</t>
  </si>
  <si>
    <t>name</t>
  </si>
  <si>
    <t>titleOrig</t>
  </si>
  <si>
    <t>entryCostOrig</t>
  </si>
  <si>
    <t>costOrig</t>
  </si>
  <si>
    <t>massOrig</t>
  </si>
  <si>
    <t>TechRequiredOrig</t>
  </si>
  <si>
    <t>entryCost</t>
  </si>
  <si>
    <t>cost</t>
  </si>
  <si>
    <t>mass</t>
  </si>
  <si>
    <t>EngineUpgrades</t>
  </si>
  <si>
    <t>dualMode</t>
  </si>
  <si>
    <t>other</t>
  </si>
  <si>
    <t>EngineFuelTypes</t>
  </si>
  <si>
    <t>kerolox</t>
  </si>
  <si>
    <t>hydrolox</t>
  </si>
  <si>
    <t>methalox</t>
  </si>
  <si>
    <t>hypergolic</t>
  </si>
  <si>
    <t>tripleMode</t>
  </si>
  <si>
    <t>TankUpgrades</t>
  </si>
  <si>
    <t>SystemUpgrades</t>
  </si>
  <si>
    <t>mark1</t>
  </si>
  <si>
    <t>mark2</t>
  </si>
  <si>
    <t>mark3</t>
  </si>
  <si>
    <t>spaceCapsules</t>
  </si>
  <si>
    <t>TankSizes</t>
  </si>
  <si>
    <t>size0</t>
  </si>
  <si>
    <t>size1</t>
  </si>
  <si>
    <t>size1p5</t>
  </si>
  <si>
    <t>size2</t>
  </si>
  <si>
    <t>size3</t>
  </si>
  <si>
    <t>size4</t>
  </si>
  <si>
    <t>size5</t>
  </si>
  <si>
    <t>size7</t>
  </si>
  <si>
    <t>maxThrust</t>
  </si>
  <si>
    <t>ModuleEngines</t>
  </si>
  <si>
    <t>techBranch</t>
  </si>
  <si>
    <t>techTier</t>
  </si>
  <si>
    <t>ParachuteUpgrades</t>
  </si>
  <si>
    <t>RCSUpgrades</t>
  </si>
  <si>
    <t>RTGUpgrades</t>
  </si>
  <si>
    <t>SASUpgrades</t>
  </si>
  <si>
    <t>SolarUpgrades</t>
  </si>
  <si>
    <t>StructuralUpgrades</t>
  </si>
  <si>
    <t>System_HeatUpgrades</t>
  </si>
  <si>
    <t>Template</t>
  </si>
  <si>
    <t>singleMode</t>
  </si>
  <si>
    <t>landers</t>
  </si>
  <si>
    <t>engineID0</t>
  </si>
  <si>
    <t>engineID1</t>
  </si>
  <si>
    <t>engineID2</t>
  </si>
  <si>
    <t>tankSizes</t>
  </si>
  <si>
    <t>upgrade</t>
  </si>
  <si>
    <t>modEngines</t>
  </si>
  <si>
    <t>i0</t>
  </si>
  <si>
    <t>i1</t>
  </si>
  <si>
    <t>i2</t>
  </si>
  <si>
    <t>i3</t>
  </si>
  <si>
    <t>i4</t>
  </si>
  <si>
    <t>waterfall</t>
  </si>
  <si>
    <t>engineTemplate</t>
  </si>
  <si>
    <t>upgradeSetup</t>
  </si>
  <si>
    <t>No</t>
  </si>
  <si>
    <t>balloon</t>
  </si>
  <si>
    <t>LiquidFuel</t>
  </si>
  <si>
    <t>fuel</t>
  </si>
  <si>
    <t>ionGas</t>
  </si>
  <si>
    <t>ore</t>
  </si>
  <si>
    <t>nuclear</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</si>
  <si>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</si>
  <si>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</si>
  <si>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</si>
  <si>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</si>
  <si>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</si>
  <si>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</si>
  <si>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</si>
  <si>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</si>
  <si>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</si>
  <si>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</si>
  <si>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</si>
  <si>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</si>
  <si>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</si>
  <si>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</si>
  <si>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</si>
  <si>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</si>
  <si>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</si>
  <si>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</si>
  <si>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</si>
  <si>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</si>
  <si>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</si>
  <si>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</si>
  <si>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</si>
  <si>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</si>
  <si>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</si>
  <si>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</si>
  <si>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</si>
  <si>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</si>
  <si>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</si>
  <si>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</si>
  <si>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</si>
  <si>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</si>
  <si>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</si>
  <si>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</si>
  <si>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</si>
  <si>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</si>
  <si>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</si>
  <si>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</si>
  <si>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</si>
  <si>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</si>
  <si>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</si>
  <si>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</si>
  <si>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</si>
  <si>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</si>
  <si>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</si>
  <si>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</si>
  <si>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</si>
  <si>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</si>
  <si>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</si>
  <si>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</si>
  <si>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</si>
  <si>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</si>
  <si>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</si>
  <si>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</si>
  <si>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</si>
  <si>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</si>
  <si>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</si>
  <si>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</si>
  <si>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</si>
  <si>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</si>
  <si>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</si>
  <si>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</si>
  <si>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</si>
  <si>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</si>
  <si>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</si>
  <si>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</si>
  <si>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</si>
  <si>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</si>
  <si>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</si>
  <si>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</si>
  <si>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</si>
  <si>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</si>
  <si>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</si>
  <si>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</si>
  <si>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</si>
  <si>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</si>
  <si>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</si>
  <si>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</si>
  <si>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</si>
  <si>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</si>
  <si>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</si>
  <si>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</si>
  <si>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</si>
  <si>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</si>
  <si>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</si>
  <si>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</si>
  <si>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</si>
  <si>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</si>
  <si>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</si>
  <si>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</si>
  <si>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</si>
  <si>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</si>
  <si>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</si>
  <si>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</si>
  <si>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</si>
  <si>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</si>
  <si>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</si>
  <si>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</si>
  <si>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</si>
  <si>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</si>
  <si>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</si>
  <si>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</si>
  <si>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</si>
  <si>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</si>
  <si>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</si>
  <si>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</si>
  <si>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</si>
  <si>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</si>
  <si>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</si>
  <si>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</si>
  <si>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</si>
  <si>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</si>
  <si>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</si>
  <si>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</si>
  <si>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</si>
  <si>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</si>
  <si>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</si>
  <si>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</si>
  <si>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</si>
  <si>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</si>
  <si>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</si>
  <si>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</si>
  <si>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</si>
  <si>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</si>
  <si>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</si>
  <si>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</si>
  <si>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</si>
  <si>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</si>
  <si>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</si>
  <si>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</si>
  <si>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</si>
  <si>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</si>
  <si>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</si>
  <si>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</si>
  <si>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</si>
  <si>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</si>
  <si>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</si>
  <si>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</si>
  <si>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</si>
  <si>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</si>
  <si>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</si>
  <si>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</si>
  <si>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</si>
  <si>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</si>
  <si>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</si>
  <si>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Exotic Plasma Propulsion</t>
  </si>
  <si>
    <t>Ultra-High Energy Physics</t>
  </si>
  <si>
    <t>Exotic Electrical Systems</t>
  </si>
  <si>
    <t>waterfallKerolox</t>
  </si>
  <si>
    <t>waterfallHydrolox</t>
  </si>
  <si>
    <t>waterfallMethalox</t>
  </si>
  <si>
    <t>waterfallHypergolic</t>
  </si>
  <si>
    <t>folder</t>
  </si>
  <si>
    <t>upgradeTechTier</t>
  </si>
  <si>
    <t>engineName</t>
  </si>
  <si>
    <t>mfg</t>
  </si>
  <si>
    <t>cat</t>
  </si>
  <si>
    <t>packetInterval</t>
  </si>
  <si>
    <t>modAntenna</t>
  </si>
  <si>
    <t>packetSize</t>
  </si>
  <si>
    <t>packetResourceCost</t>
  </si>
  <si>
    <t>antennaPower</t>
  </si>
  <si>
    <t>antennaCombinable</t>
  </si>
  <si>
    <t>ModuleDataTransmitter</t>
  </si>
  <si>
    <t>baseFuel</t>
  </si>
  <si>
    <t>fuelKerolox</t>
  </si>
  <si>
    <t>fuelHydrolox</t>
  </si>
  <si>
    <t>fuelMethalox</t>
  </si>
  <si>
    <t>fuelHypergolic</t>
  </si>
  <si>
    <t>partUpgradeKerolox</t>
  </si>
  <si>
    <t>partUpgradeHydrolox</t>
  </si>
  <si>
    <t>partUpgradeMethalox</t>
  </si>
  <si>
    <t>partUpgradeHypergolic</t>
  </si>
  <si>
    <t>Prototype Cryogenic Rocketry</t>
  </si>
  <si>
    <t>advancedRadiators</t>
  </si>
  <si>
    <t>Advanced Radiators</t>
  </si>
  <si>
    <t>If you cannot stand the heat, get out of the kitchen or use some of these radiators.</t>
  </si>
  <si>
    <t>tier0</t>
  </si>
  <si>
    <t>tier1</t>
  </si>
  <si>
    <t>tier2</t>
  </si>
  <si>
    <t>tier3</t>
  </si>
  <si>
    <t>tier4</t>
  </si>
  <si>
    <t>tier5</t>
  </si>
  <si>
    <t>tier6</t>
  </si>
  <si>
    <t>tier7</t>
  </si>
  <si>
    <t>tier8</t>
  </si>
  <si>
    <t>tier9</t>
  </si>
  <si>
    <t>tier10</t>
  </si>
  <si>
    <t>tier11</t>
  </si>
  <si>
    <t>tier12</t>
  </si>
  <si>
    <t>tier13</t>
  </si>
  <si>
    <t>tier14</t>
  </si>
  <si>
    <t>Tier 1</t>
  </si>
  <si>
    <t>Tier 0</t>
  </si>
  <si>
    <t>Tier 2</t>
  </si>
  <si>
    <t>Tier 3</t>
  </si>
  <si>
    <t>Tier 4</t>
  </si>
  <si>
    <t>Tier 5</t>
  </si>
  <si>
    <t>Tier 6</t>
  </si>
  <si>
    <t>Tier 7</t>
  </si>
  <si>
    <t>Tier 8</t>
  </si>
  <si>
    <t>Tier 9</t>
  </si>
  <si>
    <t>Tier 10</t>
  </si>
  <si>
    <t>Tier 11</t>
  </si>
  <si>
    <t>Tier 12</t>
  </si>
  <si>
    <t>Tier 13</t>
  </si>
  <si>
    <t>Tier 14</t>
  </si>
  <si>
    <t>costMultiplier</t>
  </si>
  <si>
    <t>tier0_bottom</t>
  </si>
  <si>
    <t>tier1_bottom</t>
  </si>
  <si>
    <t>tier2_bottom</t>
  </si>
  <si>
    <t>tier3_bottom</t>
  </si>
  <si>
    <t>tier4_bottom</t>
  </si>
  <si>
    <t>tier5_bottom</t>
  </si>
  <si>
    <t>tier6_bottom</t>
  </si>
  <si>
    <t>tier7_bottom</t>
  </si>
  <si>
    <t>tier8_bottom</t>
  </si>
  <si>
    <t>tier9_bottom</t>
  </si>
  <si>
    <t>tier10_bottom</t>
  </si>
  <si>
    <t>tier11_bottom</t>
  </si>
  <si>
    <t>tier12_bottom</t>
  </si>
  <si>
    <t>tier13_bottom</t>
  </si>
  <si>
    <t>tier14_bottom</t>
  </si>
  <si>
    <t>#LOC_KTT_tier0_Title</t>
  </si>
  <si>
    <t>#LOC_KTT_tier1_Title</t>
  </si>
  <si>
    <t>#LOC_KTT_tier2_Title</t>
  </si>
  <si>
    <t>#LOC_KTT_tier3_Title</t>
  </si>
  <si>
    <t>#LOC_KTT_tier4_Title</t>
  </si>
  <si>
    <t>#LOC_KTT_tier5_Title</t>
  </si>
  <si>
    <t>#LOC_KTT_tier6_Title</t>
  </si>
  <si>
    <t>#LOC_KTT_tier7_Title</t>
  </si>
  <si>
    <t>#LOC_KTT_tier8_Title</t>
  </si>
  <si>
    <t>#LOC_KTT_tier9_Title</t>
  </si>
  <si>
    <t>#LOC_KTT_tier10_Title</t>
  </si>
  <si>
    <t>#LOC_KTT_tier11_Title</t>
  </si>
  <si>
    <t>#LOC_KTT_tier12_Title</t>
  </si>
  <si>
    <t>#LOC_KTT_tier13_Title</t>
  </si>
  <si>
    <t>#LOC_KTT_tier14_Title</t>
  </si>
  <si>
    <t>#LOC_KTT_tier0_Description</t>
  </si>
  <si>
    <t>#LOC_KTT_tier1_Description</t>
  </si>
  <si>
    <t>#LOC_KTT_tier2_Description</t>
  </si>
  <si>
    <t>#LOC_KTT_tier3_Description</t>
  </si>
  <si>
    <t>#LOC_KTT_tier4_Description</t>
  </si>
  <si>
    <t>#LOC_KTT_tier5_Description</t>
  </si>
  <si>
    <t>#LOC_KTT_tier6_Description</t>
  </si>
  <si>
    <t>#LOC_KTT_tier7_Description</t>
  </si>
  <si>
    <t>#LOC_KTT_tier8_Description</t>
  </si>
  <si>
    <t>#LOC_KTT_tier9_Description</t>
  </si>
  <si>
    <t>#LOC_KTT_tier10_Description</t>
  </si>
  <si>
    <t>#LOC_KTT_tier11_Description</t>
  </si>
  <si>
    <t>#LOC_KTT_tier12_Description</t>
  </si>
  <si>
    <t>#LOC_KTT_tier13_Description</t>
  </si>
  <si>
    <t>#LOC_KTT_tier14_Description</t>
  </si>
  <si>
    <t>KiwiTechTree/Icons/ktt_icon_tier0</t>
  </si>
  <si>
    <t>KiwiTechTree/Icons/ktt_icon_tier1</t>
  </si>
  <si>
    <t>KiwiTechTree/Icons/ktt_icon_tier2</t>
  </si>
  <si>
    <t>KiwiTechTree/Icons/ktt_icon_tier3</t>
  </si>
  <si>
    <t>KiwiTechTree/Icons/ktt_icon_tier4</t>
  </si>
  <si>
    <t>KiwiTechTree/Icons/ktt_icon_tier5</t>
  </si>
  <si>
    <t>KiwiTechTree/Icons/ktt_icon_tier6</t>
  </si>
  <si>
    <t>KiwiTechTree/Icons/ktt_icon_tier7</t>
  </si>
  <si>
    <t>KiwiTechTree/Icons/ktt_icon_tier8</t>
  </si>
  <si>
    <t>KiwiTechTree/Icons/ktt_icon_tier9</t>
  </si>
  <si>
    <t>KiwiTechTree/Icons/ktt_icon_tier10</t>
  </si>
  <si>
    <t>KiwiTechTree/Icons/ktt_icon_tier11</t>
  </si>
  <si>
    <t>KiwiTechTree/Icons/ktt_icon_tier12</t>
  </si>
  <si>
    <t>KiwiTechTree/Icons/ktt_icon_tier13</t>
  </si>
  <si>
    <t>KiwiTechTree/Icons/ktt_icon_tier14</t>
  </si>
  <si>
    <t>artificialConsciousness</t>
  </si>
  <si>
    <t>Artificial Consciousness</t>
  </si>
  <si>
    <t>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t>
  </si>
  <si>
    <t>specializedPVMaterials</t>
  </si>
  <si>
    <t>expPVMaterials</t>
  </si>
  <si>
    <t>exoticPVMaterials</t>
  </si>
  <si>
    <t>extremePVMaterials</t>
  </si>
  <si>
    <t>Specialized Photovoltaic Materials</t>
  </si>
  <si>
    <t>Using a really long cable, we plan to... nah, just kidding.</t>
  </si>
  <si>
    <t>Experimental Photovoltaic Materials</t>
  </si>
  <si>
    <t>Highly experimental photovoltaic cells!</t>
  </si>
  <si>
    <t>Exotic Photovoltaic Materials</t>
  </si>
  <si>
    <t>Who doesn't want exotic photovoltaic cells!</t>
  </si>
  <si>
    <t>Extreme Photovoltaic Materials</t>
  </si>
  <si>
    <t>The ultimate in photovoltaic cells!</t>
  </si>
  <si>
    <t>advFusionRockets</t>
  </si>
  <si>
    <t>specializedFusionRockets</t>
  </si>
  <si>
    <t>extremeNuclearPropulsion</t>
  </si>
  <si>
    <t>exoticFusionRockets</t>
  </si>
  <si>
    <t>extremeRadiators</t>
  </si>
  <si>
    <t>quantumGravity</t>
  </si>
  <si>
    <t>extremeReactions</t>
  </si>
  <si>
    <t>extremeFusionRockets</t>
  </si>
  <si>
    <t>extremeHighEnergyPhysics</t>
  </si>
  <si>
    <t>14.5</t>
  </si>
  <si>
    <t>15</t>
  </si>
  <si>
    <t>tier15</t>
  </si>
  <si>
    <t>tier15_bottom</t>
  </si>
  <si>
    <t>fasterThanLightTech</t>
  </si>
  <si>
    <t>extremePlasmaPropulsion</t>
  </si>
  <si>
    <t>extremeElectricalSystems</t>
  </si>
  <si>
    <t>insaneNuclearPropulsion</t>
  </si>
  <si>
    <t>Advanced Fusion Rockets</t>
  </si>
  <si>
    <t>These rockets are going to do their best to make everything else obsolete.</t>
  </si>
  <si>
    <t>Specialized Fusion Rockets</t>
  </si>
  <si>
    <t>Extreme Nuclear Propulsion</t>
  </si>
  <si>
    <t>Research into the strangest, weirdest, all all-out extreme forms of nuclear propulsion.</t>
  </si>
  <si>
    <t>Exotic Fusion Rockets</t>
  </si>
  <si>
    <t>Research into extreme high temperature materials and techniques for heat rejection.</t>
  </si>
  <si>
    <t>Quantum Gravity</t>
  </si>
  <si>
    <t>Quantum gravity is a field of theoretical physics that seeks to describe gravity according to the principles of quantum mechanics, and where quantum effects cannot be ignored.</t>
  </si>
  <si>
    <t>Extreme Density Fusion Reactions</t>
  </si>
  <si>
    <t>Measuring and applying the most extreme fusion reactions out there.</t>
  </si>
  <si>
    <t>#LOC_KTT_tier15_Title</t>
  </si>
  <si>
    <t>Tier 15</t>
  </si>
  <si>
    <t>#LOC_KTT_tier15_Description</t>
  </si>
  <si>
    <t>KiwiTechTree/Icons/ktt_icon_tier15</t>
  </si>
  <si>
    <t>Extreme Fusion Rockets</t>
  </si>
  <si>
    <t>Extreme High Energy Physics</t>
  </si>
  <si>
    <t>Pushing physics to the extreme!</t>
  </si>
  <si>
    <t>Faster Than Light Technologies</t>
  </si>
  <si>
    <t>Boldly go where no Kerbal has gone before.</t>
  </si>
  <si>
    <t>Extreme Plasma Propulsion</t>
  </si>
  <si>
    <t>Pushing plasma propulsion to the extreme.</t>
  </si>
  <si>
    <t>Extreme Electrical Systems</t>
  </si>
  <si>
    <t>Extremely high tech transmission and distribution systems for the most advanced spacecraft.</t>
  </si>
  <si>
    <t>Insane Nuclear Propulsion</t>
  </si>
  <si>
    <t>Extreme Heat Management</t>
  </si>
  <si>
    <t>KiwiTechTree,!WarpPlugin</t>
  </si>
  <si>
    <t>High Density Fusion Reactions</t>
  </si>
  <si>
    <t>singleModeAerospike</t>
  </si>
  <si>
    <t>dualModeJet</t>
  </si>
  <si>
    <t>dualModeHybrid</t>
  </si>
  <si>
    <t>singleModeJet</t>
  </si>
  <si>
    <t>singleModeOther</t>
  </si>
  <si>
    <t>singleModeNuclear</t>
  </si>
  <si>
    <t>dualModeNuclear</t>
  </si>
  <si>
    <t>singleModeIon</t>
  </si>
  <si>
    <t>dualModeIon</t>
  </si>
  <si>
    <t>C7 Aerospace Division</t>
  </si>
  <si>
    <t>Engine</t>
  </si>
  <si>
    <t>PropulsionPlasma</t>
  </si>
  <si>
    <t>PropulsionTurboJet</t>
  </si>
  <si>
    <t>PropulsionTurboFan</t>
  </si>
  <si>
    <t>SolarBeamed</t>
  </si>
  <si>
    <t>FasterThanLight</t>
  </si>
  <si>
    <t>multiFuelSupport</t>
  </si>
  <si>
    <t>MultiFuelSupport</t>
  </si>
  <si>
    <t>partUpgradeSimpleFuel</t>
  </si>
  <si>
    <t>simpleFuelLocationBaseline</t>
  </si>
  <si>
    <t>simpleFuelLocationUpgrade</t>
  </si>
  <si>
    <t>Other</t>
  </si>
  <si>
    <t>Other2</t>
  </si>
  <si>
    <t>upgradeDetails</t>
  </si>
  <si>
    <t>needs</t>
  </si>
  <si>
    <t>turboJet</t>
  </si>
  <si>
    <t>J-404 "Panther" Afterburning Turbofan</t>
  </si>
  <si>
    <t>Panther</t>
  </si>
  <si>
    <t>Dry</t>
  </si>
  <si>
    <t>Wet</t>
  </si>
  <si>
    <t>PropulsionTurboFanAfterburner</t>
  </si>
  <si>
    <t>xenon</t>
  </si>
  <si>
    <t>argon</t>
  </si>
  <si>
    <t>lithium</t>
  </si>
  <si>
    <t>2.5m</t>
  </si>
  <si>
    <t>3.75m</t>
  </si>
  <si>
    <t>5m</t>
  </si>
  <si>
    <t>7.5m</t>
  </si>
  <si>
    <t>size6</t>
  </si>
  <si>
    <t>10m</t>
  </si>
  <si>
    <t>&gt;10m</t>
  </si>
  <si>
    <t>Rockomax64_BW</t>
  </si>
  <si>
    <t>size</t>
  </si>
  <si>
    <t>partIcon</t>
  </si>
  <si>
    <t>techRequired</t>
  </si>
  <si>
    <t>NEEDS</t>
  </si>
  <si>
    <t>Squad/Parts/Aero/aerodynamicNoseCone/aerodynamicNoseCone.cfg</t>
  </si>
  <si>
    <t>Squad/Parts/Aero/airbrake/Airbrake.cfg</t>
  </si>
  <si>
    <t>upgradeNEEDS</t>
  </si>
  <si>
    <t>NearFutureLaunchVehicles|TantaresLV</t>
  </si>
  <si>
    <t>TBA</t>
  </si>
  <si>
    <t>Nexus|TantaresLV</t>
  </si>
  <si>
    <t>code</t>
  </si>
  <si>
    <t>0.3125m to 0.625m</t>
  </si>
  <si>
    <t>0.9375m to 1.25m</t>
  </si>
  <si>
    <t>1.5m to 1.875m</t>
  </si>
  <si>
    <t>DONOTUSE</t>
  </si>
  <si>
    <t>Ion Gas</t>
  </si>
  <si>
    <t>Ore</t>
  </si>
  <si>
    <t>Nuclear</t>
  </si>
  <si>
    <t>filler</t>
  </si>
  <si>
    <t>xenonTankLarge</t>
  </si>
  <si>
    <t>Lithium</t>
  </si>
  <si>
    <t>lithium-0625-2</t>
  </si>
  <si>
    <t>NearFuturePropulsion</t>
  </si>
  <si>
    <t>MediumOreTank</t>
  </si>
  <si>
    <t>Complete</t>
  </si>
  <si>
    <t>NA</t>
  </si>
  <si>
    <t>Mark 1 Spaceplane System</t>
  </si>
  <si>
    <t>Mark 2 Spaceplane System</t>
  </si>
  <si>
    <t>Mark 3 Spaceplane System</t>
  </si>
  <si>
    <t>Mk 1-3 Space Capsules</t>
  </si>
  <si>
    <t>Mark1Cockpit</t>
  </si>
  <si>
    <t>mk2Cockpit_Standard</t>
  </si>
  <si>
    <t>mk3Cockpit_Shuttle</t>
  </si>
  <si>
    <t>landerCabinSmall</t>
  </si>
  <si>
    <t>solidBooster_v2</t>
  </si>
  <si>
    <t>SRB</t>
  </si>
  <si>
    <t>srb (don't select)</t>
  </si>
  <si>
    <t>mk1-3pod</t>
  </si>
  <si>
    <t>Partial</t>
  </si>
  <si>
    <t>rtgBasePower</t>
  </si>
  <si>
    <t>advanced</t>
  </si>
  <si>
    <t>concentrating</t>
  </si>
  <si>
    <t>experimental</t>
  </si>
  <si>
    <t>solarPanels4</t>
  </si>
  <si>
    <t>Advanced</t>
  </si>
  <si>
    <t>Concentrating</t>
  </si>
  <si>
    <t>Experimental</t>
  </si>
  <si>
    <t>UpgradeNode</t>
  </si>
  <si>
    <t>UPGRADENODE1</t>
  </si>
  <si>
    <t>UPGRADENODE2</t>
  </si>
  <si>
    <t>UPGRADENODE3</t>
  </si>
  <si>
    <t>Notes: Consolidate Part Patches</t>
  </si>
  <si>
    <t>Tier 0 Structural Parts</t>
  </si>
  <si>
    <t>winglet</t>
  </si>
  <si>
    <t>Tier 1 Structural Parts</t>
  </si>
  <si>
    <t>Tier 2 Structural Parts</t>
  </si>
  <si>
    <t>Tier 3 Structural Parts</t>
  </si>
  <si>
    <t>Tier 4 Structural Parts</t>
  </si>
  <si>
    <t>Tier 5 Structural Parts</t>
  </si>
  <si>
    <t>Tier 6 Structural Parts</t>
  </si>
  <si>
    <t>Tier 7 Structural Parts</t>
  </si>
  <si>
    <t>Tier 8 Structural Parts</t>
  </si>
  <si>
    <t>Tier 9+ Structural Parts</t>
  </si>
  <si>
    <t>Winglet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</si>
</sst>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1"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6"/>
      <color theme="1"/>
      <name val="Calibri"/>
      <family val="2"/>
      <scheme val="minor"/>
    </font>
    <font>
      <sz val="7"/>
      <color theme="1"/>
      <name val="Calibri"/>
      <family val="2"/>
      <scheme val="minor"/>
    </font>
    <font>
      <b/>
      <sz val="11"/>
      <color theme="0"/>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43" fontId="2" fillId="0" borderId="0" applyFont="0" applyFill="0" applyBorder="0" applyAlignment="0" applyProtection="0"/>
  </cellStyleXfs>
  <cellXfs count="62">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4" xfId="0" applyFont="1" applyBorder="1" applyAlignment="1">
      <alignment horizontal="right"/>
    </xf>
    <xf numFmtId="0" fontId="0" fillId="0" borderId="7" xfId="0" applyFont="1" applyBorder="1" applyAlignment="1">
      <alignment horizontal="right"/>
    </xf>
    <xf numFmtId="0" fontId="0" fillId="0" borderId="8" xfId="0" applyFont="1" applyBorder="1" applyAlignment="1">
      <alignment horizontal="right"/>
    </xf>
    <xf numFmtId="0" fontId="3" fillId="0" borderId="3" xfId="0" applyFont="1" applyBorder="1" applyAlignment="1">
      <alignment horizontal="center"/>
    </xf>
    <xf numFmtId="0" fontId="3" fillId="0" borderId="5" xfId="0" applyFont="1" applyBorder="1" applyAlignment="1">
      <alignment horizontal="right"/>
    </xf>
    <xf numFmtId="0" fontId="3" fillId="0" borderId="6"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0" xfId="0" applyAlignment="1"/>
    <xf numFmtId="0" fontId="3" fillId="0" borderId="8"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164" fontId="0" fillId="0" borderId="0" xfId="1" applyNumberFormat="1" applyFont="1"/>
    <xf numFmtId="0" fontId="0" fillId="0" borderId="9" xfId="0" applyFont="1" applyBorder="1"/>
    <xf numFmtId="0" fontId="6" fillId="0" borderId="0" xfId="0" applyFont="1"/>
    <xf numFmtId="0" fontId="7" fillId="0" borderId="0" xfId="0" applyFont="1"/>
    <xf numFmtId="0" fontId="7" fillId="0" borderId="0" xfId="0" applyFont="1" applyAlignment="1">
      <alignment horizontal="left"/>
    </xf>
    <xf numFmtId="0" fontId="0" fillId="0" borderId="0" xfId="0" applyFont="1" applyFill="1" applyBorder="1"/>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9"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8" fillId="7" borderId="0" xfId="0" applyFont="1" applyFill="1" applyAlignment="1">
      <alignment wrapText="1"/>
    </xf>
    <xf numFmtId="0" fontId="7" fillId="4" borderId="0" xfId="0" quotePrefix="1" applyFont="1" applyFill="1"/>
    <xf numFmtId="0" fontId="0" fillId="3" borderId="0" xfId="0" applyFill="1"/>
    <xf numFmtId="0" fontId="3" fillId="0" borderId="0" xfId="0" applyFont="1" applyBorder="1" applyAlignment="1">
      <alignment horizontal="center"/>
    </xf>
    <xf numFmtId="164" fontId="0" fillId="0" borderId="0" xfId="1" applyNumberFormat="1" applyFont="1" applyBorder="1"/>
    <xf numFmtId="43" fontId="0" fillId="0" borderId="0" xfId="1" applyFont="1" applyBorder="1"/>
    <xf numFmtId="0" fontId="0" fillId="0" borderId="7" xfId="0" applyBorder="1"/>
    <xf numFmtId="0" fontId="7" fillId="6" borderId="0" xfId="0" applyNumberFormat="1" applyFont="1" applyFill="1" applyAlignment="1">
      <alignment wrapText="1"/>
    </xf>
    <xf numFmtId="0" fontId="7" fillId="4" borderId="0" xfId="0" applyFont="1" applyFill="1" applyAlignment="1">
      <alignment horizontal="right"/>
    </xf>
    <xf numFmtId="0" fontId="1" fillId="0" borderId="0" xfId="0" applyFont="1" applyAlignment="1">
      <alignment wrapText="1"/>
    </xf>
    <xf numFmtId="0" fontId="1" fillId="0" borderId="0" xfId="0" applyNumberFormat="1" applyFont="1"/>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xf numFmtId="0" fontId="10" fillId="8" borderId="10" xfId="0" applyFont="1" applyFill="1" applyBorder="1"/>
    <xf numFmtId="0" fontId="0" fillId="9" borderId="11" xfId="0" applyFont="1" applyFill="1" applyBorder="1"/>
    <xf numFmtId="0" fontId="1" fillId="9" borderId="11" xfId="0" applyFont="1" applyFill="1" applyBorder="1" applyAlignment="1">
      <alignment wrapText="1"/>
    </xf>
    <xf numFmtId="0" fontId="1" fillId="9" borderId="11" xfId="0" applyFont="1" applyFill="1" applyBorder="1" applyAlignment="1"/>
  </cellXfs>
  <cellStyles count="2">
    <cellStyle name="Comma" xfId="1" builtinId="3"/>
    <cellStyle name="Normal" xfId="0" builtinId="0"/>
  </cellStyles>
  <dxfs count="153">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8"/>
        <color theme="1"/>
        <name val="Calibri"/>
        <family val="2"/>
        <scheme val="minor"/>
      </font>
    </dxf>
    <dxf>
      <numFmt numFmtId="0" formatCode="General"/>
    </dxf>
    <dxf>
      <font>
        <strike val="0"/>
        <outline val="0"/>
        <shadow val="0"/>
        <u val="none"/>
        <vertAlign val="baseline"/>
        <sz val="8"/>
        <color theme="1"/>
        <name val="Calibri"/>
        <family val="2"/>
        <scheme val="minor"/>
      </font>
      <numFmt numFmtId="0" formatCode="Genera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8"/>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7"/>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T3" totalsRowShown="0" headerRowDxfId="152" dataDxfId="151">
  <autoFilter ref="A1:BT3" xr:uid="{08EAA9B2-5FBF-4BBF-828E-A2C6023D6DB5}"/>
  <tableColumns count="72">
    <tableColumn id="1" xr3:uid="{B89EC6BD-ED89-4631-AC7B-3502E8F2D8D4}" name="mod" dataDxfId="150"/>
    <tableColumn id="2" xr3:uid="{23BF22B3-C2F0-48CB-A91F-F2E42B916F9A}" name="folder" dataDxfId="149"/>
    <tableColumn id="3" xr3:uid="{88EC48A5-8A1C-4864-9535-5144FA848433}" name="name" dataDxfId="148"/>
    <tableColumn id="4" xr3:uid="{AB7EAC0C-BAF1-44EF-9627-9A32AA49355D}" name="titleOrig" dataDxfId="147"/>
    <tableColumn id="5" xr3:uid="{819E9741-BC34-4451-838E-305E1EFED236}" name="mfg" dataDxfId="146"/>
    <tableColumn id="6" xr3:uid="{6D27CE16-D57E-4CFF-8D39-28FF494487D5}" name="cat" dataDxfId="145"/>
    <tableColumn id="7" xr3:uid="{D6AEEC06-791A-4C30-BB3F-2E37E7C37B79}" name="entryCostOrig" dataDxfId="144"/>
    <tableColumn id="8" xr3:uid="{C392BE92-D968-4640-B6F2-86EC68B6C2BC}" name="costOrig" dataDxfId="143"/>
    <tableColumn id="9" xr3:uid="{BD399530-18BD-4194-8A98-C88543A62215}" name="massOrig" dataDxfId="142"/>
    <tableColumn id="10" xr3:uid="{C2E201DC-82E5-4500-AF0F-4E1D4C7F9CBF}" name="TechRequiredOrig" dataDxfId="141"/>
    <tableColumn id="11" xr3:uid="{F3186874-0DC3-4479-A13A-F382C120B50E}" name="Blank" dataDxfId="140"/>
    <tableColumn id="12" xr3:uid="{8BC98983-C63F-4B8B-A3BD-AADF6B24ADAF}" name="Code" dataDxfId="139">
      <calculatedColumnFormula>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calculatedColumnFormula>
    </tableColumn>
    <tableColumn id="16" xr3:uid="{94700F78-DFB6-4DBE-B0FF-DF514FCCB4B2}" name="TechRequired" dataDxfId="138">
      <calculatedColumnFormula>_xlfn.XLOOKUP(_xlfn.CONCAT(N2,O2),Templates!$G$1:$G$2037,Templates!$A$1:$A$2037,"Not Found",0,1)</calculatedColumnFormula>
    </tableColumn>
    <tableColumn id="13" xr3:uid="{1E269CFC-D216-452D-AE0C-8562FD5810BC}" name="techBranch" dataDxfId="137"/>
    <tableColumn id="14" xr3:uid="{867B3ED4-466A-4682-A665-1A29073B22AF}" name="techTier" dataDxfId="136"/>
    <tableColumn id="15" xr3:uid="{434C247F-922E-44E6-BFFD-0BDF95413166}" name="upgrade" dataDxfId="135"/>
    <tableColumn id="70" xr3:uid="{C8B58C6B-80D5-4EAE-A8A6-DBB682905D1F}" name="needs" dataDxfId="134"/>
    <tableColumn id="17" xr3:uid="{F2D16C8B-374D-484D-A190-712D100A07A2}" name="title" dataDxfId="133"/>
    <tableColumn id="18" xr3:uid="{8EF67EC3-7F34-4B6E-8AA0-6A9D1B1F49DA}" name="entryCost" dataDxfId="132"/>
    <tableColumn id="19" xr3:uid="{54BDF019-10EC-405F-BA55-55D8E92919D5}" name="cost" dataDxfId="131"/>
    <tableColumn id="20" xr3:uid="{40B2872A-8DF4-44CC-A965-8F57C4106566}" name="mass" dataDxfId="130"/>
    <tableColumn id="21" xr3:uid="{20D50244-4908-4A4E-9B6A-3FEB7844B500}" name="extraCode" dataDxfId="129"/>
    <tableColumn id="22" xr3:uid="{F72365A2-DF4B-4BE0-940F-CD8082D679C1}" name="upgradeDetails" dataDxfId="128"/>
    <tableColumn id="67" xr3:uid="{32B8E5FA-977A-4CA7-A5AB-F603FF6F0121}" name="baseFuel" dataDxfId="127"/>
    <tableColumn id="23" xr3:uid="{7F7A49DE-B559-424B-8240-65DD5DDE1492}" name="fuelKerolox" dataDxfId="126"/>
    <tableColumn id="24" xr3:uid="{18A00379-5B47-471E-97CE-E537837F9833}" name="fuelHydrolox" dataDxfId="125"/>
    <tableColumn id="25" xr3:uid="{B7343F0A-3053-47D4-B910-CBC7DFFD5A7D}" name="fuelMethalox" dataDxfId="124"/>
    <tableColumn id="26" xr3:uid="{D0DF4F76-0132-462E-A0E9-5834F6D7C684}" name="fuelHypergolic" dataDxfId="123"/>
    <tableColumn id="27" xr3:uid="{92710752-456A-4F7B-8F07-2D643831B44B}" name="tankSizes" dataDxfId="122"/>
    <tableColumn id="49" xr3:uid="{7C6E226A-1288-4392-B6D2-2EBD021D520C}" name="fuelSwitchIgnore" dataDxfId="121"/>
    <tableColumn id="28" xr3:uid="{1598DD3A-D08A-4A26-A662-0B905CB4A312}" name="deprecated" dataDxfId="120"/>
    <tableColumn id="59" xr3:uid="{51A4760B-3ABE-4F6C-A9F2-3F732CA0D9DC}" name="engineName" dataDxfId="119"/>
    <tableColumn id="29" xr3:uid="{049E1317-60EF-47BF-B8AD-1FD4DDE4B8CD}" name="modEngines" dataDxfId="118"/>
    <tableColumn id="30" xr3:uid="{A9ECFC8D-4F97-447A-AAD2-92AF8B942EEA}" name="maxThrust" dataDxfId="117"/>
    <tableColumn id="31" xr3:uid="{EB519740-A0B7-4F52-B45E-E3E5F9B2CD91}" name="i0" dataDxfId="116"/>
    <tableColumn id="32" xr3:uid="{83014606-260C-4670-8A25-CAAD83671F87}" name="i1" dataDxfId="115"/>
    <tableColumn id="33" xr3:uid="{892083DB-7460-4DAD-A485-B9C08B653852}" name="i2" dataDxfId="114"/>
    <tableColumn id="34" xr3:uid="{F7CC4D5F-CEC8-488F-8698-E759663E9C7A}" name="i3" dataDxfId="113"/>
    <tableColumn id="35" xr3:uid="{7E7E0340-A380-4D50-96B2-597B4BD31529}" name="i4" dataDxfId="112"/>
    <tableColumn id="37" xr3:uid="{8499540C-23C8-4B6A-8885-BEC3F70E313C}" name="ModuleEngines" dataDxfId="111">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39" xr3:uid="{14CC9CF7-C7F5-4981-89EB-292A38DC49A8}" name="engineTemplate" dataDxfId="110">
      <calculatedColumnFormula>_xlfn.XLOOKUP(Parts[[#This Row],[upgradeDetails]],tbl_EngineUpgrades[EngineUpgrades],tbl_EngineUpgrades[Template],"",0,1)</calculatedColumnFormula>
    </tableColumn>
    <tableColumn id="36" xr3:uid="{A25A719A-06C8-4C7B-A6FA-64ABE1C90F80}" name="multiFuelSupport" dataDxfId="109">
      <calculatedColumnFormula>_xlfn.XLOOKUP(Parts[[#This Row],[upgradeDetails]],tbl_EngineUpgrades[EngineUpgrades],tbl_EngineUpgrades[MultiFuelSupport],"",0,1)</calculatedColumnFormula>
    </tableColumn>
    <tableColumn id="43" xr3:uid="{367B0599-1CB2-4DF0-A297-497360F2CB8F}" name="engineID0" dataDxfId="108"/>
    <tableColumn id="42" xr3:uid="{E9E34781-B765-4684-8353-51CAD3D41534}" name="engineID1" dataDxfId="107"/>
    <tableColumn id="41" xr3:uid="{0DB3D858-9349-4C1A-B35D-D2CC2ED06DD0}" name="engineID2" dataDxfId="106"/>
    <tableColumn id="44" xr3:uid="{73178C88-C747-4E6B-914B-ED5BA7B97B04}" name="waterfall" dataDxfId="105"/>
    <tableColumn id="45" xr3:uid="{809E2F88-4E3F-4F54-A996-76DAAEE76107}" name="waterfallKerolox" dataDxfId="104"/>
    <tableColumn id="46" xr3:uid="{9C4D97C7-1B4B-4226-8DC1-375F73640F0C}" name="waterfallHydrolox" dataDxfId="103"/>
    <tableColumn id="47" xr3:uid="{CD483828-34EC-481E-AD34-E21E3B9A417C}" name="waterfallMethalox" dataDxfId="102"/>
    <tableColumn id="48" xr3:uid="{C51AD1C8-9651-427F-8A4A-9FDCAB91D98C}" name="waterfallHypergolic" dataDxfId="101"/>
    <tableColumn id="53" xr3:uid="{9BAA9EAC-6118-414B-A1E1-D2C7B7781AA6}" name="baseSkinTemp" dataDxfId="100"/>
    <tableColumn id="72" xr3:uid="{303B6B56-AC01-4609-8998-B42B7AB9C4AA}" name="rtgBasePower" dataDxfId="99"/>
    <tableColumn id="52" xr3:uid="{409F2972-053B-4248-B9E1-9611A1E93396}" name="upgradeSkinTemp" dataDxfId="98"/>
    <tableColumn id="60" xr3:uid="{C409C270-6F92-4432-9707-4451DC114C3E}" name="modAntenna" dataDxfId="97"/>
    <tableColumn id="61" xr3:uid="{2049E982-B67E-42FC-A1A2-1F14DF60F80D}" name="packetInterval" dataDxfId="96"/>
    <tableColumn id="64" xr3:uid="{DE13C9B7-B659-4DEB-891F-ED3E3E26F5AF}" name="packetSize" dataDxfId="95"/>
    <tableColumn id="63" xr3:uid="{7714B1A3-7150-464D-A9A8-F5A3E938EED8}" name="packetResourceCost" dataDxfId="94"/>
    <tableColumn id="62" xr3:uid="{8B9C7240-4A23-4F31-9EBF-2F29A2A091B6}" name="antennaPower" dataDxfId="93"/>
    <tableColumn id="65" xr3:uid="{DC3E5468-2D47-4FC9-A527-8F0E73EFC204}" name="antennaCombinable" dataDxfId="92"/>
    <tableColumn id="66" xr3:uid="{41035221-B5DC-4C0C-9880-887036D5CB25}" name="ModuleDataTransmitter" dataDxfId="91">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13">
      <calculatedColumnFormula>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Row],[techTier]]&lt;=8,_xlfn.CONCAT("    kiwiStructuralUpgradeType = tier",Parts[[#This Row],[techTier]]),_xlfn.CONCAT("    kiwiStructuralUpgradeType = tier9")),IF(Parts[[#This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calculatedColumnFormula>
    </tableColumn>
    <tableColumn id="50" xr3:uid="{4982FB83-7A84-43CD-AA9C-C3C83415F72A}" name="additionalPartCode" dataDxfId="90">
      <calculatedColumnFormula>_xlfn.CONCAT(IF(Parts[[#This Row],[title]]&lt;&gt;"",_xlfn.CONCAT(CHAR(10),"@PART[",Parts[[#This Row],[name]],"]:NEEDS[!002_CommunityPartsTitles]:AFTER[",Parts[[#This Row],[mod]],"] // ",_xlfn.CONCAT(R2,"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54" xr3:uid="{B8AE9C49-EFF7-46A4-8A00-DA2E94F37356}" name="partUpgradeKerolox" dataDxfId="89">
      <calculatedColumnFormula>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calculatedColumnFormula>
    </tableColumn>
    <tableColumn id="56" xr3:uid="{D8206850-EA9D-4F48-9A37-EB2206D0C6E7}" name="partUpgradeHydrolox" dataDxfId="88">
      <calculatedColumnFormula>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calculatedColumnFormula>
    </tableColumn>
    <tableColumn id="58" xr3:uid="{EBF61740-84E3-4301-9A96-7EF9D57248BA}" name="partUpgradeMethalox" dataDxfId="87">
      <calculatedColumnFormula>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calculatedColumnFormula>
    </tableColumn>
    <tableColumn id="57" xr3:uid="{24604E69-6112-4D05-8EA9-13FB0F7D3399}" name="partUpgradeHypergolic" dataDxfId="86">
      <calculatedColumnFormula>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calculatedColumnFormula>
    </tableColumn>
    <tableColumn id="38" xr3:uid="{911BBBBF-D467-4EBD-9D11-3DF5C9BE2FE1}" name="partUpgradeSimpleFuel" dataDxfId="85">
      <calculatedColumnFormula>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calculatedColumnFormula>
    </tableColumn>
    <tableColumn id="51" xr3:uid="{3EC99BE9-1597-4156-B58E-3B8ECBEF0A71}" name="localization" dataDxfId="84">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 dataDxfId="83">
      <calculatedColumnFormula>MIN(Parts[[#This Row],[techTier]]+2,MAX(INDIRECT(N2)))</calculatedColumnFormula>
    </tableColumn>
    <tableColumn id="68" xr3:uid="{5E8C18A7-01AB-43C8-980F-128BF15F31C8}" name="simpleFuelLocationBaseline" dataDxfId="82">
      <calculatedColumnFormula>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calculatedColumnFormula>
    </tableColumn>
    <tableColumn id="69" xr3:uid="{B54A86CC-25C4-47DF-8230-1094822BA669}" name="simpleFuelLocationUpgrade" dataDxfId="81">
      <calculatedColumnFormula>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calculatedColumnFormula>
    </tableColumn>
    <tableColumn id="71" xr3:uid="{6BD8C747-3C48-49AE-AEF0-52BF272B6615}" name="upgradeNEEDS" dataDxfId="80">
      <calculatedColumnFormula>LEFT(Parts[[#This Row],[folder]],FIND(CHAR(1),SUBSTITUTE(Parts[[#This Row],[folder]],"/",CHAR(1),LEN(Parts[[#This Row],[folder]])-LEN(SUBSTITUTE(Parts[[#This Row],[folder]],"/",""))))-1)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Q53" totalsRowShown="0" headerRowDxfId="79" dataDxfId="78">
  <autoFilter ref="H2:AQ53"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46044B26-D223-4703-9B9F-26E3BB9956A0}" name="Row" dataDxfId="77"/>
    <tableColumn id="2" xr3:uid="{3EE15278-00D2-4CFD-AFCD-E5B0773A1F9F}" name="-2" dataDxfId="76"/>
    <tableColumn id="3" xr3:uid="{C6D83E15-739A-4492-86F3-60747F49BEF2}" name="-1.5" dataDxfId="75"/>
    <tableColumn id="4" xr3:uid="{07E0005E-EA05-4005-AC95-6AD22C371B01}" name="-1" dataDxfId="74"/>
    <tableColumn id="5" xr3:uid="{83B1CDE6-35BA-4450-B59A-E29B3BE20EEF}" name="-0.5" dataDxfId="73"/>
    <tableColumn id="6" xr3:uid="{EBBC2466-4937-437D-9F7A-C2244C0B1E32}" name="0" dataDxfId="72"/>
    <tableColumn id="7" xr3:uid="{8B332BDC-E68D-4B36-A7AF-FA770E35D2BD}" name="0.5" dataDxfId="71"/>
    <tableColumn id="8" xr3:uid="{5B5AAF49-6823-4327-9903-744484F35591}" name="1" dataDxfId="70"/>
    <tableColumn id="9" xr3:uid="{3A00162F-CD22-4BA3-B176-87781EF96717}" name="1.5" dataDxfId="69"/>
    <tableColumn id="10" xr3:uid="{0ED43C87-6780-4160-83C3-B7EE21115F9E}" name="2" dataDxfId="68"/>
    <tableColumn id="11" xr3:uid="{1EF3BA5C-5E2E-4AE2-8F09-3B095AAC84C6}" name="2.5" dataDxfId="67"/>
    <tableColumn id="12" xr3:uid="{709446F0-DBEC-410B-ABCC-249CAAAD1B04}" name="3" dataDxfId="66"/>
    <tableColumn id="13" xr3:uid="{31A633F5-BC2B-4C4D-9287-A60F7C03C585}" name="3.5" dataDxfId="65"/>
    <tableColumn id="14" xr3:uid="{0A85D2B2-C6C6-41BD-A2AB-82FAFBBA5E2C}" name="4" dataDxfId="64"/>
    <tableColumn id="15" xr3:uid="{9D04BB63-2A08-4688-84AA-5DE8D2817947}" name="4.5" dataDxfId="63"/>
    <tableColumn id="16" xr3:uid="{60E11BCF-F3AE-48DC-A8DD-F75677C6A842}" name="5" dataDxfId="62"/>
    <tableColumn id="17" xr3:uid="{BA6C49CB-7FBD-4104-8EC8-41DE7622FFA6}" name="5.5" dataDxfId="61"/>
    <tableColumn id="18" xr3:uid="{196653AE-82C7-4A73-9D88-6974D3603CC1}" name="6" dataDxfId="60"/>
    <tableColumn id="19" xr3:uid="{3AC00284-A8C8-400C-BED3-85DC7507964D}" name="6.5" dataDxfId="59"/>
    <tableColumn id="20" xr3:uid="{C34387F2-9B3E-4872-81F2-F25A4E8AD8EC}" name="7" dataDxfId="58"/>
    <tableColumn id="21" xr3:uid="{995C9836-E9CF-4597-84D2-43322F8E1D6B}" name="7.5" dataDxfId="57"/>
    <tableColumn id="22" xr3:uid="{E82CDE82-0B0C-43AF-A192-94959D718CF1}" name="8" dataDxfId="56"/>
    <tableColumn id="23" xr3:uid="{B461DF87-03FB-454D-BA3A-AA3D7C365C2A}" name="8.5" dataDxfId="55"/>
    <tableColumn id="24" xr3:uid="{86619078-FD1D-4579-B868-7279F58C9766}" name="9" dataDxfId="54"/>
    <tableColumn id="25" xr3:uid="{46B4456D-AA4B-4429-BAB5-724B0F29A071}" name="9.5" dataDxfId="53"/>
    <tableColumn id="26" xr3:uid="{69671739-A91C-4DE0-982D-C33FE18EFA76}" name="10" dataDxfId="52"/>
    <tableColumn id="27" xr3:uid="{C8C34315-A1BD-483D-9306-A828F8CB21B9}" name="10.5" dataDxfId="51"/>
    <tableColumn id="28" xr3:uid="{17B4E2A7-8B8E-40D8-81D1-B16C65CB6604}" name="11" dataDxfId="50"/>
    <tableColumn id="29" xr3:uid="{F0EC64D8-C306-44EA-AECF-2DA9D82E65A9}" name="11.5" dataDxfId="49"/>
    <tableColumn id="30" xr3:uid="{2FA1933D-B7E7-4359-B5B8-85970FA95509}" name="12" dataDxfId="48"/>
    <tableColumn id="31" xr3:uid="{94C37E9A-8433-4125-8083-FC98A2D680E0}" name="12.5" dataDxfId="47"/>
    <tableColumn id="32" xr3:uid="{11C2A606-174F-4C58-AABA-71D6B728FBFC}" name="13" dataDxfId="46"/>
    <tableColumn id="33" xr3:uid="{708A7372-554F-48C6-B8D3-556786C193E9}" name="13.5" dataDxfId="45"/>
    <tableColumn id="34" xr3:uid="{DB49208B-833B-4F5B-BC1B-7653BA1F8094}" name="14" dataDxfId="44"/>
    <tableColumn id="35" xr3:uid="{02FC4F17-73BC-4FAE-9C51-C6CBD8C2D217}" name="14.5" dataDxfId="43"/>
    <tableColumn id="36" xr3:uid="{273A7E6F-ED81-4748-A8B1-DCA5BD74F7D4}" name="15" dataDxfId="4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T351" totalsRowShown="0">
  <autoFilter ref="A2:T351" xr:uid="{C87C8C3E-97BA-4370-99F9-1BA626211837}"/>
  <sortState xmlns:xlrd2="http://schemas.microsoft.com/office/spreadsheetml/2017/richdata2" ref="A3:T351">
    <sortCondition ref="B3:B351"/>
    <sortCondition ref="C3:C351"/>
  </sortState>
  <tableColumns count="20">
    <tableColumn id="13" xr3:uid="{D488349F-CA33-4D08-AD4D-CBBB3DDD6D0E}" name="id" dataDxfId="41"/>
    <tableColumn id="2" xr3:uid="{70710B09-E692-4BD4-82C8-37E9E9F7566E}" name="tier" dataDxfId="40">
      <calculatedColumnFormula>VLOOKUP(primary[[#This Row],[id]],TreeDesign!$A$3:$C$500,2,FALSE)</calculatedColumnFormula>
    </tableColumn>
    <tableColumn id="1" xr3:uid="{31C2D982-491C-4BA9-847A-3741F9EB9885}" name="row" dataDxfId="39">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9" xr3:uid="{B85B9AD3-9E27-4166-9134-DB2D9BE88CE0}" name="costMultiplier"/>
    <tableColumn id="20" xr3:uid="{370BF9B4-1FE1-4B77-88BF-7C9BAE29668F}" name="cost" dataDxfId="38">
      <calculatedColumnFormula>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calculatedColumnFormula>
    </tableColumn>
    <tableColumn id="14" xr3:uid="{53378E67-1405-4966-81A3-C6CF12211FD6}" name="mod"/>
    <tableColumn id="15" xr3:uid="{60A2BFE3-CE12-4199-936D-D9567E1F579E}" name="Code" dataDxfId="37">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36">
      <calculatedColumnFormula>_xlfn.CONCAT(IF(LEFT(primary[[#This Row],[title]],1)&lt;&gt;"#",_xlfn.CONCAT("#LOC_KTT_",primary[[#This Row],[id]],"_Title = ",primary[[#This Row],[title]],"zzz"),""),IF(LEFT(primary[[#This Row],[description]],1)&lt;&gt;"#",_xlfn.CONCAT(CHAR(10),"#LOC_KTT_",primary[[#This Row],[id]],"_Description = ",primary[[#This Row],[description]],"zzz"),""))</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PropulsionTurboJet" displayName="Tbl_PropulsionTurboJet" ref="A45:E56" totalsRowShown="0">
  <autoFilter ref="A45:E56" xr:uid="{DB573281-EAF0-4B51-BA12-0F550547B999}"/>
  <tableColumns count="5">
    <tableColumn id="1" xr3:uid="{91F2E82C-B350-4285-BD16-E2BFAA9AFF9F}" name="PropulsionTurboJet"/>
    <tableColumn id="2" xr3:uid="{F51C9869-402F-4375-B6F0-4417C18FE722}" name="Tier" dataDxfId="35">
      <calculatedColumnFormula>VLOOKUP(Tbl_PropulsionTurboJet[[#This Row],[PropulsionTurboJet]],primary[[id]:[tier]],2,FALSE)</calculatedColumnFormula>
    </tableColumn>
    <tableColumn id="3" xr3:uid="{56B978D3-6E0F-4F39-B2AB-8C52666CC090}" name="Title"/>
    <tableColumn id="4" xr3:uid="{5201AFF1-178E-40BC-816A-B3E83FE8C99F}" name="LiquidFuel"/>
    <tableColumn id="5" xr3:uid="{492C2CF1-7F87-417F-AD6C-688ECC3D5F06}" name="Cry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PropulsionTurboFan" displayName="Tbl_PropulsionTurboFan" ref="A59:E69" totalsRowShown="0">
  <autoFilter ref="A59:E69" xr:uid="{F32C60DB-B0C0-4B29-A798-0714D9BCF895}"/>
  <tableColumns count="5">
    <tableColumn id="1" xr3:uid="{683789A0-5A48-49D7-9FBF-B14E75797DD9}" name="PropulsionTurboFan"/>
    <tableColumn id="2" xr3:uid="{7AFE9EA7-534E-4648-AFD8-2A0D4723FFED}" name="Tier">
      <calculatedColumnFormula>VLOOKUP(Tbl_PropulsionTurboFan[[#This Row],[PropulsionTurboFan]],primary[[id]:[tier]],2,FALSE)</calculatedColumnFormula>
    </tableColumn>
    <tableColumn id="3" xr3:uid="{5D4D0BC3-D9F8-47A5-BB95-4408DCA0D441}" name="Title"/>
    <tableColumn id="4" xr3:uid="{A8063CAB-BDE3-47F1-A6E2-24214E994A9B}" name="LiquidFuel"/>
    <tableColumn id="5" xr3:uid="{5749C214-855F-435A-86E7-462CB94498E1}" name="Cryo"/>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99:C110" totalsRowShown="0">
  <autoFilter ref="A99:C110"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113:C124" totalsRowShown="0">
  <autoFilter ref="A113:C124"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27:C134" totalsRowShown="0">
  <autoFilter ref="A127:C134"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37:C142" totalsRowShown="0">
  <autoFilter ref="A137:C142"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45:C148" totalsRowShown="0">
  <autoFilter ref="A145:C148"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51:C163" totalsRowShown="0">
  <autoFilter ref="A151:C163"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66:C178" totalsRowShown="0">
  <autoFilter ref="A166:C178"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81:C193" totalsRowShown="0">
  <autoFilter ref="A181:C193"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96:C208" totalsRowShown="0">
  <autoFilter ref="A196:C208"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211:C223" totalsRowShown="0">
  <autoFilter ref="A211:C223"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26:C238" totalsRowShown="0">
  <autoFilter ref="A226:C238"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41:C253" totalsRowShown="0">
  <autoFilter ref="A241:C253"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56:C269" totalsRowShown="0">
  <autoFilter ref="A256:C269"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72:C287" totalsRowShown="0">
  <autoFilter ref="A272:C287"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SolarBeamed" displayName="Tbl_SolarBeamed" ref="A290:D295" totalsRowShown="0">
  <autoFilter ref="A290:D295" xr:uid="{92956E12-CE3B-4008-A0B5-667DFEDE4B31}"/>
  <tableColumns count="4">
    <tableColumn id="1" xr3:uid="{323D5586-0413-4C27-BC3B-D236D599A97A}" name="SolarBeamed"/>
    <tableColumn id="2" xr3:uid="{CB0D02B2-A357-4BE7-A7EA-84642340245A}" name="Tier">
      <calculatedColumnFormula>VLOOKUP(Tbl_SolarBeamed[[#This Row],[SolarBeamed]],primary[[id]:[tier]],2,FALSE)</calculatedColumnFormula>
    </tableColumn>
    <tableColumn id="3" xr3:uid="{5E3116F4-D5BD-4B7F-9660-6DADD08448A7}" name="Title"/>
    <tableColumn id="4" xr3:uid="{469BE02E-4FC5-4167-A315-AAD22354035A}" name="Other"/>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98:E310" totalsRowShown="0">
  <autoFilter ref="A298:E310"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313:E325" totalsRowShown="0">
  <autoFilter ref="A313:E325"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28:E340" totalsRowShown="0">
  <autoFilter ref="A328:E340"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47:D355" totalsRowShown="0">
  <autoFilter ref="A347:D355" xr:uid="{3FCF294C-25A9-414E-AEA1-078C75C4F3BD}"/>
  <tableColumns count="4">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 id="4" xr3:uid="{37879074-39B5-4F27-AC66-9A33E2C65126}" name="Other"/>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Plasma" displayName="Tbl_PropulsionPlasma" ref="A358:D363" totalsRowShown="0">
  <autoFilter ref="A358:D363" xr:uid="{B233E915-1DEA-44DE-8A40-CC9A749B093B}"/>
  <tableColumns count="4">
    <tableColumn id="1" xr3:uid="{19902DF4-938F-4945-9030-BF230DDDC013}" name="PropulsionPlasma"/>
    <tableColumn id="2" xr3:uid="{0BAC9A0F-D16F-453F-9C52-84CB1FDB7D65}" name="Tier">
      <calculatedColumnFormula>_xlfn.FLOOR.MATH(VLOOKUP(Tbl_PropulsionPlasma[[#This Row],[PropulsionPlasma]],primary[[id]:[tier]],2,FALSE),1)</calculatedColumnFormula>
    </tableColumn>
    <tableColumn id="3" xr3:uid="{3CA4D576-FDCA-47D4-976D-1A94788E0EC2}" name="Title"/>
    <tableColumn id="4" xr3:uid="{55AE05B9-2987-4E97-B8A5-57AFEB91A854}" name="Other"/>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66:D376" totalsRowShown="0">
  <autoFilter ref="A366:D376" xr:uid="{2C52121E-5C20-4CD7-B4B3-5F5520B55742}"/>
  <tableColumns count="4">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 id="4" xr3:uid="{2AEBCF18-C817-4476-A657-2BAF0DB677F2}" name="Other"/>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79:E388" totalsRowShown="0">
  <autoFilter ref="A379:E388" xr:uid="{3B260F8B-FFF6-44A8-A69E-317A7C4D4E27}"/>
  <tableColumns count="5">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 id="4" xr3:uid="{B289EB01-E9B0-414C-B33F-9FE8701F8AFC}" name="Other"/>
    <tableColumn id="5" xr3:uid="{0364A4A3-FC01-4FC9-8777-A1F34E76CE5B}" name="Other2"/>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91:E396" totalsRowShown="0">
  <autoFilter ref="A391:E396" xr:uid="{97E3D476-9E57-4B70-8CF4-28CFBABFC35B}"/>
  <tableColumns count="5">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 id="4" xr3:uid="{689BFFCD-B3A0-4558-B493-ACC2C47BAEC8}" name="Other"/>
    <tableColumn id="5" xr3:uid="{B90F6340-A2E1-4BFA-ACBB-20588E09DBA9}" name="Other2"/>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99:C408" totalsRowShown="0">
  <autoFilter ref="A399:C408"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411:C415" totalsRowShown="0">
  <autoFilter ref="A411:C415"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418:C430" totalsRowShown="0">
  <autoFilter ref="A418:C430"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33:C441" totalsRowShown="0">
  <autoFilter ref="A433:C441"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44:C446" totalsRowShown="0">
  <autoFilter ref="A444:C446"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49:C450" totalsRowShown="0">
  <autoFilter ref="A449:C450"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53:C465" totalsRowShown="0">
  <autoFilter ref="A453:C46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68:C478" totalsRowShown="0">
  <autoFilter ref="A468:C478"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81:C494" totalsRowShown="0">
  <autoFilter ref="A481:C494"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97:C507" totalsRowShown="0">
  <autoFilter ref="A497:C507"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510:C519" totalsRowShown="0">
  <autoFilter ref="A510:C519"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522:C529" totalsRowShown="0">
  <autoFilter ref="A522:C529"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32:C541" totalsRowShown="0">
  <autoFilter ref="A532:C541"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44:C553" totalsRowShown="0">
  <autoFilter ref="A544:C553"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56:C565" totalsRowShown="0">
  <autoFilter ref="A556:C565"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68:C582" totalsRowShown="0">
  <autoFilter ref="A568:C582"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85:C599" totalsRowShown="0">
  <autoFilter ref="A585:C599"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602:C614" totalsRowShown="0">
  <autoFilter ref="A602:C614"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617:C629" totalsRowShown="0">
  <autoFilter ref="A617:C629"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632:C644" totalsRowShown="0">
  <autoFilter ref="A632:C644"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47:C659" totalsRowShown="0">
  <autoFilter ref="A647:C659"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62:C674" totalsRowShown="0">
  <autoFilter ref="A662:C674"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J3:J61" totalsRowShown="0">
  <autoFilter ref="J3:J61" xr:uid="{D3472AEE-E779-4D86-98F5-059815F73F1D}"/>
  <sortState xmlns:xlrd2="http://schemas.microsoft.com/office/spreadsheetml/2017/richdata2" ref="J4:J61">
    <sortCondition ref="J3:J61"/>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86:E96" totalsRowShown="0">
  <autoFilter ref="A86:E96" xr:uid="{A84BC1E9-F4A3-4A9C-BAA9-E55F25216B80}"/>
  <tableColumns count="5">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 id="4" xr3:uid="{91A1049E-ADE1-4A66-BE4A-F702E45FC999}" name="LiquidFuel"/>
    <tableColumn id="5" xr3:uid="{76C3B922-9709-48FB-B06C-4BE839E0F3B7}" name="Cryo"/>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77:C691" totalsRowShown="0">
  <autoFilter ref="A677:C691"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94:C708" totalsRowShown="0">
  <autoFilter ref="A694:C708"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711:C712" totalsRowShown="0">
  <autoFilter ref="A711:C712"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715:C716" totalsRowShown="0">
  <autoFilter ref="A715:C716"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5036904F-D7BF-4980-9FF8-8A0951E64847}" name="Tbl_FasterThanLight" displayName="Tbl_FasterThanLight" ref="A343:D344" totalsRowShown="0">
  <autoFilter ref="A343:D344" xr:uid="{7DF3DACE-ED70-437C-9500-75C96493C887}"/>
  <tableColumns count="4">
    <tableColumn id="1" xr3:uid="{EBEACA54-4915-49E1-A6E1-C0793C3B7AE2}" name="FasterThanLight"/>
    <tableColumn id="2" xr3:uid="{15E93008-C9E7-44B2-BA95-DA74B2C92E24}" name="Tier">
      <calculatedColumnFormula>_xlfn.FLOOR.MATH(VLOOKUP(Tbl_FasterThanLight[[#This Row],[FasterThanLight]],primary[[id]:[tier]],2,FALSE),1)</calculatedColumnFormula>
    </tableColumn>
    <tableColumn id="4" xr3:uid="{210B0E94-7226-4075-992A-A39CD0ECC52B}" name="Title"/>
    <tableColumn id="3" xr3:uid="{BCB2CE32-BCF8-481E-A2F9-07B5EEFB3CC0}" name="Other"/>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87BCB6EB-3CFD-450B-8608-A4651CF5D2C3}" name="Tbl_PropulsionTurboFanAfterburner" displayName="Tbl_PropulsionTurboFanAfterburner" ref="A72:E83" totalsRowShown="0">
  <autoFilter ref="A72:E83" xr:uid="{61D7679D-B9AE-4496-8ECF-143F58D170A3}"/>
  <tableColumns count="5">
    <tableColumn id="1" xr3:uid="{BECD8A7D-2371-4BA1-B331-E0DE1A94FE8A}" name="PropulsionTurboFanAfterburner"/>
    <tableColumn id="2" xr3:uid="{51FE5690-931A-44CD-A0D4-59F7381D84BE}" name="Tier">
      <calculatedColumnFormula>VLOOKUP(Tbl_PropulsionTurboFanAfterburner[[#This Row],[PropulsionTurboFanAfterburner]],primary[[id]:[tier]],2,FALSE)</calculatedColumnFormula>
    </tableColumn>
    <tableColumn id="3" xr3:uid="{B96DB64F-0C60-44DA-85A6-2B501829170B}" name="Title"/>
    <tableColumn id="4" xr3:uid="{8ABF887A-D631-4CF3-8D78-66B2E0C07844}" name="LiquidFuel"/>
    <tableColumn id="5" xr3:uid="{FEC64B8B-528E-4017-8326-E1F9D51FB14F}" name="Cryo"/>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B12" totalsRowShown="0">
  <autoFilter ref="A1:B12" xr:uid="{81A9EB0F-BB41-474C-926A-9F7ECF3F84FC}"/>
  <tableColumns count="2">
    <tableColumn id="1" xr3:uid="{A7E2187F-A393-44FD-9AF9-ADFEC8EF1106}" name="UpgradeTypes"/>
    <tableColumn id="2" xr3:uid="{EB5FA358-180F-45DC-B1C0-979ADFFB9275}" name="Complet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D1:G13" totalsRowShown="0">
  <autoFilter ref="D1:G13" xr:uid="{7627BE91-8020-4722-9333-6C6FB72623C2}"/>
  <sortState xmlns:xlrd2="http://schemas.microsoft.com/office/spreadsheetml/2017/richdata2" ref="D2:E13">
    <sortCondition ref="D1:D13"/>
  </sortState>
  <tableColumns count="4">
    <tableColumn id="1" xr3:uid="{67F7EEBE-17FC-4570-B5F0-14636E7F27A4}" name="EngineUpgrades"/>
    <tableColumn id="2" xr3:uid="{37639589-5F55-4732-ABD2-4752D326BE9A}" name="Template"/>
    <tableColumn id="3" xr3:uid="{FB5C805C-B1B5-4D91-9AD9-22829F80F5C7}" name="MultiFuelSupport"/>
    <tableColumn id="4" xr3:uid="{B4D06F79-8814-4BBC-9BDD-5C8ACCB5AEC6}" name="Complete"/>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76A394C-F456-4C67-A2DA-15642DF58D07}" name="tbl_EngineFuelTypes" displayName="tbl_EngineFuelTypes" ref="I1:I9" totalsRowShown="0">
  <autoFilter ref="I1:I9" xr:uid="{7D801011-3E70-49CD-B202-C5652241F6B1}"/>
  <sortState xmlns:xlrd2="http://schemas.microsoft.com/office/spreadsheetml/2017/richdata2" ref="I2:I7">
    <sortCondition ref="I1:I7"/>
  </sortState>
  <tableColumns count="1">
    <tableColumn id="1" xr3:uid="{9A3B132C-E464-4D71-AA01-41103A0FB040}" name="EngineFuelTypes"/>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3A6DB91-232C-4D7C-985B-31F8EAA57FF0}" name="tbl_TankUpgrades" displayName="tbl_TankUpgrades" ref="K1:R8" totalsRowShown="0">
  <autoFilter ref="K1:R8" xr:uid="{DCC3A9F6-1453-4134-8EE4-26C14C81519F}"/>
  <tableColumns count="8">
    <tableColumn id="1" xr3:uid="{D3E33C77-F0B0-4EAB-B5D4-5227BD4AADAC}" name="TankUpgrades"/>
    <tableColumn id="7" xr3:uid="{217A31D1-839A-4DD3-9760-85CD78F75611}" name="name"/>
    <tableColumn id="2" xr3:uid="{E4F06545-4798-46B4-952A-148EBE504896}" name="partIcon"/>
    <tableColumn id="3" xr3:uid="{0D0DFBE7-B284-4D5B-8838-285A9DFDC650}" name="NEEDS"/>
    <tableColumn id="4" xr3:uid="{7D1DD4F0-E543-4915-B21F-8C2249DB1087}" name="techRequired"/>
    <tableColumn id="5" xr3:uid="{67BB271B-7AC1-40A6-9076-48F0E8B9E607}" name="entryCost"/>
    <tableColumn id="6" xr3:uid="{5EA8575F-A60F-4494-A126-9152540244C7}" name="code" dataDxfId="34">
      <calculatedColumnFormula>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calculatedColumnFormula>
    </tableColumn>
    <tableColumn id="9" xr3:uid="{A6791DC2-04D6-4126-8702-B585B4D59A5D}" name="Complete" dataDxfId="33"/>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0F31462-8998-4AE5-A922-CC9513096886}" name="tbl_SystemUpgrades" displayName="tbl_SystemUpgrades" ref="AC1:AJ6" totalsRowShown="0">
  <autoFilter ref="AC1:AJ6" xr:uid="{B47E6258-04D7-499D-86E6-D2AE06CE1BA8}"/>
  <sortState xmlns:xlrd2="http://schemas.microsoft.com/office/spreadsheetml/2017/richdata2" ref="AC2:AF6">
    <sortCondition ref="AC1:AC6"/>
  </sortState>
  <tableColumns count="8">
    <tableColumn id="1" xr3:uid="{14282640-DB65-48E0-8AC5-EEAC1684A7A0}" name="SystemUpgrades"/>
    <tableColumn id="7" xr3:uid="{7D57A6BF-B07D-48AB-B4C5-7930DE1AB80C}" name="name" dataDxfId="32"/>
    <tableColumn id="3" xr3:uid="{B7C77191-AA03-474A-BD03-957ECCC053A9}" name="partIcon" dataDxfId="31"/>
    <tableColumn id="2" xr3:uid="{475DF954-56FC-4E53-84ED-8B97275EDB12}" name="NEEDS"/>
    <tableColumn id="4" xr3:uid="{0C6F3514-A6F6-4D8C-BFC3-0FEA6F760B19}" name="techRequired"/>
    <tableColumn id="5" xr3:uid="{64B1BB41-20E5-4085-BCF2-14AC2685DDB5}" name="entryCost"/>
    <tableColumn id="6" xr3:uid="{A80F6066-5DC5-493D-AAD5-A90344A41B0A}" name="code" dataDxfId="30">
      <calculatedColumnFormula>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calculatedColumnFormula>
    </tableColumn>
    <tableColumn id="8" xr3:uid="{AD9BB2AB-BAF4-4592-A7A8-C8782031D775}" name="Complet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4F6787-9FC6-4220-9F33-186CB311B271}" name="tbl_TankSizes" displayName="tbl_TankSizes" ref="T1:AA10" totalsRowShown="0">
  <autoFilter ref="T1:AA10" xr:uid="{48420384-1343-487C-9FE7-8A7AABA818DE}"/>
  <sortState xmlns:xlrd2="http://schemas.microsoft.com/office/spreadsheetml/2017/richdata2" ref="T2:U10">
    <sortCondition ref="T1:T10"/>
  </sortState>
  <tableColumns count="8">
    <tableColumn id="1" xr3:uid="{866DC9DC-D9E3-4603-B4EE-ABF179C08169}" name="TankSizes"/>
    <tableColumn id="2" xr3:uid="{D45547E2-43CD-4E81-A860-A8A2A4100976}" name="size"/>
    <tableColumn id="3" xr3:uid="{D846D994-E9D8-4446-9A96-27EF6EB66D0F}" name="partIcon"/>
    <tableColumn id="6" xr3:uid="{FE0E0BBF-A0B0-4AB3-BF8F-8EF952BD2E6B}" name="NEEDS"/>
    <tableColumn id="4" xr3:uid="{19927494-4261-4215-AE1C-149011D9F338}" name="techRequired"/>
    <tableColumn id="5" xr3:uid="{C6FC7C93-9D26-43F0-8335-BFAEA527BF13}" name="entryCost"/>
    <tableColumn id="7" xr3:uid="{6306355E-9CE5-40F7-8E98-373EA6B3AD18}" name="code" dataDxfId="29">
      <calculatedColumnFormula>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calculatedColumnFormula>
    </tableColumn>
    <tableColumn id="8" xr3:uid="{67BFAF47-1B9C-4A32-91F2-B73818AA8AA6}" name="Complete" dataDxfId="28"/>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74B38814-F2CA-4A93-B175-548D49CF4E4E}" name="tbl_SolarUpgrades" displayName="tbl_SolarUpgrades" ref="AL1:AT4" totalsRowShown="0" headerRowDxfId="16" dataDxfId="17" headerRowBorderDxfId="26" tableBorderDxfId="27" totalsRowBorderDxfId="25">
  <autoFilter ref="AL1:AT4" xr:uid="{05DB5252-3272-4B5D-B72E-96DDC355588E}"/>
  <tableColumns count="9">
    <tableColumn id="1" xr3:uid="{C85D4ADF-5D6D-4558-AFA9-230DB161FE08}" name="SolarUpgrades" dataDxfId="24"/>
    <tableColumn id="2" xr3:uid="{31627D72-97C3-4FF3-84C1-640057A53479}" name="name" dataDxfId="23"/>
    <tableColumn id="3" xr3:uid="{CE89E2AE-837E-4960-8135-D11BA317956C}" name="partIcon" dataDxfId="22"/>
    <tableColumn id="9" xr3:uid="{9DFC6F48-F675-4C6A-B409-3A74A521349D}" name="UpgradeNode" dataDxfId="15"/>
    <tableColumn id="4" xr3:uid="{4B79E83C-5D09-4CA5-9B2F-67D06D116C64}" name="NEEDS" dataDxfId="21"/>
    <tableColumn id="5" xr3:uid="{0868A63C-F5FB-45EF-9B30-13C480A061ED}" name="techRequired" dataDxfId="20"/>
    <tableColumn id="6" xr3:uid="{41587DE8-8A0C-4E52-B63A-D1E1BA88A871}" name="entryCost" dataDxfId="19"/>
    <tableColumn id="7" xr3:uid="{97E6B30D-3EED-42B2-9128-C77BF2098E2B}" name="code" dataDxfId="14">
      <calculatedColumnFormula>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calculatedColumnFormula>
    </tableColumn>
    <tableColumn id="8" xr3:uid="{96B743D8-DE99-45E4-848E-E26DFC69A84F}" name="Complete" dataDxfId="18"/>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8331FBCF-7AC4-45E0-9F3C-BDC3BF4E53B6}" name="tbl_StructuralUpgrades" displayName="tbl_StructuralUpgrades" ref="AV1:BC11" totalsRowShown="0" headerRowDxfId="1" dataDxfId="2" headerRowBorderDxfId="11" tableBorderDxfId="12" totalsRowBorderDxfId="10">
  <autoFilter ref="AV1:BC11" xr:uid="{B19E0F74-F7E0-4479-84ED-69881909BC31}"/>
  <tableColumns count="8">
    <tableColumn id="1" xr3:uid="{59D6E8AE-AE21-49A6-9FDE-61EFE4F71DA9}" name="StructuralUpgrades" dataDxfId="9"/>
    <tableColumn id="2" xr3:uid="{744A94BE-CB10-4C0D-87C4-35CC32B30CD4}" name="name" dataDxfId="8"/>
    <tableColumn id="3" xr3:uid="{FA91D5D4-8D0D-4963-86F9-C3E44A194B99}" name="partIcon" dataDxfId="7"/>
    <tableColumn id="4" xr3:uid="{0D26FBE0-9C67-4DD0-BFB7-4A0E025E15FE}" name="NEEDS" dataDxfId="6"/>
    <tableColumn id="5" xr3:uid="{D9DA9E28-6179-45B5-AD4A-FE07D02F4912}" name="techRequired" dataDxfId="5"/>
    <tableColumn id="6" xr3:uid="{79B2A5D7-3E1E-46F6-A06C-3AAD44E79293}" name="entryCost" dataDxfId="4"/>
    <tableColumn id="7" xr3:uid="{1CA38010-3C20-450A-931F-24A481617425}" name="code" dataDxfId="0">
      <calculatedColumnFormula>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calculatedColumnFormula>
    </tableColumn>
    <tableColumn id="8" xr3:uid="{04F965F7-D9F8-48FB-B217-8D9C73C62D00}" name="Complete"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8" Type="http://schemas.openxmlformats.org/officeDocument/2006/relationships/table" Target="../tables/table61.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59" Type="http://schemas.openxmlformats.org/officeDocument/2006/relationships/table" Target="../tables/table62.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table" Target="../tables/table69.xml"/><Relationship Id="rId3" Type="http://schemas.openxmlformats.org/officeDocument/2006/relationships/table" Target="../tables/table64.xml"/><Relationship Id="rId7" Type="http://schemas.openxmlformats.org/officeDocument/2006/relationships/table" Target="../tables/table68.xml"/><Relationship Id="rId2" Type="http://schemas.openxmlformats.org/officeDocument/2006/relationships/table" Target="../tables/table63.xml"/><Relationship Id="rId1" Type="http://schemas.openxmlformats.org/officeDocument/2006/relationships/printerSettings" Target="../printerSettings/printerSettings5.bin"/><Relationship Id="rId6" Type="http://schemas.openxmlformats.org/officeDocument/2006/relationships/table" Target="../tables/table67.xml"/><Relationship Id="rId5" Type="http://schemas.openxmlformats.org/officeDocument/2006/relationships/table" Target="../tables/table66.xml"/><Relationship Id="rId4" Type="http://schemas.openxmlformats.org/officeDocument/2006/relationships/table" Target="../tables/table65.xml"/><Relationship Id="rId9" Type="http://schemas.openxmlformats.org/officeDocument/2006/relationships/table" Target="../tables/table7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T10"/>
  <sheetViews>
    <sheetView tabSelected="1" zoomScale="70" zoomScaleNormal="70" workbookViewId="0">
      <selection activeCell="L2" sqref="L2"/>
    </sheetView>
  </sheetViews>
  <sheetFormatPr defaultRowHeight="12.5" x14ac:dyDescent="0.3"/>
  <cols>
    <col min="1" max="4" width="8.7265625" style="31"/>
    <col min="5" max="5" width="5.26953125" style="31" customWidth="1"/>
    <col min="6" max="6" width="5" style="31" customWidth="1"/>
    <col min="7" max="7" width="5.1796875" style="31" customWidth="1"/>
    <col min="8" max="8" width="6" style="31" customWidth="1"/>
    <col min="9" max="9" width="5.453125" style="31" customWidth="1"/>
    <col min="10" max="10" width="14.26953125" style="31" customWidth="1"/>
    <col min="11" max="11" width="3.6328125" style="31" customWidth="1"/>
    <col min="12" max="12" width="63.7265625" style="31" customWidth="1"/>
    <col min="13" max="13" width="13.90625" style="31" customWidth="1"/>
    <col min="14" max="14" width="19.81640625" style="31" customWidth="1"/>
    <col min="15" max="15" width="5.6328125" style="31" customWidth="1"/>
    <col min="16" max="16" width="15" style="31" bestFit="1" customWidth="1"/>
    <col min="17" max="17" width="15" style="31" customWidth="1"/>
    <col min="18" max="18" width="16.54296875" style="31" customWidth="1"/>
    <col min="19" max="22" width="8.7265625" style="31"/>
    <col min="23" max="24" width="18" style="31" customWidth="1"/>
    <col min="25" max="28" width="8.7265625" style="31"/>
    <col min="29" max="29" width="10.26953125" style="31" bestFit="1" customWidth="1"/>
    <col min="30" max="30" width="10.26953125" style="31" customWidth="1"/>
    <col min="31" max="32" width="11.36328125" style="31" customWidth="1"/>
    <col min="33" max="33" width="13.54296875" style="31" customWidth="1"/>
    <col min="34" max="39" width="8.7265625" style="31"/>
    <col min="40" max="40" width="35.81640625" style="31" customWidth="1"/>
    <col min="41" max="59" width="12.54296875" style="31" customWidth="1"/>
    <col min="60" max="60" width="53.90625" style="31" customWidth="1"/>
    <col min="61" max="61" width="52.7265625" style="31" customWidth="1"/>
    <col min="62" max="62" width="56.453125" style="31" customWidth="1"/>
    <col min="63" max="63" width="52.81640625" style="31" bestFit="1" customWidth="1"/>
    <col min="64" max="65" width="52.81640625" style="31" customWidth="1"/>
    <col min="66" max="67" width="52.7265625" style="31" customWidth="1"/>
    <col min="68" max="68" width="48.36328125" style="31" bestFit="1" customWidth="1"/>
    <col min="69" max="69" width="8.7265625" style="31"/>
    <col min="70" max="70" width="23.7265625" style="31" customWidth="1"/>
    <col min="71" max="71" width="23.6328125" style="31" bestFit="1" customWidth="1"/>
    <col min="72" max="72" width="31" style="31" bestFit="1" customWidth="1"/>
    <col min="73" max="16384" width="8.7265625" style="31"/>
  </cols>
  <sheetData>
    <row r="1" spans="1:72" x14ac:dyDescent="0.3">
      <c r="A1" s="31" t="s">
        <v>301</v>
      </c>
      <c r="B1" s="31" t="s">
        <v>1398</v>
      </c>
      <c r="C1" s="31" t="s">
        <v>1178</v>
      </c>
      <c r="D1" s="31" t="s">
        <v>1179</v>
      </c>
      <c r="E1" s="31" t="s">
        <v>1401</v>
      </c>
      <c r="F1" s="31" t="s">
        <v>1402</v>
      </c>
      <c r="G1" s="31" t="s">
        <v>1180</v>
      </c>
      <c r="H1" s="31" t="s">
        <v>1181</v>
      </c>
      <c r="I1" s="31" t="s">
        <v>1182</v>
      </c>
      <c r="J1" s="31" t="s">
        <v>1183</v>
      </c>
      <c r="K1" s="31" t="s">
        <v>1175</v>
      </c>
      <c r="L1" s="31" t="s">
        <v>295</v>
      </c>
      <c r="M1" s="32" t="s">
        <v>1166</v>
      </c>
      <c r="N1" s="31" t="s">
        <v>1213</v>
      </c>
      <c r="O1" s="31" t="s">
        <v>1214</v>
      </c>
      <c r="P1" s="31" t="s">
        <v>1229</v>
      </c>
      <c r="Q1" s="31" t="s">
        <v>1598</v>
      </c>
      <c r="R1" s="31" t="s">
        <v>254</v>
      </c>
      <c r="S1" s="31" t="s">
        <v>1184</v>
      </c>
      <c r="T1" s="31" t="s">
        <v>1185</v>
      </c>
      <c r="U1" s="31" t="s">
        <v>1186</v>
      </c>
      <c r="V1" s="31" t="s">
        <v>1248</v>
      </c>
      <c r="W1" s="31" t="s">
        <v>1597</v>
      </c>
      <c r="X1" s="31" t="s">
        <v>1410</v>
      </c>
      <c r="Y1" s="31" t="s">
        <v>1411</v>
      </c>
      <c r="Z1" s="31" t="s">
        <v>1412</v>
      </c>
      <c r="AA1" s="31" t="s">
        <v>1413</v>
      </c>
      <c r="AB1" s="31" t="s">
        <v>1414</v>
      </c>
      <c r="AC1" s="31" t="s">
        <v>1228</v>
      </c>
      <c r="AD1" s="31" t="s">
        <v>1246</v>
      </c>
      <c r="AE1" s="31" t="s">
        <v>2</v>
      </c>
      <c r="AF1" s="31" t="s">
        <v>1400</v>
      </c>
      <c r="AG1" s="31" t="s">
        <v>1230</v>
      </c>
      <c r="AH1" s="31" t="s">
        <v>1211</v>
      </c>
      <c r="AI1" s="31" t="s">
        <v>1231</v>
      </c>
      <c r="AJ1" s="31" t="s">
        <v>1232</v>
      </c>
      <c r="AK1" s="31" t="s">
        <v>1233</v>
      </c>
      <c r="AL1" s="31" t="s">
        <v>1234</v>
      </c>
      <c r="AM1" s="31" t="s">
        <v>1235</v>
      </c>
      <c r="AN1" s="31" t="s">
        <v>1212</v>
      </c>
      <c r="AO1" s="31" t="s">
        <v>1237</v>
      </c>
      <c r="AP1" s="31" t="s">
        <v>1590</v>
      </c>
      <c r="AQ1" s="31" t="s">
        <v>1225</v>
      </c>
      <c r="AR1" s="31" t="s">
        <v>1226</v>
      </c>
      <c r="AS1" s="31" t="s">
        <v>1227</v>
      </c>
      <c r="AT1" s="31" t="s">
        <v>1236</v>
      </c>
      <c r="AU1" s="31" t="s">
        <v>1394</v>
      </c>
      <c r="AV1" s="31" t="s">
        <v>1395</v>
      </c>
      <c r="AW1" s="31" t="s">
        <v>1396</v>
      </c>
      <c r="AX1" s="31" t="s">
        <v>1397</v>
      </c>
      <c r="AY1" s="31" t="s">
        <v>1249</v>
      </c>
      <c r="AZ1" s="31" t="s">
        <v>1655</v>
      </c>
      <c r="BA1" s="31" t="s">
        <v>1250</v>
      </c>
      <c r="BB1" s="31" t="s">
        <v>1404</v>
      </c>
      <c r="BC1" s="31" t="s">
        <v>1403</v>
      </c>
      <c r="BD1" s="31" t="s">
        <v>1405</v>
      </c>
      <c r="BE1" s="31" t="s">
        <v>1406</v>
      </c>
      <c r="BF1" s="31" t="s">
        <v>1407</v>
      </c>
      <c r="BG1" s="31" t="s">
        <v>1408</v>
      </c>
      <c r="BH1" s="31" t="s">
        <v>1409</v>
      </c>
      <c r="BI1" s="31" t="s">
        <v>1238</v>
      </c>
      <c r="BJ1" s="31" t="s">
        <v>1247</v>
      </c>
      <c r="BK1" s="31" t="s">
        <v>1415</v>
      </c>
      <c r="BL1" s="31" t="s">
        <v>1416</v>
      </c>
      <c r="BM1" s="31" t="s">
        <v>1417</v>
      </c>
      <c r="BN1" s="31" t="s">
        <v>1418</v>
      </c>
      <c r="BO1" s="31" t="s">
        <v>1592</v>
      </c>
      <c r="BP1" s="31" t="s">
        <v>1254</v>
      </c>
      <c r="BQ1" s="31" t="s">
        <v>1399</v>
      </c>
      <c r="BR1" s="31" t="s">
        <v>1593</v>
      </c>
      <c r="BS1" s="31" t="s">
        <v>1594</v>
      </c>
      <c r="BT1" s="31" t="s">
        <v>1622</v>
      </c>
    </row>
    <row r="2" spans="1:72" ht="409" customHeight="1" x14ac:dyDescent="0.3">
      <c r="A2" s="31" t="s">
        <v>302</v>
      </c>
      <c r="B2" s="31" t="s">
        <v>1620</v>
      </c>
      <c r="C2" s="31" t="s">
        <v>1669</v>
      </c>
      <c r="D2" s="31" t="s">
        <v>1679</v>
      </c>
      <c r="E2" s="31" t="s">
        <v>1173</v>
      </c>
      <c r="F2" s="31" t="s">
        <v>1174</v>
      </c>
      <c r="G2" s="31">
        <v>2250</v>
      </c>
      <c r="H2" s="31">
        <v>450</v>
      </c>
      <c r="I2" s="31">
        <v>0.1</v>
      </c>
      <c r="J2" s="31" t="s">
        <v>99</v>
      </c>
      <c r="K2" s="34"/>
      <c r="L2" s="39"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@PART[winglet]:AFTER[Squad] // Winglet
	{
    kiwiBranch = SolarPanels
    kiwiTier = 0
    kiwiStructuralUpgradeType = tier0
}</v>
      </c>
      <c r="M2" s="38" t="str">
        <f>_xlfn.XLOOKUP(_xlfn.CONCAT(N2,O2),Templates!$G$1:$G$2037,Templates!$A$1:$A$2037,"Not Found",0,1)</f>
        <v>start</v>
      </c>
      <c r="N2" s="36" t="s">
        <v>1038</v>
      </c>
      <c r="O2" s="36">
        <v>0</v>
      </c>
      <c r="P2" s="37" t="s">
        <v>1220</v>
      </c>
      <c r="Q2" s="52"/>
      <c r="R2" s="35"/>
      <c r="S2" s="35"/>
      <c r="T2" s="35"/>
      <c r="U2" s="35"/>
      <c r="V2" s="35"/>
      <c r="W2" s="35"/>
      <c r="X2" s="35"/>
      <c r="Y2" s="45"/>
      <c r="Z2" s="45"/>
      <c r="AA2" s="45"/>
      <c r="AB2" s="45"/>
      <c r="AC2" s="35"/>
      <c r="AD2" s="35"/>
      <c r="AE2" s="35"/>
      <c r="AF2" s="35"/>
      <c r="AG2" s="35"/>
      <c r="AH2" s="35"/>
      <c r="AI2" s="35"/>
      <c r="AJ2" s="35"/>
      <c r="AK2" s="35"/>
      <c r="AL2" s="35"/>
      <c r="AM2" s="35"/>
      <c r="AN2" s="4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O2" s="41" t="str">
        <f>_xlfn.XLOOKUP(Parts[[#This Row],[upgradeDetails]],tbl_EngineUpgrades[EngineUpgrades],tbl_EngineUpgrades[Template],"",0,1)</f>
        <v/>
      </c>
      <c r="AP2" s="41" t="str">
        <f>_xlfn.XLOOKUP(Parts[[#This Row],[upgradeDetails]],tbl_EngineUpgrades[EngineUpgrades],tbl_EngineUpgrades[MultiFuelSupport],"",0,1)</f>
        <v/>
      </c>
      <c r="AQ2" s="35"/>
      <c r="AR2" s="35"/>
      <c r="AS2" s="35"/>
      <c r="AT2" s="35"/>
      <c r="AU2" s="35"/>
      <c r="AV2" s="35"/>
      <c r="AW2" s="35"/>
      <c r="AX2" s="35"/>
      <c r="AY2" s="35"/>
      <c r="AZ2" s="35"/>
      <c r="BA2" s="35"/>
      <c r="BB2" s="35"/>
      <c r="BC2" s="35"/>
      <c r="BD2" s="35"/>
      <c r="BE2" s="35"/>
      <c r="BF2" s="35"/>
      <c r="BG2" s="45"/>
      <c r="BH2" s="4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I2" s="4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Row],[techTier]]&lt;=8,_xlfn.CONCAT("    kiwiStructuralUpgradeType = tier",Parts[[#This Row],[techTier]]),_xlfn.CONCAT("    kiwiStructuralUpgradeType = tier9")),IF(Parts[[#This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kiwiStructuralUpgradeType = tier0</v>
      </c>
      <c r="BJ2" s="42" t="str">
        <f>_xlfn.CONCAT(IF(Parts[[#This Row],[title]]&lt;&gt;"",_xlfn.CONCAT(CHAR(10),"@PART[",Parts[[#This Row],[name]],"]:NEEDS[!002_CommunityPartsTitles]:AFTER[",Parts[[#This Row],[mod]],"] // ",_xlfn.CONCAT(R2,"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K2" s="44" t="str">
        <f>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f>
        <v/>
      </c>
      <c r="BL2" s="44" t="str">
        <f>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f>
        <v/>
      </c>
      <c r="BM2" s="44" t="str">
        <f>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f>
        <v/>
      </c>
      <c r="BN2" s="44" t="str">
        <f>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f>
        <v/>
      </c>
      <c r="BO2" s="44" t="str">
        <f>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f>
        <v/>
      </c>
      <c r="BP2" s="43" t="str">
        <f>_xlfn.CONCAT(IF(Parts[[#This Row],[title]]&lt;&gt;"",_xlfn.CONCAT("#LOC_KTT_",A2,"_",C2,"_Title = ",Parts[[#This Row],[title]],CHAR(10)),""),IF(Parts[[#This Row],[engineName]]&lt;&gt;"",_xlfn.CONCAT("#LOC_KTT_",Parts[[#This Row],[mod]],"_",Parts[[#This Row],[name]],"_EngineName = ",Parts[[#This Row],[engineName]]),""))</f>
        <v/>
      </c>
      <c r="BQ2" s="41">
        <f ca="1">MIN(Parts[[#This Row],[techTier]]+2,MAX(INDIRECT(N2)))</f>
        <v>2</v>
      </c>
      <c r="BR2" s="51" t="str">
        <f>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f>
        <v/>
      </c>
      <c r="BS2" s="51" t="str">
        <f>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f>
        <v/>
      </c>
      <c r="BT2" s="41" t="str">
        <f>LEFT(Parts[[#This Row],[folder]],FIND(CHAR(1),SUBSTITUTE(Parts[[#This Row],[folder]],"/",CHAR(1),LEN(Parts[[#This Row],[folder]])-LEN(SUBSTITUTE(Parts[[#This Row],[folder]],"/",""))))-1)</f>
        <v>Squad/Parts/Aero/aerodynamicNoseCone</v>
      </c>
    </row>
    <row r="3" spans="1:72" ht="369" x14ac:dyDescent="0.3">
      <c r="A3" s="31" t="s">
        <v>302</v>
      </c>
      <c r="B3" s="31" t="s">
        <v>1621</v>
      </c>
      <c r="C3" s="31" t="s">
        <v>1599</v>
      </c>
      <c r="D3" s="31" t="s">
        <v>1600</v>
      </c>
      <c r="E3" s="31" t="s">
        <v>1583</v>
      </c>
      <c r="F3" s="31" t="s">
        <v>1584</v>
      </c>
      <c r="G3" s="31">
        <v>3850</v>
      </c>
      <c r="H3" s="31">
        <v>24500</v>
      </c>
      <c r="I3" s="31">
        <v>1</v>
      </c>
      <c r="J3" s="31" t="s">
        <v>131</v>
      </c>
      <c r="K3" s="34"/>
      <c r="L3" s="39"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@PART[turboJet]:AFTER[Squad] // J-404 "Panther" Afterburning Turbofan
	{
    kiwiBranch = PropulsionTurboJet
    kiwiTier = 3
    engineName = #LOC_KTT_Squad_turboJet_EngineName // Panther
    kiwiEngineUpgradeType = singleMode
    kiwiBaseFuel = kerolox
    kiwiFuelKerolox = Yes
    kiwiFuelHydrolox = No
    kiwiFuelMethalox =  No
    kiwiFuelHypergolic = No
}</v>
      </c>
      <c r="M3" s="38" t="str">
        <f>_xlfn.XLOOKUP(_xlfn.CONCAT(N3,O3),Templates!$G$1:$G$2037,Templates!$A$1:$A$2037,"Not Found",0,1)</f>
        <v>nonCommercialFlight</v>
      </c>
      <c r="N3" s="36" t="s">
        <v>1586</v>
      </c>
      <c r="O3" s="36">
        <v>3</v>
      </c>
      <c r="P3" s="37" t="s">
        <v>1187</v>
      </c>
      <c r="Q3" s="52"/>
      <c r="R3" s="35"/>
      <c r="S3" s="35"/>
      <c r="T3" s="35"/>
      <c r="U3" s="35"/>
      <c r="V3" s="35"/>
      <c r="W3" s="35" t="s">
        <v>1223</v>
      </c>
      <c r="X3" s="35"/>
      <c r="Y3" s="35"/>
      <c r="Z3" s="35"/>
      <c r="AA3" s="35"/>
      <c r="AB3" s="35"/>
      <c r="AC3" s="35"/>
      <c r="AD3" s="35"/>
      <c r="AE3" s="35"/>
      <c r="AF3" s="35" t="s">
        <v>1601</v>
      </c>
      <c r="AG3" s="35"/>
      <c r="AH3" s="35"/>
      <c r="AI3" s="35"/>
      <c r="AJ3" s="35"/>
      <c r="AK3" s="35"/>
      <c r="AL3" s="35"/>
      <c r="AM3" s="35"/>
      <c r="AN3" s="4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O3" s="41" t="str">
        <f>_xlfn.XLOOKUP(Parts[[#This Row],[upgradeDetails]],tbl_EngineUpgrades[EngineUpgrades],tbl_EngineUpgrades[Template],"",0,1)</f>
        <v>singleMode</v>
      </c>
      <c r="AP3" s="41" t="str">
        <f>_xlfn.XLOOKUP(Parts[[#This Row],[upgradeDetails]],tbl_EngineUpgrades[EngineUpgrades],tbl_EngineUpgrades[MultiFuelSupport],"",0,1)</f>
        <v>Yes</v>
      </c>
      <c r="AQ3" s="35" t="s">
        <v>1602</v>
      </c>
      <c r="AR3" s="35" t="s">
        <v>1603</v>
      </c>
      <c r="AS3" s="35"/>
      <c r="AT3" s="35"/>
      <c r="AU3" s="35"/>
      <c r="AV3" s="35"/>
      <c r="AW3" s="35"/>
      <c r="AX3" s="35"/>
      <c r="AY3" s="35"/>
      <c r="AZ3" s="35"/>
      <c r="BA3" s="35"/>
      <c r="BB3" s="35"/>
      <c r="BC3" s="35"/>
      <c r="BD3" s="35"/>
      <c r="BE3" s="35"/>
      <c r="BF3" s="35"/>
      <c r="BG3" s="35"/>
      <c r="BH3" s="4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I3" s="4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Row],[techTier]]&lt;=8,_xlfn.CONCAT("    kiwiStructuralUpgradeType = tier",Parts[[#This Row],[techTier]]),_xlfn.CONCAT("    kiwiStructuralUpgradeType = tier9")),IF(Parts[[#This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engineName = #LOC_KTT_Squad_turboJet_EngineName // Panther
    kiwiEngineUpgradeType = singleMode
    kiwiBaseFuel = kerolox
    kiwiFuelKerolox = Yes
    kiwiFuelHydrolox = No
    kiwiFuelMethalox =  No
    kiwiFuelHypergolic = No</v>
      </c>
      <c r="BJ3" s="40" t="str">
        <f>_xlfn.CONCAT(IF(Parts[[#This Row],[title]]&lt;&gt;"",_xlfn.CONCAT(CHAR(10),"@PART[",Parts[[#This Row],[name]],"]:NEEDS[!002_CommunityPartsTitles]:AFTER[",Parts[[#This Row],[mod]],"] // ",_xlfn.CONCAT(R3," (",D3,")"),CHAR(10),"{",CHAR(10),"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K3" s="44" t="str">
        <f ca="1">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f>
        <v>PARTUPGRADE:NEEDS[Squad/Parts/Aero/airbrake]
{
    name = turboJet_Upgrade0_Kerolox
    type = engine
    partIcon = turboJet
    techRequired  = nonCommercialFlight
    entryCost = 1
    basicInfo = #LOC_KTT_PARTUPGRADE_BASICINFO_ENGINES_0_KEROLOX
    title = #LOC_KTT_PARTUPGRADE_TITLE_0_KEROLOX
    manufacturer = #LOC_KTT_PARTUPGRADE_MANUFACTURER
    description = #LOC_KTT_PARTUPGRADE_DESCRIPTION_ENGINES_0
}
@PARTUPGRADE[turboJet_Upgrade0_Kerolox]:NEEDS[Squad]:FOR[zKiwiTechTree]
{
    @entryCost = #$@PART[turboJet]/entryCost$
    @entryCost *= #$@KIWI_ENGINE_MULTIPLIERS/KEROLOX/BASELINE_ENTRYCOST_MULTIPLIER$
    @title ^= #:INSERTPARTTITLE:$@PART[turboJet]/title$:
    @description ^= #:INSERTPART:$@PART[turboJet]/engineName$:
}
PARTUPGRADE:NEEDS[Squad/Parts/Aero/airbrake]
{
    name = turboJet_Upgrade1_Kerolox
    type = engine
    partIcon = turboJet
    techRequired  = streamlinedFlight
    entryCost = 1
    basicInfo = #LOC_KTT_PARTUPGRADE_BASICINFO_ENGINES_1_KEROLOX
    title = #LOC_KTT_PARTUPGRADE_TITLE_1_KEROLOX
    manufacturer = #LOC_KTT_PARTUPGRADE_MANUFACTURER
    description = #LOC_KTT_PARTUPGRADE_DESCRIPTION_ENGINES_1
}
@PARTUPGRADE[turboJet_Upgrade1_Kerolox]:NEEDS[Squad]:FOR[zKiwiTechTree]
{
    @entryCost = #$@PART[turboJet]/entryCost$
    @entryCost *= #$@KIWI_ENGINE_MULTIPLIERS/KEROLOX/UPGRADE_ENTRYCOST_MULTIPLIER$
    @title ^= #:INSERTPARTTITLE:$@PART[turboJet]/title$:
    @description ^= #:INSERTPART:$@PART[turboJet]/engineName$:
}
@PART[turboJet]:NEEDS[Squad]:HAS[~engineUpgrade[off]]:AFTER[zzKiwiTechTree]
{
    descriptionUpgradeKerolox = #LOC_KTT_PART_DESCRIPTIONUPGRADE_ENGINES_KEROLOX
    @description = #$description$ \n\n&lt;color=#ff0000&gt;$descriptionUpgradeKerolox$&lt;/color&gt;
    @description ^= #:INSERTENGINENAME:$engineName$:
    @description ^= :INSERTPARTUPGRADE0_KEROLOX:Non-Commercial Flights (Tier 3):
    @description ^= :INSERTPARTUPGRADE1_KEROLOX:Streamlined Flight (Tier 5):
}</v>
      </c>
      <c r="BL3" s="44" t="str">
        <f>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f>
        <v/>
      </c>
      <c r="BM3" s="44" t="str">
        <f>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f>
        <v/>
      </c>
      <c r="BN3" s="44" t="str">
        <f>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f>
        <v/>
      </c>
      <c r="BO3" s="44" t="str">
        <f>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f>
        <v/>
      </c>
      <c r="BP3" s="43" t="str">
        <f>_xlfn.CONCAT(IF(Parts[[#This Row],[title]]&lt;&gt;"",_xlfn.CONCAT("#LOC_KTT_",A3,"_",C3,"_Title = ",Parts[[#This Row],[title]],CHAR(10)),""),IF(Parts[[#This Row],[engineName]]&lt;&gt;"",_xlfn.CONCAT("#LOC_KTT_",Parts[[#This Row],[mod]],"_",Parts[[#This Row],[name]],"_EngineName = ",Parts[[#This Row],[engineName]]),""))</f>
        <v>#LOC_KTT_Squad_turboJet_EngineName = Panther</v>
      </c>
      <c r="BQ3" s="41">
        <f ca="1">MIN(Parts[[#This Row],[techTier]]+2,MAX(INDIRECT(N3)))</f>
        <v>5</v>
      </c>
      <c r="BR3" s="51" t="str">
        <f>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f>
        <v/>
      </c>
      <c r="BS3" s="41" t="str">
        <f>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f>
        <v/>
      </c>
      <c r="BT3" s="41" t="str">
        <f>LEFT(Parts[[#This Row],[folder]],FIND(CHAR(1),SUBSTITUTE(Parts[[#This Row],[folder]],"/",CHAR(1),LEN(Parts[[#This Row],[folder]])-LEN(SUBSTITUTE(Parts[[#This Row],[folder]],"/",""))))-1)</f>
        <v>Squad/Parts/Aero/airbrake</v>
      </c>
    </row>
    <row r="10" spans="1:72" x14ac:dyDescent="0.3">
      <c r="F10" s="30"/>
    </row>
  </sheetData>
  <phoneticPr fontId="4" type="noConversion"/>
  <dataValidations count="7">
    <dataValidation type="list" allowBlank="1" showInputMessage="1" showErrorMessage="1" sqref="N2:N3" xr:uid="{4961741F-A29E-4D5A-8D0B-9C90636A93C4}">
      <formula1>TechTypes</formula1>
    </dataValidation>
    <dataValidation type="list" allowBlank="1" showInputMessage="1" showErrorMessage="1" sqref="O2:O3" xr:uid="{6C84DF3C-F4E3-40E8-AA6E-96D1BBB83BE5}">
      <formula1>INDIRECT(N2)</formula1>
    </dataValidation>
    <dataValidation type="list" allowBlank="1" showInputMessage="1" showErrorMessage="1" sqref="P2:P3" xr:uid="{F88897BF-4508-452F-8480-2B31678F349D}">
      <formula1>UpgradeTypes</formula1>
    </dataValidation>
    <dataValidation type="list" allowBlank="1" showInputMessage="1" showErrorMessage="1" sqref="W2:W3" xr:uid="{CE9629D2-932E-41BA-A460-8B4A58F6A97B}">
      <formula1>INDIRECT(P2)</formula1>
    </dataValidation>
    <dataValidation type="list" allowBlank="1" showInputMessage="1" showErrorMessage="1" sqref="X2:X3" xr:uid="{01535497-5D54-4DA8-B947-396F9C6B4311}">
      <formula1>EngineFuelTypes</formula1>
    </dataValidation>
    <dataValidation type="list" allowBlank="1" showInputMessage="1" showErrorMessage="1" sqref="AC2:AC3" xr:uid="{17560F46-F747-4E4C-80BD-80A8BF569DDB}">
      <formula1>TankSizes</formula1>
    </dataValidation>
    <dataValidation type="list" allowBlank="1" showInputMessage="1" showErrorMessage="1" sqref="AT2:AT3 AD2:AE3 AG2:AG3 BB2:BB11 Y2:AB3"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Q401"/>
  <sheetViews>
    <sheetView showGridLines="0" topLeftCell="V13" zoomScale="90" zoomScaleNormal="90" workbookViewId="0">
      <selection activeCell="AE26" sqref="AE26"/>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40" width="8.7265625" style="1"/>
    <col min="41" max="41" width="16.36328125" style="1" customWidth="1"/>
    <col min="42" max="42" width="8.7265625" style="1"/>
    <col min="43" max="43" width="16.36328125" style="1" customWidth="1"/>
    <col min="44" max="16384" width="8.7265625" style="1"/>
  </cols>
  <sheetData>
    <row r="1" spans="1:43"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3" ht="15" customHeight="1" x14ac:dyDescent="0.25">
      <c r="A2" s="2" t="s">
        <v>111</v>
      </c>
      <c r="B2" s="1" t="s">
        <v>112</v>
      </c>
      <c r="C2" s="1" t="s">
        <v>113</v>
      </c>
      <c r="D2" s="1" t="s">
        <v>627</v>
      </c>
      <c r="E2" s="1" t="s">
        <v>303</v>
      </c>
      <c r="F2" s="1" t="s">
        <v>304</v>
      </c>
      <c r="H2" s="1" t="s">
        <v>114</v>
      </c>
      <c r="I2" s="1" t="s">
        <v>550</v>
      </c>
      <c r="J2" s="1" t="s">
        <v>551</v>
      </c>
      <c r="K2" s="1" t="s">
        <v>552</v>
      </c>
      <c r="L2" s="1" t="s">
        <v>553</v>
      </c>
      <c r="M2" s="3" t="s">
        <v>554</v>
      </c>
      <c r="N2" s="3" t="s">
        <v>555</v>
      </c>
      <c r="O2" s="3" t="s">
        <v>556</v>
      </c>
      <c r="P2" s="3" t="s">
        <v>557</v>
      </c>
      <c r="Q2" s="3" t="s">
        <v>558</v>
      </c>
      <c r="R2" s="3" t="s">
        <v>559</v>
      </c>
      <c r="S2" s="3" t="s">
        <v>560</v>
      </c>
      <c r="T2" s="3" t="s">
        <v>561</v>
      </c>
      <c r="U2" s="3" t="s">
        <v>562</v>
      </c>
      <c r="V2" s="3" t="s">
        <v>563</v>
      </c>
      <c r="W2" s="3" t="s">
        <v>564</v>
      </c>
      <c r="X2" s="3" t="s">
        <v>565</v>
      </c>
      <c r="Y2" s="3" t="s">
        <v>566</v>
      </c>
      <c r="Z2" s="3" t="s">
        <v>567</v>
      </c>
      <c r="AA2" s="3" t="s">
        <v>568</v>
      </c>
      <c r="AB2" s="3" t="s">
        <v>569</v>
      </c>
      <c r="AC2" s="3" t="s">
        <v>570</v>
      </c>
      <c r="AD2" s="3" t="s">
        <v>571</v>
      </c>
      <c r="AE2" s="3" t="s">
        <v>572</v>
      </c>
      <c r="AF2" s="3" t="s">
        <v>573</v>
      </c>
      <c r="AG2" s="3" t="s">
        <v>574</v>
      </c>
      <c r="AH2" s="3" t="s">
        <v>575</v>
      </c>
      <c r="AI2" s="3" t="s">
        <v>576</v>
      </c>
      <c r="AJ2" s="3" t="s">
        <v>577</v>
      </c>
      <c r="AK2" s="3" t="s">
        <v>578</v>
      </c>
      <c r="AL2" s="3" t="s">
        <v>579</v>
      </c>
      <c r="AM2" s="3" t="s">
        <v>580</v>
      </c>
      <c r="AN2" s="3" t="s">
        <v>625</v>
      </c>
      <c r="AO2" s="3" t="s">
        <v>626</v>
      </c>
      <c r="AP2" s="3" t="s">
        <v>1538</v>
      </c>
      <c r="AQ2" s="3" t="s">
        <v>1539</v>
      </c>
    </row>
    <row r="3" spans="1:43" ht="15" customHeight="1" x14ac:dyDescent="0.25">
      <c r="A3" s="2" t="str" cm="1">
        <f t="array" ref="A3:A351">_xlfn._xlws.FILTER(primary[id],ISTEXT(primary[id]))</f>
        <v>deprecated</v>
      </c>
      <c r="B3" s="1">
        <f>(IFERROR(MATCH(A3,$I$3:$AQ$3,0),0)+IFERROR(MATCH(A3,$I$4:$AQ$4,0),0)+IFERROR(MATCH(A3,$I$5:$AQ$5,0),0)+IFERROR(MATCH(A3,$I$6:$AQ$6,0),0)+IFERROR(MATCH(A3,$I$7:$AQ$7,0),0)+IFERROR(MATCH(A3,$I$8:$AQ$8,0),0)+IFERROR(MATCH(A3,$I$9:$AQ$9,0),0)+IFERROR(MATCH(A3,$I$10:$AQ$10,0),0)+IFERROR(MATCH(A3,$I$11:$AQ$11,0),0)+IFERROR(MATCH(A3,$I$12:$AQ$12,0),0)+IFERROR(MATCH(A3,$I$13:$AQ$13,0),0)+IFERROR(MATCH(A3,$I$14:$AQ$14,0),0)+IFERROR(MATCH(A3,$I$15:$AQ$15,0),0)+IFERROR(MATCH(A3,$I$16:$AQ$16,0),0)+IFERROR(MATCH(A3,$I$17:$AQ$17,0),0)+IFERROR(MATCH(A3,$I$18:$AQ$18,0),0)+IFERROR(MATCH(A3,$I$19:$AQ$19,0),0)+IFERROR(MATCH(A3,$I$20:$AQ$20,0),0)+IFERROR(MATCH(A3,$I$21:$AQ$21,0),0)+IFERROR(MATCH(A3,$I$22:$AQ$22,0),0)+IFERROR(MATCH(A3,$I$23:$AQ$23,0),0)+IFERROR(MATCH(A3,$I$24:$AQ$24,0),0)+IFERROR(MATCH(A3,$I$25:$AQ$25,0),0)+IFERROR(MATCH(A3,$I$26:$AQ$26,0),0)+IFERROR(MATCH(A3,$I$27:$AQ$27,0),0)+IFERROR(MATCH(A3,$I$28:$AQ$28,0),0)+IFERROR(MATCH(A3,$I$29:$AQ$29,0),0)+IFERROR(MATCH(A3,$I$30:$AQ$30,0),0)+IFERROR(MATCH(A3,$I$31:$AQ$31,0),0)+IFERROR(MATCH(A3,$I$32:$AQ$32,0),0)+IFERROR(MATCH(A3,$I$33:$AQ$33,0),0)+IFERROR(MATCH(A3,$I$34:$AQ$34,0),0)+IFERROR(MATCH(A3,$I$35:$AQ$35,0),0)+IFERROR(MATCH(A3,$I$36:$AQ$36,0),0)+IFERROR(MATCH(A3,$I$37:$AQ$37,0),0)+IFERROR(MATCH(A3,$I$38:$AQ$38,0),0)+IFERROR(MATCH(A3,$I$39:$AQ$39,0),0)+IFERROR(MATCH(A3,$I$40:$AQ$40,0),0)+IFERROR(MATCH(A3,$I$41:$AQ$41,0),0)+IFERROR(MATCH(A3,$I$42:$AQ$42,0),0)+IFERROR(MATCH(A3,$I$53:$AQ$53,0),0)+IFERROR(MATCH(A3,$I$52:$AQ$52,0),0)+IFERROR(MATCH(A3,$I$51:$AQ$51,0),0)+IFERROR(MATCH(A3,$I$50:$AQ$50,0),0)+IFERROR(MATCH(A3,$I$49:$AQ$49,0),0)+IFERROR(MATCH(A3,$I$48:$AQ$48,0),0)+IFERROR(MATCH(A3,$I$47:$AQ$47,0),0)+IFERROR(MATCH(A3,$I$46:$AQ$46,0),0)+IFERROR(MATCH(A3,$I$45:$AQ$45,0),0)+IFERROR(MATCH(A3,$I$44:$AQ$44,0),0)+IFERROR(MATCH(A3,$I$43:$AQ$43,0),0)-5)/2</f>
        <v>-2</v>
      </c>
      <c r="C3" s="1">
        <f>IFERROR(MATCH(A3,$I$3:$I$53,0),0)+IFERROR(MATCH(A3,$J$3:$J$53,0),0)+IFERROR(MATCH(A3,$K$3:$K$53,0),0)+IFERROR(MATCH(A3,$L$3:$L$53,0),0)+IFERROR(MATCH(A3,$M$3:$M$53,0),0)+IFERROR(MATCH(A3,$N$3:$N$53,0),0)+IFERROR(MATCH(A3,$O$3:$O$53,0),0)+IFERROR(MATCH(A3,$P$3:$P$53,0),0)+IFERROR(MATCH(A3,$Q$3:$Q$53,0),0)+IFERROR(MATCH(A3,$R$3:$R$53,0),0)+IFERROR(MATCH(A3,$S$3:$S$53,0),0)+IFERROR(MATCH(A3,$T$3:$T$53,0),0)+IFERROR(MATCH(A3,$U$3:$U$53,0),0)+IFERROR(MATCH(A3,$V$3:$V$53,0),0)+IFERROR(MATCH(A3,$W$3:$W$53,0),0)+IFERROR(MATCH(A3,$X$3:$X$53,0),0)+IFERROR(MATCH(A3,$Y$3:$Y$53,0),0)+IFERROR(MATCH(A3,$Z$3:$Z$53,0),0)+IFERROR(MATCH(A3,$AA$3:$AA$53,0),0)+IFERROR(MATCH(A3,$AB$3:$AB$53,0),0)+IFERROR(MATCH(A3,$AC$3:$AC$53,0),0)+IFERROR(MATCH(A3,$AD$3:$AD$53,0),0)+IFERROR(MATCH(A3,$AE$3:$AE$53,0),0)+IFERROR(MATCH(A3,$AF$3:$AF$53,0),0)+IFERROR(MATCH(A3,$AG$3:$AG$53,0),0)+IFERROR(MATCH(A3,$AH$3:$AH$53,0),0)+IFERROR(MATCH(A3,$AI$3:$AI$53,0),0)+IFERROR(MATCH(A3,$AJ$3:$AJ$53,0),0)+IFERROR(MATCH(A3,$AK$3:$AK$53,0),0)+IFERROR(MATCH(A3,$AL$3:$AL$53,0),0)+IFERROR(MATCH(A3,$AM$3:$AM$53,0),0)+IFERROR(MATCH(A3,$AN$3:$AN$53,0),0)+IFERROR(MATCH(A3,$AO$3:$AO$53,0),0)+IFERROR(MATCH(A3,$AP$3:$AP$53,0),0)+IFERROR(MATCH(A3,$AQ$3:$AQ$53,0),0)</f>
        <v>29</v>
      </c>
      <c r="D3" s="1" t="str">
        <f>IF(OR(B3=-2.5,C3=0)=TRUE,"Error","")</f>
        <v/>
      </c>
      <c r="E3" s="1">
        <f>(B3+2)*220-3950+IF(MOD(B3,1)&lt;&gt;0,-55,0)</f>
        <v>-3950</v>
      </c>
      <c r="F3" s="1">
        <f>(C3-1)*-44+2260</f>
        <v>1028</v>
      </c>
      <c r="H3" s="1">
        <v>1</v>
      </c>
      <c r="I3" s="2"/>
      <c r="J3" s="2"/>
      <c r="K3" s="2"/>
      <c r="L3" s="2"/>
      <c r="M3" s="4" t="s">
        <v>1423</v>
      </c>
      <c r="N3" s="4"/>
      <c r="O3" s="4" t="s">
        <v>1424</v>
      </c>
      <c r="P3" s="4"/>
      <c r="Q3" s="4" t="s">
        <v>1425</v>
      </c>
      <c r="R3" s="4"/>
      <c r="S3" s="4" t="s">
        <v>1426</v>
      </c>
      <c r="T3" s="4"/>
      <c r="U3" s="4" t="s">
        <v>1427</v>
      </c>
      <c r="V3" s="4"/>
      <c r="W3" s="4" t="s">
        <v>1428</v>
      </c>
      <c r="X3" s="4"/>
      <c r="Y3" s="4" t="s">
        <v>1429</v>
      </c>
      <c r="Z3" s="4"/>
      <c r="AA3" s="4" t="s">
        <v>1430</v>
      </c>
      <c r="AB3" s="4"/>
      <c r="AC3" s="4" t="s">
        <v>1431</v>
      </c>
      <c r="AD3" s="4"/>
      <c r="AE3" s="4" t="s">
        <v>1432</v>
      </c>
      <c r="AF3" s="4"/>
      <c r="AG3" s="4" t="s">
        <v>1433</v>
      </c>
      <c r="AH3" s="4"/>
      <c r="AI3" s="4" t="s">
        <v>1434</v>
      </c>
      <c r="AJ3" s="4"/>
      <c r="AK3" s="4" t="s">
        <v>1435</v>
      </c>
      <c r="AL3" s="4"/>
      <c r="AM3" s="4" t="s">
        <v>1436</v>
      </c>
      <c r="AN3" s="4"/>
      <c r="AO3" s="4" t="s">
        <v>1437</v>
      </c>
      <c r="AP3" s="4"/>
      <c r="AQ3" s="4" t="s">
        <v>1540</v>
      </c>
    </row>
    <row r="4" spans="1:43" ht="15" customHeight="1" x14ac:dyDescent="0.25">
      <c r="A4" s="2" t="str">
        <v>generalLaunchPad</v>
      </c>
      <c r="B4" s="1">
        <f t="shared" ref="B4:B67" si="0">(IFERROR(MATCH(A4,$I$3:$AQ$3,0),0)+IFERROR(MATCH(A4,$I$4:$AQ$4,0),0)+IFERROR(MATCH(A4,$I$5:$AQ$5,0),0)+IFERROR(MATCH(A4,$I$6:$AQ$6,0),0)+IFERROR(MATCH(A4,$I$7:$AQ$7,0),0)+IFERROR(MATCH(A4,$I$8:$AQ$8,0),0)+IFERROR(MATCH(A4,$I$9:$AQ$9,0),0)+IFERROR(MATCH(A4,$I$10:$AQ$10,0),0)+IFERROR(MATCH(A4,$I$11:$AQ$11,0),0)+IFERROR(MATCH(A4,$I$12:$AQ$12,0),0)+IFERROR(MATCH(A4,$I$13:$AQ$13,0),0)+IFERROR(MATCH(A4,$I$14:$AQ$14,0),0)+IFERROR(MATCH(A4,$I$15:$AQ$15,0),0)+IFERROR(MATCH(A4,$I$16:$AQ$16,0),0)+IFERROR(MATCH(A4,$I$17:$AQ$17,0),0)+IFERROR(MATCH(A4,$I$18:$AQ$18,0),0)+IFERROR(MATCH(A4,$I$19:$AQ$19,0),0)+IFERROR(MATCH(A4,$I$20:$AQ$20,0),0)+IFERROR(MATCH(A4,$I$21:$AQ$21,0),0)+IFERROR(MATCH(A4,$I$22:$AQ$22,0),0)+IFERROR(MATCH(A4,$I$23:$AQ$23,0),0)+IFERROR(MATCH(A4,$I$24:$AQ$24,0),0)+IFERROR(MATCH(A4,$I$25:$AQ$25,0),0)+IFERROR(MATCH(A4,$I$26:$AQ$26,0),0)+IFERROR(MATCH(A4,$I$27:$AQ$27,0),0)+IFERROR(MATCH(A4,$I$28:$AQ$28,0),0)+IFERROR(MATCH(A4,$I$29:$AQ$29,0),0)+IFERROR(MATCH(A4,$I$30:$AQ$30,0),0)+IFERROR(MATCH(A4,$I$31:$AQ$31,0),0)+IFERROR(MATCH(A4,$I$32:$AQ$32,0),0)+IFERROR(MATCH(A4,$I$33:$AQ$33,0),0)+IFERROR(MATCH(A4,$I$34:$AQ$34,0),0)+IFERROR(MATCH(A4,$I$35:$AQ$35,0),0)+IFERROR(MATCH(A4,$I$36:$AQ$36,0),0)+IFERROR(MATCH(A4,$I$37:$AQ$37,0),0)+IFERROR(MATCH(A4,$I$38:$AQ$38,0),0)+IFERROR(MATCH(A4,$I$39:$AQ$39,0),0)+IFERROR(MATCH(A4,$I$40:$AQ$40,0),0)+IFERROR(MATCH(A4,$I$41:$AQ$41,0),0)+IFERROR(MATCH(A4,$I$42:$AQ$42,0),0)+IFERROR(MATCH(A4,$I$53:$AQ$53,0),0)+IFERROR(MATCH(A4,$I$52:$AQ$52,0),0)+IFERROR(MATCH(A4,$I$51:$AQ$51,0),0)+IFERROR(MATCH(A4,$I$50:$AQ$50,0),0)+IFERROR(MATCH(A4,$I$49:$AQ$49,0),0)+IFERROR(MATCH(A4,$I$48:$AQ$48,0),0)+IFERROR(MATCH(A4,$I$47:$AQ$47,0),0)+IFERROR(MATCH(A4,$I$46:$AQ$46,0),0)+IFERROR(MATCH(A4,$I$45:$AQ$45,0),0)+IFERROR(MATCH(A4,$I$44:$AQ$44,0),0)+IFERROR(MATCH(A4,$I$43:$AQ$43,0),0)-5)/2</f>
        <v>-1</v>
      </c>
      <c r="C4" s="1">
        <f t="shared" ref="C4:C67" si="1">IFERROR(MATCH(A4,$I$3:$I$53,0),0)+IFERROR(MATCH(A4,$J$3:$J$53,0),0)+IFERROR(MATCH(A4,$K$3:$K$53,0),0)+IFERROR(MATCH(A4,$L$3:$L$53,0),0)+IFERROR(MATCH(A4,$M$3:$M$53,0),0)+IFERROR(MATCH(A4,$N$3:$N$53,0),0)+IFERROR(MATCH(A4,$O$3:$O$53,0),0)+IFERROR(MATCH(A4,$P$3:$P$53,0),0)+IFERROR(MATCH(A4,$Q$3:$Q$53,0),0)+IFERROR(MATCH(A4,$R$3:$R$53,0),0)+IFERROR(MATCH(A4,$S$3:$S$53,0),0)+IFERROR(MATCH(A4,$T$3:$T$53,0),0)+IFERROR(MATCH(A4,$U$3:$U$53,0),0)+IFERROR(MATCH(A4,$V$3:$V$53,0),0)+IFERROR(MATCH(A4,$W$3:$W$53,0),0)+IFERROR(MATCH(A4,$X$3:$X$53,0),0)+IFERROR(MATCH(A4,$Y$3:$Y$53,0),0)+IFERROR(MATCH(A4,$Z$3:$Z$53,0),0)+IFERROR(MATCH(A4,$AA$3:$AA$53,0),0)+IFERROR(MATCH(A4,$AB$3:$AB$53,0),0)+IFERROR(MATCH(A4,$AC$3:$AC$53,0),0)+IFERROR(MATCH(A4,$AD$3:$AD$53,0),0)+IFERROR(MATCH(A4,$AE$3:$AE$53,0),0)+IFERROR(MATCH(A4,$AF$3:$AF$53,0),0)+IFERROR(MATCH(A4,$AG$3:$AG$53,0),0)+IFERROR(MATCH(A4,$AH$3:$AH$53,0),0)+IFERROR(MATCH(A4,$AI$3:$AI$53,0),0)+IFERROR(MATCH(A4,$AJ$3:$AJ$53,0),0)+IFERROR(MATCH(A4,$AK$3:$AK$53,0),0)+IFERROR(MATCH(A4,$AL$3:$AL$53,0),0)+IFERROR(MATCH(A4,$AM$3:$AM$53,0),0)+IFERROR(MATCH(A4,$AN$3:$AN$53,0),0)+IFERROR(MATCH(A4,$AO$3:$AO$53,0),0)+IFERROR(MATCH(A4,$AP$3:$AP$53,0),0)+IFERROR(MATCH(A4,$AQ$3:$AQ$53,0),0)</f>
        <v>23</v>
      </c>
      <c r="D4" s="1" t="str">
        <f t="shared" ref="D4:D67" si="2">IF(OR(B4=-2.5,C4=0)=TRUE,"Error","")</f>
        <v/>
      </c>
      <c r="E4" s="1">
        <f t="shared" ref="E4:E67" si="3">(B4+2)*220-3950+IF(MOD(B4,1)&lt;&gt;0,-55,0)</f>
        <v>-3730</v>
      </c>
      <c r="F4" s="1">
        <f t="shared" ref="F4:F67" si="4">(C4-1)*-44+2260</f>
        <v>1292</v>
      </c>
      <c r="H4" s="1">
        <v>2</v>
      </c>
      <c r="I4" s="2"/>
      <c r="J4" s="2"/>
      <c r="K4" s="4"/>
      <c r="L4" s="2"/>
      <c r="M4" s="4"/>
      <c r="N4" s="4"/>
      <c r="O4" s="4"/>
      <c r="P4" s="4"/>
      <c r="Q4" s="4" t="s">
        <v>1011</v>
      </c>
      <c r="R4" s="4"/>
      <c r="S4" s="4" t="s">
        <v>9</v>
      </c>
      <c r="T4" s="4"/>
      <c r="U4" s="4" t="s">
        <v>19</v>
      </c>
      <c r="V4" s="4"/>
      <c r="W4" s="4" t="s">
        <v>34</v>
      </c>
      <c r="X4" s="4"/>
      <c r="Y4" s="4" t="s">
        <v>57</v>
      </c>
      <c r="Z4" s="4"/>
      <c r="AA4" s="4" t="s">
        <v>83</v>
      </c>
      <c r="AB4" s="4"/>
      <c r="AC4" s="4" t="s">
        <v>123</v>
      </c>
      <c r="AD4" s="4"/>
      <c r="AE4" s="4" t="s">
        <v>152</v>
      </c>
      <c r="AF4" s="4"/>
      <c r="AG4" s="4"/>
      <c r="AH4" s="4"/>
      <c r="AI4" s="4"/>
      <c r="AJ4" s="4"/>
      <c r="AK4" s="4"/>
      <c r="AL4" s="4"/>
      <c r="AM4" s="4"/>
      <c r="AN4" s="4"/>
      <c r="AO4" s="4"/>
      <c r="AP4" s="4"/>
      <c r="AQ4" s="4"/>
    </row>
    <row r="5" spans="1:43" ht="15" customHeight="1" x14ac:dyDescent="0.25">
      <c r="A5" s="2" t="str">
        <v>launchPlates</v>
      </c>
      <c r="B5" s="1">
        <f t="shared" si="0"/>
        <v>-1</v>
      </c>
      <c r="C5" s="1">
        <f t="shared" si="1"/>
        <v>25</v>
      </c>
      <c r="D5" s="1" t="str">
        <f t="shared" si="2"/>
        <v/>
      </c>
      <c r="E5" s="1">
        <f t="shared" si="3"/>
        <v>-3730</v>
      </c>
      <c r="F5" s="1">
        <f t="shared" si="4"/>
        <v>1204</v>
      </c>
      <c r="H5" s="1">
        <v>3</v>
      </c>
      <c r="I5" s="2"/>
      <c r="J5" s="2"/>
      <c r="K5" s="4"/>
      <c r="L5" s="2"/>
      <c r="M5" s="4"/>
      <c r="N5" s="4"/>
      <c r="O5" s="4"/>
      <c r="P5" s="4"/>
      <c r="Q5" s="4"/>
      <c r="R5" s="4"/>
      <c r="S5" s="4"/>
      <c r="T5" s="4"/>
      <c r="U5" s="4"/>
      <c r="V5" s="4"/>
      <c r="W5" s="4"/>
      <c r="X5" s="4"/>
      <c r="Y5" s="1"/>
      <c r="Z5" s="1"/>
      <c r="AA5" s="2"/>
      <c r="AB5" s="4" t="s">
        <v>106</v>
      </c>
      <c r="AC5" s="2"/>
      <c r="AD5" s="2"/>
      <c r="AE5" s="2"/>
      <c r="AF5" s="2"/>
      <c r="AG5" s="2"/>
      <c r="AH5" s="2"/>
      <c r="AI5" s="2"/>
      <c r="AJ5" s="2"/>
      <c r="AK5" s="2"/>
      <c r="AL5" s="2"/>
      <c r="AM5" s="2"/>
      <c r="AN5" s="4"/>
      <c r="AO5" s="4"/>
      <c r="AP5" s="4"/>
      <c r="AQ5" s="4"/>
    </row>
    <row r="6" spans="1:43" ht="15" customHeight="1" x14ac:dyDescent="0.25">
      <c r="A6" s="2" t="str">
        <v>launchStands</v>
      </c>
      <c r="B6" s="1">
        <f t="shared" si="0"/>
        <v>-1</v>
      </c>
      <c r="C6" s="1">
        <f t="shared" si="1"/>
        <v>27</v>
      </c>
      <c r="D6" s="1" t="str">
        <f t="shared" si="2"/>
        <v/>
      </c>
      <c r="E6" s="1">
        <f t="shared" si="3"/>
        <v>-3730</v>
      </c>
      <c r="F6" s="1">
        <f t="shared" si="4"/>
        <v>1116</v>
      </c>
      <c r="H6" s="1">
        <v>4</v>
      </c>
      <c r="I6" s="2"/>
      <c r="J6" s="2"/>
      <c r="K6" s="4"/>
      <c r="L6" s="2"/>
      <c r="M6" s="4"/>
      <c r="N6" s="4"/>
      <c r="O6" s="4"/>
      <c r="P6" s="4"/>
      <c r="Q6" s="4"/>
      <c r="R6" s="4"/>
      <c r="S6" s="4"/>
      <c r="T6" s="4"/>
      <c r="U6" s="4"/>
      <c r="V6" s="4"/>
      <c r="W6" s="4"/>
      <c r="X6" s="4"/>
      <c r="Y6" s="1"/>
      <c r="Z6" s="1"/>
      <c r="AA6" s="1" t="s">
        <v>79</v>
      </c>
      <c r="AB6" s="1"/>
      <c r="AC6" s="1" t="s">
        <v>107</v>
      </c>
      <c r="AD6" s="1"/>
      <c r="AE6" s="1" t="s">
        <v>148</v>
      </c>
      <c r="AF6" s="1"/>
      <c r="AG6" s="2" t="s">
        <v>190</v>
      </c>
      <c r="AH6" s="2"/>
      <c r="AI6" s="2" t="s">
        <v>213</v>
      </c>
      <c r="AJ6" s="2"/>
      <c r="AK6" s="2" t="s">
        <v>229</v>
      </c>
      <c r="AL6" s="2"/>
      <c r="AM6" s="2" t="s">
        <v>236</v>
      </c>
      <c r="AN6" s="4"/>
      <c r="AO6" s="4" t="s">
        <v>1534</v>
      </c>
      <c r="AP6" s="4"/>
      <c r="AQ6" s="4"/>
    </row>
    <row r="7" spans="1:43" ht="15" customHeight="1" x14ac:dyDescent="0.25">
      <c r="A7" s="2" t="str">
        <v>soyuzLaunchBase</v>
      </c>
      <c r="B7" s="1">
        <f t="shared" si="0"/>
        <v>-1</v>
      </c>
      <c r="C7" s="1">
        <f t="shared" si="1"/>
        <v>31</v>
      </c>
      <c r="D7" s="1" t="str">
        <f t="shared" si="2"/>
        <v/>
      </c>
      <c r="E7" s="1">
        <f t="shared" si="3"/>
        <v>-3730</v>
      </c>
      <c r="F7" s="1">
        <f t="shared" si="4"/>
        <v>940</v>
      </c>
      <c r="H7" s="1">
        <v>5</v>
      </c>
      <c r="I7" s="2"/>
      <c r="J7" s="2"/>
      <c r="K7" s="2"/>
      <c r="L7" s="2"/>
      <c r="M7" s="4"/>
      <c r="N7" s="4"/>
      <c r="O7" s="4"/>
      <c r="P7" s="4"/>
      <c r="Q7" s="4"/>
      <c r="R7" s="4"/>
      <c r="S7" s="4"/>
      <c r="T7" s="4"/>
      <c r="U7" s="4"/>
      <c r="V7" s="4"/>
      <c r="W7" s="4"/>
      <c r="X7" s="4"/>
      <c r="Y7" s="1" t="s">
        <v>730</v>
      </c>
      <c r="Z7" s="1"/>
      <c r="AA7" s="1" t="s">
        <v>80</v>
      </c>
      <c r="AB7" s="1"/>
      <c r="AC7" s="1" t="s">
        <v>108</v>
      </c>
      <c r="AD7" s="1"/>
      <c r="AE7" s="1" t="s">
        <v>149</v>
      </c>
      <c r="AF7" s="1"/>
      <c r="AG7" s="2" t="s">
        <v>191</v>
      </c>
      <c r="AH7" s="2"/>
      <c r="AI7" s="2" t="s">
        <v>214</v>
      </c>
      <c r="AJ7" s="2"/>
      <c r="AK7" s="2" t="s">
        <v>231</v>
      </c>
      <c r="AL7" s="2"/>
      <c r="AM7" s="2" t="s">
        <v>1531</v>
      </c>
      <c r="AN7" s="4"/>
      <c r="AO7" s="4" t="s">
        <v>1545</v>
      </c>
      <c r="AP7" s="4"/>
      <c r="AQ7" s="4"/>
    </row>
    <row r="8" spans="1:43" ht="15" customHeight="1" x14ac:dyDescent="0.25">
      <c r="A8" s="2" t="str">
        <v>saturnLaunchPad</v>
      </c>
      <c r="B8" s="1">
        <f t="shared" si="0"/>
        <v>-1</v>
      </c>
      <c r="C8" s="1">
        <f t="shared" si="1"/>
        <v>33</v>
      </c>
      <c r="D8" s="1" t="str">
        <f t="shared" si="2"/>
        <v/>
      </c>
      <c r="E8" s="1">
        <f t="shared" si="3"/>
        <v>-3730</v>
      </c>
      <c r="F8" s="1">
        <f t="shared" si="4"/>
        <v>852</v>
      </c>
      <c r="H8" s="1">
        <v>6</v>
      </c>
      <c r="I8" s="2"/>
      <c r="J8" s="2"/>
      <c r="K8" s="2"/>
      <c r="L8" s="2"/>
      <c r="M8" s="4"/>
      <c r="N8" s="4"/>
      <c r="O8" s="4"/>
      <c r="P8" s="4"/>
      <c r="Q8" s="4"/>
      <c r="R8" s="4"/>
      <c r="S8" s="4"/>
      <c r="T8" s="4"/>
      <c r="U8" s="4"/>
      <c r="V8" s="4"/>
      <c r="W8" s="4"/>
      <c r="X8" s="4"/>
      <c r="Y8" s="4"/>
      <c r="Z8" s="4"/>
      <c r="AA8" s="4"/>
      <c r="AB8" s="4"/>
      <c r="AC8" s="4"/>
      <c r="AD8" s="4"/>
      <c r="AE8" s="4"/>
      <c r="AF8" s="4"/>
      <c r="AG8" s="4" t="s">
        <v>189</v>
      </c>
      <c r="AH8" s="4"/>
      <c r="AI8" s="4" t="s">
        <v>215</v>
      </c>
      <c r="AJ8" s="4"/>
      <c r="AK8" s="4" t="s">
        <v>230</v>
      </c>
      <c r="AL8" s="4"/>
      <c r="AM8" s="4" t="s">
        <v>237</v>
      </c>
      <c r="AN8" s="4"/>
      <c r="AO8" s="4" t="s">
        <v>1535</v>
      </c>
      <c r="AP8" s="4"/>
      <c r="AQ8" s="4"/>
    </row>
    <row r="9" spans="1:43" ht="15" customHeight="1" x14ac:dyDescent="0.25">
      <c r="A9" s="2" t="str">
        <v>shuttleLaunchPad</v>
      </c>
      <c r="B9" s="1">
        <f t="shared" si="0"/>
        <v>-1</v>
      </c>
      <c r="C9" s="1">
        <f t="shared" si="1"/>
        <v>35</v>
      </c>
      <c r="D9" s="1" t="str">
        <f t="shared" si="2"/>
        <v/>
      </c>
      <c r="E9" s="1">
        <f t="shared" si="3"/>
        <v>-3730</v>
      </c>
      <c r="F9" s="1">
        <f t="shared" si="4"/>
        <v>764</v>
      </c>
      <c r="H9" s="1">
        <v>7</v>
      </c>
      <c r="I9" s="2"/>
      <c r="J9" s="2"/>
      <c r="K9" s="2"/>
      <c r="L9" s="2"/>
      <c r="M9" s="4"/>
      <c r="N9" s="4"/>
      <c r="O9" s="4"/>
      <c r="P9" s="4"/>
      <c r="Q9" s="4"/>
      <c r="R9" s="4"/>
      <c r="S9" s="4"/>
      <c r="T9" s="4"/>
      <c r="U9" s="4"/>
      <c r="V9" s="4"/>
      <c r="W9" s="4"/>
      <c r="X9" s="4"/>
      <c r="Y9" s="4"/>
      <c r="Z9" s="4"/>
      <c r="AA9" s="4"/>
      <c r="AB9" s="4"/>
      <c r="AC9" s="4"/>
      <c r="AD9" s="4"/>
      <c r="AE9" s="4"/>
      <c r="AF9" s="4"/>
      <c r="AG9" s="4" t="s">
        <v>192</v>
      </c>
      <c r="AH9" s="4"/>
      <c r="AI9" s="4" t="s">
        <v>1529</v>
      </c>
      <c r="AJ9" s="4"/>
      <c r="AK9" s="4" t="s">
        <v>1530</v>
      </c>
      <c r="AL9" s="4"/>
      <c r="AM9" s="4" t="s">
        <v>1532</v>
      </c>
      <c r="AN9" s="4"/>
      <c r="AO9" s="4" t="s">
        <v>1536</v>
      </c>
      <c r="AP9" s="4"/>
      <c r="AQ9" s="4"/>
    </row>
    <row r="10" spans="1:43" ht="15" customHeight="1" x14ac:dyDescent="0.25">
      <c r="A10" s="2" t="str">
        <v>tier0</v>
      </c>
      <c r="B10" s="1">
        <f t="shared" si="0"/>
        <v>0</v>
      </c>
      <c r="C10" s="1">
        <f t="shared" si="1"/>
        <v>1</v>
      </c>
      <c r="D10" s="1" t="str">
        <f t="shared" si="2"/>
        <v/>
      </c>
      <c r="E10" s="1">
        <f t="shared" si="3"/>
        <v>-3510</v>
      </c>
      <c r="F10" s="1">
        <f t="shared" si="4"/>
        <v>2260</v>
      </c>
      <c r="H10" s="1">
        <v>8</v>
      </c>
      <c r="I10" s="2"/>
      <c r="J10" s="2"/>
      <c r="K10" s="2"/>
      <c r="L10" s="2"/>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ht="15" customHeight="1" x14ac:dyDescent="0.25">
      <c r="A11" s="2" t="str">
        <v>start</v>
      </c>
      <c r="B11" s="1">
        <f t="shared" si="0"/>
        <v>0</v>
      </c>
      <c r="C11" s="1">
        <f t="shared" si="1"/>
        <v>29</v>
      </c>
      <c r="D11" s="1" t="str">
        <f t="shared" si="2"/>
        <v/>
      </c>
      <c r="E11" s="1">
        <f t="shared" si="3"/>
        <v>-3510</v>
      </c>
      <c r="F11" s="1">
        <f t="shared" si="4"/>
        <v>1028</v>
      </c>
      <c r="H11" s="1">
        <v>9</v>
      </c>
      <c r="I11" s="2"/>
      <c r="J11" s="2"/>
      <c r="K11" s="2"/>
      <c r="L11" s="2"/>
      <c r="M11" s="4"/>
      <c r="N11" s="4"/>
      <c r="O11" s="4"/>
      <c r="P11" s="4"/>
      <c r="Q11" s="4"/>
      <c r="R11" s="4"/>
      <c r="S11" s="4"/>
      <c r="T11" s="4"/>
      <c r="U11" s="4"/>
      <c r="V11" s="4"/>
      <c r="W11" s="4"/>
      <c r="X11" s="4"/>
      <c r="Y11" s="4"/>
      <c r="Z11" s="4"/>
      <c r="AA11" s="4" t="s">
        <v>624</v>
      </c>
      <c r="AB11" s="4"/>
      <c r="AC11" s="4" t="s">
        <v>110</v>
      </c>
      <c r="AD11" s="4"/>
      <c r="AE11" s="4" t="s">
        <v>150</v>
      </c>
      <c r="AF11" s="4"/>
      <c r="AG11" s="4" t="s">
        <v>195</v>
      </c>
      <c r="AH11" s="4"/>
      <c r="AI11" s="4" t="s">
        <v>217</v>
      </c>
      <c r="AJ11" s="4"/>
      <c r="AK11" s="4" t="s">
        <v>233</v>
      </c>
      <c r="AL11" s="4"/>
      <c r="AM11" s="4"/>
      <c r="AN11" s="4"/>
      <c r="AO11" s="4"/>
      <c r="AP11" s="4"/>
      <c r="AQ11" s="4"/>
    </row>
    <row r="12" spans="1:43" ht="15" customHeight="1" x14ac:dyDescent="0.25">
      <c r="A12" s="2" t="str">
        <v>tier0_bottom</v>
      </c>
      <c r="B12" s="1">
        <f t="shared" si="0"/>
        <v>0</v>
      </c>
      <c r="C12" s="1">
        <f t="shared" si="1"/>
        <v>51</v>
      </c>
      <c r="D12" s="1" t="str">
        <f t="shared" si="2"/>
        <v/>
      </c>
      <c r="E12" s="1">
        <f t="shared" si="3"/>
        <v>-3510</v>
      </c>
      <c r="F12" s="1">
        <f t="shared" si="4"/>
        <v>60</v>
      </c>
      <c r="H12" s="1">
        <v>10</v>
      </c>
      <c r="I12" s="2"/>
      <c r="J12" s="2"/>
      <c r="K12" s="2"/>
      <c r="L12" s="2"/>
      <c r="M12" s="4"/>
      <c r="N12" s="4"/>
      <c r="O12" s="4"/>
      <c r="P12" s="4"/>
      <c r="Q12" s="4"/>
      <c r="R12" s="4"/>
      <c r="S12" s="4"/>
      <c r="T12" s="4"/>
      <c r="U12" s="4"/>
      <c r="V12" s="4"/>
      <c r="W12" s="4"/>
      <c r="X12" s="4"/>
      <c r="Y12" s="4"/>
      <c r="Z12" s="4"/>
      <c r="AA12" s="4"/>
      <c r="AB12" s="4" t="s">
        <v>109</v>
      </c>
      <c r="AC12" s="4"/>
      <c r="AD12" s="4"/>
      <c r="AE12" s="4"/>
      <c r="AF12" s="4"/>
      <c r="AG12" s="4" t="s">
        <v>194</v>
      </c>
      <c r="AH12" s="4"/>
      <c r="AI12" s="4" t="s">
        <v>216</v>
      </c>
      <c r="AJ12" s="4"/>
      <c r="AK12" s="4" t="s">
        <v>232</v>
      </c>
      <c r="AL12" s="4"/>
      <c r="AM12" s="4" t="s">
        <v>238</v>
      </c>
      <c r="AN12" s="4"/>
      <c r="AO12" s="4" t="s">
        <v>1543</v>
      </c>
      <c r="AP12" s="4"/>
      <c r="AQ12" s="4"/>
    </row>
    <row r="13" spans="1:43" ht="15" customHeight="1" x14ac:dyDescent="0.25">
      <c r="A13" s="2" t="str">
        <v>basicLaunchStands</v>
      </c>
      <c r="B13" s="1">
        <f t="shared" si="0"/>
        <v>0.5</v>
      </c>
      <c r="C13" s="1">
        <f t="shared" si="1"/>
        <v>27</v>
      </c>
      <c r="D13" s="1" t="str">
        <f t="shared" si="2"/>
        <v/>
      </c>
      <c r="E13" s="1">
        <f t="shared" si="3"/>
        <v>-3455</v>
      </c>
      <c r="F13" s="1">
        <f t="shared" si="4"/>
        <v>1116</v>
      </c>
      <c r="H13" s="1">
        <v>11</v>
      </c>
      <c r="I13" s="2"/>
      <c r="J13" s="2"/>
      <c r="K13" s="2"/>
      <c r="L13" s="2"/>
      <c r="M13" s="4"/>
      <c r="N13" s="4"/>
      <c r="O13" s="4"/>
      <c r="P13" s="4"/>
      <c r="Q13" s="4" t="s">
        <v>1010</v>
      </c>
      <c r="R13" s="4"/>
      <c r="S13" s="4" t="s">
        <v>8</v>
      </c>
      <c r="T13" s="4"/>
      <c r="U13" s="4" t="s">
        <v>18</v>
      </c>
      <c r="V13" s="4"/>
      <c r="W13" s="4" t="s">
        <v>32</v>
      </c>
      <c r="X13" s="4"/>
      <c r="Y13" s="4" t="s">
        <v>55</v>
      </c>
      <c r="Z13" s="4"/>
      <c r="AA13" s="4" t="s">
        <v>81</v>
      </c>
      <c r="AB13" s="4"/>
      <c r="AC13" s="4" t="s">
        <v>121</v>
      </c>
      <c r="AD13" s="4"/>
      <c r="AE13" s="4"/>
      <c r="AF13" s="4"/>
      <c r="AG13" s="4"/>
      <c r="AH13" s="4" t="s">
        <v>193</v>
      </c>
      <c r="AI13" s="4"/>
      <c r="AJ13" s="4"/>
      <c r="AK13" s="4"/>
      <c r="AL13" s="4"/>
      <c r="AM13" s="4"/>
      <c r="AN13" s="4"/>
      <c r="AO13" s="4"/>
      <c r="AP13" s="4"/>
      <c r="AQ13" s="4"/>
    </row>
    <row r="14" spans="1:43" ht="15" customHeight="1" x14ac:dyDescent="0.25">
      <c r="A14" s="2" t="str">
        <v>otherParts</v>
      </c>
      <c r="B14" s="1">
        <f t="shared" si="0"/>
        <v>0.5</v>
      </c>
      <c r="C14" s="1">
        <f t="shared" si="1"/>
        <v>28</v>
      </c>
      <c r="D14" s="1" t="str">
        <f t="shared" si="2"/>
        <v/>
      </c>
      <c r="E14" s="1">
        <f t="shared" si="3"/>
        <v>-3455</v>
      </c>
      <c r="F14" s="1">
        <f t="shared" si="4"/>
        <v>1072</v>
      </c>
      <c r="H14" s="1">
        <v>12</v>
      </c>
      <c r="I14" s="2"/>
      <c r="J14" s="2"/>
      <c r="K14" s="2"/>
      <c r="L14" s="2"/>
      <c r="M14" s="4"/>
      <c r="N14" s="4"/>
      <c r="O14" s="4"/>
      <c r="P14" s="4"/>
      <c r="Q14" s="4"/>
      <c r="R14" s="4" t="s">
        <v>1094</v>
      </c>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ht="15" customHeight="1" x14ac:dyDescent="0.25">
      <c r="A15" s="2" t="str">
        <v>groundVehicles</v>
      </c>
      <c r="B15" s="1">
        <f t="shared" si="0"/>
        <v>0.5</v>
      </c>
      <c r="C15" s="1">
        <f t="shared" si="1"/>
        <v>30</v>
      </c>
      <c r="D15" s="1" t="str">
        <f t="shared" si="2"/>
        <v/>
      </c>
      <c r="E15" s="1">
        <f t="shared" si="3"/>
        <v>-3455</v>
      </c>
      <c r="F15" s="1">
        <f t="shared" si="4"/>
        <v>984</v>
      </c>
      <c r="H15" s="1">
        <v>13</v>
      </c>
      <c r="I15" s="2"/>
      <c r="J15" s="2"/>
      <c r="K15" s="2"/>
      <c r="L15" s="2"/>
      <c r="M15" s="4"/>
      <c r="N15" s="4"/>
      <c r="O15" s="4"/>
      <c r="P15" s="4"/>
      <c r="Q15" s="4"/>
      <c r="R15" s="4"/>
      <c r="S15" s="4"/>
      <c r="T15" s="4"/>
      <c r="U15" s="4"/>
      <c r="V15" s="4"/>
      <c r="W15" s="4"/>
      <c r="X15" s="4"/>
      <c r="Y15" s="4"/>
      <c r="Z15" s="4"/>
      <c r="AA15" s="4"/>
      <c r="AB15" s="4" t="s">
        <v>1052</v>
      </c>
      <c r="AC15" s="4"/>
      <c r="AD15" s="4" t="s">
        <v>1054</v>
      </c>
      <c r="AE15" s="4"/>
      <c r="AF15" s="4" t="s">
        <v>1058</v>
      </c>
      <c r="AG15" s="4"/>
      <c r="AH15" s="4" t="s">
        <v>1061</v>
      </c>
      <c r="AI15" s="4"/>
      <c r="AJ15" s="4" t="s">
        <v>1062</v>
      </c>
      <c r="AK15" s="4"/>
      <c r="AL15" s="4"/>
      <c r="AM15" s="4"/>
      <c r="AN15" s="4"/>
      <c r="AO15" s="4"/>
      <c r="AP15" s="4"/>
      <c r="AQ15" s="4"/>
    </row>
    <row r="16" spans="1:43" ht="15" customHeight="1" x14ac:dyDescent="0.25">
      <c r="A16" s="2" t="str">
        <v>tier1</v>
      </c>
      <c r="B16" s="1">
        <f t="shared" si="0"/>
        <v>1</v>
      </c>
      <c r="C16" s="1">
        <f t="shared" si="1"/>
        <v>1</v>
      </c>
      <c r="D16" s="1" t="str">
        <f t="shared" si="2"/>
        <v/>
      </c>
      <c r="E16" s="1">
        <f t="shared" si="3"/>
        <v>-3290</v>
      </c>
      <c r="F16" s="1">
        <f t="shared" si="4"/>
        <v>2260</v>
      </c>
      <c r="H16" s="1">
        <v>14</v>
      </c>
      <c r="I16" s="2"/>
      <c r="J16" s="2"/>
      <c r="K16" s="2"/>
      <c r="L16" s="2"/>
      <c r="M16" s="4"/>
      <c r="N16" s="4"/>
      <c r="O16" s="4"/>
      <c r="P16" s="4"/>
      <c r="Q16" s="4"/>
      <c r="R16" s="4"/>
      <c r="S16" s="4" t="s">
        <v>1064</v>
      </c>
      <c r="T16" s="4"/>
      <c r="U16" s="4" t="s">
        <v>1022</v>
      </c>
      <c r="V16" s="4"/>
      <c r="W16" s="4" t="s">
        <v>33</v>
      </c>
      <c r="X16" s="4"/>
      <c r="Y16" s="4" t="s">
        <v>56</v>
      </c>
      <c r="Z16" s="4"/>
      <c r="AA16" s="4" t="s">
        <v>82</v>
      </c>
      <c r="AB16" s="4"/>
      <c r="AC16" s="4" t="s">
        <v>122</v>
      </c>
      <c r="AD16" s="4"/>
      <c r="AE16" s="4" t="s">
        <v>151</v>
      </c>
      <c r="AF16" s="4"/>
      <c r="AG16" s="4" t="s">
        <v>196</v>
      </c>
      <c r="AH16" s="4"/>
      <c r="AI16" s="4" t="s">
        <v>218</v>
      </c>
      <c r="AJ16" s="4"/>
      <c r="AK16" s="4"/>
      <c r="AL16" s="4"/>
      <c r="AM16" s="4"/>
      <c r="AN16" s="4"/>
      <c r="AO16" s="4"/>
      <c r="AP16" s="4"/>
      <c r="AQ16" s="4"/>
    </row>
    <row r="17" spans="1:43" ht="15.5" customHeight="1" x14ac:dyDescent="0.25">
      <c r="A17" s="2" t="str">
        <v>prototypeRocketry</v>
      </c>
      <c r="B17" s="1">
        <f t="shared" si="0"/>
        <v>1</v>
      </c>
      <c r="C17" s="1">
        <f t="shared" si="1"/>
        <v>17</v>
      </c>
      <c r="D17" s="1" t="str">
        <f t="shared" si="2"/>
        <v/>
      </c>
      <c r="E17" s="1">
        <f t="shared" si="3"/>
        <v>-3290</v>
      </c>
      <c r="F17" s="1">
        <f t="shared" si="4"/>
        <v>1556</v>
      </c>
      <c r="H17" s="1">
        <v>15</v>
      </c>
      <c r="I17" s="2"/>
      <c r="J17" s="2"/>
      <c r="K17" s="2"/>
      <c r="L17" s="2"/>
      <c r="M17" s="4"/>
      <c r="N17" s="4"/>
      <c r="O17" s="4"/>
      <c r="P17" s="4"/>
      <c r="Q17" s="4"/>
      <c r="R17" s="4"/>
      <c r="S17" s="4"/>
      <c r="T17" s="4" t="s">
        <v>1065</v>
      </c>
      <c r="U17" s="4"/>
      <c r="V17" s="4" t="s">
        <v>1055</v>
      </c>
      <c r="W17" s="4"/>
      <c r="X17" s="4" t="s">
        <v>1056</v>
      </c>
      <c r="Y17" s="4"/>
      <c r="Z17" s="4" t="s">
        <v>1057</v>
      </c>
      <c r="AA17" s="4"/>
      <c r="AB17" s="4" t="s">
        <v>1051</v>
      </c>
      <c r="AC17" s="4"/>
      <c r="AD17" s="4" t="s">
        <v>1053</v>
      </c>
      <c r="AE17" s="4"/>
      <c r="AF17" s="4" t="s">
        <v>1059</v>
      </c>
      <c r="AG17" s="4"/>
      <c r="AH17" s="4" t="s">
        <v>1060</v>
      </c>
      <c r="AI17" s="4"/>
      <c r="AJ17" s="4" t="s">
        <v>1063</v>
      </c>
      <c r="AK17" s="4"/>
      <c r="AL17" s="4"/>
      <c r="AM17" s="4"/>
      <c r="AN17" s="4"/>
      <c r="AO17" s="4"/>
      <c r="AP17" s="4"/>
      <c r="AQ17" s="4"/>
    </row>
    <row r="18" spans="1:43" ht="15" customHeight="1" x14ac:dyDescent="0.25">
      <c r="A18" s="2" t="str">
        <v>primitiveConstruction</v>
      </c>
      <c r="B18" s="1">
        <f t="shared" si="0"/>
        <v>1</v>
      </c>
      <c r="C18" s="1">
        <f t="shared" si="1"/>
        <v>24</v>
      </c>
      <c r="D18" s="1" t="str">
        <f t="shared" si="2"/>
        <v/>
      </c>
      <c r="E18" s="1">
        <f t="shared" si="3"/>
        <v>-3290</v>
      </c>
      <c r="F18" s="1">
        <f t="shared" si="4"/>
        <v>1248</v>
      </c>
      <c r="H18" s="1">
        <v>16</v>
      </c>
      <c r="I18" s="2"/>
      <c r="J18" s="2"/>
      <c r="K18" s="2"/>
      <c r="L18" s="2"/>
      <c r="M18" s="4"/>
      <c r="N18" s="4"/>
      <c r="O18" s="4"/>
      <c r="P18" s="4" t="s">
        <v>1098</v>
      </c>
      <c r="Q18" s="4"/>
      <c r="R18" s="4" t="s">
        <v>5</v>
      </c>
      <c r="S18" s="4"/>
      <c r="T18" s="4" t="s">
        <v>10</v>
      </c>
      <c r="U18" s="4"/>
      <c r="V18" s="4" t="s">
        <v>20</v>
      </c>
      <c r="W18" s="4"/>
      <c r="X18" s="4" t="s">
        <v>35</v>
      </c>
      <c r="Y18" s="4"/>
      <c r="Z18" s="4" t="s">
        <v>58</v>
      </c>
      <c r="AA18" s="4"/>
      <c r="AB18" s="4" t="s">
        <v>84</v>
      </c>
      <c r="AC18" s="4"/>
      <c r="AD18" s="4" t="s">
        <v>124</v>
      </c>
      <c r="AE18" s="4"/>
      <c r="AF18" s="4" t="s">
        <v>153</v>
      </c>
      <c r="AG18" s="4"/>
      <c r="AH18" s="4" t="s">
        <v>197</v>
      </c>
      <c r="AI18" s="4"/>
      <c r="AJ18" s="4" t="s">
        <v>219</v>
      </c>
      <c r="AK18" s="4"/>
      <c r="AL18" s="4"/>
      <c r="AM18" s="4"/>
      <c r="AN18" s="4"/>
      <c r="AO18" s="4"/>
      <c r="AP18" s="4"/>
      <c r="AQ18" s="4"/>
    </row>
    <row r="19" spans="1:43" ht="15" customHeight="1" x14ac:dyDescent="0.25">
      <c r="A19" s="2" t="str">
        <v>firstFlight</v>
      </c>
      <c r="B19" s="1">
        <f t="shared" si="0"/>
        <v>1</v>
      </c>
      <c r="C19" s="1">
        <f t="shared" si="1"/>
        <v>29</v>
      </c>
      <c r="D19" s="1" t="str">
        <f t="shared" si="2"/>
        <v/>
      </c>
      <c r="E19" s="1">
        <f t="shared" si="3"/>
        <v>-3290</v>
      </c>
      <c r="F19" s="1">
        <f t="shared" si="4"/>
        <v>1028</v>
      </c>
      <c r="H19" s="1">
        <v>17</v>
      </c>
      <c r="I19" s="2"/>
      <c r="J19" s="2"/>
      <c r="K19" s="2"/>
      <c r="L19" s="2"/>
      <c r="M19" s="4"/>
      <c r="N19" s="4"/>
      <c r="O19" s="4" t="s">
        <v>1066</v>
      </c>
      <c r="P19" s="4"/>
      <c r="Q19" s="4" t="s">
        <v>4</v>
      </c>
      <c r="R19" s="4"/>
      <c r="S19" s="4" t="s">
        <v>11</v>
      </c>
      <c r="T19" s="4"/>
      <c r="U19" s="4" t="s">
        <v>21</v>
      </c>
      <c r="V19" s="4"/>
      <c r="W19" s="4" t="s">
        <v>36</v>
      </c>
      <c r="X19" s="4"/>
      <c r="Y19" s="4" t="s">
        <v>59</v>
      </c>
      <c r="Z19" s="4"/>
      <c r="AA19" s="4" t="s">
        <v>85</v>
      </c>
      <c r="AB19" s="4"/>
      <c r="AC19" s="4" t="s">
        <v>125</v>
      </c>
      <c r="AD19" s="4"/>
      <c r="AE19" s="4" t="s">
        <v>154</v>
      </c>
      <c r="AF19" s="4"/>
      <c r="AG19" s="4" t="s">
        <v>198</v>
      </c>
      <c r="AH19" s="4"/>
      <c r="AI19" s="4" t="s">
        <v>220</v>
      </c>
      <c r="AJ19" s="4"/>
      <c r="AK19" s="4"/>
      <c r="AL19" s="4"/>
      <c r="AM19" s="4"/>
      <c r="AN19" s="4"/>
      <c r="AO19" s="4"/>
      <c r="AP19" s="4"/>
      <c r="AQ19" s="4"/>
    </row>
    <row r="20" spans="1:43" ht="15" customHeight="1" x14ac:dyDescent="0.25">
      <c r="A20" s="2" t="str">
        <v>algebra</v>
      </c>
      <c r="B20" s="1">
        <f t="shared" si="0"/>
        <v>1</v>
      </c>
      <c r="C20" s="1">
        <f t="shared" si="1"/>
        <v>43</v>
      </c>
      <c r="D20" s="1" t="str">
        <f t="shared" si="2"/>
        <v/>
      </c>
      <c r="E20" s="1">
        <f t="shared" si="3"/>
        <v>-3290</v>
      </c>
      <c r="F20" s="1">
        <f t="shared" si="4"/>
        <v>412</v>
      </c>
      <c r="H20" s="1">
        <v>18</v>
      </c>
      <c r="I20" s="2"/>
      <c r="J20" s="2"/>
      <c r="K20" s="2"/>
      <c r="L20" s="2"/>
      <c r="M20" s="4"/>
      <c r="N20" s="4"/>
      <c r="O20" s="4"/>
      <c r="P20" s="4" t="s">
        <v>1040</v>
      </c>
      <c r="Q20" s="4"/>
      <c r="R20" s="4" t="s">
        <v>1041</v>
      </c>
      <c r="S20" s="4"/>
      <c r="T20" s="4" t="s">
        <v>1042</v>
      </c>
      <c r="U20" s="4"/>
      <c r="V20" s="4" t="s">
        <v>1043</v>
      </c>
      <c r="W20" s="4"/>
      <c r="X20" s="4" t="s">
        <v>1044</v>
      </c>
      <c r="Y20" s="4"/>
      <c r="Z20" s="4" t="s">
        <v>1045</v>
      </c>
      <c r="AA20" s="4"/>
      <c r="AB20" s="4" t="s">
        <v>1046</v>
      </c>
      <c r="AC20" s="4"/>
      <c r="AD20" s="4" t="s">
        <v>1047</v>
      </c>
      <c r="AE20" s="4"/>
      <c r="AF20" s="4" t="s">
        <v>1048</v>
      </c>
      <c r="AG20" s="4"/>
      <c r="AH20" s="4" t="s">
        <v>1049</v>
      </c>
      <c r="AI20" s="4"/>
      <c r="AJ20" s="4" t="s">
        <v>1050</v>
      </c>
      <c r="AK20" s="4"/>
      <c r="AL20" s="4"/>
      <c r="AM20" s="4"/>
      <c r="AN20" s="4"/>
      <c r="AO20" s="4"/>
      <c r="AP20" s="4"/>
      <c r="AQ20" s="4"/>
    </row>
    <row r="21" spans="1:43" ht="15" customHeight="1" x14ac:dyDescent="0.25">
      <c r="A21" s="2" t="str">
        <v>tier1_bottom</v>
      </c>
      <c r="B21" s="1">
        <f t="shared" si="0"/>
        <v>1</v>
      </c>
      <c r="C21" s="1">
        <f t="shared" si="1"/>
        <v>51</v>
      </c>
      <c r="D21" s="1" t="str">
        <f t="shared" si="2"/>
        <v/>
      </c>
      <c r="E21" s="1">
        <f t="shared" si="3"/>
        <v>-3290</v>
      </c>
      <c r="F21" s="1">
        <f t="shared" si="4"/>
        <v>60</v>
      </c>
      <c r="H21" s="1">
        <v>19</v>
      </c>
      <c r="I21" s="2"/>
      <c r="J21" s="2"/>
      <c r="K21" s="2"/>
      <c r="L21" s="2"/>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ht="15" customHeight="1" x14ac:dyDescent="0.25">
      <c r="A22" s="2" t="str">
        <v>prototypeCryoRocketry</v>
      </c>
      <c r="B22" s="1">
        <f t="shared" si="0"/>
        <v>1.5</v>
      </c>
      <c r="C22" s="1">
        <f t="shared" si="1"/>
        <v>16</v>
      </c>
      <c r="D22" s="1" t="str">
        <f t="shared" si="2"/>
        <v/>
      </c>
      <c r="E22" s="1">
        <f t="shared" si="3"/>
        <v>-3235</v>
      </c>
      <c r="F22" s="1">
        <f t="shared" si="4"/>
        <v>1600</v>
      </c>
      <c r="H22" s="1">
        <v>20</v>
      </c>
      <c r="I22" s="2"/>
      <c r="J22" s="2"/>
      <c r="K22" s="2"/>
      <c r="L22" s="2"/>
      <c r="M22" s="4"/>
      <c r="N22" s="4"/>
      <c r="O22" s="4"/>
      <c r="P22" s="4"/>
      <c r="Q22" s="4" t="s">
        <v>1012</v>
      </c>
      <c r="R22" s="4"/>
      <c r="S22" s="4" t="s">
        <v>12</v>
      </c>
      <c r="T22" s="4"/>
      <c r="U22" s="4" t="s">
        <v>22</v>
      </c>
      <c r="V22" s="4"/>
      <c r="W22" s="4" t="s">
        <v>37</v>
      </c>
      <c r="X22" s="4"/>
      <c r="Y22" s="4" t="s">
        <v>60</v>
      </c>
      <c r="Z22" s="4"/>
      <c r="AA22" s="4" t="s">
        <v>86</v>
      </c>
      <c r="AB22" s="4"/>
      <c r="AC22" s="4" t="s">
        <v>126</v>
      </c>
      <c r="AD22" s="4"/>
      <c r="AE22" s="4" t="s">
        <v>155</v>
      </c>
      <c r="AF22" s="4"/>
      <c r="AG22" s="4" t="s">
        <v>199</v>
      </c>
      <c r="AH22" s="4"/>
      <c r="AI22" s="4" t="s">
        <v>221</v>
      </c>
      <c r="AJ22" s="4"/>
      <c r="AK22" s="4"/>
      <c r="AL22" s="4"/>
      <c r="AM22" s="4"/>
      <c r="AN22" s="4"/>
      <c r="AO22" s="4"/>
      <c r="AP22" s="4"/>
      <c r="AQ22" s="4"/>
    </row>
    <row r="23" spans="1:43" ht="15" customHeight="1" x14ac:dyDescent="0.25">
      <c r="A23" s="2" t="str">
        <v>prototypeLiquidFuelRocketry</v>
      </c>
      <c r="B23" s="1">
        <f t="shared" si="0"/>
        <v>1.5</v>
      </c>
      <c r="C23" s="1">
        <f t="shared" si="1"/>
        <v>18</v>
      </c>
      <c r="D23" s="1" t="str">
        <f t="shared" si="2"/>
        <v/>
      </c>
      <c r="E23" s="1">
        <f t="shared" si="3"/>
        <v>-3235</v>
      </c>
      <c r="F23" s="1">
        <f t="shared" si="4"/>
        <v>1512</v>
      </c>
      <c r="H23" s="1">
        <v>21</v>
      </c>
      <c r="I23" s="2"/>
      <c r="J23" s="2"/>
      <c r="K23" s="2"/>
      <c r="L23" s="2"/>
      <c r="M23" s="4"/>
      <c r="N23" s="4"/>
      <c r="O23" s="4"/>
      <c r="P23" s="4"/>
      <c r="Q23" s="4"/>
      <c r="R23" s="4"/>
      <c r="S23" s="4"/>
      <c r="T23" s="4"/>
      <c r="U23" s="4" t="s">
        <v>23</v>
      </c>
      <c r="V23" s="4"/>
      <c r="W23" s="4" t="s">
        <v>38</v>
      </c>
      <c r="X23" s="4"/>
      <c r="Y23" s="4" t="s">
        <v>61</v>
      </c>
      <c r="Z23" s="4"/>
      <c r="AA23" s="4" t="s">
        <v>203</v>
      </c>
      <c r="AB23" s="4"/>
      <c r="AC23" s="4" t="s">
        <v>202</v>
      </c>
      <c r="AD23" s="4"/>
      <c r="AE23" s="4" t="s">
        <v>206</v>
      </c>
      <c r="AF23" s="4"/>
      <c r="AG23" s="4"/>
      <c r="AH23" s="4"/>
      <c r="AI23" s="4"/>
      <c r="AJ23" s="4"/>
      <c r="AK23" s="4"/>
      <c r="AL23" s="4"/>
      <c r="AM23" s="4"/>
      <c r="AN23" s="4"/>
      <c r="AO23" s="4"/>
      <c r="AP23" s="4"/>
      <c r="AQ23" s="4"/>
    </row>
    <row r="24" spans="1:43" ht="15" customHeight="1" x14ac:dyDescent="0.25">
      <c r="A24" s="2" t="str">
        <v>tier2</v>
      </c>
      <c r="B24" s="1">
        <f t="shared" si="0"/>
        <v>2</v>
      </c>
      <c r="C24" s="1">
        <f t="shared" si="1"/>
        <v>1</v>
      </c>
      <c r="D24" s="1" t="str">
        <f t="shared" si="2"/>
        <v/>
      </c>
      <c r="E24" s="1">
        <f t="shared" si="3"/>
        <v>-3070</v>
      </c>
      <c r="F24" s="1">
        <f t="shared" si="4"/>
        <v>2260</v>
      </c>
      <c r="H24" s="1">
        <v>22</v>
      </c>
      <c r="I24" s="2"/>
      <c r="J24" s="2"/>
      <c r="K24" s="2"/>
      <c r="L24" s="2"/>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ht="15" customHeight="1" x14ac:dyDescent="0.25">
      <c r="A25" s="2" t="str">
        <v>prototypeBoosters</v>
      </c>
      <c r="B25" s="1">
        <f t="shared" si="0"/>
        <v>2</v>
      </c>
      <c r="C25" s="1">
        <f t="shared" si="1"/>
        <v>2</v>
      </c>
      <c r="D25" s="1" t="str">
        <f t="shared" si="2"/>
        <v/>
      </c>
      <c r="E25" s="1">
        <f t="shared" si="3"/>
        <v>-3070</v>
      </c>
      <c r="F25" s="1">
        <f t="shared" si="4"/>
        <v>2216</v>
      </c>
      <c r="H25" s="1">
        <v>23</v>
      </c>
      <c r="I25" s="2"/>
      <c r="J25" s="2"/>
      <c r="K25" s="2" t="s">
        <v>240</v>
      </c>
      <c r="L25" s="2"/>
      <c r="M25" s="4"/>
      <c r="N25" s="4"/>
      <c r="O25" s="4"/>
      <c r="P25" s="4"/>
      <c r="Q25" s="4"/>
      <c r="R25" s="4"/>
      <c r="S25" s="4"/>
      <c r="T25" s="4"/>
      <c r="U25" s="4" t="s">
        <v>24</v>
      </c>
      <c r="V25" s="4"/>
      <c r="W25" s="4" t="s">
        <v>39</v>
      </c>
      <c r="X25" s="4"/>
      <c r="Y25" s="4" t="s">
        <v>62</v>
      </c>
      <c r="Z25" s="4"/>
      <c r="AA25" s="4" t="s">
        <v>87</v>
      </c>
      <c r="AB25" s="4"/>
      <c r="AC25" s="4" t="s">
        <v>127</v>
      </c>
      <c r="AD25" s="4"/>
      <c r="AE25" s="4" t="s">
        <v>156</v>
      </c>
      <c r="AF25" s="4"/>
      <c r="AG25" s="4" t="s">
        <v>200</v>
      </c>
      <c r="AH25" s="4"/>
      <c r="AI25" s="4"/>
      <c r="AJ25" s="4"/>
      <c r="AK25" s="4"/>
      <c r="AL25" s="4"/>
      <c r="AM25" s="4"/>
      <c r="AN25" s="4"/>
      <c r="AO25" s="4"/>
      <c r="AP25" s="4"/>
      <c r="AQ25" s="4" t="s">
        <v>1542</v>
      </c>
    </row>
    <row r="26" spans="1:43" ht="15" customHeight="1" x14ac:dyDescent="0.25">
      <c r="A26" s="2" t="str">
        <v>prototypeFlightControl</v>
      </c>
      <c r="B26" s="1">
        <f t="shared" si="0"/>
        <v>2</v>
      </c>
      <c r="C26" s="1">
        <f t="shared" si="1"/>
        <v>11</v>
      </c>
      <c r="D26" s="1" t="str">
        <f t="shared" si="2"/>
        <v/>
      </c>
      <c r="E26" s="1">
        <f t="shared" si="3"/>
        <v>-3070</v>
      </c>
      <c r="F26" s="1">
        <f t="shared" si="4"/>
        <v>1820</v>
      </c>
      <c r="H26" s="1">
        <v>24</v>
      </c>
      <c r="I26" s="2"/>
      <c r="J26" s="2"/>
      <c r="K26" s="2"/>
      <c r="L26" s="2"/>
      <c r="M26" s="4"/>
      <c r="N26" s="4"/>
      <c r="O26" s="4" t="s">
        <v>994</v>
      </c>
      <c r="P26" s="4"/>
      <c r="Q26" s="4" t="s">
        <v>116</v>
      </c>
      <c r="R26" s="4"/>
      <c r="S26" s="4" t="s">
        <v>13</v>
      </c>
      <c r="T26" s="4"/>
      <c r="U26" s="4" t="s">
        <v>458</v>
      </c>
      <c r="V26" s="4"/>
      <c r="W26" s="4" t="s">
        <v>496</v>
      </c>
      <c r="X26" s="4"/>
      <c r="Y26" s="4" t="s">
        <v>459</v>
      </c>
      <c r="Z26" s="4"/>
      <c r="AA26" s="4" t="s">
        <v>88</v>
      </c>
      <c r="AB26" s="4"/>
      <c r="AC26" s="4" t="s">
        <v>128</v>
      </c>
      <c r="AD26" s="4"/>
      <c r="AE26" s="4" t="s">
        <v>158</v>
      </c>
      <c r="AF26" s="4"/>
      <c r="AG26" s="4" t="s">
        <v>201</v>
      </c>
      <c r="AH26" s="4"/>
      <c r="AI26" s="4" t="s">
        <v>222</v>
      </c>
      <c r="AJ26" s="4"/>
      <c r="AK26" s="4"/>
      <c r="AL26" s="4"/>
      <c r="AM26" s="4"/>
      <c r="AN26" s="4"/>
      <c r="AO26" s="4"/>
      <c r="AP26" s="4"/>
      <c r="AQ26" s="4"/>
    </row>
    <row r="27" spans="1:43" ht="15" customHeight="1" x14ac:dyDescent="0.25">
      <c r="A27" s="2" t="str">
        <v>basicRocketry</v>
      </c>
      <c r="B27" s="1">
        <f t="shared" si="0"/>
        <v>2</v>
      </c>
      <c r="C27" s="1">
        <f t="shared" si="1"/>
        <v>17</v>
      </c>
      <c r="D27" s="1" t="str">
        <f t="shared" si="2"/>
        <v/>
      </c>
      <c r="E27" s="1">
        <f t="shared" si="3"/>
        <v>-3070</v>
      </c>
      <c r="F27" s="1">
        <f t="shared" si="4"/>
        <v>1556</v>
      </c>
      <c r="H27" s="1">
        <v>25</v>
      </c>
      <c r="I27" s="2"/>
      <c r="J27" s="2"/>
      <c r="K27" s="2" t="s">
        <v>241</v>
      </c>
      <c r="L27" s="2"/>
      <c r="M27" s="4"/>
      <c r="N27" s="4"/>
      <c r="O27" s="4"/>
      <c r="P27" s="4"/>
      <c r="Q27" s="4"/>
      <c r="R27" s="4"/>
      <c r="S27" s="4"/>
      <c r="T27" s="4"/>
      <c r="U27" s="4" t="s">
        <v>25</v>
      </c>
      <c r="V27" s="4"/>
      <c r="W27" s="4" t="s">
        <v>40</v>
      </c>
      <c r="X27" s="4"/>
      <c r="Y27" s="4" t="s">
        <v>63</v>
      </c>
      <c r="Z27" s="4"/>
      <c r="AA27" s="4" t="s">
        <v>89</v>
      </c>
      <c r="AB27" s="4"/>
      <c r="AC27" s="4" t="s">
        <v>129</v>
      </c>
      <c r="AD27" s="4"/>
      <c r="AE27" s="4" t="s">
        <v>159</v>
      </c>
      <c r="AF27" s="4"/>
      <c r="AG27" s="4" t="s">
        <v>205</v>
      </c>
      <c r="AH27" s="4"/>
      <c r="AI27" s="4"/>
      <c r="AJ27" s="4"/>
      <c r="AK27" s="4"/>
      <c r="AL27" s="4"/>
      <c r="AM27" s="4"/>
      <c r="AN27" s="4"/>
      <c r="AO27" s="4"/>
      <c r="AP27" s="4"/>
      <c r="AQ27" s="4"/>
    </row>
    <row r="28" spans="1:43" ht="15" customHeight="1" x14ac:dyDescent="0.25">
      <c r="A28" s="2" t="str">
        <v>prototypeFuelSystems</v>
      </c>
      <c r="B28" s="1">
        <f t="shared" si="0"/>
        <v>2</v>
      </c>
      <c r="C28" s="1">
        <f t="shared" si="1"/>
        <v>20</v>
      </c>
      <c r="D28" s="1" t="str">
        <f t="shared" si="2"/>
        <v/>
      </c>
      <c r="E28" s="1">
        <f t="shared" si="3"/>
        <v>-3070</v>
      </c>
      <c r="F28" s="1">
        <f t="shared" si="4"/>
        <v>1424</v>
      </c>
      <c r="H28" s="1">
        <v>26</v>
      </c>
      <c r="I28" s="2"/>
      <c r="J28" s="2"/>
      <c r="K28" s="2"/>
      <c r="L28" s="2"/>
      <c r="M28" s="4"/>
      <c r="N28" s="4"/>
      <c r="O28" s="4"/>
      <c r="P28" s="4"/>
      <c r="Q28" s="4"/>
      <c r="R28" s="4"/>
      <c r="S28" s="4"/>
      <c r="T28" s="4"/>
      <c r="U28" s="4"/>
      <c r="V28" s="4"/>
      <c r="W28" s="4" t="s">
        <v>41</v>
      </c>
      <c r="X28" s="4"/>
      <c r="Y28" s="4" t="s">
        <v>64</v>
      </c>
      <c r="Z28" s="4"/>
      <c r="AA28" s="4" t="s">
        <v>90</v>
      </c>
      <c r="AB28" s="4"/>
      <c r="AC28" s="4" t="s">
        <v>130</v>
      </c>
      <c r="AD28" s="4"/>
      <c r="AE28" s="4" t="s">
        <v>160</v>
      </c>
      <c r="AF28" s="4"/>
      <c r="AG28" s="4"/>
      <c r="AH28" s="4"/>
      <c r="AI28" s="4"/>
      <c r="AJ28" s="4"/>
      <c r="AK28" s="4"/>
      <c r="AL28" s="4"/>
      <c r="AM28" s="4"/>
      <c r="AN28" s="4"/>
      <c r="AO28" s="4"/>
      <c r="AP28" s="4"/>
      <c r="AQ28" s="4"/>
    </row>
    <row r="29" spans="1:43" ht="15" customHeight="1" x14ac:dyDescent="0.25">
      <c r="A29" s="2" t="str">
        <v>earlyConstruction</v>
      </c>
      <c r="B29" s="1">
        <f t="shared" si="0"/>
        <v>2</v>
      </c>
      <c r="C29" s="1">
        <f t="shared" si="1"/>
        <v>24</v>
      </c>
      <c r="D29" s="1" t="str">
        <f t="shared" si="2"/>
        <v/>
      </c>
      <c r="E29" s="1">
        <f t="shared" si="3"/>
        <v>-3070</v>
      </c>
      <c r="F29" s="1">
        <f t="shared" si="4"/>
        <v>1248</v>
      </c>
      <c r="H29" s="1">
        <v>27</v>
      </c>
      <c r="I29" s="2"/>
      <c r="J29" s="2"/>
      <c r="K29" s="2" t="s">
        <v>242</v>
      </c>
      <c r="L29" s="2"/>
      <c r="M29" s="4"/>
      <c r="N29" s="4" t="s">
        <v>246</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ht="15" customHeight="1" x14ac:dyDescent="0.25">
      <c r="A30" s="2" t="str">
        <v>testPilots</v>
      </c>
      <c r="B30" s="1">
        <f t="shared" si="0"/>
        <v>2</v>
      </c>
      <c r="C30" s="1">
        <f t="shared" si="1"/>
        <v>28</v>
      </c>
      <c r="D30" s="1" t="str">
        <f t="shared" si="2"/>
        <v/>
      </c>
      <c r="E30" s="1">
        <f t="shared" si="3"/>
        <v>-3070</v>
      </c>
      <c r="F30" s="1">
        <f t="shared" si="4"/>
        <v>1072</v>
      </c>
      <c r="H30" s="1">
        <v>28</v>
      </c>
      <c r="I30" s="2"/>
      <c r="J30" s="2"/>
      <c r="K30" s="2"/>
      <c r="L30" s="2"/>
      <c r="M30" s="4"/>
      <c r="N30" s="4" t="s">
        <v>3</v>
      </c>
      <c r="O30" s="4"/>
      <c r="P30" s="4"/>
      <c r="Q30" s="4" t="s">
        <v>117</v>
      </c>
      <c r="R30" s="4"/>
      <c r="S30" s="4" t="s">
        <v>1026</v>
      </c>
      <c r="T30" s="4"/>
      <c r="U30" s="4" t="s">
        <v>118</v>
      </c>
      <c r="V30" s="4"/>
      <c r="W30" s="4" t="s">
        <v>42</v>
      </c>
      <c r="X30" s="4"/>
      <c r="Y30" s="4" t="s">
        <v>65</v>
      </c>
      <c r="Z30" s="4"/>
      <c r="AA30" s="4" t="s">
        <v>91</v>
      </c>
      <c r="AB30" s="4"/>
      <c r="AC30" s="4" t="s">
        <v>131</v>
      </c>
      <c r="AD30" s="4"/>
      <c r="AE30" s="4" t="s">
        <v>161</v>
      </c>
      <c r="AF30" s="4"/>
      <c r="AG30" s="4" t="s">
        <v>204</v>
      </c>
      <c r="AH30" s="4"/>
      <c r="AI30" s="4"/>
      <c r="AJ30" s="4"/>
      <c r="AK30" s="4"/>
      <c r="AL30" s="4"/>
      <c r="AM30" s="4"/>
      <c r="AN30" s="4"/>
      <c r="AO30" s="4"/>
      <c r="AP30" s="4"/>
      <c r="AQ30" s="4"/>
    </row>
    <row r="31" spans="1:43" ht="15" customHeight="1" x14ac:dyDescent="0.25">
      <c r="A31" s="2" t="str">
        <v>earlyFlight</v>
      </c>
      <c r="B31" s="1">
        <f t="shared" si="0"/>
        <v>2</v>
      </c>
      <c r="C31" s="1">
        <f t="shared" si="1"/>
        <v>29</v>
      </c>
      <c r="D31" s="1" t="str">
        <f t="shared" si="2"/>
        <v/>
      </c>
      <c r="E31" s="1">
        <f t="shared" si="3"/>
        <v>-3070</v>
      </c>
      <c r="F31" s="1">
        <f t="shared" si="4"/>
        <v>1028</v>
      </c>
      <c r="H31" s="1">
        <v>29</v>
      </c>
      <c r="I31" s="2" t="s">
        <v>2</v>
      </c>
      <c r="J31" s="2"/>
      <c r="K31" s="2"/>
      <c r="L31" s="2"/>
      <c r="M31" s="4" t="s">
        <v>0</v>
      </c>
      <c r="N31" s="4"/>
      <c r="O31" s="4" t="s">
        <v>115</v>
      </c>
      <c r="P31" s="4"/>
      <c r="Q31" s="4" t="s">
        <v>6</v>
      </c>
      <c r="R31" s="4"/>
      <c r="S31" s="4" t="s">
        <v>14</v>
      </c>
      <c r="T31" s="4"/>
      <c r="U31" s="4" t="s">
        <v>27</v>
      </c>
      <c r="V31" s="4"/>
      <c r="W31" s="4" t="s">
        <v>43</v>
      </c>
      <c r="X31" s="4"/>
      <c r="Y31" s="4" t="s">
        <v>66</v>
      </c>
      <c r="Z31" s="4"/>
      <c r="AA31" s="4" t="s">
        <v>92</v>
      </c>
      <c r="AB31" s="4"/>
      <c r="AC31" s="4" t="s">
        <v>132</v>
      </c>
      <c r="AD31" s="4"/>
      <c r="AE31" s="4" t="s">
        <v>162</v>
      </c>
      <c r="AF31" s="4"/>
      <c r="AG31" s="4" t="s">
        <v>207</v>
      </c>
      <c r="AH31" s="4"/>
      <c r="AI31" s="4"/>
      <c r="AJ31" s="4"/>
      <c r="AK31" s="4"/>
      <c r="AL31" s="4"/>
      <c r="AM31" s="4"/>
      <c r="AN31" s="4"/>
      <c r="AO31" s="4"/>
      <c r="AP31" s="4"/>
      <c r="AQ31" s="4"/>
    </row>
    <row r="32" spans="1:43" ht="15" customHeight="1" x14ac:dyDescent="0.25">
      <c r="A32" s="2" t="str">
        <v>basicReEntry</v>
      </c>
      <c r="B32" s="1">
        <f t="shared" si="0"/>
        <v>2</v>
      </c>
      <c r="C32" s="1">
        <f t="shared" si="1"/>
        <v>34</v>
      </c>
      <c r="D32" s="1" t="str">
        <f t="shared" si="2"/>
        <v/>
      </c>
      <c r="E32" s="1">
        <f t="shared" si="3"/>
        <v>-3070</v>
      </c>
      <c r="F32" s="1">
        <f t="shared" si="4"/>
        <v>808</v>
      </c>
      <c r="H32" s="1">
        <v>30</v>
      </c>
      <c r="I32" s="2"/>
      <c r="J32" s="2"/>
      <c r="K32" s="2"/>
      <c r="L32" s="2"/>
      <c r="M32" s="4"/>
      <c r="N32" s="4" t="s">
        <v>1</v>
      </c>
      <c r="O32" s="4"/>
      <c r="P32" s="4"/>
      <c r="Q32" s="4"/>
      <c r="R32" s="4"/>
      <c r="S32" s="4"/>
      <c r="T32" s="4"/>
      <c r="U32" s="4"/>
      <c r="V32" s="4" t="s">
        <v>26</v>
      </c>
      <c r="W32" s="4" t="s">
        <v>45</v>
      </c>
      <c r="X32" s="4"/>
      <c r="Y32" s="4" t="s">
        <v>67</v>
      </c>
      <c r="Z32" s="4"/>
      <c r="AA32" s="4" t="s">
        <v>93</v>
      </c>
      <c r="AB32" s="4"/>
      <c r="AC32" s="4" t="s">
        <v>133</v>
      </c>
      <c r="AD32" s="4"/>
      <c r="AE32" s="4" t="s">
        <v>157</v>
      </c>
      <c r="AF32" s="4"/>
      <c r="AG32" s="4"/>
      <c r="AH32" s="4"/>
      <c r="AI32" s="4"/>
      <c r="AJ32" s="4"/>
      <c r="AK32" s="4"/>
      <c r="AL32" s="4"/>
      <c r="AM32" s="4"/>
      <c r="AN32" s="4"/>
      <c r="AO32" s="4"/>
      <c r="AP32" s="4"/>
      <c r="AQ32" s="4"/>
    </row>
    <row r="33" spans="1:43" ht="15" customHeight="1" x14ac:dyDescent="0.25">
      <c r="A33" s="2" t="str">
        <v>engineering101</v>
      </c>
      <c r="B33" s="1">
        <f t="shared" si="0"/>
        <v>2</v>
      </c>
      <c r="C33" s="1">
        <f t="shared" si="1"/>
        <v>43</v>
      </c>
      <c r="D33" s="1" t="str">
        <f t="shared" si="2"/>
        <v/>
      </c>
      <c r="E33" s="1">
        <f t="shared" si="3"/>
        <v>-3070</v>
      </c>
      <c r="F33" s="1">
        <f t="shared" si="4"/>
        <v>412</v>
      </c>
      <c r="H33" s="1">
        <v>31</v>
      </c>
      <c r="I33" s="2"/>
      <c r="J33" s="2"/>
      <c r="K33" s="2" t="s">
        <v>243</v>
      </c>
      <c r="L33" s="2"/>
      <c r="M33" s="4"/>
      <c r="N33" s="4"/>
      <c r="O33" s="4"/>
      <c r="P33" s="4"/>
      <c r="Q33" s="4"/>
      <c r="R33" s="4"/>
      <c r="S33" s="4"/>
      <c r="T33" s="4"/>
      <c r="U33" s="4" t="s">
        <v>119</v>
      </c>
      <c r="V33" s="4"/>
      <c r="W33" s="4" t="s">
        <v>44</v>
      </c>
      <c r="X33" s="4"/>
      <c r="Y33" s="4" t="s">
        <v>68</v>
      </c>
      <c r="Z33" s="4"/>
      <c r="AA33" s="4" t="s">
        <v>94</v>
      </c>
      <c r="AB33" s="4"/>
      <c r="AC33" s="4" t="s">
        <v>134</v>
      </c>
      <c r="AD33" s="4"/>
      <c r="AE33" s="4" t="s">
        <v>163</v>
      </c>
      <c r="AF33" s="4"/>
      <c r="AG33" s="4"/>
      <c r="AH33" s="4"/>
      <c r="AI33" s="4"/>
      <c r="AJ33" s="4"/>
      <c r="AK33" s="4"/>
      <c r="AL33" s="4"/>
      <c r="AM33" s="4"/>
      <c r="AN33" s="4"/>
      <c r="AO33" s="4"/>
      <c r="AP33" s="4"/>
      <c r="AQ33" s="4"/>
    </row>
    <row r="34" spans="1:43" ht="15" customHeight="1" x14ac:dyDescent="0.25">
      <c r="A34" s="2" t="str">
        <v>tier2_bottom</v>
      </c>
      <c r="B34" s="1">
        <f t="shared" si="0"/>
        <v>2</v>
      </c>
      <c r="C34" s="1">
        <f t="shared" si="1"/>
        <v>51</v>
      </c>
      <c r="D34" s="1" t="str">
        <f t="shared" si="2"/>
        <v/>
      </c>
      <c r="E34" s="1">
        <f t="shared" si="3"/>
        <v>-3070</v>
      </c>
      <c r="F34" s="1">
        <f t="shared" si="4"/>
        <v>60</v>
      </c>
      <c r="H34" s="1">
        <v>32</v>
      </c>
      <c r="I34" s="2"/>
      <c r="J34" s="2"/>
      <c r="K34" s="2"/>
      <c r="L34" s="2"/>
      <c r="M34" s="4"/>
      <c r="N34" s="4"/>
      <c r="O34" s="4"/>
      <c r="P34" s="4"/>
      <c r="Q34" s="4"/>
      <c r="R34" s="4"/>
      <c r="S34" s="4"/>
      <c r="T34" s="4"/>
      <c r="U34" s="4"/>
      <c r="V34" s="4"/>
      <c r="W34" s="4" t="s">
        <v>49</v>
      </c>
      <c r="X34" s="4"/>
      <c r="Y34" s="4" t="s">
        <v>72</v>
      </c>
      <c r="Z34" s="4"/>
      <c r="AA34" s="4" t="s">
        <v>454</v>
      </c>
      <c r="AB34" s="4"/>
      <c r="AC34" s="4" t="s">
        <v>455</v>
      </c>
      <c r="AD34" s="4"/>
      <c r="AE34" s="4"/>
      <c r="AF34" s="4"/>
      <c r="AG34" s="4"/>
      <c r="AH34" s="4"/>
      <c r="AI34" s="4"/>
      <c r="AJ34" s="4"/>
      <c r="AK34" s="4"/>
      <c r="AL34" s="4"/>
      <c r="AM34" s="4"/>
      <c r="AN34" s="4"/>
      <c r="AO34" s="4"/>
      <c r="AP34" s="4"/>
      <c r="AQ34" s="4"/>
    </row>
    <row r="35" spans="1:43" ht="15" customHeight="1" x14ac:dyDescent="0.25">
      <c r="A35" s="2" t="str">
        <v>prototypeLiquidFuelFlightControl</v>
      </c>
      <c r="B35" s="1">
        <f t="shared" si="0"/>
        <v>2.5</v>
      </c>
      <c r="C35" s="1">
        <f t="shared" si="1"/>
        <v>12</v>
      </c>
      <c r="D35" s="1" t="str">
        <f t="shared" si="2"/>
        <v/>
      </c>
      <c r="E35" s="1">
        <f t="shared" si="3"/>
        <v>-3015</v>
      </c>
      <c r="F35" s="1">
        <f t="shared" si="4"/>
        <v>1776</v>
      </c>
      <c r="H35" s="1">
        <v>33</v>
      </c>
      <c r="I35" s="2"/>
      <c r="J35" s="2"/>
      <c r="K35" s="2" t="s">
        <v>244</v>
      </c>
      <c r="L35" s="2"/>
      <c r="M35" s="4"/>
      <c r="N35" s="4"/>
      <c r="O35" s="4"/>
      <c r="P35" s="4"/>
      <c r="Q35" s="4"/>
      <c r="R35" s="4"/>
      <c r="S35" s="4"/>
      <c r="T35" s="4"/>
      <c r="U35" s="4"/>
      <c r="V35" s="4"/>
      <c r="W35" s="4" t="s">
        <v>988</v>
      </c>
      <c r="X35" s="4"/>
      <c r="Y35" s="4" t="s">
        <v>103</v>
      </c>
      <c r="Z35" s="4"/>
      <c r="AA35" s="4" t="s">
        <v>102</v>
      </c>
      <c r="AB35" s="4"/>
      <c r="AC35" s="4" t="s">
        <v>143</v>
      </c>
      <c r="AD35" s="4"/>
      <c r="AE35" s="4" t="s">
        <v>172</v>
      </c>
      <c r="AF35" s="4"/>
      <c r="AG35" s="4" t="s">
        <v>210</v>
      </c>
      <c r="AH35" s="4"/>
      <c r="AI35" s="4" t="s">
        <v>1420</v>
      </c>
      <c r="AJ35" s="4"/>
      <c r="AK35" s="4" t="s">
        <v>235</v>
      </c>
      <c r="AL35" s="4"/>
      <c r="AM35" s="4" t="s">
        <v>1533</v>
      </c>
      <c r="AN35" s="4"/>
      <c r="AO35" s="4"/>
      <c r="AP35" s="4"/>
      <c r="AQ35" s="4"/>
    </row>
    <row r="36" spans="1:43" ht="15" customHeight="1" x14ac:dyDescent="0.25">
      <c r="A36" s="2" t="str">
        <v>basicCryoRocketry</v>
      </c>
      <c r="B36" s="1">
        <f t="shared" si="0"/>
        <v>2.5</v>
      </c>
      <c r="C36" s="1">
        <f t="shared" si="1"/>
        <v>16</v>
      </c>
      <c r="D36" s="1" t="str">
        <f t="shared" si="2"/>
        <v/>
      </c>
      <c r="E36" s="1">
        <f t="shared" si="3"/>
        <v>-3015</v>
      </c>
      <c r="F36" s="1">
        <f t="shared" si="4"/>
        <v>1600</v>
      </c>
      <c r="H36" s="1">
        <v>34</v>
      </c>
      <c r="I36" s="2"/>
      <c r="J36" s="2"/>
      <c r="K36" s="2"/>
      <c r="L36" s="2"/>
      <c r="M36" s="4"/>
      <c r="N36" s="4"/>
      <c r="O36" s="4"/>
      <c r="P36" s="4"/>
      <c r="Q36" s="4" t="s">
        <v>992</v>
      </c>
      <c r="R36" s="4"/>
      <c r="S36" s="4" t="s">
        <v>15</v>
      </c>
      <c r="T36" s="4"/>
      <c r="U36" s="4" t="s">
        <v>28</v>
      </c>
      <c r="V36" s="4"/>
      <c r="W36" s="4"/>
      <c r="X36" s="4"/>
      <c r="Y36" s="4"/>
      <c r="Z36" s="4"/>
      <c r="AA36" s="4"/>
      <c r="AB36" s="4"/>
      <c r="AC36" s="4"/>
      <c r="AD36" s="4"/>
      <c r="AE36" s="4"/>
      <c r="AF36" s="4"/>
      <c r="AG36" s="4"/>
      <c r="AH36" s="4"/>
      <c r="AI36" s="4"/>
      <c r="AJ36" s="4"/>
      <c r="AK36" s="4"/>
      <c r="AL36" s="4"/>
      <c r="AM36" s="4"/>
      <c r="AN36" s="4"/>
      <c r="AO36" s="4"/>
      <c r="AP36" s="4"/>
      <c r="AQ36" s="4"/>
    </row>
    <row r="37" spans="1:43" ht="15" customHeight="1" x14ac:dyDescent="0.25">
      <c r="A37" s="2" t="str">
        <v>basicLiquidFuelRocketry</v>
      </c>
      <c r="B37" s="1">
        <f t="shared" si="0"/>
        <v>2.5</v>
      </c>
      <c r="C37" s="1">
        <f t="shared" si="1"/>
        <v>18</v>
      </c>
      <c r="D37" s="1" t="str">
        <f t="shared" si="2"/>
        <v/>
      </c>
      <c r="E37" s="1">
        <f t="shared" si="3"/>
        <v>-3015</v>
      </c>
      <c r="F37" s="1">
        <f t="shared" si="4"/>
        <v>1512</v>
      </c>
      <c r="H37" s="1">
        <v>35</v>
      </c>
      <c r="I37" s="2"/>
      <c r="J37" s="2"/>
      <c r="K37" s="2" t="s">
        <v>245</v>
      </c>
      <c r="L37" s="2"/>
      <c r="M37" s="4"/>
      <c r="N37" s="4"/>
      <c r="O37" s="4"/>
      <c r="P37" s="4"/>
      <c r="Q37" s="4"/>
      <c r="R37" s="4"/>
      <c r="S37" s="4"/>
      <c r="T37" s="4"/>
      <c r="U37" s="4" t="s">
        <v>997</v>
      </c>
      <c r="V37" s="4"/>
      <c r="W37" s="4" t="s">
        <v>46</v>
      </c>
      <c r="X37" s="4"/>
      <c r="Y37" s="4" t="s">
        <v>69</v>
      </c>
      <c r="Z37" s="4"/>
      <c r="AA37" s="4" t="s">
        <v>95</v>
      </c>
      <c r="AB37" s="4"/>
      <c r="AC37" s="4" t="s">
        <v>135</v>
      </c>
      <c r="AD37" s="4"/>
      <c r="AE37" s="4" t="s">
        <v>165</v>
      </c>
      <c r="AF37" s="4"/>
      <c r="AG37" s="4" t="s">
        <v>167</v>
      </c>
      <c r="AH37" s="4"/>
      <c r="AI37" s="4"/>
      <c r="AJ37" s="4"/>
      <c r="AK37" s="4"/>
      <c r="AL37" s="4"/>
      <c r="AM37" s="4"/>
      <c r="AN37" s="4"/>
      <c r="AO37" s="4"/>
      <c r="AP37" s="4"/>
      <c r="AQ37" s="4"/>
    </row>
    <row r="38" spans="1:43" ht="15" customHeight="1" x14ac:dyDescent="0.25">
      <c r="A38" s="2" t="str">
        <v>tier3</v>
      </c>
      <c r="B38" s="1">
        <f t="shared" si="0"/>
        <v>3</v>
      </c>
      <c r="C38" s="1">
        <f t="shared" si="1"/>
        <v>1</v>
      </c>
      <c r="D38" s="1" t="str">
        <f t="shared" si="2"/>
        <v/>
      </c>
      <c r="E38" s="1">
        <f t="shared" si="3"/>
        <v>-2850</v>
      </c>
      <c r="F38" s="1">
        <f t="shared" si="4"/>
        <v>2260</v>
      </c>
      <c r="H38" s="1">
        <v>36</v>
      </c>
      <c r="I38" s="2"/>
      <c r="J38" s="2"/>
      <c r="K38" s="2"/>
      <c r="L38" s="2"/>
      <c r="M38" s="4"/>
      <c r="N38" s="4"/>
      <c r="O38" s="4"/>
      <c r="P38" s="4"/>
      <c r="Q38" s="4"/>
      <c r="R38" s="4"/>
      <c r="S38" s="4"/>
      <c r="T38" s="4"/>
      <c r="U38" s="4"/>
      <c r="V38" s="4"/>
      <c r="W38" s="4"/>
      <c r="X38" s="4" t="s">
        <v>47</v>
      </c>
      <c r="Y38" s="4"/>
      <c r="Z38" s="4" t="s">
        <v>70</v>
      </c>
      <c r="AA38" s="4"/>
      <c r="AB38" s="4" t="s">
        <v>96</v>
      </c>
      <c r="AC38" s="4"/>
      <c r="AD38" s="4"/>
      <c r="AE38" s="4" t="s">
        <v>164</v>
      </c>
      <c r="AF38" s="4"/>
      <c r="AG38" s="4" t="s">
        <v>166</v>
      </c>
      <c r="AH38" s="4"/>
      <c r="AI38" s="4"/>
      <c r="AJ38" s="4"/>
      <c r="AK38" s="4"/>
      <c r="AL38" s="4"/>
      <c r="AM38" s="4"/>
      <c r="AN38" s="4"/>
      <c r="AO38" s="4"/>
      <c r="AP38" s="4"/>
      <c r="AQ38" s="4"/>
    </row>
    <row r="39" spans="1:43" ht="15" customHeight="1" x14ac:dyDescent="0.25">
      <c r="A39" s="2" t="str">
        <v>tinyBoosters</v>
      </c>
      <c r="B39" s="1">
        <f t="shared" si="0"/>
        <v>3</v>
      </c>
      <c r="C39" s="1">
        <f t="shared" si="1"/>
        <v>2</v>
      </c>
      <c r="D39" s="1" t="str">
        <f t="shared" si="2"/>
        <v/>
      </c>
      <c r="E39" s="1">
        <f t="shared" si="3"/>
        <v>-2850</v>
      </c>
      <c r="F39" s="1">
        <f t="shared" si="4"/>
        <v>2216</v>
      </c>
      <c r="H39" s="1">
        <v>37</v>
      </c>
      <c r="I39" s="2"/>
      <c r="J39" s="2"/>
      <c r="K39" s="2"/>
      <c r="L39" s="2"/>
      <c r="M39" s="4"/>
      <c r="N39" s="4"/>
      <c r="O39" s="4"/>
      <c r="P39" s="4"/>
      <c r="Q39" s="4"/>
      <c r="R39" s="4"/>
      <c r="S39" s="4"/>
      <c r="T39" s="4" t="s">
        <v>29</v>
      </c>
      <c r="U39" s="4"/>
      <c r="V39" s="4" t="s">
        <v>48</v>
      </c>
      <c r="W39" s="4"/>
      <c r="X39" s="4" t="s">
        <v>71</v>
      </c>
      <c r="Y39" s="4"/>
      <c r="Z39" s="4"/>
      <c r="AA39" s="4"/>
      <c r="AB39" s="4"/>
      <c r="AC39" s="4"/>
      <c r="AD39" s="4"/>
      <c r="AE39" s="4"/>
      <c r="AF39" s="4"/>
      <c r="AG39" s="4"/>
      <c r="AH39" s="4"/>
      <c r="AI39" s="4"/>
      <c r="AJ39" s="4"/>
      <c r="AK39" s="4"/>
      <c r="AL39" s="4"/>
      <c r="AM39" s="4"/>
      <c r="AN39" s="4"/>
      <c r="AO39" s="4"/>
      <c r="AP39" s="4"/>
      <c r="AQ39" s="4"/>
    </row>
    <row r="40" spans="1:43" ht="15" customHeight="1" x14ac:dyDescent="0.25">
      <c r="A40" s="2" t="str">
        <v>basicFlightControl</v>
      </c>
      <c r="B40" s="1">
        <f t="shared" si="0"/>
        <v>3</v>
      </c>
      <c r="C40" s="1">
        <f t="shared" si="1"/>
        <v>11</v>
      </c>
      <c r="D40" s="1" t="str">
        <f t="shared" si="2"/>
        <v/>
      </c>
      <c r="E40" s="1">
        <f t="shared" si="3"/>
        <v>-2850</v>
      </c>
      <c r="F40" s="1">
        <f t="shared" si="4"/>
        <v>1820</v>
      </c>
      <c r="H40" s="1">
        <v>38</v>
      </c>
      <c r="I40" s="2"/>
      <c r="J40" s="2"/>
      <c r="K40" s="2"/>
      <c r="L40" s="2"/>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ht="15" customHeight="1" x14ac:dyDescent="0.25">
      <c r="A41" s="2" t="str">
        <v>pressureFedPropulsion</v>
      </c>
      <c r="B41" s="1">
        <f t="shared" si="0"/>
        <v>3</v>
      </c>
      <c r="C41" s="1">
        <f t="shared" si="1"/>
        <v>14</v>
      </c>
      <c r="D41" s="1" t="str">
        <f t="shared" si="2"/>
        <v/>
      </c>
      <c r="E41" s="1">
        <f t="shared" si="3"/>
        <v>-2850</v>
      </c>
      <c r="F41" s="1">
        <f t="shared" si="4"/>
        <v>1688</v>
      </c>
      <c r="H41" s="1">
        <v>39</v>
      </c>
      <c r="I41" s="2"/>
      <c r="J41" s="2"/>
      <c r="K41" s="2"/>
      <c r="L41" s="2"/>
      <c r="M41" s="4"/>
      <c r="N41" s="4"/>
      <c r="O41" s="4"/>
      <c r="P41" s="4"/>
      <c r="Q41" s="4"/>
      <c r="R41" s="4"/>
      <c r="S41" s="4"/>
      <c r="T41" s="4"/>
      <c r="U41" s="4" t="s">
        <v>30</v>
      </c>
      <c r="V41" s="4"/>
      <c r="W41" s="4" t="s">
        <v>50</v>
      </c>
      <c r="X41" s="4"/>
      <c r="Y41" s="4" t="s">
        <v>73</v>
      </c>
      <c r="Z41" s="4"/>
      <c r="AA41" s="4" t="s">
        <v>97</v>
      </c>
      <c r="AB41" s="4"/>
      <c r="AC41" s="4" t="s">
        <v>136</v>
      </c>
      <c r="AD41" s="4"/>
      <c r="AE41" s="4" t="s">
        <v>168</v>
      </c>
      <c r="AF41" s="4"/>
      <c r="AG41" s="4" t="s">
        <v>208</v>
      </c>
      <c r="AH41" s="4"/>
      <c r="AI41" s="4"/>
      <c r="AJ41" s="4"/>
      <c r="AK41" s="4"/>
      <c r="AL41" s="4"/>
      <c r="AM41" s="4"/>
      <c r="AN41" s="4"/>
      <c r="AO41" s="4"/>
      <c r="AP41" s="4"/>
      <c r="AQ41" s="4"/>
    </row>
    <row r="42" spans="1:43" ht="15" customHeight="1" x14ac:dyDescent="0.25">
      <c r="A42" s="2" t="str">
        <v>generalRocketry</v>
      </c>
      <c r="B42" s="1">
        <f t="shared" si="0"/>
        <v>3</v>
      </c>
      <c r="C42" s="1">
        <f t="shared" si="1"/>
        <v>17</v>
      </c>
      <c r="D42" s="1" t="str">
        <f t="shared" si="2"/>
        <v/>
      </c>
      <c r="E42" s="1">
        <f t="shared" si="3"/>
        <v>-2850</v>
      </c>
      <c r="F42" s="1">
        <f t="shared" si="4"/>
        <v>1556</v>
      </c>
      <c r="H42" s="1">
        <v>40</v>
      </c>
      <c r="I42" s="2"/>
      <c r="J42" s="2"/>
      <c r="K42" s="2"/>
      <c r="L42" s="2"/>
      <c r="M42" s="4"/>
      <c r="N42" s="4"/>
      <c r="O42" s="4"/>
      <c r="P42" s="4"/>
      <c r="Q42" s="4"/>
      <c r="R42" s="4"/>
      <c r="S42" s="4" t="s">
        <v>16</v>
      </c>
      <c r="T42" s="4"/>
      <c r="U42" s="4" t="s">
        <v>138</v>
      </c>
      <c r="V42" s="4"/>
      <c r="W42" s="4" t="s">
        <v>51</v>
      </c>
      <c r="X42" s="4"/>
      <c r="Y42" s="4" t="s">
        <v>75</v>
      </c>
      <c r="Z42" s="4"/>
      <c r="AA42" s="4" t="s">
        <v>100</v>
      </c>
      <c r="AB42" s="4"/>
      <c r="AC42" s="4" t="s">
        <v>137</v>
      </c>
      <c r="AD42" s="4"/>
      <c r="AE42" s="4" t="s">
        <v>169</v>
      </c>
      <c r="AF42" s="4"/>
      <c r="AG42" s="4" t="s">
        <v>170</v>
      </c>
      <c r="AH42" s="4"/>
      <c r="AI42" s="4" t="s">
        <v>223</v>
      </c>
      <c r="AJ42" s="4"/>
      <c r="AK42" s="4" t="s">
        <v>224</v>
      </c>
      <c r="AL42" s="4"/>
      <c r="AM42" s="4" t="s">
        <v>225</v>
      </c>
      <c r="AN42" s="4"/>
      <c r="AO42" s="4" t="s">
        <v>1537</v>
      </c>
      <c r="AP42" s="4"/>
      <c r="AQ42" s="4"/>
    </row>
    <row r="43" spans="1:43" ht="15" customHeight="1" x14ac:dyDescent="0.25">
      <c r="A43" s="2" t="str">
        <v>earlyFuelSystems</v>
      </c>
      <c r="B43" s="1">
        <f t="shared" si="0"/>
        <v>3</v>
      </c>
      <c r="C43" s="1">
        <f t="shared" si="1"/>
        <v>20</v>
      </c>
      <c r="D43" s="1" t="str">
        <f t="shared" si="2"/>
        <v/>
      </c>
      <c r="E43" s="1">
        <f t="shared" si="3"/>
        <v>-2850</v>
      </c>
      <c r="F43" s="1">
        <f t="shared" si="4"/>
        <v>1424</v>
      </c>
      <c r="H43" s="1">
        <v>41</v>
      </c>
      <c r="I43" s="2"/>
      <c r="J43" s="2"/>
      <c r="K43" s="2"/>
      <c r="L43" s="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ht="15" customHeight="1" x14ac:dyDescent="0.25">
      <c r="A44" s="2" t="str">
        <v>basicConstruction</v>
      </c>
      <c r="B44" s="1">
        <f t="shared" si="0"/>
        <v>3</v>
      </c>
      <c r="C44" s="1">
        <f t="shared" si="1"/>
        <v>24</v>
      </c>
      <c r="D44" s="1" t="str">
        <f t="shared" si="2"/>
        <v/>
      </c>
      <c r="E44" s="1">
        <f t="shared" si="3"/>
        <v>-2850</v>
      </c>
      <c r="F44" s="1">
        <f t="shared" si="4"/>
        <v>1248</v>
      </c>
      <c r="H44" s="1">
        <v>42</v>
      </c>
      <c r="I44" s="2"/>
      <c r="J44" s="2"/>
      <c r="K44" s="2"/>
      <c r="L44" s="2"/>
      <c r="M44" s="4"/>
      <c r="N44" s="4"/>
      <c r="O44" s="4"/>
      <c r="P44" s="4"/>
      <c r="Q44" s="4"/>
      <c r="R44" s="4"/>
      <c r="S44" s="4"/>
      <c r="T44" s="4"/>
      <c r="U44" s="4" t="s">
        <v>456</v>
      </c>
      <c r="V44" s="4"/>
      <c r="W44" s="4" t="s">
        <v>457</v>
      </c>
      <c r="X44" s="4"/>
      <c r="Y44" s="4" t="s">
        <v>142</v>
      </c>
      <c r="Z44" s="4"/>
      <c r="AA44" s="4" t="s">
        <v>98</v>
      </c>
      <c r="AB44" s="4"/>
      <c r="AC44" s="4" t="s">
        <v>139</v>
      </c>
      <c r="AD44" s="4"/>
      <c r="AE44" s="4" t="s">
        <v>171</v>
      </c>
      <c r="AF44" s="4"/>
      <c r="AG44" s="4" t="s">
        <v>209</v>
      </c>
      <c r="AH44" s="4"/>
      <c r="AI44" s="4" t="s">
        <v>226</v>
      </c>
      <c r="AJ44" s="4"/>
      <c r="AK44" s="4" t="s">
        <v>234</v>
      </c>
      <c r="AL44" s="4"/>
      <c r="AM44" s="4"/>
      <c r="AN44" s="4"/>
      <c r="AO44" s="4"/>
      <c r="AP44" s="4"/>
      <c r="AQ44" s="4"/>
    </row>
    <row r="45" spans="1:43" ht="15" customHeight="1" x14ac:dyDescent="0.25">
      <c r="A45" s="2" t="str">
        <v>nonCommercialFlight</v>
      </c>
      <c r="B45" s="1">
        <f t="shared" si="0"/>
        <v>3</v>
      </c>
      <c r="C45" s="1">
        <f t="shared" si="1"/>
        <v>28</v>
      </c>
      <c r="D45" s="1" t="str">
        <f t="shared" si="2"/>
        <v/>
      </c>
      <c r="E45" s="1">
        <f t="shared" si="3"/>
        <v>-2850</v>
      </c>
      <c r="F45" s="1">
        <f t="shared" si="4"/>
        <v>1072</v>
      </c>
      <c r="H45" s="1">
        <v>43</v>
      </c>
      <c r="I45" s="2"/>
      <c r="J45" s="2"/>
      <c r="K45" s="2"/>
      <c r="L45" s="2"/>
      <c r="M45" s="4"/>
      <c r="N45" s="4"/>
      <c r="O45" s="4" t="s">
        <v>120</v>
      </c>
      <c r="P45" s="4"/>
      <c r="Q45" s="4" t="s">
        <v>7</v>
      </c>
      <c r="R45" s="4"/>
      <c r="S45" s="4" t="s">
        <v>1013</v>
      </c>
      <c r="T45" s="4"/>
      <c r="U45" s="4" t="s">
        <v>1014</v>
      </c>
      <c r="V45" s="4"/>
      <c r="W45" s="4" t="s">
        <v>1015</v>
      </c>
      <c r="X45" s="4"/>
      <c r="Y45" s="4" t="s">
        <v>74</v>
      </c>
      <c r="Z45" s="4"/>
      <c r="AA45" s="4" t="s">
        <v>99</v>
      </c>
      <c r="AB45" s="4"/>
      <c r="AC45" s="4" t="s">
        <v>140</v>
      </c>
      <c r="AD45" s="4"/>
      <c r="AE45" s="4" t="s">
        <v>174</v>
      </c>
      <c r="AF45" s="4"/>
      <c r="AG45" s="4" t="s">
        <v>175</v>
      </c>
      <c r="AH45" s="4"/>
      <c r="AI45" s="4" t="s">
        <v>1514</v>
      </c>
      <c r="AJ45" s="4"/>
      <c r="AK45" s="4"/>
      <c r="AL45" s="4"/>
      <c r="AM45" s="4"/>
      <c r="AN45" s="4"/>
      <c r="AO45" s="4"/>
      <c r="AP45" s="4"/>
      <c r="AQ45" s="4"/>
    </row>
    <row r="46" spans="1:43" ht="15" customHeight="1" x14ac:dyDescent="0.25">
      <c r="A46" s="2" t="str">
        <v>stability</v>
      </c>
      <c r="B46" s="1">
        <f t="shared" si="0"/>
        <v>3</v>
      </c>
      <c r="C46" s="1">
        <f t="shared" si="1"/>
        <v>29</v>
      </c>
      <c r="D46" s="1" t="str">
        <f t="shared" si="2"/>
        <v/>
      </c>
      <c r="E46" s="1">
        <f t="shared" si="3"/>
        <v>-2850</v>
      </c>
      <c r="F46" s="1">
        <f t="shared" si="4"/>
        <v>1028</v>
      </c>
      <c r="H46" s="1">
        <v>44</v>
      </c>
      <c r="I46" s="2"/>
      <c r="J46" s="2"/>
      <c r="K46" s="2"/>
      <c r="L46" s="2"/>
      <c r="M46" s="4"/>
      <c r="N46" s="4"/>
      <c r="O46" s="4"/>
      <c r="P46" s="4"/>
      <c r="Q46" s="4"/>
      <c r="R46" s="4"/>
      <c r="S46" s="4"/>
      <c r="T46" s="4"/>
      <c r="U46" s="4" t="s">
        <v>452</v>
      </c>
      <c r="V46" s="4"/>
      <c r="W46" s="4"/>
      <c r="X46" s="4"/>
      <c r="Y46" s="4" t="s">
        <v>453</v>
      </c>
      <c r="Z46" s="4"/>
      <c r="AA46" s="4"/>
      <c r="AB46" s="4"/>
      <c r="AC46" s="4" t="s">
        <v>141</v>
      </c>
      <c r="AD46" s="4"/>
      <c r="AE46" s="4" t="s">
        <v>173</v>
      </c>
      <c r="AF46" s="4"/>
      <c r="AG46" s="4"/>
      <c r="AH46" s="4"/>
      <c r="AI46" s="4"/>
      <c r="AJ46" s="4"/>
      <c r="AK46" s="4"/>
      <c r="AL46" s="4"/>
      <c r="AM46" s="4"/>
      <c r="AN46" s="4"/>
      <c r="AO46" s="4"/>
      <c r="AP46" s="4"/>
      <c r="AQ46" s="4"/>
    </row>
    <row r="47" spans="1:43" ht="15" customHeight="1" x14ac:dyDescent="0.25">
      <c r="A47" s="2" t="str">
        <v>survivability</v>
      </c>
      <c r="B47" s="1">
        <f t="shared" si="0"/>
        <v>3</v>
      </c>
      <c r="C47" s="1">
        <f t="shared" si="1"/>
        <v>34</v>
      </c>
      <c r="D47" s="1" t="str">
        <f t="shared" si="2"/>
        <v/>
      </c>
      <c r="E47" s="1">
        <f t="shared" si="3"/>
        <v>-2850</v>
      </c>
      <c r="F47" s="1">
        <f t="shared" si="4"/>
        <v>808</v>
      </c>
      <c r="H47" s="1">
        <v>45</v>
      </c>
      <c r="I47" s="2"/>
      <c r="J47" s="2"/>
      <c r="K47" s="2"/>
      <c r="L47" s="2"/>
      <c r="M47" s="4"/>
      <c r="N47" s="4"/>
      <c r="O47" s="4"/>
      <c r="P47" s="4"/>
      <c r="Q47" s="4"/>
      <c r="R47" s="4"/>
      <c r="S47" s="4"/>
      <c r="T47" s="4"/>
      <c r="U47" s="4"/>
      <c r="V47" s="4"/>
      <c r="W47" s="4"/>
      <c r="X47" s="4"/>
      <c r="Y47" s="4"/>
      <c r="Z47" s="4"/>
      <c r="AA47" s="4"/>
      <c r="AB47" s="4"/>
      <c r="AC47" s="4"/>
      <c r="AD47" s="4"/>
      <c r="AE47" s="4"/>
      <c r="AF47" s="4"/>
      <c r="AG47" s="4" t="s">
        <v>184</v>
      </c>
      <c r="AH47" s="4"/>
      <c r="AI47" s="4" t="s">
        <v>1517</v>
      </c>
      <c r="AJ47" s="4"/>
      <c r="AK47" s="4" t="s">
        <v>1518</v>
      </c>
      <c r="AL47" s="4"/>
      <c r="AM47" s="4" t="s">
        <v>1519</v>
      </c>
      <c r="AN47" s="4"/>
      <c r="AO47" s="4" t="s">
        <v>1520</v>
      </c>
      <c r="AP47" s="4"/>
      <c r="AQ47" s="4"/>
    </row>
    <row r="48" spans="1:43" ht="15" customHeight="1" x14ac:dyDescent="0.25">
      <c r="A48" s="2" t="str">
        <v>science201</v>
      </c>
      <c r="B48" s="1">
        <f t="shared" si="0"/>
        <v>3</v>
      </c>
      <c r="C48" s="1">
        <f t="shared" si="1"/>
        <v>40</v>
      </c>
      <c r="D48" s="1" t="str">
        <f t="shared" si="2"/>
        <v/>
      </c>
      <c r="E48" s="1">
        <f t="shared" si="3"/>
        <v>-2850</v>
      </c>
      <c r="F48" s="1">
        <f t="shared" si="4"/>
        <v>544</v>
      </c>
      <c r="H48" s="1">
        <v>46</v>
      </c>
      <c r="I48" s="2"/>
      <c r="J48" s="2"/>
      <c r="K48" s="2"/>
      <c r="L48" s="2"/>
      <c r="M48" s="4"/>
      <c r="N48" s="4"/>
      <c r="O48" s="4"/>
      <c r="P48" s="4"/>
      <c r="Q48" s="4"/>
      <c r="R48" s="4"/>
      <c r="S48" s="4" t="s">
        <v>482</v>
      </c>
      <c r="T48" s="4"/>
      <c r="U48" s="4" t="s">
        <v>31</v>
      </c>
      <c r="V48" s="4"/>
      <c r="W48" s="4" t="s">
        <v>451</v>
      </c>
      <c r="X48" s="4"/>
      <c r="Y48" s="4" t="s">
        <v>783</v>
      </c>
      <c r="Z48" s="4"/>
      <c r="AA48" s="4" t="s">
        <v>145</v>
      </c>
      <c r="AB48" s="4"/>
      <c r="AC48" s="4" t="s">
        <v>181</v>
      </c>
      <c r="AD48" s="4"/>
      <c r="AE48" s="4" t="s">
        <v>182</v>
      </c>
      <c r="AF48" s="4"/>
      <c r="AG48" s="4" t="s">
        <v>183</v>
      </c>
      <c r="AH48" s="4"/>
      <c r="AI48" s="4" t="s">
        <v>227</v>
      </c>
      <c r="AJ48" s="4"/>
      <c r="AK48" s="4" t="s">
        <v>239</v>
      </c>
      <c r="AL48" s="4"/>
      <c r="AM48" s="4"/>
      <c r="AN48" s="4"/>
      <c r="AO48" s="4"/>
      <c r="AP48" s="4"/>
      <c r="AQ48" s="4"/>
    </row>
    <row r="49" spans="1:43" ht="15" customHeight="1" x14ac:dyDescent="0.25">
      <c r="A49" s="2" t="str">
        <v>prototypeSatellites</v>
      </c>
      <c r="B49" s="1">
        <f t="shared" si="0"/>
        <v>3</v>
      </c>
      <c r="C49" s="1">
        <f t="shared" si="1"/>
        <v>43</v>
      </c>
      <c r="D49" s="1" t="str">
        <f t="shared" si="2"/>
        <v/>
      </c>
      <c r="E49" s="1">
        <f t="shared" si="3"/>
        <v>-2850</v>
      </c>
      <c r="F49" s="1">
        <f t="shared" si="4"/>
        <v>412</v>
      </c>
      <c r="H49" s="1">
        <v>47</v>
      </c>
      <c r="I49" s="2"/>
      <c r="J49" s="2"/>
      <c r="K49" s="2"/>
      <c r="L49" s="2"/>
      <c r="M49" s="4"/>
      <c r="N49" s="4"/>
      <c r="O49" s="4"/>
      <c r="P49" s="4"/>
      <c r="Q49" s="4"/>
      <c r="R49" s="4"/>
      <c r="S49" s="4"/>
      <c r="T49" s="4"/>
      <c r="U49" s="4"/>
      <c r="V49" s="4"/>
      <c r="W49" s="4" t="s">
        <v>52</v>
      </c>
      <c r="X49" s="4"/>
      <c r="Y49" s="4" t="s">
        <v>76</v>
      </c>
      <c r="Z49" s="4"/>
      <c r="AA49" s="4" t="s">
        <v>101</v>
      </c>
      <c r="AB49" s="4"/>
      <c r="AC49" s="4" t="s">
        <v>144</v>
      </c>
      <c r="AD49" s="4"/>
      <c r="AE49" s="4" t="s">
        <v>176</v>
      </c>
      <c r="AF49" s="4"/>
      <c r="AG49" s="4" t="s">
        <v>177</v>
      </c>
      <c r="AH49" s="4"/>
      <c r="AI49" s="4" t="s">
        <v>178</v>
      </c>
      <c r="AJ49" s="4"/>
      <c r="AK49" s="4" t="s">
        <v>179</v>
      </c>
      <c r="AL49" s="4"/>
      <c r="AM49" s="4" t="s">
        <v>180</v>
      </c>
      <c r="AN49" s="4"/>
      <c r="AO49" s="4" t="s">
        <v>1544</v>
      </c>
      <c r="AP49" s="4"/>
      <c r="AQ49" s="4"/>
    </row>
    <row r="50" spans="1:43" ht="15" customHeight="1" x14ac:dyDescent="0.25">
      <c r="A50" s="2" t="str">
        <v>earlySolar</v>
      </c>
      <c r="B50" s="1">
        <f t="shared" si="0"/>
        <v>3</v>
      </c>
      <c r="C50" s="1">
        <f t="shared" si="1"/>
        <v>46</v>
      </c>
      <c r="D50" s="1" t="str">
        <f t="shared" si="2"/>
        <v/>
      </c>
      <c r="E50" s="1">
        <f t="shared" si="3"/>
        <v>-2850</v>
      </c>
      <c r="F50" s="1">
        <f t="shared" si="4"/>
        <v>280</v>
      </c>
      <c r="H50" s="1">
        <v>48</v>
      </c>
      <c r="I50" s="2"/>
      <c r="J50" s="2"/>
      <c r="K50" s="2"/>
      <c r="L50" s="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ht="15" customHeight="1" x14ac:dyDescent="0.25">
      <c r="A51" s="2" t="str">
        <v>serviceModules</v>
      </c>
      <c r="B51" s="1">
        <f t="shared" si="0"/>
        <v>3</v>
      </c>
      <c r="C51" s="1">
        <f t="shared" si="1"/>
        <v>49</v>
      </c>
      <c r="D51" s="1" t="str">
        <f t="shared" si="2"/>
        <v/>
      </c>
      <c r="E51" s="1">
        <f t="shared" si="3"/>
        <v>-2850</v>
      </c>
      <c r="F51" s="1">
        <f t="shared" si="4"/>
        <v>148</v>
      </c>
      <c r="H51" s="1">
        <v>49</v>
      </c>
      <c r="I51" s="2"/>
      <c r="J51" s="2"/>
      <c r="K51" s="2"/>
      <c r="L51" s="2"/>
      <c r="M51" s="4"/>
      <c r="N51" s="4"/>
      <c r="O51" s="4"/>
      <c r="P51" s="4"/>
      <c r="Q51" s="4"/>
      <c r="R51" s="4"/>
      <c r="S51" s="4" t="s">
        <v>17</v>
      </c>
      <c r="T51" s="4"/>
      <c r="U51" s="4"/>
      <c r="V51" s="4"/>
      <c r="W51" s="4" t="s">
        <v>53</v>
      </c>
      <c r="X51" s="4"/>
      <c r="Y51" s="4" t="s">
        <v>77</v>
      </c>
      <c r="Z51" s="4"/>
      <c r="AA51" s="4" t="s">
        <v>104</v>
      </c>
      <c r="AB51" s="4"/>
      <c r="AC51" s="4" t="s">
        <v>146</v>
      </c>
      <c r="AD51" s="4"/>
      <c r="AE51" s="4" t="s">
        <v>186</v>
      </c>
      <c r="AF51" s="4"/>
      <c r="AG51" s="4" t="s">
        <v>211</v>
      </c>
      <c r="AH51" s="4"/>
      <c r="AI51" s="4" t="s">
        <v>187</v>
      </c>
      <c r="AJ51" s="4"/>
      <c r="AK51" s="4" t="s">
        <v>188</v>
      </c>
      <c r="AL51" s="4"/>
      <c r="AM51" s="4"/>
      <c r="AN51" s="4"/>
      <c r="AO51" s="4"/>
      <c r="AP51" s="4"/>
      <c r="AQ51" s="4"/>
    </row>
    <row r="52" spans="1:43" ht="15" customHeight="1" x14ac:dyDescent="0.25">
      <c r="A52" s="2" t="str">
        <v>tier3_bottom</v>
      </c>
      <c r="B52" s="1">
        <f t="shared" si="0"/>
        <v>3</v>
      </c>
      <c r="C52" s="1">
        <f t="shared" si="1"/>
        <v>51</v>
      </c>
      <c r="D52" s="1" t="str">
        <f t="shared" si="2"/>
        <v/>
      </c>
      <c r="E52" s="1">
        <f t="shared" si="3"/>
        <v>-2850</v>
      </c>
      <c r="F52" s="1">
        <f t="shared" si="4"/>
        <v>60</v>
      </c>
      <c r="H52" s="1">
        <v>50</v>
      </c>
      <c r="I52" s="2"/>
      <c r="J52" s="2"/>
      <c r="K52" s="2"/>
      <c r="L52" s="2"/>
      <c r="M52" s="4"/>
      <c r="N52" s="4"/>
      <c r="O52" s="4"/>
      <c r="P52" s="4"/>
      <c r="Q52" s="4"/>
      <c r="R52" s="4"/>
      <c r="S52" s="4"/>
      <c r="T52" s="4"/>
      <c r="U52" s="4"/>
      <c r="V52" s="4"/>
      <c r="W52" s="4" t="s">
        <v>54</v>
      </c>
      <c r="X52" s="4"/>
      <c r="Y52" s="4" t="s">
        <v>78</v>
      </c>
      <c r="Z52" s="4"/>
      <c r="AA52" s="4" t="s">
        <v>105</v>
      </c>
      <c r="AB52" s="4"/>
      <c r="AC52" s="4" t="s">
        <v>147</v>
      </c>
      <c r="AD52" s="4"/>
      <c r="AE52" s="4" t="s">
        <v>185</v>
      </c>
      <c r="AF52" s="4"/>
      <c r="AG52" s="4" t="s">
        <v>212</v>
      </c>
      <c r="AH52" s="4"/>
      <c r="AI52" s="4" t="s">
        <v>228</v>
      </c>
      <c r="AJ52" s="4"/>
      <c r="AK52" s="4"/>
      <c r="AL52" s="4"/>
      <c r="AM52" s="4"/>
      <c r="AN52" s="4"/>
      <c r="AO52" s="4"/>
      <c r="AP52" s="4"/>
      <c r="AQ52" s="4"/>
    </row>
    <row r="53" spans="1:43" ht="15" customHeight="1" x14ac:dyDescent="0.25">
      <c r="A53" s="2" t="str">
        <v>liquidFuelPressureFedPropulsion</v>
      </c>
      <c r="B53" s="1">
        <f t="shared" si="0"/>
        <v>3.5</v>
      </c>
      <c r="C53" s="1">
        <f t="shared" si="1"/>
        <v>15</v>
      </c>
      <c r="D53" s="1" t="str">
        <f t="shared" si="2"/>
        <v/>
      </c>
      <c r="E53" s="1">
        <f t="shared" si="3"/>
        <v>-2795</v>
      </c>
      <c r="F53" s="1">
        <f t="shared" si="4"/>
        <v>1644</v>
      </c>
      <c r="H53" s="1">
        <v>51</v>
      </c>
      <c r="I53" s="2"/>
      <c r="J53" s="2"/>
      <c r="K53" s="2"/>
      <c r="L53" s="2"/>
      <c r="M53" s="4" t="s">
        <v>1454</v>
      </c>
      <c r="N53" s="4"/>
      <c r="O53" s="4" t="s">
        <v>1455</v>
      </c>
      <c r="P53" s="4"/>
      <c r="Q53" s="4" t="s">
        <v>1456</v>
      </c>
      <c r="R53" s="4"/>
      <c r="S53" s="4" t="s">
        <v>1457</v>
      </c>
      <c r="T53" s="4"/>
      <c r="U53" s="4" t="s">
        <v>1458</v>
      </c>
      <c r="V53" s="4"/>
      <c r="W53" s="4" t="s">
        <v>1459</v>
      </c>
      <c r="X53" s="4"/>
      <c r="Y53" s="4" t="s">
        <v>1460</v>
      </c>
      <c r="Z53" s="4"/>
      <c r="AA53" s="4" t="s">
        <v>1461</v>
      </c>
      <c r="AB53" s="4"/>
      <c r="AC53" s="4" t="s">
        <v>1462</v>
      </c>
      <c r="AD53" s="4"/>
      <c r="AE53" s="4" t="s">
        <v>1463</v>
      </c>
      <c r="AF53" s="4"/>
      <c r="AG53" s="4" t="s">
        <v>1464</v>
      </c>
      <c r="AH53" s="4"/>
      <c r="AI53" s="4" t="s">
        <v>1465</v>
      </c>
      <c r="AJ53" s="4"/>
      <c r="AK53" s="4" t="s">
        <v>1466</v>
      </c>
      <c r="AL53" s="4"/>
      <c r="AM53" s="4" t="s">
        <v>1467</v>
      </c>
      <c r="AN53" s="4"/>
      <c r="AO53" s="4" t="s">
        <v>1468</v>
      </c>
      <c r="AP53" s="4"/>
      <c r="AQ53" s="4" t="s">
        <v>1541</v>
      </c>
    </row>
    <row r="54" spans="1:43" ht="15" customHeight="1" x14ac:dyDescent="0.25">
      <c r="A54" s="2" t="str">
        <v>generalCryoRocketry</v>
      </c>
      <c r="B54" s="1">
        <f t="shared" si="0"/>
        <v>3.5</v>
      </c>
      <c r="C54" s="1">
        <f t="shared" si="1"/>
        <v>16</v>
      </c>
      <c r="D54" s="1" t="str">
        <f t="shared" si="2"/>
        <v/>
      </c>
      <c r="E54" s="1">
        <f t="shared" si="3"/>
        <v>-2795</v>
      </c>
      <c r="F54" s="1">
        <f t="shared" si="4"/>
        <v>1600</v>
      </c>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43" ht="15" customHeight="1" x14ac:dyDescent="0.25">
      <c r="A55" s="2" t="str">
        <v>generalLiquidFuelRocketry</v>
      </c>
      <c r="B55" s="1">
        <f t="shared" si="0"/>
        <v>3.5</v>
      </c>
      <c r="C55" s="1">
        <f t="shared" si="1"/>
        <v>18</v>
      </c>
      <c r="D55" s="1" t="str">
        <f t="shared" si="2"/>
        <v/>
      </c>
      <c r="E55" s="1">
        <f t="shared" si="3"/>
        <v>-2795</v>
      </c>
      <c r="F55" s="1">
        <f t="shared" si="4"/>
        <v>1512</v>
      </c>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43" ht="15" customHeight="1" x14ac:dyDescent="0.25">
      <c r="A56" s="2" t="str">
        <v>basicReentryModule</v>
      </c>
      <c r="B56" s="1">
        <f t="shared" si="0"/>
        <v>3.5</v>
      </c>
      <c r="C56" s="1">
        <f t="shared" si="1"/>
        <v>37</v>
      </c>
      <c r="D56" s="1" t="str">
        <f t="shared" si="2"/>
        <v/>
      </c>
      <c r="E56" s="1">
        <f t="shared" si="3"/>
        <v>-2795</v>
      </c>
      <c r="F56" s="1">
        <f t="shared" si="4"/>
        <v>676</v>
      </c>
      <c r="K56" s="3"/>
      <c r="L56" s="3"/>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43" ht="15" customHeight="1" x14ac:dyDescent="0.25">
      <c r="A57" s="2" t="str">
        <v>tier4</v>
      </c>
      <c r="B57" s="1">
        <f t="shared" si="0"/>
        <v>4</v>
      </c>
      <c r="C57" s="1">
        <f t="shared" si="1"/>
        <v>1</v>
      </c>
      <c r="D57" s="1" t="str">
        <f t="shared" si="2"/>
        <v/>
      </c>
      <c r="E57" s="1">
        <f t="shared" si="3"/>
        <v>-2630</v>
      </c>
      <c r="F57" s="1">
        <f t="shared" si="4"/>
        <v>2260</v>
      </c>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43" ht="15" customHeight="1" x14ac:dyDescent="0.25">
      <c r="A58" s="2" t="str">
        <v>smallBoosters</v>
      </c>
      <c r="B58" s="1">
        <f t="shared" si="0"/>
        <v>4</v>
      </c>
      <c r="C58" s="1">
        <f t="shared" si="1"/>
        <v>2</v>
      </c>
      <c r="D58" s="1" t="str">
        <f t="shared" si="2"/>
        <v/>
      </c>
      <c r="E58" s="1">
        <f t="shared" si="3"/>
        <v>-2630</v>
      </c>
      <c r="F58" s="1">
        <f t="shared" si="4"/>
        <v>2216</v>
      </c>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43" ht="15" customHeight="1" x14ac:dyDescent="0.25">
      <c r="A59" s="2" t="str">
        <v>flightControl</v>
      </c>
      <c r="B59" s="1">
        <f t="shared" si="0"/>
        <v>4</v>
      </c>
      <c r="C59" s="1">
        <f t="shared" si="1"/>
        <v>11</v>
      </c>
      <c r="D59" s="1" t="str">
        <f t="shared" si="2"/>
        <v/>
      </c>
      <c r="E59" s="1">
        <f t="shared" si="3"/>
        <v>-2630</v>
      </c>
      <c r="F59" s="1">
        <f t="shared" si="4"/>
        <v>1820</v>
      </c>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43" ht="15" customHeight="1" x14ac:dyDescent="0.25">
      <c r="A60" s="2" t="str">
        <v>earlyPropulsionSystems</v>
      </c>
      <c r="B60" s="1">
        <f t="shared" si="0"/>
        <v>4</v>
      </c>
      <c r="C60" s="1">
        <f t="shared" si="1"/>
        <v>14</v>
      </c>
      <c r="D60" s="1" t="str">
        <f t="shared" si="2"/>
        <v/>
      </c>
      <c r="E60" s="1">
        <f t="shared" si="3"/>
        <v>-2630</v>
      </c>
      <c r="F60" s="1">
        <f t="shared" si="4"/>
        <v>1688</v>
      </c>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43" ht="15" customHeight="1" x14ac:dyDescent="0.25">
      <c r="A61" s="2" t="str">
        <v>advRocketry</v>
      </c>
      <c r="B61" s="1">
        <f t="shared" si="0"/>
        <v>4</v>
      </c>
      <c r="C61" s="1">
        <f t="shared" si="1"/>
        <v>17</v>
      </c>
      <c r="D61" s="1" t="str">
        <f t="shared" si="2"/>
        <v/>
      </c>
      <c r="E61" s="1">
        <f t="shared" si="3"/>
        <v>-2630</v>
      </c>
      <c r="F61" s="1">
        <f t="shared" si="4"/>
        <v>1556</v>
      </c>
    </row>
    <row r="62" spans="1:43" ht="15" customHeight="1" x14ac:dyDescent="0.25">
      <c r="A62" s="2" t="str">
        <v>basicFuelSystems</v>
      </c>
      <c r="B62" s="1">
        <f t="shared" si="0"/>
        <v>4</v>
      </c>
      <c r="C62" s="1">
        <f t="shared" si="1"/>
        <v>20</v>
      </c>
      <c r="D62" s="1" t="str">
        <f t="shared" si="2"/>
        <v/>
      </c>
      <c r="E62" s="1">
        <f t="shared" si="3"/>
        <v>-2630</v>
      </c>
      <c r="F62" s="1">
        <f t="shared" si="4"/>
        <v>1424</v>
      </c>
    </row>
    <row r="63" spans="1:43" ht="15" customHeight="1" x14ac:dyDescent="0.25">
      <c r="A63" s="2" t="str">
        <v>fuelLines</v>
      </c>
      <c r="B63" s="1">
        <f t="shared" si="0"/>
        <v>4</v>
      </c>
      <c r="C63" s="1">
        <f t="shared" si="1"/>
        <v>21</v>
      </c>
      <c r="D63" s="1" t="str">
        <f t="shared" si="2"/>
        <v/>
      </c>
      <c r="E63" s="1">
        <f t="shared" si="3"/>
        <v>-2630</v>
      </c>
      <c r="F63" s="1">
        <f t="shared" si="4"/>
        <v>1380</v>
      </c>
    </row>
    <row r="64" spans="1:43" ht="15" customHeight="1" x14ac:dyDescent="0.25">
      <c r="A64" s="2" t="str">
        <v>decoupling</v>
      </c>
      <c r="B64" s="1">
        <f t="shared" si="0"/>
        <v>4</v>
      </c>
      <c r="C64" s="1">
        <f t="shared" si="1"/>
        <v>23</v>
      </c>
      <c r="D64" s="1" t="str">
        <f t="shared" si="2"/>
        <v/>
      </c>
      <c r="E64" s="1">
        <f t="shared" si="3"/>
        <v>-2630</v>
      </c>
      <c r="F64" s="1">
        <f t="shared" si="4"/>
        <v>1292</v>
      </c>
    </row>
    <row r="65" spans="1:6" ht="15" customHeight="1" x14ac:dyDescent="0.25">
      <c r="A65" s="2" t="str">
        <v>fairings</v>
      </c>
      <c r="B65" s="1">
        <f t="shared" si="0"/>
        <v>4</v>
      </c>
      <c r="C65" s="1">
        <f t="shared" si="1"/>
        <v>24</v>
      </c>
      <c r="D65" s="1" t="str">
        <f t="shared" si="2"/>
        <v/>
      </c>
      <c r="E65" s="1">
        <f t="shared" si="3"/>
        <v>-2630</v>
      </c>
      <c r="F65" s="1">
        <f t="shared" si="4"/>
        <v>1248</v>
      </c>
    </row>
    <row r="66" spans="1:6" ht="15" customHeight="1" x14ac:dyDescent="0.25">
      <c r="A66" s="2" t="str">
        <v>generalConstruction</v>
      </c>
      <c r="B66" s="1">
        <f t="shared" si="0"/>
        <v>4</v>
      </c>
      <c r="C66" s="1">
        <f t="shared" si="1"/>
        <v>25</v>
      </c>
      <c r="D66" s="1" t="str">
        <f t="shared" si="2"/>
        <v/>
      </c>
      <c r="E66" s="1">
        <f t="shared" si="3"/>
        <v>-2630</v>
      </c>
      <c r="F66" s="1">
        <f t="shared" si="4"/>
        <v>1204</v>
      </c>
    </row>
    <row r="67" spans="1:6" ht="15" customHeight="1" x14ac:dyDescent="0.25">
      <c r="A67" s="2" t="str">
        <v>airLaunch</v>
      </c>
      <c r="B67" s="1">
        <f t="shared" si="0"/>
        <v>4</v>
      </c>
      <c r="C67" s="1">
        <f t="shared" si="1"/>
        <v>28</v>
      </c>
      <c r="D67" s="1" t="str">
        <f t="shared" si="2"/>
        <v/>
      </c>
      <c r="E67" s="1">
        <f t="shared" si="3"/>
        <v>-2630</v>
      </c>
      <c r="F67" s="1">
        <f t="shared" si="4"/>
        <v>1072</v>
      </c>
    </row>
    <row r="68" spans="1:6" ht="15" customHeight="1" x14ac:dyDescent="0.25">
      <c r="A68" s="2" t="str">
        <v>aviation</v>
      </c>
      <c r="B68" s="1">
        <f t="shared" ref="B68:B131" si="5">(IFERROR(MATCH(A68,$I$3:$AQ$3,0),0)+IFERROR(MATCH(A68,$I$4:$AQ$4,0),0)+IFERROR(MATCH(A68,$I$5:$AQ$5,0),0)+IFERROR(MATCH(A68,$I$6:$AQ$6,0),0)+IFERROR(MATCH(A68,$I$7:$AQ$7,0),0)+IFERROR(MATCH(A68,$I$8:$AQ$8,0),0)+IFERROR(MATCH(A68,$I$9:$AQ$9,0),0)+IFERROR(MATCH(A68,$I$10:$AQ$10,0),0)+IFERROR(MATCH(A68,$I$11:$AQ$11,0),0)+IFERROR(MATCH(A68,$I$12:$AQ$12,0),0)+IFERROR(MATCH(A68,$I$13:$AQ$13,0),0)+IFERROR(MATCH(A68,$I$14:$AQ$14,0),0)+IFERROR(MATCH(A68,$I$15:$AQ$15,0),0)+IFERROR(MATCH(A68,$I$16:$AQ$16,0),0)+IFERROR(MATCH(A68,$I$17:$AQ$17,0),0)+IFERROR(MATCH(A68,$I$18:$AQ$18,0),0)+IFERROR(MATCH(A68,$I$19:$AQ$19,0),0)+IFERROR(MATCH(A68,$I$20:$AQ$20,0),0)+IFERROR(MATCH(A68,$I$21:$AQ$21,0),0)+IFERROR(MATCH(A68,$I$22:$AQ$22,0),0)+IFERROR(MATCH(A68,$I$23:$AQ$23,0),0)+IFERROR(MATCH(A68,$I$24:$AQ$24,0),0)+IFERROR(MATCH(A68,$I$25:$AQ$25,0),0)+IFERROR(MATCH(A68,$I$26:$AQ$26,0),0)+IFERROR(MATCH(A68,$I$27:$AQ$27,0),0)+IFERROR(MATCH(A68,$I$28:$AQ$28,0),0)+IFERROR(MATCH(A68,$I$29:$AQ$29,0),0)+IFERROR(MATCH(A68,$I$30:$AQ$30,0),0)+IFERROR(MATCH(A68,$I$31:$AQ$31,0),0)+IFERROR(MATCH(A68,$I$32:$AQ$32,0),0)+IFERROR(MATCH(A68,$I$33:$AQ$33,0),0)+IFERROR(MATCH(A68,$I$34:$AQ$34,0),0)+IFERROR(MATCH(A68,$I$35:$AQ$35,0),0)+IFERROR(MATCH(A68,$I$36:$AQ$36,0),0)+IFERROR(MATCH(A68,$I$37:$AQ$37,0),0)+IFERROR(MATCH(A68,$I$38:$AQ$38,0),0)+IFERROR(MATCH(A68,$I$39:$AQ$39,0),0)+IFERROR(MATCH(A68,$I$40:$AQ$40,0),0)+IFERROR(MATCH(A68,$I$41:$AQ$41,0),0)+IFERROR(MATCH(A68,$I$42:$AQ$42,0),0)+IFERROR(MATCH(A68,$I$53:$AQ$53,0),0)+IFERROR(MATCH(A68,$I$52:$AQ$52,0),0)+IFERROR(MATCH(A68,$I$51:$AQ$51,0),0)+IFERROR(MATCH(A68,$I$50:$AQ$50,0),0)+IFERROR(MATCH(A68,$I$49:$AQ$49,0),0)+IFERROR(MATCH(A68,$I$48:$AQ$48,0),0)+IFERROR(MATCH(A68,$I$47:$AQ$47,0),0)+IFERROR(MATCH(A68,$I$46:$AQ$46,0),0)+IFERROR(MATCH(A68,$I$45:$AQ$45,0),0)+IFERROR(MATCH(A68,$I$44:$AQ$44,0),0)+IFERROR(MATCH(A68,$I$43:$AQ$43,0),0)-5)/2</f>
        <v>4</v>
      </c>
      <c r="C68" s="1">
        <f t="shared" ref="C68:C131" si="6">IFERROR(MATCH(A68,$I$3:$I$53,0),0)+IFERROR(MATCH(A68,$J$3:$J$53,0),0)+IFERROR(MATCH(A68,$K$3:$K$53,0),0)+IFERROR(MATCH(A68,$L$3:$L$53,0),0)+IFERROR(MATCH(A68,$M$3:$M$53,0),0)+IFERROR(MATCH(A68,$N$3:$N$53,0),0)+IFERROR(MATCH(A68,$O$3:$O$53,0),0)+IFERROR(MATCH(A68,$P$3:$P$53,0),0)+IFERROR(MATCH(A68,$Q$3:$Q$53,0),0)+IFERROR(MATCH(A68,$R$3:$R$53,0),0)+IFERROR(MATCH(A68,$S$3:$S$53,0),0)+IFERROR(MATCH(A68,$T$3:$T$53,0),0)+IFERROR(MATCH(A68,$U$3:$U$53,0),0)+IFERROR(MATCH(A68,$V$3:$V$53,0),0)+IFERROR(MATCH(A68,$W$3:$W$53,0),0)+IFERROR(MATCH(A68,$X$3:$X$53,0),0)+IFERROR(MATCH(A68,$Y$3:$Y$53,0),0)+IFERROR(MATCH(A68,$Z$3:$Z$53,0),0)+IFERROR(MATCH(A68,$AA$3:$AA$53,0),0)+IFERROR(MATCH(A68,$AB$3:$AB$53,0),0)+IFERROR(MATCH(A68,$AC$3:$AC$53,0),0)+IFERROR(MATCH(A68,$AD$3:$AD$53,0),0)+IFERROR(MATCH(A68,$AE$3:$AE$53,0),0)+IFERROR(MATCH(A68,$AF$3:$AF$53,0),0)+IFERROR(MATCH(A68,$AG$3:$AG$53,0),0)+IFERROR(MATCH(A68,$AH$3:$AH$53,0),0)+IFERROR(MATCH(A68,$AI$3:$AI$53,0),0)+IFERROR(MATCH(A68,$AJ$3:$AJ$53,0),0)+IFERROR(MATCH(A68,$AK$3:$AK$53,0),0)+IFERROR(MATCH(A68,$AL$3:$AL$53,0),0)+IFERROR(MATCH(A68,$AM$3:$AM$53,0),0)+IFERROR(MATCH(A68,$AN$3:$AN$53,0),0)+IFERROR(MATCH(A68,$AO$3:$AO$53,0),0)+IFERROR(MATCH(A68,$AP$3:$AP$53,0),0)+IFERROR(MATCH(A68,$AQ$3:$AQ$53,0),0)</f>
        <v>29</v>
      </c>
      <c r="D68" s="1" t="str">
        <f t="shared" ref="D68:D131" si="7">IF(OR(B68=-2.5,C68=0)=TRUE,"Error","")</f>
        <v/>
      </c>
      <c r="E68" s="1">
        <f t="shared" ref="E68:E131" si="8">(B68+2)*220-3950+IF(MOD(B68,1)&lt;&gt;0,-55,0)</f>
        <v>-2630</v>
      </c>
      <c r="F68" s="1">
        <f t="shared" ref="F68:F131" si="9">(C68-1)*-44+2260</f>
        <v>1028</v>
      </c>
    </row>
    <row r="69" spans="1:6" ht="15" customHeight="1" x14ac:dyDescent="0.25">
      <c r="A69" s="2" t="str">
        <v>basicLanding</v>
      </c>
      <c r="B69" s="1">
        <f t="shared" si="5"/>
        <v>4</v>
      </c>
      <c r="C69" s="1">
        <f t="shared" si="6"/>
        <v>31</v>
      </c>
      <c r="D69" s="1" t="str">
        <f t="shared" si="7"/>
        <v/>
      </c>
      <c r="E69" s="1">
        <f t="shared" si="8"/>
        <v>-2630</v>
      </c>
      <c r="F69" s="1">
        <f t="shared" si="9"/>
        <v>940</v>
      </c>
    </row>
    <row r="70" spans="1:6" ht="15" customHeight="1" x14ac:dyDescent="0.25">
      <c r="A70" s="2" t="str">
        <v>enhancedSurvivability</v>
      </c>
      <c r="B70" s="1">
        <f t="shared" si="5"/>
        <v>4</v>
      </c>
      <c r="C70" s="1">
        <f t="shared" si="6"/>
        <v>34</v>
      </c>
      <c r="D70" s="1" t="str">
        <f t="shared" si="7"/>
        <v/>
      </c>
      <c r="E70" s="1">
        <f t="shared" si="8"/>
        <v>-2630</v>
      </c>
      <c r="F70" s="1">
        <f t="shared" si="9"/>
        <v>808</v>
      </c>
    </row>
    <row r="71" spans="1:6" ht="15" customHeight="1" x14ac:dyDescent="0.25">
      <c r="A71" s="2" t="str">
        <v>basicCommandModules</v>
      </c>
      <c r="B71" s="1">
        <f t="shared" si="5"/>
        <v>4</v>
      </c>
      <c r="C71" s="1">
        <f t="shared" si="6"/>
        <v>35</v>
      </c>
      <c r="D71" s="1" t="str">
        <f t="shared" si="7"/>
        <v/>
      </c>
      <c r="E71" s="1">
        <f t="shared" si="8"/>
        <v>-2630</v>
      </c>
      <c r="F71" s="1">
        <f t="shared" si="9"/>
        <v>764</v>
      </c>
    </row>
    <row r="72" spans="1:6" ht="15" customHeight="1" x14ac:dyDescent="0.25">
      <c r="A72" s="2" t="str">
        <v>basicScience</v>
      </c>
      <c r="B72" s="1">
        <f t="shared" si="5"/>
        <v>4</v>
      </c>
      <c r="C72" s="1">
        <f t="shared" si="6"/>
        <v>39</v>
      </c>
      <c r="D72" s="1" t="str">
        <f t="shared" si="7"/>
        <v/>
      </c>
      <c r="E72" s="1">
        <f t="shared" si="8"/>
        <v>-2630</v>
      </c>
      <c r="F72" s="1">
        <f t="shared" si="9"/>
        <v>588</v>
      </c>
    </row>
    <row r="73" spans="1:6" ht="15" customHeight="1" x14ac:dyDescent="0.25">
      <c r="A73" s="2" t="str">
        <v>groundScience</v>
      </c>
      <c r="B73" s="1">
        <f t="shared" si="5"/>
        <v>4</v>
      </c>
      <c r="C73" s="1">
        <f t="shared" si="6"/>
        <v>40</v>
      </c>
      <c r="D73" s="1" t="str">
        <f t="shared" si="7"/>
        <v/>
      </c>
      <c r="E73" s="1">
        <f t="shared" si="8"/>
        <v>-2630</v>
      </c>
      <c r="F73" s="1">
        <f t="shared" si="9"/>
        <v>544</v>
      </c>
    </row>
    <row r="74" spans="1:6" ht="15" customHeight="1" x14ac:dyDescent="0.25">
      <c r="A74" s="2" t="str">
        <v>antennaArrays</v>
      </c>
      <c r="B74" s="1">
        <f t="shared" si="5"/>
        <v>4</v>
      </c>
      <c r="C74" s="1">
        <f t="shared" si="6"/>
        <v>42</v>
      </c>
      <c r="D74" s="1" t="str">
        <f t="shared" si="7"/>
        <v/>
      </c>
      <c r="E74" s="1">
        <f t="shared" si="8"/>
        <v>-2630</v>
      </c>
      <c r="F74" s="1">
        <f t="shared" si="9"/>
        <v>456</v>
      </c>
    </row>
    <row r="75" spans="1:6" ht="15" customHeight="1" x14ac:dyDescent="0.25">
      <c r="A75" s="2" t="str">
        <v>basicSatellites</v>
      </c>
      <c r="B75" s="1">
        <f t="shared" si="5"/>
        <v>4</v>
      </c>
      <c r="C75" s="1">
        <f t="shared" si="6"/>
        <v>43</v>
      </c>
      <c r="D75" s="1" t="str">
        <f t="shared" si="7"/>
        <v/>
      </c>
      <c r="E75" s="1">
        <f t="shared" si="8"/>
        <v>-2630</v>
      </c>
      <c r="F75" s="1">
        <f t="shared" si="9"/>
        <v>412</v>
      </c>
    </row>
    <row r="76" spans="1:6" ht="15" customHeight="1" x14ac:dyDescent="0.25">
      <c r="A76" s="2" t="str">
        <v>avionics</v>
      </c>
      <c r="B76" s="1">
        <f t="shared" si="5"/>
        <v>4</v>
      </c>
      <c r="C76" s="1">
        <f t="shared" si="6"/>
        <v>44</v>
      </c>
      <c r="D76" s="1" t="str">
        <f t="shared" si="7"/>
        <v/>
      </c>
      <c r="E76" s="1">
        <f t="shared" si="8"/>
        <v>-2630</v>
      </c>
      <c r="F76" s="1">
        <f t="shared" si="9"/>
        <v>368</v>
      </c>
    </row>
    <row r="77" spans="1:6" ht="15" customHeight="1" x14ac:dyDescent="0.25">
      <c r="A77" s="2" t="str">
        <v>batteryTech</v>
      </c>
      <c r="B77" s="1">
        <f t="shared" si="5"/>
        <v>4</v>
      </c>
      <c r="C77" s="1">
        <f t="shared" si="6"/>
        <v>46</v>
      </c>
      <c r="D77" s="1" t="str">
        <f t="shared" si="7"/>
        <v/>
      </c>
      <c r="E77" s="1">
        <f t="shared" si="8"/>
        <v>-2630</v>
      </c>
      <c r="F77" s="1">
        <f t="shared" si="9"/>
        <v>280</v>
      </c>
    </row>
    <row r="78" spans="1:6" ht="15" customHeight="1" x14ac:dyDescent="0.25">
      <c r="A78" s="2" t="str">
        <v>tier4_bottom</v>
      </c>
      <c r="B78" s="1">
        <f t="shared" si="5"/>
        <v>4</v>
      </c>
      <c r="C78" s="1">
        <f t="shared" si="6"/>
        <v>51</v>
      </c>
      <c r="D78" s="1" t="str">
        <f t="shared" si="7"/>
        <v/>
      </c>
      <c r="E78" s="1">
        <f t="shared" si="8"/>
        <v>-2630</v>
      </c>
      <c r="F78" s="1">
        <f t="shared" si="9"/>
        <v>60</v>
      </c>
    </row>
    <row r="79" spans="1:6" ht="15" customHeight="1" x14ac:dyDescent="0.25">
      <c r="A79" s="2" t="str">
        <v>earlyLiquidFuelPropulsionSystems</v>
      </c>
      <c r="B79" s="1">
        <f t="shared" si="5"/>
        <v>4.5</v>
      </c>
      <c r="C79" s="1">
        <f t="shared" si="6"/>
        <v>15</v>
      </c>
      <c r="D79" s="1" t="str">
        <f t="shared" si="7"/>
        <v/>
      </c>
      <c r="E79" s="1">
        <f t="shared" si="8"/>
        <v>-2575</v>
      </c>
      <c r="F79" s="1">
        <f t="shared" si="9"/>
        <v>1644</v>
      </c>
    </row>
    <row r="80" spans="1:6" ht="15" customHeight="1" x14ac:dyDescent="0.25">
      <c r="A80" s="2" t="str">
        <v>advancedCryoRocketry</v>
      </c>
      <c r="B80" s="1">
        <f t="shared" si="5"/>
        <v>4.5</v>
      </c>
      <c r="C80" s="1">
        <f t="shared" si="6"/>
        <v>16</v>
      </c>
      <c r="D80" s="1" t="str">
        <f t="shared" si="7"/>
        <v/>
      </c>
      <c r="E80" s="1">
        <f t="shared" si="8"/>
        <v>-2575</v>
      </c>
      <c r="F80" s="1">
        <f t="shared" si="9"/>
        <v>1600</v>
      </c>
    </row>
    <row r="81" spans="1:6" ht="15" customHeight="1" x14ac:dyDescent="0.25">
      <c r="A81" s="2" t="str">
        <v>advancedLiquidFuelRocketry</v>
      </c>
      <c r="B81" s="1">
        <f t="shared" si="5"/>
        <v>4.5</v>
      </c>
      <c r="C81" s="1">
        <f t="shared" si="6"/>
        <v>18</v>
      </c>
      <c r="D81" s="1" t="str">
        <f t="shared" si="7"/>
        <v/>
      </c>
      <c r="E81" s="1">
        <f t="shared" si="8"/>
        <v>-2575</v>
      </c>
      <c r="F81" s="1">
        <f t="shared" si="9"/>
        <v>1512</v>
      </c>
    </row>
    <row r="82" spans="1:6" ht="15" customHeight="1" x14ac:dyDescent="0.25">
      <c r="A82" s="2" t="str">
        <v>proceduralWings</v>
      </c>
      <c r="B82" s="1">
        <f t="shared" si="5"/>
        <v>4.5</v>
      </c>
      <c r="C82" s="1">
        <f t="shared" si="6"/>
        <v>30</v>
      </c>
      <c r="D82" s="1" t="str">
        <f t="shared" si="7"/>
        <v/>
      </c>
      <c r="E82" s="1">
        <f t="shared" si="8"/>
        <v>-2575</v>
      </c>
      <c r="F82" s="1">
        <f t="shared" si="9"/>
        <v>984</v>
      </c>
    </row>
    <row r="83" spans="1:6" ht="15" customHeight="1" x14ac:dyDescent="0.25">
      <c r="A83" s="2" t="str">
        <v>reentryModule</v>
      </c>
      <c r="B83" s="1">
        <f t="shared" si="5"/>
        <v>4.5</v>
      </c>
      <c r="C83" s="1">
        <f t="shared" si="6"/>
        <v>37</v>
      </c>
      <c r="D83" s="1" t="str">
        <f t="shared" si="7"/>
        <v/>
      </c>
      <c r="E83" s="1">
        <f t="shared" si="8"/>
        <v>-2575</v>
      </c>
      <c r="F83" s="1">
        <f t="shared" si="9"/>
        <v>676</v>
      </c>
    </row>
    <row r="84" spans="1:6" ht="15" customHeight="1" x14ac:dyDescent="0.25">
      <c r="A84" s="2" t="str">
        <v>tier5</v>
      </c>
      <c r="B84" s="1">
        <f t="shared" si="5"/>
        <v>5</v>
      </c>
      <c r="C84" s="1">
        <f t="shared" si="6"/>
        <v>1</v>
      </c>
      <c r="D84" s="1" t="str">
        <f t="shared" si="7"/>
        <v/>
      </c>
      <c r="E84" s="1">
        <f t="shared" si="8"/>
        <v>-2410</v>
      </c>
      <c r="F84" s="1">
        <f t="shared" si="9"/>
        <v>2260</v>
      </c>
    </row>
    <row r="85" spans="1:6" ht="15" customHeight="1" x14ac:dyDescent="0.25">
      <c r="A85" s="2" t="str">
        <v>mediumBoosters</v>
      </c>
      <c r="B85" s="1">
        <f t="shared" si="5"/>
        <v>5</v>
      </c>
      <c r="C85" s="1">
        <f t="shared" si="6"/>
        <v>2</v>
      </c>
      <c r="D85" s="1" t="str">
        <f t="shared" si="7"/>
        <v/>
      </c>
      <c r="E85" s="1">
        <f t="shared" si="8"/>
        <v>-2410</v>
      </c>
      <c r="F85" s="1">
        <f t="shared" si="9"/>
        <v>2216</v>
      </c>
    </row>
    <row r="86" spans="1:6" ht="15" customHeight="1" x14ac:dyDescent="0.25">
      <c r="A86" s="2" t="str">
        <v>advFlightControl</v>
      </c>
      <c r="B86" s="1">
        <f t="shared" si="5"/>
        <v>5</v>
      </c>
      <c r="C86" s="1">
        <f t="shared" si="6"/>
        <v>11</v>
      </c>
      <c r="D86" s="1" t="str">
        <f t="shared" si="7"/>
        <v/>
      </c>
      <c r="E86" s="1">
        <f t="shared" si="8"/>
        <v>-2410</v>
      </c>
      <c r="F86" s="1">
        <f t="shared" si="9"/>
        <v>1820</v>
      </c>
    </row>
    <row r="87" spans="1:6" ht="15" customHeight="1" x14ac:dyDescent="0.25">
      <c r="A87" s="2" t="str">
        <v>propulsionSystems</v>
      </c>
      <c r="B87" s="1">
        <f t="shared" si="5"/>
        <v>5</v>
      </c>
      <c r="C87" s="1">
        <f t="shared" si="6"/>
        <v>14</v>
      </c>
      <c r="D87" s="1" t="str">
        <f t="shared" si="7"/>
        <v/>
      </c>
      <c r="E87" s="1">
        <f t="shared" si="8"/>
        <v>-2410</v>
      </c>
      <c r="F87" s="1">
        <f t="shared" si="9"/>
        <v>1688</v>
      </c>
    </row>
    <row r="88" spans="1:6" ht="15" customHeight="1" x14ac:dyDescent="0.25">
      <c r="A88" s="2" t="str">
        <v>heavyRocketry</v>
      </c>
      <c r="B88" s="1">
        <f t="shared" si="5"/>
        <v>5</v>
      </c>
      <c r="C88" s="1">
        <f t="shared" si="6"/>
        <v>17</v>
      </c>
      <c r="D88" s="1" t="str">
        <f t="shared" si="7"/>
        <v/>
      </c>
      <c r="E88" s="1">
        <f t="shared" si="8"/>
        <v>-2410</v>
      </c>
      <c r="F88" s="1">
        <f t="shared" si="9"/>
        <v>1556</v>
      </c>
    </row>
    <row r="89" spans="1:6" ht="15" customHeight="1" x14ac:dyDescent="0.25">
      <c r="A89" s="2" t="str">
        <v>fuelSystems</v>
      </c>
      <c r="B89" s="1">
        <f t="shared" si="5"/>
        <v>5</v>
      </c>
      <c r="C89" s="1">
        <f t="shared" si="6"/>
        <v>20</v>
      </c>
      <c r="D89" s="1" t="str">
        <f t="shared" si="7"/>
        <v/>
      </c>
      <c r="E89" s="1">
        <f t="shared" si="8"/>
        <v>-2410</v>
      </c>
      <c r="F89" s="1">
        <f t="shared" si="9"/>
        <v>1424</v>
      </c>
    </row>
    <row r="90" spans="1:6" ht="15" customHeight="1" x14ac:dyDescent="0.25">
      <c r="A90" s="2" t="str">
        <v>flexibleFuelSolutions</v>
      </c>
      <c r="B90" s="1">
        <f t="shared" si="5"/>
        <v>5</v>
      </c>
      <c r="C90" s="1">
        <f t="shared" si="6"/>
        <v>21</v>
      </c>
      <c r="D90" s="1" t="str">
        <f t="shared" si="7"/>
        <v/>
      </c>
      <c r="E90" s="1">
        <f t="shared" si="8"/>
        <v>-2410</v>
      </c>
      <c r="F90" s="1">
        <f t="shared" si="9"/>
        <v>1380</v>
      </c>
    </row>
    <row r="91" spans="1:6" ht="15" customHeight="1" x14ac:dyDescent="0.25">
      <c r="A91" s="2" t="str">
        <v>docking</v>
      </c>
      <c r="B91" s="1">
        <f t="shared" si="5"/>
        <v>5</v>
      </c>
      <c r="C91" s="1">
        <f t="shared" si="6"/>
        <v>23</v>
      </c>
      <c r="D91" s="1" t="str">
        <f t="shared" si="7"/>
        <v/>
      </c>
      <c r="E91" s="1">
        <f t="shared" si="8"/>
        <v>-2410</v>
      </c>
      <c r="F91" s="1">
        <f t="shared" si="9"/>
        <v>1292</v>
      </c>
    </row>
    <row r="92" spans="1:6" ht="15" customHeight="1" x14ac:dyDescent="0.25">
      <c r="A92" s="2" t="str">
        <v>adapters</v>
      </c>
      <c r="B92" s="1">
        <f t="shared" si="5"/>
        <v>5</v>
      </c>
      <c r="C92" s="1">
        <f t="shared" si="6"/>
        <v>24</v>
      </c>
      <c r="D92" s="1" t="str">
        <f t="shared" si="7"/>
        <v/>
      </c>
      <c r="E92" s="1">
        <f t="shared" si="8"/>
        <v>-2410</v>
      </c>
      <c r="F92" s="1">
        <f t="shared" si="9"/>
        <v>1248</v>
      </c>
    </row>
    <row r="93" spans="1:6" ht="15" customHeight="1" x14ac:dyDescent="0.25">
      <c r="A93" s="2" t="str">
        <v>advConstruction</v>
      </c>
      <c r="B93" s="1">
        <f t="shared" si="5"/>
        <v>5</v>
      </c>
      <c r="C93" s="1">
        <f t="shared" si="6"/>
        <v>25</v>
      </c>
      <c r="D93" s="1" t="str">
        <f t="shared" si="7"/>
        <v/>
      </c>
      <c r="E93" s="1">
        <f t="shared" si="8"/>
        <v>-2410</v>
      </c>
      <c r="F93" s="1">
        <f t="shared" si="9"/>
        <v>1204</v>
      </c>
    </row>
    <row r="94" spans="1:6" ht="15" customHeight="1" x14ac:dyDescent="0.25">
      <c r="A94" s="2" t="str">
        <v>earlyActuators</v>
      </c>
      <c r="B94" s="1">
        <f t="shared" si="5"/>
        <v>5</v>
      </c>
      <c r="C94" s="1">
        <f t="shared" si="6"/>
        <v>26</v>
      </c>
      <c r="D94" s="1" t="str">
        <f t="shared" si="7"/>
        <v/>
      </c>
      <c r="E94" s="1">
        <f t="shared" si="8"/>
        <v>-2410</v>
      </c>
      <c r="F94" s="1">
        <f t="shared" si="9"/>
        <v>1160</v>
      </c>
    </row>
    <row r="95" spans="1:6" ht="15" customHeight="1" x14ac:dyDescent="0.25">
      <c r="A95" s="2" t="str">
        <v>streamlinedFlight</v>
      </c>
      <c r="B95" s="1">
        <f t="shared" si="5"/>
        <v>5</v>
      </c>
      <c r="C95" s="1">
        <f t="shared" si="6"/>
        <v>28</v>
      </c>
      <c r="D95" s="1" t="str">
        <f t="shared" si="7"/>
        <v/>
      </c>
      <c r="E95" s="1">
        <f t="shared" si="8"/>
        <v>-2410</v>
      </c>
      <c r="F95" s="1">
        <f t="shared" si="9"/>
        <v>1072</v>
      </c>
    </row>
    <row r="96" spans="1:6" ht="15" customHeight="1" x14ac:dyDescent="0.25">
      <c r="A96" s="2" t="str">
        <v>aerodynamicSystems</v>
      </c>
      <c r="B96" s="1">
        <f t="shared" si="5"/>
        <v>5</v>
      </c>
      <c r="C96" s="1">
        <f t="shared" si="6"/>
        <v>29</v>
      </c>
      <c r="D96" s="1" t="str">
        <f t="shared" si="7"/>
        <v/>
      </c>
      <c r="E96" s="1">
        <f t="shared" si="8"/>
        <v>-2410</v>
      </c>
      <c r="F96" s="1">
        <f t="shared" si="9"/>
        <v>1028</v>
      </c>
    </row>
    <row r="97" spans="1:9" ht="15" customHeight="1" x14ac:dyDescent="0.25">
      <c r="A97" s="2" t="str">
        <v>subsonicFlight</v>
      </c>
      <c r="B97" s="1">
        <f t="shared" si="5"/>
        <v>5</v>
      </c>
      <c r="C97" s="1">
        <f t="shared" si="6"/>
        <v>30</v>
      </c>
      <c r="D97" s="1" t="str">
        <f t="shared" si="7"/>
        <v/>
      </c>
      <c r="E97" s="1">
        <f t="shared" si="8"/>
        <v>-2410</v>
      </c>
      <c r="F97" s="1">
        <f t="shared" si="9"/>
        <v>984</v>
      </c>
    </row>
    <row r="98" spans="1:9" ht="15" customHeight="1" x14ac:dyDescent="0.25">
      <c r="A98" s="2" t="str">
        <v>landing</v>
      </c>
      <c r="B98" s="1">
        <f t="shared" si="5"/>
        <v>5</v>
      </c>
      <c r="C98" s="1">
        <f t="shared" si="6"/>
        <v>31</v>
      </c>
      <c r="D98" s="1" t="str">
        <f t="shared" si="7"/>
        <v/>
      </c>
      <c r="E98" s="1">
        <f t="shared" si="8"/>
        <v>-2410</v>
      </c>
      <c r="F98" s="1">
        <f t="shared" si="9"/>
        <v>940</v>
      </c>
    </row>
    <row r="99" spans="1:9" ht="15" customHeight="1" x14ac:dyDescent="0.25">
      <c r="A99" s="2" t="str">
        <v>spaceExploration</v>
      </c>
      <c r="B99" s="1">
        <f t="shared" si="5"/>
        <v>5</v>
      </c>
      <c r="C99" s="1">
        <f t="shared" si="6"/>
        <v>32</v>
      </c>
      <c r="D99" s="1" t="str">
        <f t="shared" si="7"/>
        <v/>
      </c>
      <c r="E99" s="1">
        <f t="shared" si="8"/>
        <v>-2410</v>
      </c>
      <c r="F99" s="1">
        <f t="shared" si="9"/>
        <v>896</v>
      </c>
    </row>
    <row r="100" spans="1:9" ht="15" customHeight="1" x14ac:dyDescent="0.25">
      <c r="A100" s="2" t="str">
        <v>heatShields</v>
      </c>
      <c r="B100" s="1">
        <f t="shared" si="5"/>
        <v>5</v>
      </c>
      <c r="C100" s="1">
        <f t="shared" si="6"/>
        <v>33</v>
      </c>
      <c r="D100" s="1" t="str">
        <f t="shared" si="7"/>
        <v/>
      </c>
      <c r="E100" s="1">
        <f t="shared" si="8"/>
        <v>-2410</v>
      </c>
      <c r="F100" s="1">
        <f t="shared" si="9"/>
        <v>852</v>
      </c>
    </row>
    <row r="101" spans="1:9" ht="15" customHeight="1" x14ac:dyDescent="0.25">
      <c r="A101" s="2" t="str">
        <v>simpleCommandModules</v>
      </c>
      <c r="B101" s="1">
        <f t="shared" si="5"/>
        <v>5</v>
      </c>
      <c r="C101" s="1">
        <f t="shared" si="6"/>
        <v>35</v>
      </c>
      <c r="D101" s="1" t="str">
        <f t="shared" si="7"/>
        <v/>
      </c>
      <c r="E101" s="1">
        <f t="shared" si="8"/>
        <v>-2410</v>
      </c>
      <c r="F101" s="1">
        <f t="shared" si="9"/>
        <v>764</v>
      </c>
    </row>
    <row r="102" spans="1:9" ht="15" customHeight="1" x14ac:dyDescent="0.25">
      <c r="A102" s="2" t="str">
        <v>appliedScience</v>
      </c>
      <c r="B102" s="1">
        <f t="shared" si="5"/>
        <v>5</v>
      </c>
      <c r="C102" s="1">
        <f t="shared" si="6"/>
        <v>39</v>
      </c>
      <c r="D102" s="1" t="str">
        <f t="shared" si="7"/>
        <v/>
      </c>
      <c r="E102" s="1">
        <f t="shared" si="8"/>
        <v>-2410</v>
      </c>
      <c r="F102" s="1">
        <f t="shared" si="9"/>
        <v>588</v>
      </c>
    </row>
    <row r="103" spans="1:9" ht="14.5" customHeight="1" x14ac:dyDescent="0.25">
      <c r="A103" s="2" t="str">
        <v>miniaturization</v>
      </c>
      <c r="B103" s="1">
        <f t="shared" si="5"/>
        <v>5</v>
      </c>
      <c r="C103" s="1">
        <f t="shared" si="6"/>
        <v>40</v>
      </c>
      <c r="D103" s="1" t="str">
        <f t="shared" si="7"/>
        <v/>
      </c>
      <c r="E103" s="1">
        <f t="shared" si="8"/>
        <v>-2410</v>
      </c>
      <c r="F103" s="1">
        <f t="shared" si="9"/>
        <v>544</v>
      </c>
    </row>
    <row r="104" spans="1:9" ht="14.5" customHeight="1" x14ac:dyDescent="0.25">
      <c r="A104" s="2" t="str">
        <v>parabolicAntennas</v>
      </c>
      <c r="B104" s="1">
        <f t="shared" si="5"/>
        <v>5</v>
      </c>
      <c r="C104" s="1">
        <f t="shared" si="6"/>
        <v>42</v>
      </c>
      <c r="D104" s="1" t="str">
        <f t="shared" si="7"/>
        <v/>
      </c>
      <c r="E104" s="1">
        <f t="shared" si="8"/>
        <v>-2410</v>
      </c>
      <c r="F104" s="1">
        <f t="shared" si="9"/>
        <v>456</v>
      </c>
    </row>
    <row r="105" spans="1:9" ht="14.5" customHeight="1" x14ac:dyDescent="0.25">
      <c r="A105" s="2" t="str">
        <v>earlySatellites</v>
      </c>
      <c r="B105" s="1">
        <f t="shared" si="5"/>
        <v>5</v>
      </c>
      <c r="C105" s="1">
        <f t="shared" si="6"/>
        <v>43</v>
      </c>
      <c r="D105" s="1" t="str">
        <f t="shared" si="7"/>
        <v/>
      </c>
      <c r="E105" s="1">
        <f t="shared" si="8"/>
        <v>-2410</v>
      </c>
      <c r="F105" s="1">
        <f t="shared" si="9"/>
        <v>412</v>
      </c>
    </row>
    <row r="106" spans="1:9" ht="14.5" customHeight="1" x14ac:dyDescent="0.25">
      <c r="A106" s="2" t="str">
        <v>solarTech</v>
      </c>
      <c r="B106" s="1">
        <f t="shared" si="5"/>
        <v>5</v>
      </c>
      <c r="C106" s="1">
        <f t="shared" si="6"/>
        <v>46</v>
      </c>
      <c r="D106" s="1" t="str">
        <f t="shared" si="7"/>
        <v/>
      </c>
      <c r="E106" s="1">
        <f t="shared" si="8"/>
        <v>-2410</v>
      </c>
      <c r="F106" s="1">
        <f t="shared" si="9"/>
        <v>280</v>
      </c>
    </row>
    <row r="107" spans="1:9" ht="14.5" customHeight="1" x14ac:dyDescent="0.25">
      <c r="A107" s="2" t="str">
        <v>electrics</v>
      </c>
      <c r="B107" s="1">
        <f t="shared" si="5"/>
        <v>5</v>
      </c>
      <c r="C107" s="1">
        <f t="shared" si="6"/>
        <v>47</v>
      </c>
      <c r="D107" s="1" t="str">
        <f t="shared" si="7"/>
        <v/>
      </c>
      <c r="E107" s="1">
        <f t="shared" si="8"/>
        <v>-2410</v>
      </c>
      <c r="F107" s="1">
        <f t="shared" si="9"/>
        <v>236</v>
      </c>
    </row>
    <row r="108" spans="1:9" ht="14.5" customHeight="1" x14ac:dyDescent="0.25">
      <c r="A108" s="2" t="str">
        <v>recycling</v>
      </c>
      <c r="B108" s="1">
        <f t="shared" si="5"/>
        <v>5</v>
      </c>
      <c r="C108" s="1">
        <f t="shared" si="6"/>
        <v>49</v>
      </c>
      <c r="D108" s="1" t="str">
        <f t="shared" si="7"/>
        <v/>
      </c>
      <c r="E108" s="1">
        <f t="shared" si="8"/>
        <v>-2410</v>
      </c>
      <c r="F108" s="1">
        <f t="shared" si="9"/>
        <v>148</v>
      </c>
    </row>
    <row r="109" spans="1:9" ht="14.5" customHeight="1" x14ac:dyDescent="0.25">
      <c r="A109" s="2" t="str">
        <v>storageTech</v>
      </c>
      <c r="B109" s="1">
        <f t="shared" si="5"/>
        <v>5</v>
      </c>
      <c r="C109" s="1">
        <f t="shared" si="6"/>
        <v>50</v>
      </c>
      <c r="D109" s="1" t="str">
        <f t="shared" si="7"/>
        <v/>
      </c>
      <c r="E109" s="1">
        <f t="shared" si="8"/>
        <v>-2410</v>
      </c>
      <c r="F109" s="1">
        <f t="shared" si="9"/>
        <v>104</v>
      </c>
    </row>
    <row r="110" spans="1:9" ht="14.5" customHeight="1" x14ac:dyDescent="0.25">
      <c r="A110" s="2" t="str">
        <v>tier5_bottom</v>
      </c>
      <c r="B110" s="1">
        <f t="shared" si="5"/>
        <v>5</v>
      </c>
      <c r="C110" s="1">
        <f t="shared" si="6"/>
        <v>51</v>
      </c>
      <c r="D110" s="1" t="str">
        <f t="shared" si="7"/>
        <v/>
      </c>
      <c r="E110" s="1">
        <f t="shared" si="8"/>
        <v>-2410</v>
      </c>
      <c r="F110" s="1">
        <f t="shared" si="9"/>
        <v>60</v>
      </c>
    </row>
    <row r="111" spans="1:9" ht="14.5" customHeight="1" x14ac:dyDescent="0.25">
      <c r="A111" s="2" t="str">
        <v>liquidFuelPropulsionSystems</v>
      </c>
      <c r="B111" s="1">
        <f t="shared" si="5"/>
        <v>5.5</v>
      </c>
      <c r="C111" s="1">
        <f t="shared" si="6"/>
        <v>15</v>
      </c>
      <c r="D111" s="1" t="str">
        <f t="shared" si="7"/>
        <v/>
      </c>
      <c r="E111" s="1">
        <f t="shared" si="8"/>
        <v>-2355</v>
      </c>
      <c r="F111" s="1">
        <f t="shared" si="9"/>
        <v>1644</v>
      </c>
    </row>
    <row r="112" spans="1:9" ht="14.5" customHeight="1" x14ac:dyDescent="0.25">
      <c r="A112" s="2" t="str">
        <v>heavyCryoRocketry</v>
      </c>
      <c r="B112" s="1">
        <f t="shared" si="5"/>
        <v>5.5</v>
      </c>
      <c r="C112" s="1">
        <f t="shared" si="6"/>
        <v>16</v>
      </c>
      <c r="D112" s="1" t="str">
        <f t="shared" si="7"/>
        <v/>
      </c>
      <c r="E112" s="1">
        <f t="shared" si="8"/>
        <v>-2355</v>
      </c>
      <c r="F112" s="1">
        <f t="shared" si="9"/>
        <v>1600</v>
      </c>
      <c r="I112" s="2"/>
    </row>
    <row r="113" spans="1:9" ht="14.5" customHeight="1" x14ac:dyDescent="0.25">
      <c r="A113" s="2" t="str">
        <v>heavyLiquidFuelRocketry</v>
      </c>
      <c r="B113" s="1">
        <f t="shared" si="5"/>
        <v>5.5</v>
      </c>
      <c r="C113" s="1">
        <f t="shared" si="6"/>
        <v>18</v>
      </c>
      <c r="D113" s="1" t="str">
        <f t="shared" si="7"/>
        <v/>
      </c>
      <c r="E113" s="1">
        <f t="shared" si="8"/>
        <v>-2355</v>
      </c>
      <c r="F113" s="1">
        <f t="shared" si="9"/>
        <v>1512</v>
      </c>
      <c r="I113" s="2"/>
    </row>
    <row r="114" spans="1:9" ht="14.5" customHeight="1" x14ac:dyDescent="0.25">
      <c r="A114" s="2" t="str">
        <v>simpleCommandModulesExtensions</v>
      </c>
      <c r="B114" s="1">
        <f t="shared" si="5"/>
        <v>5.5</v>
      </c>
      <c r="C114" s="1">
        <f t="shared" si="6"/>
        <v>36</v>
      </c>
      <c r="D114" s="1" t="str">
        <f t="shared" si="7"/>
        <v/>
      </c>
      <c r="E114" s="1">
        <f t="shared" si="8"/>
        <v>-2355</v>
      </c>
      <c r="F114" s="1">
        <f t="shared" si="9"/>
        <v>720</v>
      </c>
      <c r="I114" s="2"/>
    </row>
    <row r="115" spans="1:9" ht="14.5" customHeight="1" x14ac:dyDescent="0.25">
      <c r="A115" s="2" t="str">
        <v>advancedReentryModule</v>
      </c>
      <c r="B115" s="1">
        <f t="shared" si="5"/>
        <v>5.5</v>
      </c>
      <c r="C115" s="1">
        <f t="shared" si="6"/>
        <v>37</v>
      </c>
      <c r="D115" s="1" t="str">
        <f t="shared" si="7"/>
        <v/>
      </c>
      <c r="E115" s="1">
        <f t="shared" si="8"/>
        <v>-2355</v>
      </c>
      <c r="F115" s="1">
        <f t="shared" si="9"/>
        <v>676</v>
      </c>
      <c r="I115" s="2"/>
    </row>
    <row r="116" spans="1:9" ht="14.5" customHeight="1" x14ac:dyDescent="0.25">
      <c r="A116" s="2" t="str">
        <v>tier6</v>
      </c>
      <c r="B116" s="1">
        <f t="shared" si="5"/>
        <v>6</v>
      </c>
      <c r="C116" s="1">
        <f t="shared" si="6"/>
        <v>1</v>
      </c>
      <c r="D116" s="1" t="str">
        <f t="shared" si="7"/>
        <v/>
      </c>
      <c r="E116" s="1">
        <f t="shared" si="8"/>
        <v>-2190</v>
      </c>
      <c r="F116" s="1">
        <f t="shared" si="9"/>
        <v>2260</v>
      </c>
      <c r="I116" s="4"/>
    </row>
    <row r="117" spans="1:9" ht="14.5" customHeight="1" x14ac:dyDescent="0.25">
      <c r="A117" s="2" t="str">
        <v>largeBoosters</v>
      </c>
      <c r="B117" s="1">
        <f t="shared" si="5"/>
        <v>6</v>
      </c>
      <c r="C117" s="1">
        <f t="shared" si="6"/>
        <v>2</v>
      </c>
      <c r="D117" s="1" t="str">
        <f t="shared" si="7"/>
        <v/>
      </c>
      <c r="E117" s="1">
        <f t="shared" si="8"/>
        <v>-2190</v>
      </c>
      <c r="F117" s="1">
        <f t="shared" si="9"/>
        <v>2216</v>
      </c>
      <c r="I117" s="4"/>
    </row>
    <row r="118" spans="1:9" ht="14.5" customHeight="1" x14ac:dyDescent="0.25">
      <c r="A118" s="2" t="str">
        <v>earlyNuclearSystems</v>
      </c>
      <c r="B118" s="1">
        <f t="shared" si="5"/>
        <v>6</v>
      </c>
      <c r="C118" s="1">
        <f t="shared" si="6"/>
        <v>5</v>
      </c>
      <c r="D118" s="1" t="str">
        <f t="shared" si="7"/>
        <v/>
      </c>
      <c r="E118" s="1">
        <f t="shared" si="8"/>
        <v>-2190</v>
      </c>
      <c r="F118" s="1">
        <f t="shared" si="9"/>
        <v>2084</v>
      </c>
      <c r="I118" s="4"/>
    </row>
    <row r="119" spans="1:9" ht="14.5" customHeight="1" x14ac:dyDescent="0.25">
      <c r="A119" s="2" t="str">
        <v>specializedControl</v>
      </c>
      <c r="B119" s="1">
        <f t="shared" si="5"/>
        <v>6</v>
      </c>
      <c r="C119" s="1">
        <f t="shared" si="6"/>
        <v>11</v>
      </c>
      <c r="D119" s="1" t="str">
        <f t="shared" si="7"/>
        <v/>
      </c>
      <c r="E119" s="1">
        <f t="shared" si="8"/>
        <v>-2190</v>
      </c>
      <c r="F119" s="1">
        <f t="shared" si="9"/>
        <v>1820</v>
      </c>
      <c r="I119" s="4"/>
    </row>
    <row r="120" spans="1:9" ht="14.5" customHeight="1" x14ac:dyDescent="0.25">
      <c r="A120" s="2" t="str">
        <v>precisionPropulsion</v>
      </c>
      <c r="B120" s="1">
        <f t="shared" si="5"/>
        <v>6</v>
      </c>
      <c r="C120" s="1">
        <f t="shared" si="6"/>
        <v>14</v>
      </c>
      <c r="D120" s="1" t="str">
        <f t="shared" si="7"/>
        <v/>
      </c>
      <c r="E120" s="1">
        <f t="shared" si="8"/>
        <v>-2190</v>
      </c>
      <c r="F120" s="1">
        <f t="shared" si="9"/>
        <v>1688</v>
      </c>
      <c r="I120" s="4"/>
    </row>
    <row r="121" spans="1:9" ht="14.5" customHeight="1" x14ac:dyDescent="0.25">
      <c r="A121" s="2" t="str">
        <v>heavierRocketry</v>
      </c>
      <c r="B121" s="1">
        <f t="shared" si="5"/>
        <v>6</v>
      </c>
      <c r="C121" s="1">
        <f t="shared" si="6"/>
        <v>17</v>
      </c>
      <c r="D121" s="1" t="str">
        <f t="shared" si="7"/>
        <v/>
      </c>
      <c r="E121" s="1">
        <f t="shared" si="8"/>
        <v>-2190</v>
      </c>
      <c r="F121" s="1">
        <f t="shared" si="9"/>
        <v>1556</v>
      </c>
      <c r="I121" s="4"/>
    </row>
    <row r="122" spans="1:9" ht="14.5" customHeight="1" x14ac:dyDescent="0.25">
      <c r="A122" s="2" t="str">
        <v>advFuelSystems</v>
      </c>
      <c r="B122" s="1">
        <f t="shared" si="5"/>
        <v>6</v>
      </c>
      <c r="C122" s="1">
        <f t="shared" si="6"/>
        <v>20</v>
      </c>
      <c r="D122" s="1" t="str">
        <f t="shared" si="7"/>
        <v/>
      </c>
      <c r="E122" s="1">
        <f t="shared" si="8"/>
        <v>-2190</v>
      </c>
      <c r="F122" s="1">
        <f t="shared" si="9"/>
        <v>1424</v>
      </c>
      <c r="I122" s="3"/>
    </row>
    <row r="123" spans="1:9" ht="14.5" customHeight="1" x14ac:dyDescent="0.25">
      <c r="A123" s="2" t="str">
        <v>advancedFlexibleFuelSystems</v>
      </c>
      <c r="B123" s="1">
        <f t="shared" si="5"/>
        <v>6</v>
      </c>
      <c r="C123" s="1">
        <f t="shared" si="6"/>
        <v>21</v>
      </c>
      <c r="D123" s="1" t="str">
        <f t="shared" si="7"/>
        <v/>
      </c>
      <c r="E123" s="1">
        <f t="shared" si="8"/>
        <v>-2190</v>
      </c>
      <c r="F123" s="1">
        <f t="shared" si="9"/>
        <v>1380</v>
      </c>
      <c r="I123" s="3"/>
    </row>
    <row r="124" spans="1:9" ht="14.5" customHeight="1" x14ac:dyDescent="0.25">
      <c r="A124" s="2" t="str">
        <v>advancedDecoupling</v>
      </c>
      <c r="B124" s="1">
        <f t="shared" si="5"/>
        <v>6</v>
      </c>
      <c r="C124" s="1">
        <f t="shared" si="6"/>
        <v>23</v>
      </c>
      <c r="D124" s="1" t="str">
        <f t="shared" si="7"/>
        <v/>
      </c>
      <c r="E124" s="1">
        <f t="shared" si="8"/>
        <v>-2190</v>
      </c>
      <c r="F124" s="1">
        <f t="shared" si="9"/>
        <v>1292</v>
      </c>
      <c r="I124" s="3"/>
    </row>
    <row r="125" spans="1:9" ht="14.5" customHeight="1" x14ac:dyDescent="0.25">
      <c r="A125" s="2" t="str">
        <v>noseCones</v>
      </c>
      <c r="B125" s="1">
        <f t="shared" si="5"/>
        <v>6</v>
      </c>
      <c r="C125" s="1">
        <f t="shared" si="6"/>
        <v>24</v>
      </c>
      <c r="D125" s="1" t="str">
        <f t="shared" si="7"/>
        <v/>
      </c>
      <c r="E125" s="1">
        <f t="shared" si="8"/>
        <v>-2190</v>
      </c>
      <c r="F125" s="1">
        <f t="shared" si="9"/>
        <v>1248</v>
      </c>
      <c r="I125" s="3"/>
    </row>
    <row r="126" spans="1:9" ht="14.5" customHeight="1" x14ac:dyDescent="0.25">
      <c r="A126" s="2" t="str">
        <v>specializedConstruction</v>
      </c>
      <c r="B126" s="1">
        <f t="shared" si="5"/>
        <v>6</v>
      </c>
      <c r="C126" s="1">
        <f t="shared" si="6"/>
        <v>25</v>
      </c>
      <c r="D126" s="1" t="str">
        <f t="shared" si="7"/>
        <v/>
      </c>
      <c r="E126" s="1">
        <f t="shared" si="8"/>
        <v>-2190</v>
      </c>
      <c r="F126" s="1">
        <f t="shared" si="9"/>
        <v>1204</v>
      </c>
      <c r="I126" s="3"/>
    </row>
    <row r="127" spans="1:9" ht="14.5" customHeight="1" x14ac:dyDescent="0.25">
      <c r="A127" s="2" t="str">
        <v>actuators</v>
      </c>
      <c r="B127" s="1">
        <f t="shared" si="5"/>
        <v>6</v>
      </c>
      <c r="C127" s="1">
        <f t="shared" si="6"/>
        <v>26</v>
      </c>
      <c r="D127" s="1" t="str">
        <f t="shared" si="7"/>
        <v/>
      </c>
      <c r="E127" s="1">
        <f t="shared" si="8"/>
        <v>-2190</v>
      </c>
      <c r="F127" s="1">
        <f t="shared" si="9"/>
        <v>1160</v>
      </c>
      <c r="I127" s="3"/>
    </row>
    <row r="128" spans="1:9" ht="14.5" customHeight="1" x14ac:dyDescent="0.25">
      <c r="A128" s="2" t="str">
        <v>supersonicFlight</v>
      </c>
      <c r="B128" s="1">
        <f t="shared" si="5"/>
        <v>6</v>
      </c>
      <c r="C128" s="1">
        <f t="shared" si="6"/>
        <v>28</v>
      </c>
      <c r="D128" s="1" t="str">
        <f t="shared" si="7"/>
        <v/>
      </c>
      <c r="E128" s="1">
        <f t="shared" si="8"/>
        <v>-2190</v>
      </c>
      <c r="F128" s="1">
        <f t="shared" si="9"/>
        <v>1072</v>
      </c>
      <c r="I128" s="3"/>
    </row>
    <row r="129" spans="1:9" ht="14.5" customHeight="1" x14ac:dyDescent="0.25">
      <c r="A129" s="2" t="str">
        <v>advAerodynamics</v>
      </c>
      <c r="B129" s="1">
        <f t="shared" si="5"/>
        <v>6</v>
      </c>
      <c r="C129" s="1">
        <f t="shared" si="6"/>
        <v>29</v>
      </c>
      <c r="D129" s="1" t="str">
        <f t="shared" si="7"/>
        <v/>
      </c>
      <c r="E129" s="1">
        <f t="shared" si="8"/>
        <v>-2190</v>
      </c>
      <c r="F129" s="1">
        <f t="shared" si="9"/>
        <v>1028</v>
      </c>
      <c r="I129" s="3"/>
    </row>
    <row r="130" spans="1:9" ht="14.5" customHeight="1" x14ac:dyDescent="0.25">
      <c r="A130" s="2" t="str">
        <v>efficientFlightSystems</v>
      </c>
      <c r="B130" s="1">
        <f t="shared" si="5"/>
        <v>6</v>
      </c>
      <c r="C130" s="1">
        <f t="shared" si="6"/>
        <v>30</v>
      </c>
      <c r="D130" s="1" t="str">
        <f t="shared" si="7"/>
        <v/>
      </c>
      <c r="E130" s="1">
        <f t="shared" si="8"/>
        <v>-2190</v>
      </c>
      <c r="F130" s="1">
        <f t="shared" si="9"/>
        <v>984</v>
      </c>
      <c r="I130" s="3"/>
    </row>
    <row r="131" spans="1:9" ht="14.5" customHeight="1" x14ac:dyDescent="0.25">
      <c r="A131" s="2" t="str">
        <v>fieldScience</v>
      </c>
      <c r="B131" s="1">
        <f t="shared" si="5"/>
        <v>6</v>
      </c>
      <c r="C131" s="1">
        <f t="shared" si="6"/>
        <v>31</v>
      </c>
      <c r="D131" s="1" t="str">
        <f t="shared" si="7"/>
        <v/>
      </c>
      <c r="E131" s="1">
        <f t="shared" si="8"/>
        <v>-2190</v>
      </c>
      <c r="F131" s="1">
        <f t="shared" si="9"/>
        <v>940</v>
      </c>
      <c r="I131" s="3"/>
    </row>
    <row r="132" spans="1:9" ht="14.5" customHeight="1" x14ac:dyDescent="0.25">
      <c r="A132" s="2" t="str">
        <v>advExploration</v>
      </c>
      <c r="B132" s="1">
        <f t="shared" ref="B132:B195" si="10">(IFERROR(MATCH(A132,$I$3:$AQ$3,0),0)+IFERROR(MATCH(A132,$I$4:$AQ$4,0),0)+IFERROR(MATCH(A132,$I$5:$AQ$5,0),0)+IFERROR(MATCH(A132,$I$6:$AQ$6,0),0)+IFERROR(MATCH(A132,$I$7:$AQ$7,0),0)+IFERROR(MATCH(A132,$I$8:$AQ$8,0),0)+IFERROR(MATCH(A132,$I$9:$AQ$9,0),0)+IFERROR(MATCH(A132,$I$10:$AQ$10,0),0)+IFERROR(MATCH(A132,$I$11:$AQ$11,0),0)+IFERROR(MATCH(A132,$I$12:$AQ$12,0),0)+IFERROR(MATCH(A132,$I$13:$AQ$13,0),0)+IFERROR(MATCH(A132,$I$14:$AQ$14,0),0)+IFERROR(MATCH(A132,$I$15:$AQ$15,0),0)+IFERROR(MATCH(A132,$I$16:$AQ$16,0),0)+IFERROR(MATCH(A132,$I$17:$AQ$17,0),0)+IFERROR(MATCH(A132,$I$18:$AQ$18,0),0)+IFERROR(MATCH(A132,$I$19:$AQ$19,0),0)+IFERROR(MATCH(A132,$I$20:$AQ$20,0),0)+IFERROR(MATCH(A132,$I$21:$AQ$21,0),0)+IFERROR(MATCH(A132,$I$22:$AQ$22,0),0)+IFERROR(MATCH(A132,$I$23:$AQ$23,0),0)+IFERROR(MATCH(A132,$I$24:$AQ$24,0),0)+IFERROR(MATCH(A132,$I$25:$AQ$25,0),0)+IFERROR(MATCH(A132,$I$26:$AQ$26,0),0)+IFERROR(MATCH(A132,$I$27:$AQ$27,0),0)+IFERROR(MATCH(A132,$I$28:$AQ$28,0),0)+IFERROR(MATCH(A132,$I$29:$AQ$29,0),0)+IFERROR(MATCH(A132,$I$30:$AQ$30,0),0)+IFERROR(MATCH(A132,$I$31:$AQ$31,0),0)+IFERROR(MATCH(A132,$I$32:$AQ$32,0),0)+IFERROR(MATCH(A132,$I$33:$AQ$33,0),0)+IFERROR(MATCH(A132,$I$34:$AQ$34,0),0)+IFERROR(MATCH(A132,$I$35:$AQ$35,0),0)+IFERROR(MATCH(A132,$I$36:$AQ$36,0),0)+IFERROR(MATCH(A132,$I$37:$AQ$37,0),0)+IFERROR(MATCH(A132,$I$38:$AQ$38,0),0)+IFERROR(MATCH(A132,$I$39:$AQ$39,0),0)+IFERROR(MATCH(A132,$I$40:$AQ$40,0),0)+IFERROR(MATCH(A132,$I$41:$AQ$41,0),0)+IFERROR(MATCH(A132,$I$42:$AQ$42,0),0)+IFERROR(MATCH(A132,$I$53:$AQ$53,0),0)+IFERROR(MATCH(A132,$I$52:$AQ$52,0),0)+IFERROR(MATCH(A132,$I$51:$AQ$51,0),0)+IFERROR(MATCH(A132,$I$50:$AQ$50,0),0)+IFERROR(MATCH(A132,$I$49:$AQ$49,0),0)+IFERROR(MATCH(A132,$I$48:$AQ$48,0),0)+IFERROR(MATCH(A132,$I$47:$AQ$47,0),0)+IFERROR(MATCH(A132,$I$46:$AQ$46,0),0)+IFERROR(MATCH(A132,$I$45:$AQ$45,0),0)+IFERROR(MATCH(A132,$I$44:$AQ$44,0),0)+IFERROR(MATCH(A132,$I$43:$AQ$43,0),0)-5)/2</f>
        <v>6</v>
      </c>
      <c r="C132" s="1">
        <f t="shared" ref="C132:C195" si="11">IFERROR(MATCH(A132,$I$3:$I$53,0),0)+IFERROR(MATCH(A132,$J$3:$J$53,0),0)+IFERROR(MATCH(A132,$K$3:$K$53,0),0)+IFERROR(MATCH(A132,$L$3:$L$53,0),0)+IFERROR(MATCH(A132,$M$3:$M$53,0),0)+IFERROR(MATCH(A132,$N$3:$N$53,0),0)+IFERROR(MATCH(A132,$O$3:$O$53,0),0)+IFERROR(MATCH(A132,$P$3:$P$53,0),0)+IFERROR(MATCH(A132,$Q$3:$Q$53,0),0)+IFERROR(MATCH(A132,$R$3:$R$53,0),0)+IFERROR(MATCH(A132,$S$3:$S$53,0),0)+IFERROR(MATCH(A132,$T$3:$T$53,0),0)+IFERROR(MATCH(A132,$U$3:$U$53,0),0)+IFERROR(MATCH(A132,$V$3:$V$53,0),0)+IFERROR(MATCH(A132,$W$3:$W$53,0),0)+IFERROR(MATCH(A132,$X$3:$X$53,0),0)+IFERROR(MATCH(A132,$Y$3:$Y$53,0),0)+IFERROR(MATCH(A132,$Z$3:$Z$53,0),0)+IFERROR(MATCH(A132,$AA$3:$AA$53,0),0)+IFERROR(MATCH(A132,$AB$3:$AB$53,0),0)+IFERROR(MATCH(A132,$AC$3:$AC$53,0),0)+IFERROR(MATCH(A132,$AD$3:$AD$53,0),0)+IFERROR(MATCH(A132,$AE$3:$AE$53,0),0)+IFERROR(MATCH(A132,$AF$3:$AF$53,0),0)+IFERROR(MATCH(A132,$AG$3:$AG$53,0),0)+IFERROR(MATCH(A132,$AH$3:$AH$53,0),0)+IFERROR(MATCH(A132,$AI$3:$AI$53,0),0)+IFERROR(MATCH(A132,$AJ$3:$AJ$53,0),0)+IFERROR(MATCH(A132,$AK$3:$AK$53,0),0)+IFERROR(MATCH(A132,$AL$3:$AL$53,0),0)+IFERROR(MATCH(A132,$AM$3:$AM$53,0),0)+IFERROR(MATCH(A132,$AN$3:$AN$53,0),0)+IFERROR(MATCH(A132,$AO$3:$AO$53,0),0)+IFERROR(MATCH(A132,$AP$3:$AP$53,0),0)+IFERROR(MATCH(A132,$AQ$3:$AQ$53,0),0)</f>
        <v>32</v>
      </c>
      <c r="D132" s="1" t="str">
        <f t="shared" ref="D132:D195" si="12">IF(OR(B132=-2.5,C132=0)=TRUE,"Error","")</f>
        <v/>
      </c>
      <c r="E132" s="1">
        <f t="shared" ref="E132:E195" si="13">(B132+2)*220-3950+IF(MOD(B132,1)&lt;&gt;0,-55,0)</f>
        <v>-2190</v>
      </c>
      <c r="F132" s="1">
        <f t="shared" ref="F132:F195" si="14">(C132-1)*-44+2260</f>
        <v>896</v>
      </c>
      <c r="I132" s="3"/>
    </row>
    <row r="133" spans="1:9" ht="14.5" customHeight="1" x14ac:dyDescent="0.25">
      <c r="A133" s="2" t="str">
        <v>heatManagementSystems</v>
      </c>
      <c r="B133" s="1">
        <f t="shared" si="10"/>
        <v>6</v>
      </c>
      <c r="C133" s="1">
        <f t="shared" si="11"/>
        <v>33</v>
      </c>
      <c r="D133" s="1" t="str">
        <f t="shared" si="12"/>
        <v/>
      </c>
      <c r="E133" s="1">
        <f t="shared" si="13"/>
        <v>-2190</v>
      </c>
      <c r="F133" s="1">
        <f t="shared" si="14"/>
        <v>852</v>
      </c>
    </row>
    <row r="134" spans="1:9" ht="14.5" customHeight="1" x14ac:dyDescent="0.25">
      <c r="A134" s="2" t="str">
        <v>commandModules</v>
      </c>
      <c r="B134" s="1">
        <f t="shared" si="10"/>
        <v>6</v>
      </c>
      <c r="C134" s="1">
        <f t="shared" si="11"/>
        <v>35</v>
      </c>
      <c r="D134" s="1" t="str">
        <f t="shared" si="12"/>
        <v/>
      </c>
      <c r="E134" s="1">
        <f t="shared" si="13"/>
        <v>-2190</v>
      </c>
      <c r="F134" s="1">
        <f t="shared" si="14"/>
        <v>764</v>
      </c>
    </row>
    <row r="135" spans="1:9" ht="14.5" customHeight="1" x14ac:dyDescent="0.25">
      <c r="A135" s="2" t="str">
        <v>exactScience</v>
      </c>
      <c r="B135" s="1">
        <f t="shared" si="10"/>
        <v>6</v>
      </c>
      <c r="C135" s="1">
        <f t="shared" si="11"/>
        <v>39</v>
      </c>
      <c r="D135" s="1" t="str">
        <f t="shared" si="12"/>
        <v/>
      </c>
      <c r="E135" s="1">
        <f t="shared" si="13"/>
        <v>-2190</v>
      </c>
      <c r="F135" s="1">
        <f t="shared" si="14"/>
        <v>588</v>
      </c>
    </row>
    <row r="136" spans="1:9" ht="14.5" customHeight="1" x14ac:dyDescent="0.25">
      <c r="A136" s="2" t="str">
        <v>precisionEngineering</v>
      </c>
      <c r="B136" s="1">
        <f t="shared" si="10"/>
        <v>6</v>
      </c>
      <c r="C136" s="1">
        <f t="shared" si="11"/>
        <v>40</v>
      </c>
      <c r="D136" s="1" t="str">
        <f t="shared" si="12"/>
        <v/>
      </c>
      <c r="E136" s="1">
        <f t="shared" si="13"/>
        <v>-2190</v>
      </c>
      <c r="F136" s="1">
        <f t="shared" si="14"/>
        <v>544</v>
      </c>
    </row>
    <row r="137" spans="1:9" ht="14.5" customHeight="1" x14ac:dyDescent="0.25">
      <c r="A137" s="2" t="str">
        <v>lowGainCommunications</v>
      </c>
      <c r="B137" s="1">
        <f t="shared" si="10"/>
        <v>6</v>
      </c>
      <c r="C137" s="1">
        <f t="shared" si="11"/>
        <v>42</v>
      </c>
      <c r="D137" s="1" t="str">
        <f t="shared" si="12"/>
        <v/>
      </c>
      <c r="E137" s="1">
        <f t="shared" si="13"/>
        <v>-2190</v>
      </c>
      <c r="F137" s="1">
        <f t="shared" si="14"/>
        <v>456</v>
      </c>
    </row>
    <row r="138" spans="1:9" ht="14.5" customHeight="1" x14ac:dyDescent="0.25">
      <c r="A138" s="2" t="str">
        <v>communicationSatellites</v>
      </c>
      <c r="B138" s="1">
        <f t="shared" si="10"/>
        <v>6</v>
      </c>
      <c r="C138" s="1">
        <f t="shared" si="11"/>
        <v>43</v>
      </c>
      <c r="D138" s="1" t="str">
        <f t="shared" si="12"/>
        <v/>
      </c>
      <c r="E138" s="1">
        <f t="shared" si="13"/>
        <v>-2190</v>
      </c>
      <c r="F138" s="1">
        <f t="shared" si="14"/>
        <v>412</v>
      </c>
    </row>
    <row r="139" spans="1:9" ht="14.5" customHeight="1" x14ac:dyDescent="0.25">
      <c r="A139" s="2" t="str">
        <v>advancedAvionics</v>
      </c>
      <c r="B139" s="1">
        <f t="shared" si="10"/>
        <v>6</v>
      </c>
      <c r="C139" s="1">
        <f t="shared" si="11"/>
        <v>44</v>
      </c>
      <c r="D139" s="1" t="str">
        <f t="shared" si="12"/>
        <v/>
      </c>
      <c r="E139" s="1">
        <f t="shared" si="13"/>
        <v>-2190</v>
      </c>
      <c r="F139" s="1">
        <f t="shared" si="14"/>
        <v>368</v>
      </c>
    </row>
    <row r="140" spans="1:9" ht="15.5" customHeight="1" x14ac:dyDescent="0.25">
      <c r="A140" s="2" t="str">
        <v>improvedSolarTech</v>
      </c>
      <c r="B140" s="1">
        <f t="shared" si="10"/>
        <v>6</v>
      </c>
      <c r="C140" s="1">
        <f t="shared" si="11"/>
        <v>46</v>
      </c>
      <c r="D140" s="1" t="str">
        <f t="shared" si="12"/>
        <v/>
      </c>
      <c r="E140" s="1">
        <f t="shared" si="13"/>
        <v>-2190</v>
      </c>
      <c r="F140" s="1">
        <f t="shared" si="14"/>
        <v>280</v>
      </c>
    </row>
    <row r="141" spans="1:9" ht="15.5" customHeight="1" x14ac:dyDescent="0.25">
      <c r="A141" s="2" t="str">
        <v>advElectrics</v>
      </c>
      <c r="B141" s="1">
        <f t="shared" si="10"/>
        <v>6</v>
      </c>
      <c r="C141" s="1">
        <f t="shared" si="11"/>
        <v>47</v>
      </c>
      <c r="D141" s="1" t="str">
        <f t="shared" si="12"/>
        <v/>
      </c>
      <c r="E141" s="1">
        <f t="shared" si="13"/>
        <v>-2190</v>
      </c>
      <c r="F141" s="1">
        <f t="shared" si="14"/>
        <v>236</v>
      </c>
    </row>
    <row r="142" spans="1:9" ht="15.5" customHeight="1" x14ac:dyDescent="0.25">
      <c r="A142" s="2" t="str">
        <v>hydroponics</v>
      </c>
      <c r="B142" s="1">
        <f t="shared" si="10"/>
        <v>6</v>
      </c>
      <c r="C142" s="1">
        <f t="shared" si="11"/>
        <v>49</v>
      </c>
      <c r="D142" s="1" t="str">
        <f t="shared" si="12"/>
        <v/>
      </c>
      <c r="E142" s="1">
        <f t="shared" si="13"/>
        <v>-2190</v>
      </c>
      <c r="F142" s="1">
        <f t="shared" si="14"/>
        <v>148</v>
      </c>
    </row>
    <row r="143" spans="1:9" ht="15.5" customHeight="1" x14ac:dyDescent="0.25">
      <c r="A143" s="2" t="str">
        <v>earlyLogistics</v>
      </c>
      <c r="B143" s="1">
        <f t="shared" si="10"/>
        <v>6</v>
      </c>
      <c r="C143" s="1">
        <f t="shared" si="11"/>
        <v>50</v>
      </c>
      <c r="D143" s="1" t="str">
        <f t="shared" si="12"/>
        <v/>
      </c>
      <c r="E143" s="1">
        <f t="shared" si="13"/>
        <v>-2190</v>
      </c>
      <c r="F143" s="1">
        <f t="shared" si="14"/>
        <v>104</v>
      </c>
    </row>
    <row r="144" spans="1:9" ht="15.5" customHeight="1" x14ac:dyDescent="0.25">
      <c r="A144" s="2" t="str">
        <v>tier6_bottom</v>
      </c>
      <c r="B144" s="1">
        <f t="shared" si="10"/>
        <v>6</v>
      </c>
      <c r="C144" s="1">
        <f t="shared" si="11"/>
        <v>51</v>
      </c>
      <c r="D144" s="1" t="str">
        <f t="shared" si="12"/>
        <v/>
      </c>
      <c r="E144" s="1">
        <f t="shared" si="13"/>
        <v>-2190</v>
      </c>
      <c r="F144" s="1">
        <f t="shared" si="14"/>
        <v>60</v>
      </c>
    </row>
    <row r="145" spans="1:6" ht="15.5" customHeight="1" x14ac:dyDescent="0.25">
      <c r="A145" s="2" t="str">
        <v>precisionLiquidFuelPropulsion</v>
      </c>
      <c r="B145" s="1">
        <f t="shared" si="10"/>
        <v>6.5</v>
      </c>
      <c r="C145" s="1">
        <f t="shared" si="11"/>
        <v>15</v>
      </c>
      <c r="D145" s="1" t="str">
        <f t="shared" si="12"/>
        <v/>
      </c>
      <c r="E145" s="1">
        <f t="shared" si="13"/>
        <v>-2135</v>
      </c>
      <c r="F145" s="1">
        <f t="shared" si="14"/>
        <v>1644</v>
      </c>
    </row>
    <row r="146" spans="1:6" ht="15.5" customHeight="1" x14ac:dyDescent="0.25">
      <c r="A146" s="2" t="str">
        <v>heavierCryoRocketry</v>
      </c>
      <c r="B146" s="1">
        <f t="shared" si="10"/>
        <v>6.5</v>
      </c>
      <c r="C146" s="1">
        <f t="shared" si="11"/>
        <v>16</v>
      </c>
      <c r="D146" s="1" t="str">
        <f t="shared" si="12"/>
        <v/>
      </c>
      <c r="E146" s="1">
        <f t="shared" si="13"/>
        <v>-2135</v>
      </c>
      <c r="F146" s="1">
        <f t="shared" si="14"/>
        <v>1600</v>
      </c>
    </row>
    <row r="147" spans="1:6" ht="15.5" customHeight="1" x14ac:dyDescent="0.25">
      <c r="A147" s="2" t="str">
        <v>heavierLiquidFuelRocketry</v>
      </c>
      <c r="B147" s="1">
        <f t="shared" si="10"/>
        <v>6.5</v>
      </c>
      <c r="C147" s="1">
        <f t="shared" si="11"/>
        <v>18</v>
      </c>
      <c r="D147" s="1" t="str">
        <f t="shared" si="12"/>
        <v/>
      </c>
      <c r="E147" s="1">
        <f t="shared" si="13"/>
        <v>-2135</v>
      </c>
      <c r="F147" s="1">
        <f t="shared" si="14"/>
        <v>1512</v>
      </c>
    </row>
    <row r="148" spans="1:6" ht="15.5" customHeight="1" x14ac:dyDescent="0.25">
      <c r="A148" s="2" t="str">
        <v>commandModulesExtensions</v>
      </c>
      <c r="B148" s="1">
        <f t="shared" si="10"/>
        <v>6.5</v>
      </c>
      <c r="C148" s="1">
        <f t="shared" si="11"/>
        <v>36</v>
      </c>
      <c r="D148" s="1" t="str">
        <f t="shared" si="12"/>
        <v/>
      </c>
      <c r="E148" s="1">
        <f t="shared" si="13"/>
        <v>-2135</v>
      </c>
      <c r="F148" s="1">
        <f t="shared" si="14"/>
        <v>720</v>
      </c>
    </row>
    <row r="149" spans="1:6" ht="15.5" customHeight="1" x14ac:dyDescent="0.25">
      <c r="A149" s="2" t="str">
        <v>tier7</v>
      </c>
      <c r="B149" s="1">
        <f t="shared" si="10"/>
        <v>7</v>
      </c>
      <c r="C149" s="1">
        <f t="shared" si="11"/>
        <v>1</v>
      </c>
      <c r="D149" s="1" t="str">
        <f t="shared" si="12"/>
        <v/>
      </c>
      <c r="E149" s="1">
        <f t="shared" si="13"/>
        <v>-1970</v>
      </c>
      <c r="F149" s="1">
        <f t="shared" si="14"/>
        <v>2260</v>
      </c>
    </row>
    <row r="150" spans="1:6" ht="15.5" customHeight="1" x14ac:dyDescent="0.25">
      <c r="A150" s="2" t="str">
        <v>largerBoosters</v>
      </c>
      <c r="B150" s="1">
        <f t="shared" si="10"/>
        <v>7</v>
      </c>
      <c r="C150" s="1">
        <f t="shared" si="11"/>
        <v>2</v>
      </c>
      <c r="D150" s="1" t="str">
        <f t="shared" si="12"/>
        <v/>
      </c>
      <c r="E150" s="1">
        <f t="shared" si="13"/>
        <v>-1970</v>
      </c>
      <c r="F150" s="1">
        <f t="shared" si="14"/>
        <v>2216</v>
      </c>
    </row>
    <row r="151" spans="1:6" ht="15.5" customHeight="1" x14ac:dyDescent="0.25">
      <c r="A151" s="2" t="str">
        <v>nuclearPower</v>
      </c>
      <c r="B151" s="1">
        <f t="shared" si="10"/>
        <v>7</v>
      </c>
      <c r="C151" s="1">
        <f t="shared" si="11"/>
        <v>4</v>
      </c>
      <c r="D151" s="1" t="str">
        <f t="shared" si="12"/>
        <v/>
      </c>
      <c r="E151" s="1">
        <f t="shared" si="13"/>
        <v>-1970</v>
      </c>
      <c r="F151" s="1">
        <f t="shared" si="14"/>
        <v>2128</v>
      </c>
    </row>
    <row r="152" spans="1:6" ht="15.5" customHeight="1" x14ac:dyDescent="0.25">
      <c r="A152" s="2" t="str">
        <v>nuclearPropulsion</v>
      </c>
      <c r="B152" s="1">
        <f t="shared" si="10"/>
        <v>7</v>
      </c>
      <c r="C152" s="1">
        <f t="shared" si="11"/>
        <v>5</v>
      </c>
      <c r="D152" s="1" t="str">
        <f t="shared" si="12"/>
        <v/>
      </c>
      <c r="E152" s="1">
        <f t="shared" si="13"/>
        <v>-1970</v>
      </c>
      <c r="F152" s="1">
        <f t="shared" si="14"/>
        <v>2084</v>
      </c>
    </row>
    <row r="153" spans="1:6" ht="15.5" customHeight="1" x14ac:dyDescent="0.25">
      <c r="A153" s="2" t="str">
        <v>earlyIonPropulsion</v>
      </c>
      <c r="B153" s="1">
        <f t="shared" si="10"/>
        <v>7</v>
      </c>
      <c r="C153" s="1">
        <f t="shared" si="11"/>
        <v>9</v>
      </c>
      <c r="D153" s="1" t="str">
        <f t="shared" si="12"/>
        <v/>
      </c>
      <c r="E153" s="1">
        <f t="shared" si="13"/>
        <v>-1970</v>
      </c>
      <c r="F153" s="1">
        <f t="shared" si="14"/>
        <v>1908</v>
      </c>
    </row>
    <row r="154" spans="1:6" ht="15.5" customHeight="1" x14ac:dyDescent="0.25">
      <c r="A154" s="2" t="str">
        <v>experimentalControl</v>
      </c>
      <c r="B154" s="1">
        <f t="shared" si="10"/>
        <v>7</v>
      </c>
      <c r="C154" s="1">
        <f t="shared" si="11"/>
        <v>11</v>
      </c>
      <c r="D154" s="1" t="str">
        <f t="shared" si="12"/>
        <v/>
      </c>
      <c r="E154" s="1">
        <f t="shared" si="13"/>
        <v>-1970</v>
      </c>
      <c r="F154" s="1">
        <f t="shared" si="14"/>
        <v>1820</v>
      </c>
    </row>
    <row r="155" spans="1:6" ht="15.5" customHeight="1" x14ac:dyDescent="0.25">
      <c r="A155" s="2" t="str">
        <v>experimentalPropulsion</v>
      </c>
      <c r="B155" s="1">
        <f t="shared" si="10"/>
        <v>7</v>
      </c>
      <c r="C155" s="1">
        <f t="shared" si="11"/>
        <v>14</v>
      </c>
      <c r="D155" s="1" t="str">
        <f t="shared" si="12"/>
        <v/>
      </c>
      <c r="E155" s="1">
        <f t="shared" si="13"/>
        <v>-1970</v>
      </c>
      <c r="F155" s="1">
        <f t="shared" si="14"/>
        <v>1688</v>
      </c>
    </row>
    <row r="156" spans="1:6" ht="15.5" customHeight="1" x14ac:dyDescent="0.25">
      <c r="A156" s="2" t="str">
        <v>evenHeavierRocketry</v>
      </c>
      <c r="B156" s="1">
        <f t="shared" si="10"/>
        <v>7</v>
      </c>
      <c r="C156" s="1">
        <f t="shared" si="11"/>
        <v>17</v>
      </c>
      <c r="D156" s="1" t="str">
        <f t="shared" si="12"/>
        <v/>
      </c>
      <c r="E156" s="1">
        <f t="shared" si="13"/>
        <v>-1970</v>
      </c>
      <c r="F156" s="1">
        <f t="shared" si="14"/>
        <v>1556</v>
      </c>
    </row>
    <row r="157" spans="1:6" ht="15.5" customHeight="1" x14ac:dyDescent="0.25">
      <c r="A157" s="2" t="str">
        <v>largeVolumeContainment</v>
      </c>
      <c r="B157" s="1">
        <f t="shared" si="10"/>
        <v>7</v>
      </c>
      <c r="C157" s="1">
        <f t="shared" si="11"/>
        <v>20</v>
      </c>
      <c r="D157" s="1" t="str">
        <f t="shared" si="12"/>
        <v/>
      </c>
      <c r="E157" s="1">
        <f t="shared" si="13"/>
        <v>-1970</v>
      </c>
      <c r="F157" s="1">
        <f t="shared" si="14"/>
        <v>1424</v>
      </c>
    </row>
    <row r="158" spans="1:6" ht="15.5" customHeight="1" x14ac:dyDescent="0.25">
      <c r="A158" s="2" t="str">
        <v>largeFlexibleFuelSystems</v>
      </c>
      <c r="B158" s="1">
        <f t="shared" si="10"/>
        <v>7</v>
      </c>
      <c r="C158" s="1">
        <f t="shared" si="11"/>
        <v>21</v>
      </c>
      <c r="D158" s="1" t="str">
        <f t="shared" si="12"/>
        <v/>
      </c>
      <c r="E158" s="1">
        <f t="shared" si="13"/>
        <v>-1970</v>
      </c>
      <c r="F158" s="1">
        <f t="shared" si="14"/>
        <v>1380</v>
      </c>
    </row>
    <row r="159" spans="1:6" ht="15.5" customHeight="1" x14ac:dyDescent="0.25">
      <c r="A159" s="2" t="str">
        <v>enginePlates</v>
      </c>
      <c r="B159" s="1">
        <f t="shared" si="10"/>
        <v>7</v>
      </c>
      <c r="C159" s="1">
        <f t="shared" si="11"/>
        <v>23</v>
      </c>
      <c r="D159" s="1" t="str">
        <f t="shared" si="12"/>
        <v/>
      </c>
      <c r="E159" s="1">
        <f t="shared" si="13"/>
        <v>-1970</v>
      </c>
      <c r="F159" s="1">
        <f t="shared" si="14"/>
        <v>1292</v>
      </c>
    </row>
    <row r="160" spans="1:6" ht="15.5" customHeight="1" x14ac:dyDescent="0.25">
      <c r="A160" s="2" t="str">
        <v>advMetalworks</v>
      </c>
      <c r="B160" s="1">
        <f t="shared" si="10"/>
        <v>7</v>
      </c>
      <c r="C160" s="1">
        <f t="shared" si="11"/>
        <v>24</v>
      </c>
      <c r="D160" s="1" t="str">
        <f t="shared" si="12"/>
        <v/>
      </c>
      <c r="E160" s="1">
        <f t="shared" si="13"/>
        <v>-1970</v>
      </c>
      <c r="F160" s="1">
        <f t="shared" si="14"/>
        <v>1248</v>
      </c>
    </row>
    <row r="161" spans="1:6" ht="15.5" customHeight="1" x14ac:dyDescent="0.25">
      <c r="A161" s="2" t="str">
        <v>composites</v>
      </c>
      <c r="B161" s="1">
        <f t="shared" si="10"/>
        <v>7</v>
      </c>
      <c r="C161" s="1">
        <f t="shared" si="11"/>
        <v>25</v>
      </c>
      <c r="D161" s="1" t="str">
        <f t="shared" si="12"/>
        <v/>
      </c>
      <c r="E161" s="1">
        <f t="shared" si="13"/>
        <v>-1970</v>
      </c>
      <c r="F161" s="1">
        <f t="shared" si="14"/>
        <v>1204</v>
      </c>
    </row>
    <row r="162" spans="1:6" ht="15.5" customHeight="1" x14ac:dyDescent="0.25">
      <c r="A162" s="2" t="str">
        <v>advActuators</v>
      </c>
      <c r="B162" s="1">
        <f t="shared" si="10"/>
        <v>7</v>
      </c>
      <c r="C162" s="1">
        <f t="shared" si="11"/>
        <v>26</v>
      </c>
      <c r="D162" s="1" t="str">
        <f t="shared" si="12"/>
        <v/>
      </c>
      <c r="E162" s="1">
        <f t="shared" si="13"/>
        <v>-1970</v>
      </c>
      <c r="F162" s="1">
        <f t="shared" si="14"/>
        <v>1160</v>
      </c>
    </row>
    <row r="163" spans="1:6" ht="15.5" customHeight="1" x14ac:dyDescent="0.25">
      <c r="A163" s="2" t="str">
        <v>highAltitudeFlight</v>
      </c>
      <c r="B163" s="1">
        <f t="shared" si="10"/>
        <v>7</v>
      </c>
      <c r="C163" s="1">
        <f t="shared" si="11"/>
        <v>28</v>
      </c>
      <c r="D163" s="1" t="str">
        <f t="shared" si="12"/>
        <v/>
      </c>
      <c r="E163" s="1">
        <f t="shared" si="13"/>
        <v>-1970</v>
      </c>
      <c r="F163" s="1">
        <f t="shared" si="14"/>
        <v>1072</v>
      </c>
    </row>
    <row r="164" spans="1:6" ht="15.5" customHeight="1" x14ac:dyDescent="0.25">
      <c r="A164" s="2" t="str">
        <v>heavyAerodynamics</v>
      </c>
      <c r="B164" s="1">
        <f t="shared" si="10"/>
        <v>7</v>
      </c>
      <c r="C164" s="1">
        <f t="shared" si="11"/>
        <v>29</v>
      </c>
      <c r="D164" s="1" t="str">
        <f t="shared" si="12"/>
        <v/>
      </c>
      <c r="E164" s="1">
        <f t="shared" si="13"/>
        <v>-1970</v>
      </c>
      <c r="F164" s="1">
        <f t="shared" si="14"/>
        <v>1028</v>
      </c>
    </row>
    <row r="165" spans="1:6" ht="15.5" customHeight="1" x14ac:dyDescent="0.25">
      <c r="A165" s="2" t="str">
        <v>advancedFlightSystems</v>
      </c>
      <c r="B165" s="1">
        <f t="shared" si="10"/>
        <v>7</v>
      </c>
      <c r="C165" s="1">
        <f t="shared" si="11"/>
        <v>30</v>
      </c>
      <c r="D165" s="1" t="str">
        <f t="shared" si="12"/>
        <v/>
      </c>
      <c r="E165" s="1">
        <f t="shared" si="13"/>
        <v>-1970</v>
      </c>
      <c r="F165" s="1">
        <f t="shared" si="14"/>
        <v>984</v>
      </c>
    </row>
    <row r="166" spans="1:6" ht="15.5" customHeight="1" x14ac:dyDescent="0.25">
      <c r="A166" s="2" t="str">
        <v>advLanding</v>
      </c>
      <c r="B166" s="1">
        <f t="shared" si="10"/>
        <v>7</v>
      </c>
      <c r="C166" s="1">
        <f t="shared" si="11"/>
        <v>31</v>
      </c>
      <c r="D166" s="1" t="str">
        <f t="shared" si="12"/>
        <v/>
      </c>
      <c r="E166" s="1">
        <f t="shared" si="13"/>
        <v>-1970</v>
      </c>
      <c r="F166" s="1">
        <f t="shared" si="14"/>
        <v>940</v>
      </c>
    </row>
    <row r="167" spans="1:6" ht="15.5" customHeight="1" x14ac:dyDescent="0.25">
      <c r="A167" s="2" t="str">
        <v>landingFrames</v>
      </c>
      <c r="B167" s="1">
        <f t="shared" si="10"/>
        <v>7</v>
      </c>
      <c r="C167" s="1">
        <f t="shared" si="11"/>
        <v>32</v>
      </c>
      <c r="D167" s="1" t="str">
        <f t="shared" si="12"/>
        <v/>
      </c>
      <c r="E167" s="1">
        <f t="shared" si="13"/>
        <v>-1970</v>
      </c>
      <c r="F167" s="1">
        <f t="shared" si="14"/>
        <v>896</v>
      </c>
    </row>
    <row r="168" spans="1:6" ht="15.5" customHeight="1" x14ac:dyDescent="0.25">
      <c r="A168" s="2" t="str">
        <v>intermediateHeatManagement</v>
      </c>
      <c r="B168" s="1">
        <f t="shared" si="10"/>
        <v>7</v>
      </c>
      <c r="C168" s="1">
        <f t="shared" si="11"/>
        <v>33</v>
      </c>
      <c r="D168" s="1" t="str">
        <f t="shared" si="12"/>
        <v/>
      </c>
      <c r="E168" s="1">
        <f t="shared" si="13"/>
        <v>-1970</v>
      </c>
      <c r="F168" s="1">
        <f t="shared" si="14"/>
        <v>852</v>
      </c>
    </row>
    <row r="169" spans="1:6" ht="15.5" customHeight="1" x14ac:dyDescent="0.25">
      <c r="A169" s="2" t="str">
        <v>heavyCommandModules</v>
      </c>
      <c r="B169" s="1">
        <f t="shared" si="10"/>
        <v>7</v>
      </c>
      <c r="C169" s="1">
        <f t="shared" si="11"/>
        <v>35</v>
      </c>
      <c r="D169" s="1" t="str">
        <f t="shared" si="12"/>
        <v/>
      </c>
      <c r="E169" s="1">
        <f t="shared" si="13"/>
        <v>-1970</v>
      </c>
      <c r="F169" s="1">
        <f t="shared" si="14"/>
        <v>764</v>
      </c>
    </row>
    <row r="170" spans="1:6" ht="15.5" customHeight="1" x14ac:dyDescent="0.25">
      <c r="A170" s="2" t="str">
        <v>scienceTech</v>
      </c>
      <c r="B170" s="1">
        <f t="shared" si="10"/>
        <v>7</v>
      </c>
      <c r="C170" s="1">
        <f t="shared" si="11"/>
        <v>39</v>
      </c>
      <c r="D170" s="1" t="str">
        <f t="shared" si="12"/>
        <v/>
      </c>
      <c r="E170" s="1">
        <f t="shared" si="13"/>
        <v>-1970</v>
      </c>
      <c r="F170" s="1">
        <f t="shared" si="14"/>
        <v>588</v>
      </c>
    </row>
    <row r="171" spans="1:6" ht="15.5" customHeight="1" x14ac:dyDescent="0.25">
      <c r="A171" s="2" t="str">
        <v>electronics</v>
      </c>
      <c r="B171" s="1">
        <f t="shared" si="10"/>
        <v>7</v>
      </c>
      <c r="C171" s="1">
        <f t="shared" si="11"/>
        <v>40</v>
      </c>
      <c r="D171" s="1" t="str">
        <f t="shared" si="12"/>
        <v/>
      </c>
      <c r="E171" s="1">
        <f t="shared" si="13"/>
        <v>-1970</v>
      </c>
      <c r="F171" s="1">
        <f t="shared" si="14"/>
        <v>544</v>
      </c>
    </row>
    <row r="172" spans="1:6" ht="15.5" customHeight="1" x14ac:dyDescent="0.25">
      <c r="A172" s="2" t="str">
        <v>highGainCommunications</v>
      </c>
      <c r="B172" s="1">
        <f t="shared" si="10"/>
        <v>7</v>
      </c>
      <c r="C172" s="1">
        <f t="shared" si="11"/>
        <v>42</v>
      </c>
      <c r="D172" s="1" t="str">
        <f t="shared" si="12"/>
        <v/>
      </c>
      <c r="E172" s="1">
        <f t="shared" si="13"/>
        <v>-1970</v>
      </c>
      <c r="F172" s="1">
        <f t="shared" si="14"/>
        <v>456</v>
      </c>
    </row>
    <row r="173" spans="1:6" ht="15.5" customHeight="1" x14ac:dyDescent="0.25">
      <c r="A173" s="2" t="str">
        <v>unmannedTech</v>
      </c>
      <c r="B173" s="1">
        <f t="shared" si="10"/>
        <v>7</v>
      </c>
      <c r="C173" s="1">
        <f t="shared" si="11"/>
        <v>43</v>
      </c>
      <c r="D173" s="1" t="str">
        <f t="shared" si="12"/>
        <v/>
      </c>
      <c r="E173" s="1">
        <f t="shared" si="13"/>
        <v>-1970</v>
      </c>
      <c r="F173" s="1">
        <f t="shared" si="14"/>
        <v>412</v>
      </c>
    </row>
    <row r="174" spans="1:6" ht="15.5" customHeight="1" x14ac:dyDescent="0.25">
      <c r="A174" s="2" t="str">
        <v>advSolarTech</v>
      </c>
      <c r="B174" s="1">
        <f t="shared" si="10"/>
        <v>7</v>
      </c>
      <c r="C174" s="1">
        <f t="shared" si="11"/>
        <v>46</v>
      </c>
      <c r="D174" s="1" t="str">
        <f t="shared" si="12"/>
        <v/>
      </c>
      <c r="E174" s="1">
        <f t="shared" si="13"/>
        <v>-1970</v>
      </c>
      <c r="F174" s="1">
        <f t="shared" si="14"/>
        <v>280</v>
      </c>
    </row>
    <row r="175" spans="1:6" ht="15.5" customHeight="1" x14ac:dyDescent="0.25">
      <c r="A175" s="2" t="str">
        <v>largeElectrics</v>
      </c>
      <c r="B175" s="1">
        <f t="shared" si="10"/>
        <v>7</v>
      </c>
      <c r="C175" s="1">
        <f t="shared" si="11"/>
        <v>47</v>
      </c>
      <c r="D175" s="1" t="str">
        <f t="shared" si="12"/>
        <v/>
      </c>
      <c r="E175" s="1">
        <f t="shared" si="13"/>
        <v>-1970</v>
      </c>
      <c r="F175" s="1">
        <f t="shared" si="14"/>
        <v>236</v>
      </c>
    </row>
    <row r="176" spans="1:6" ht="15.5" customHeight="1" x14ac:dyDescent="0.25">
      <c r="A176" s="2" t="str">
        <v>earlyStations</v>
      </c>
      <c r="B176" s="1">
        <f t="shared" si="10"/>
        <v>7</v>
      </c>
      <c r="C176" s="1">
        <f t="shared" si="11"/>
        <v>49</v>
      </c>
      <c r="D176" s="1" t="str">
        <f t="shared" si="12"/>
        <v/>
      </c>
      <c r="E176" s="1">
        <f t="shared" si="13"/>
        <v>-1970</v>
      </c>
      <c r="F176" s="1">
        <f t="shared" si="14"/>
        <v>148</v>
      </c>
    </row>
    <row r="177" spans="1:6" ht="15.5" customHeight="1" x14ac:dyDescent="0.25">
      <c r="A177" s="2" t="str">
        <v>logistics</v>
      </c>
      <c r="B177" s="1">
        <f t="shared" si="10"/>
        <v>7</v>
      </c>
      <c r="C177" s="1">
        <f t="shared" si="11"/>
        <v>50</v>
      </c>
      <c r="D177" s="1" t="str">
        <f t="shared" si="12"/>
        <v/>
      </c>
      <c r="E177" s="1">
        <f t="shared" si="13"/>
        <v>-1970</v>
      </c>
      <c r="F177" s="1">
        <f t="shared" si="14"/>
        <v>104</v>
      </c>
    </row>
    <row r="178" spans="1:6" ht="15.5" customHeight="1" x14ac:dyDescent="0.25">
      <c r="A178" s="2" t="str">
        <v>tier7_bottom</v>
      </c>
      <c r="B178" s="1">
        <f t="shared" si="10"/>
        <v>7</v>
      </c>
      <c r="C178" s="1">
        <f t="shared" si="11"/>
        <v>51</v>
      </c>
      <c r="D178" s="1" t="str">
        <f t="shared" si="12"/>
        <v/>
      </c>
      <c r="E178" s="1">
        <f t="shared" si="13"/>
        <v>-1970</v>
      </c>
      <c r="F178" s="1">
        <f t="shared" si="14"/>
        <v>60</v>
      </c>
    </row>
    <row r="179" spans="1:6" ht="15.5" customHeight="1" x14ac:dyDescent="0.25">
      <c r="A179" s="2" t="str">
        <v>nuclearFuelSystems</v>
      </c>
      <c r="B179" s="1">
        <f t="shared" si="10"/>
        <v>7.5</v>
      </c>
      <c r="C179" s="1">
        <f t="shared" si="11"/>
        <v>3</v>
      </c>
      <c r="D179" s="1" t="str">
        <f t="shared" si="12"/>
        <v/>
      </c>
      <c r="E179" s="1">
        <f t="shared" si="13"/>
        <v>-1915</v>
      </c>
      <c r="F179" s="1">
        <f t="shared" si="14"/>
        <v>2172</v>
      </c>
    </row>
    <row r="180" spans="1:6" ht="15.5" customHeight="1" x14ac:dyDescent="0.25">
      <c r="A180" s="2" t="str">
        <v>nobleGasFuelSystems</v>
      </c>
      <c r="B180" s="1">
        <f t="shared" si="10"/>
        <v>7.5</v>
      </c>
      <c r="C180" s="1">
        <f t="shared" si="11"/>
        <v>10</v>
      </c>
      <c r="D180" s="1" t="str">
        <f t="shared" si="12"/>
        <v/>
      </c>
      <c r="E180" s="1">
        <f t="shared" si="13"/>
        <v>-1915</v>
      </c>
      <c r="F180" s="1">
        <f t="shared" si="14"/>
        <v>1864</v>
      </c>
    </row>
    <row r="181" spans="1:6" ht="15.5" customHeight="1" x14ac:dyDescent="0.25">
      <c r="A181" s="2" t="str">
        <v>experimentalCryoPropulsion</v>
      </c>
      <c r="B181" s="1">
        <f t="shared" si="10"/>
        <v>7.5</v>
      </c>
      <c r="C181" s="1">
        <f t="shared" si="11"/>
        <v>13</v>
      </c>
      <c r="D181" s="1" t="str">
        <f t="shared" si="12"/>
        <v/>
      </c>
      <c r="E181" s="1">
        <f t="shared" si="13"/>
        <v>-1915</v>
      </c>
      <c r="F181" s="1">
        <f t="shared" si="14"/>
        <v>1732</v>
      </c>
    </row>
    <row r="182" spans="1:6" ht="15.5" customHeight="1" x14ac:dyDescent="0.25">
      <c r="A182" s="2" t="str">
        <v>experimentalLiquidFuelPropulsion</v>
      </c>
      <c r="B182" s="1">
        <f t="shared" si="10"/>
        <v>7.5</v>
      </c>
      <c r="C182" s="1">
        <f t="shared" si="11"/>
        <v>15</v>
      </c>
      <c r="D182" s="1" t="str">
        <f t="shared" si="12"/>
        <v/>
      </c>
      <c r="E182" s="1">
        <f t="shared" si="13"/>
        <v>-1915</v>
      </c>
      <c r="F182" s="1">
        <f t="shared" si="14"/>
        <v>1644</v>
      </c>
    </row>
    <row r="183" spans="1:6" ht="15.5" customHeight="1" x14ac:dyDescent="0.25">
      <c r="A183" s="2" t="str">
        <v>evenHeavierCryoRocketry</v>
      </c>
      <c r="B183" s="1">
        <f t="shared" si="10"/>
        <v>7.5</v>
      </c>
      <c r="C183" s="1">
        <f t="shared" si="11"/>
        <v>16</v>
      </c>
      <c r="D183" s="1" t="str">
        <f t="shared" si="12"/>
        <v/>
      </c>
      <c r="E183" s="1">
        <f t="shared" si="13"/>
        <v>-1915</v>
      </c>
      <c r="F183" s="1">
        <f t="shared" si="14"/>
        <v>1600</v>
      </c>
    </row>
    <row r="184" spans="1:6" ht="15.5" customHeight="1" x14ac:dyDescent="0.25">
      <c r="A184" s="2" t="str">
        <v>evenHeavierLiquidFuelRocketry</v>
      </c>
      <c r="B184" s="1">
        <f t="shared" si="10"/>
        <v>7.5</v>
      </c>
      <c r="C184" s="1">
        <f t="shared" si="11"/>
        <v>18</v>
      </c>
      <c r="D184" s="1" t="str">
        <f t="shared" si="12"/>
        <v/>
      </c>
      <c r="E184" s="1">
        <f t="shared" si="13"/>
        <v>-1915</v>
      </c>
      <c r="F184" s="1">
        <f t="shared" si="14"/>
        <v>1512</v>
      </c>
    </row>
    <row r="185" spans="1:6" ht="15.5" customHeight="1" x14ac:dyDescent="0.25">
      <c r="A185" s="2" t="str">
        <v>heavyCommandModulesExtensions</v>
      </c>
      <c r="B185" s="1">
        <f t="shared" si="10"/>
        <v>7.5</v>
      </c>
      <c r="C185" s="1">
        <f t="shared" si="11"/>
        <v>36</v>
      </c>
      <c r="D185" s="1" t="str">
        <f t="shared" si="12"/>
        <v/>
      </c>
      <c r="E185" s="1">
        <f t="shared" si="13"/>
        <v>-1915</v>
      </c>
      <c r="F185" s="1">
        <f t="shared" si="14"/>
        <v>720</v>
      </c>
    </row>
    <row r="186" spans="1:6" ht="15.5" customHeight="1" x14ac:dyDescent="0.25">
      <c r="A186" s="2" t="str">
        <v>tier8</v>
      </c>
      <c r="B186" s="1">
        <f t="shared" si="10"/>
        <v>8</v>
      </c>
      <c r="C186" s="1">
        <f t="shared" si="11"/>
        <v>1</v>
      </c>
      <c r="D186" s="1" t="str">
        <f t="shared" si="12"/>
        <v/>
      </c>
      <c r="E186" s="1">
        <f t="shared" si="13"/>
        <v>-1750</v>
      </c>
      <c r="F186" s="1">
        <f t="shared" si="14"/>
        <v>2260</v>
      </c>
    </row>
    <row r="187" spans="1:6" ht="15.5" customHeight="1" x14ac:dyDescent="0.25">
      <c r="A187" s="2" t="str">
        <v>hugeBoosters</v>
      </c>
      <c r="B187" s="1">
        <f t="shared" si="10"/>
        <v>8</v>
      </c>
      <c r="C187" s="1">
        <f t="shared" si="11"/>
        <v>2</v>
      </c>
      <c r="D187" s="1" t="str">
        <f t="shared" si="12"/>
        <v/>
      </c>
      <c r="E187" s="1">
        <f t="shared" si="13"/>
        <v>-1750</v>
      </c>
      <c r="F187" s="1">
        <f t="shared" si="14"/>
        <v>2216</v>
      </c>
    </row>
    <row r="188" spans="1:6" ht="15.5" customHeight="1" x14ac:dyDescent="0.25">
      <c r="A188" s="2" t="str">
        <v>largeNuclearPower</v>
      </c>
      <c r="B188" s="1">
        <f t="shared" si="10"/>
        <v>8</v>
      </c>
      <c r="C188" s="1">
        <f t="shared" si="11"/>
        <v>4</v>
      </c>
      <c r="D188" s="1" t="str">
        <f t="shared" si="12"/>
        <v/>
      </c>
      <c r="E188" s="1">
        <f t="shared" si="13"/>
        <v>-1750</v>
      </c>
      <c r="F188" s="1">
        <f t="shared" si="14"/>
        <v>2128</v>
      </c>
    </row>
    <row r="189" spans="1:6" ht="15.5" customHeight="1" x14ac:dyDescent="0.25">
      <c r="A189" s="2" t="str">
        <v>improvedNuclearPropulsion</v>
      </c>
      <c r="B189" s="1">
        <f t="shared" si="10"/>
        <v>8</v>
      </c>
      <c r="C189" s="1">
        <f t="shared" si="11"/>
        <v>5</v>
      </c>
      <c r="D189" s="1" t="str">
        <f t="shared" si="12"/>
        <v/>
      </c>
      <c r="E189" s="1">
        <f t="shared" si="13"/>
        <v>-1750</v>
      </c>
      <c r="F189" s="1">
        <f t="shared" si="14"/>
        <v>2084</v>
      </c>
    </row>
    <row r="190" spans="1:6" ht="15.5" customHeight="1" x14ac:dyDescent="0.25">
      <c r="A190" s="2" t="str">
        <v>ionPropulsion</v>
      </c>
      <c r="B190" s="1">
        <f t="shared" si="10"/>
        <v>8</v>
      </c>
      <c r="C190" s="1">
        <f t="shared" si="11"/>
        <v>9</v>
      </c>
      <c r="D190" s="1" t="str">
        <f t="shared" si="12"/>
        <v/>
      </c>
      <c r="E190" s="1">
        <f t="shared" si="13"/>
        <v>-1750</v>
      </c>
      <c r="F190" s="1">
        <f t="shared" si="14"/>
        <v>1908</v>
      </c>
    </row>
    <row r="191" spans="1:6" ht="15.5" customHeight="1" x14ac:dyDescent="0.25">
      <c r="A191" s="2" t="str">
        <v>exoticControl</v>
      </c>
      <c r="B191" s="1">
        <f t="shared" si="10"/>
        <v>8</v>
      </c>
      <c r="C191" s="1">
        <f t="shared" si="11"/>
        <v>11</v>
      </c>
      <c r="D191" s="1" t="str">
        <f t="shared" si="12"/>
        <v/>
      </c>
      <c r="E191" s="1">
        <f t="shared" si="13"/>
        <v>-1750</v>
      </c>
      <c r="F191" s="1">
        <f t="shared" si="14"/>
        <v>1820</v>
      </c>
    </row>
    <row r="192" spans="1:6" ht="15.5" customHeight="1" x14ac:dyDescent="0.25">
      <c r="A192" s="2" t="str">
        <v>exoticPropulsion</v>
      </c>
      <c r="B192" s="1">
        <f t="shared" si="10"/>
        <v>8</v>
      </c>
      <c r="C192" s="1">
        <f t="shared" si="11"/>
        <v>14</v>
      </c>
      <c r="D192" s="1" t="str">
        <f t="shared" si="12"/>
        <v/>
      </c>
      <c r="E192" s="1">
        <f t="shared" si="13"/>
        <v>-1750</v>
      </c>
      <c r="F192" s="1">
        <f t="shared" si="14"/>
        <v>1688</v>
      </c>
    </row>
    <row r="193" spans="1:6" ht="15.5" customHeight="1" x14ac:dyDescent="0.25">
      <c r="A193" s="2" t="str">
        <v>veryHeavyRocketry</v>
      </c>
      <c r="B193" s="1">
        <f t="shared" si="10"/>
        <v>8</v>
      </c>
      <c r="C193" s="1">
        <f t="shared" si="11"/>
        <v>17</v>
      </c>
      <c r="D193" s="1" t="str">
        <f t="shared" si="12"/>
        <v/>
      </c>
      <c r="E193" s="1">
        <f t="shared" si="13"/>
        <v>-1750</v>
      </c>
      <c r="F193" s="1">
        <f t="shared" si="14"/>
        <v>1556</v>
      </c>
    </row>
    <row r="194" spans="1:6" ht="15.5" customHeight="1" x14ac:dyDescent="0.25">
      <c r="A194" s="2" t="str">
        <v>highPerformanceFuelSystems</v>
      </c>
      <c r="B194" s="1">
        <f t="shared" si="10"/>
        <v>8</v>
      </c>
      <c r="C194" s="1">
        <f t="shared" si="11"/>
        <v>20</v>
      </c>
      <c r="D194" s="1" t="str">
        <f t="shared" si="12"/>
        <v/>
      </c>
      <c r="E194" s="1">
        <f t="shared" si="13"/>
        <v>-1750</v>
      </c>
      <c r="F194" s="1">
        <f t="shared" si="14"/>
        <v>1424</v>
      </c>
    </row>
    <row r="195" spans="1:6" ht="15.5" customHeight="1" x14ac:dyDescent="0.25">
      <c r="A195" s="2" t="str">
        <v>hugeFlexibleFuelSystems</v>
      </c>
      <c r="B195" s="1">
        <f t="shared" si="10"/>
        <v>8</v>
      </c>
      <c r="C195" s="1">
        <f t="shared" si="11"/>
        <v>21</v>
      </c>
      <c r="D195" s="1" t="str">
        <f t="shared" si="12"/>
        <v/>
      </c>
      <c r="E195" s="1">
        <f t="shared" si="13"/>
        <v>-1750</v>
      </c>
      <c r="F195" s="1">
        <f t="shared" si="14"/>
        <v>1380</v>
      </c>
    </row>
    <row r="196" spans="1:6" ht="15.5" customHeight="1" x14ac:dyDescent="0.25">
      <c r="A196" s="2" t="str">
        <v>advancedDocking</v>
      </c>
      <c r="B196" s="1">
        <f t="shared" ref="B196:B259" si="15">(IFERROR(MATCH(A196,$I$3:$AQ$3,0),0)+IFERROR(MATCH(A196,$I$4:$AQ$4,0),0)+IFERROR(MATCH(A196,$I$5:$AQ$5,0),0)+IFERROR(MATCH(A196,$I$6:$AQ$6,0),0)+IFERROR(MATCH(A196,$I$7:$AQ$7,0),0)+IFERROR(MATCH(A196,$I$8:$AQ$8,0),0)+IFERROR(MATCH(A196,$I$9:$AQ$9,0),0)+IFERROR(MATCH(A196,$I$10:$AQ$10,0),0)+IFERROR(MATCH(A196,$I$11:$AQ$11,0),0)+IFERROR(MATCH(A196,$I$12:$AQ$12,0),0)+IFERROR(MATCH(A196,$I$13:$AQ$13,0),0)+IFERROR(MATCH(A196,$I$14:$AQ$14,0),0)+IFERROR(MATCH(A196,$I$15:$AQ$15,0),0)+IFERROR(MATCH(A196,$I$16:$AQ$16,0),0)+IFERROR(MATCH(A196,$I$17:$AQ$17,0),0)+IFERROR(MATCH(A196,$I$18:$AQ$18,0),0)+IFERROR(MATCH(A196,$I$19:$AQ$19,0),0)+IFERROR(MATCH(A196,$I$20:$AQ$20,0),0)+IFERROR(MATCH(A196,$I$21:$AQ$21,0),0)+IFERROR(MATCH(A196,$I$22:$AQ$22,0),0)+IFERROR(MATCH(A196,$I$23:$AQ$23,0),0)+IFERROR(MATCH(A196,$I$24:$AQ$24,0),0)+IFERROR(MATCH(A196,$I$25:$AQ$25,0),0)+IFERROR(MATCH(A196,$I$26:$AQ$26,0),0)+IFERROR(MATCH(A196,$I$27:$AQ$27,0),0)+IFERROR(MATCH(A196,$I$28:$AQ$28,0),0)+IFERROR(MATCH(A196,$I$29:$AQ$29,0),0)+IFERROR(MATCH(A196,$I$30:$AQ$30,0),0)+IFERROR(MATCH(A196,$I$31:$AQ$31,0),0)+IFERROR(MATCH(A196,$I$32:$AQ$32,0),0)+IFERROR(MATCH(A196,$I$33:$AQ$33,0),0)+IFERROR(MATCH(A196,$I$34:$AQ$34,0),0)+IFERROR(MATCH(A196,$I$35:$AQ$35,0),0)+IFERROR(MATCH(A196,$I$36:$AQ$36,0),0)+IFERROR(MATCH(A196,$I$37:$AQ$37,0),0)+IFERROR(MATCH(A196,$I$38:$AQ$38,0),0)+IFERROR(MATCH(A196,$I$39:$AQ$39,0),0)+IFERROR(MATCH(A196,$I$40:$AQ$40,0),0)+IFERROR(MATCH(A196,$I$41:$AQ$41,0),0)+IFERROR(MATCH(A196,$I$42:$AQ$42,0),0)+IFERROR(MATCH(A196,$I$53:$AQ$53,0),0)+IFERROR(MATCH(A196,$I$52:$AQ$52,0),0)+IFERROR(MATCH(A196,$I$51:$AQ$51,0),0)+IFERROR(MATCH(A196,$I$50:$AQ$50,0),0)+IFERROR(MATCH(A196,$I$49:$AQ$49,0),0)+IFERROR(MATCH(A196,$I$48:$AQ$48,0),0)+IFERROR(MATCH(A196,$I$47:$AQ$47,0),0)+IFERROR(MATCH(A196,$I$46:$AQ$46,0),0)+IFERROR(MATCH(A196,$I$45:$AQ$45,0),0)+IFERROR(MATCH(A196,$I$44:$AQ$44,0),0)+IFERROR(MATCH(A196,$I$43:$AQ$43,0),0)-5)/2</f>
        <v>8</v>
      </c>
      <c r="C196" s="1">
        <f t="shared" ref="C196:C259" si="16">IFERROR(MATCH(A196,$I$3:$I$53,0),0)+IFERROR(MATCH(A196,$J$3:$J$53,0),0)+IFERROR(MATCH(A196,$K$3:$K$53,0),0)+IFERROR(MATCH(A196,$L$3:$L$53,0),0)+IFERROR(MATCH(A196,$M$3:$M$53,0),0)+IFERROR(MATCH(A196,$N$3:$N$53,0),0)+IFERROR(MATCH(A196,$O$3:$O$53,0),0)+IFERROR(MATCH(A196,$P$3:$P$53,0),0)+IFERROR(MATCH(A196,$Q$3:$Q$53,0),0)+IFERROR(MATCH(A196,$R$3:$R$53,0),0)+IFERROR(MATCH(A196,$S$3:$S$53,0),0)+IFERROR(MATCH(A196,$T$3:$T$53,0),0)+IFERROR(MATCH(A196,$U$3:$U$53,0),0)+IFERROR(MATCH(A196,$V$3:$V$53,0),0)+IFERROR(MATCH(A196,$W$3:$W$53,0),0)+IFERROR(MATCH(A196,$X$3:$X$53,0),0)+IFERROR(MATCH(A196,$Y$3:$Y$53,0),0)+IFERROR(MATCH(A196,$Z$3:$Z$53,0),0)+IFERROR(MATCH(A196,$AA$3:$AA$53,0),0)+IFERROR(MATCH(A196,$AB$3:$AB$53,0),0)+IFERROR(MATCH(A196,$AC$3:$AC$53,0),0)+IFERROR(MATCH(A196,$AD$3:$AD$53,0),0)+IFERROR(MATCH(A196,$AE$3:$AE$53,0),0)+IFERROR(MATCH(A196,$AF$3:$AF$53,0),0)+IFERROR(MATCH(A196,$AG$3:$AG$53,0),0)+IFERROR(MATCH(A196,$AH$3:$AH$53,0),0)+IFERROR(MATCH(A196,$AI$3:$AI$53,0),0)+IFERROR(MATCH(A196,$AJ$3:$AJ$53,0),0)+IFERROR(MATCH(A196,$AK$3:$AK$53,0),0)+IFERROR(MATCH(A196,$AL$3:$AL$53,0),0)+IFERROR(MATCH(A196,$AM$3:$AM$53,0),0)+IFERROR(MATCH(A196,$AN$3:$AN$53,0),0)+IFERROR(MATCH(A196,$AO$3:$AO$53,0),0)+IFERROR(MATCH(A196,$AP$3:$AP$53,0),0)+IFERROR(MATCH(A196,$AQ$3:$AQ$53,0),0)</f>
        <v>23</v>
      </c>
      <c r="D196" s="1" t="str">
        <f t="shared" ref="D196:D259" si="17">IF(OR(B196=-2.5,C196=0)=TRUE,"Error","")</f>
        <v/>
      </c>
      <c r="E196" s="1">
        <f t="shared" ref="E196:E259" si="18">(B196+2)*220-3950+IF(MOD(B196,1)&lt;&gt;0,-55,0)</f>
        <v>-1750</v>
      </c>
      <c r="F196" s="1">
        <f t="shared" ref="F196:F259" si="19">(C196-1)*-44+2260</f>
        <v>1292</v>
      </c>
    </row>
    <row r="197" spans="1:6" ht="15.5" customHeight="1" x14ac:dyDescent="0.25">
      <c r="A197" s="2" t="str">
        <v>nanolathing</v>
      </c>
      <c r="B197" s="1">
        <f t="shared" si="15"/>
        <v>8</v>
      </c>
      <c r="C197" s="1">
        <f t="shared" si="16"/>
        <v>24</v>
      </c>
      <c r="D197" s="1" t="str">
        <f t="shared" si="17"/>
        <v/>
      </c>
      <c r="E197" s="1">
        <f t="shared" si="18"/>
        <v>-1750</v>
      </c>
      <c r="F197" s="1">
        <f t="shared" si="19"/>
        <v>1248</v>
      </c>
    </row>
    <row r="198" spans="1:6" ht="15.5" customHeight="1" x14ac:dyDescent="0.25">
      <c r="A198" s="2" t="str">
        <v>metaMaterials</v>
      </c>
      <c r="B198" s="1">
        <f t="shared" si="15"/>
        <v>8</v>
      </c>
      <c r="C198" s="1">
        <f t="shared" si="16"/>
        <v>25</v>
      </c>
      <c r="D198" s="1" t="str">
        <f t="shared" si="17"/>
        <v/>
      </c>
      <c r="E198" s="1">
        <f t="shared" si="18"/>
        <v>-1750</v>
      </c>
      <c r="F198" s="1">
        <f t="shared" si="19"/>
        <v>1204</v>
      </c>
    </row>
    <row r="199" spans="1:6" ht="15.5" customHeight="1" x14ac:dyDescent="0.25">
      <c r="A199" s="2" t="str">
        <v>experimentalActuators</v>
      </c>
      <c r="B199" s="1">
        <f t="shared" si="15"/>
        <v>8</v>
      </c>
      <c r="C199" s="1">
        <f t="shared" si="16"/>
        <v>26</v>
      </c>
      <c r="D199" s="1" t="str">
        <f t="shared" si="17"/>
        <v/>
      </c>
      <c r="E199" s="1">
        <f t="shared" si="18"/>
        <v>-1750</v>
      </c>
      <c r="F199" s="1">
        <f t="shared" si="19"/>
        <v>1160</v>
      </c>
    </row>
    <row r="200" spans="1:6" ht="15.5" customHeight="1" x14ac:dyDescent="0.25">
      <c r="A200" s="2" t="str">
        <v>hypersonicFlight</v>
      </c>
      <c r="B200" s="1">
        <f t="shared" si="15"/>
        <v>8</v>
      </c>
      <c r="C200" s="1">
        <f t="shared" si="16"/>
        <v>28</v>
      </c>
      <c r="D200" s="1" t="str">
        <f t="shared" si="17"/>
        <v/>
      </c>
      <c r="E200" s="1">
        <f t="shared" si="18"/>
        <v>-1750</v>
      </c>
      <c r="F200" s="1">
        <f t="shared" si="19"/>
        <v>1072</v>
      </c>
    </row>
    <row r="201" spans="1:6" ht="15.5" customHeight="1" x14ac:dyDescent="0.25">
      <c r="A201" s="2" t="str">
        <v>experimentalAerodynamics</v>
      </c>
      <c r="B201" s="1">
        <f t="shared" si="15"/>
        <v>8</v>
      </c>
      <c r="C201" s="1">
        <f t="shared" si="16"/>
        <v>29</v>
      </c>
      <c r="D201" s="1" t="str">
        <f t="shared" si="17"/>
        <v/>
      </c>
      <c r="E201" s="1">
        <f t="shared" si="18"/>
        <v>-1750</v>
      </c>
      <c r="F201" s="1">
        <f t="shared" si="19"/>
        <v>1028</v>
      </c>
    </row>
    <row r="202" spans="1:6" ht="15.5" customHeight="1" x14ac:dyDescent="0.25">
      <c r="A202" s="2" t="str">
        <v>specializedFlightSystems</v>
      </c>
      <c r="B202" s="1">
        <f t="shared" si="15"/>
        <v>8</v>
      </c>
      <c r="C202" s="1">
        <f t="shared" si="16"/>
        <v>30</v>
      </c>
      <c r="D202" s="1" t="str">
        <f t="shared" si="17"/>
        <v/>
      </c>
      <c r="E202" s="1">
        <f t="shared" si="18"/>
        <v>-1750</v>
      </c>
      <c r="F202" s="1">
        <f t="shared" si="19"/>
        <v>984</v>
      </c>
    </row>
    <row r="203" spans="1:6" ht="15.5" customHeight="1" x14ac:dyDescent="0.25">
      <c r="A203" s="2" t="str">
        <v>heavyLanding</v>
      </c>
      <c r="B203" s="1">
        <f t="shared" si="15"/>
        <v>8</v>
      </c>
      <c r="C203" s="1">
        <f t="shared" si="16"/>
        <v>31</v>
      </c>
      <c r="D203" s="1" t="str">
        <f t="shared" si="17"/>
        <v/>
      </c>
      <c r="E203" s="1">
        <f t="shared" si="18"/>
        <v>-1750</v>
      </c>
      <c r="F203" s="1">
        <f t="shared" si="19"/>
        <v>940</v>
      </c>
    </row>
    <row r="204" spans="1:6" ht="15.5" customHeight="1" x14ac:dyDescent="0.25">
      <c r="A204" s="2" t="str">
        <v>heavyDutyLandingFrames</v>
      </c>
      <c r="B204" s="1">
        <f t="shared" si="15"/>
        <v>8</v>
      </c>
      <c r="C204" s="1">
        <f t="shared" si="16"/>
        <v>32</v>
      </c>
      <c r="D204" s="1" t="str">
        <f t="shared" si="17"/>
        <v/>
      </c>
      <c r="E204" s="1">
        <f t="shared" si="18"/>
        <v>-1750</v>
      </c>
      <c r="F204" s="1">
        <f t="shared" si="19"/>
        <v>896</v>
      </c>
    </row>
    <row r="205" spans="1:6" ht="15.5" customHeight="1" x14ac:dyDescent="0.25">
      <c r="A205" s="2" t="str">
        <v>advHeatManagement</v>
      </c>
      <c r="B205" s="1">
        <f t="shared" si="15"/>
        <v>8</v>
      </c>
      <c r="C205" s="1">
        <f t="shared" si="16"/>
        <v>33</v>
      </c>
      <c r="D205" s="1" t="str">
        <f t="shared" si="17"/>
        <v/>
      </c>
      <c r="E205" s="1">
        <f t="shared" si="18"/>
        <v>-1750</v>
      </c>
      <c r="F205" s="1">
        <f t="shared" si="19"/>
        <v>852</v>
      </c>
    </row>
    <row r="206" spans="1:6" ht="15.5" customHeight="1" x14ac:dyDescent="0.25">
      <c r="A206" s="2" t="str">
        <v>specializedCommandModules</v>
      </c>
      <c r="B206" s="1">
        <f t="shared" si="15"/>
        <v>8</v>
      </c>
      <c r="C206" s="1">
        <f t="shared" si="16"/>
        <v>35</v>
      </c>
      <c r="D206" s="1" t="str">
        <f t="shared" si="17"/>
        <v/>
      </c>
      <c r="E206" s="1">
        <f t="shared" si="18"/>
        <v>-1750</v>
      </c>
      <c r="F206" s="1">
        <f t="shared" si="19"/>
        <v>764</v>
      </c>
    </row>
    <row r="207" spans="1:6" ht="15.5" customHeight="1" x14ac:dyDescent="0.25">
      <c r="A207" s="2" t="str">
        <v>advScienceTech</v>
      </c>
      <c r="B207" s="1">
        <f t="shared" si="15"/>
        <v>8</v>
      </c>
      <c r="C207" s="1">
        <f t="shared" si="16"/>
        <v>39</v>
      </c>
      <c r="D207" s="1" t="str">
        <f t="shared" si="17"/>
        <v/>
      </c>
      <c r="E207" s="1">
        <f t="shared" si="18"/>
        <v>-1750</v>
      </c>
      <c r="F207" s="1">
        <f t="shared" si="19"/>
        <v>588</v>
      </c>
    </row>
    <row r="208" spans="1:6" ht="15.5" customHeight="1" x14ac:dyDescent="0.25">
      <c r="A208" s="2" t="str">
        <v>specializedScienceTech</v>
      </c>
      <c r="B208" s="1">
        <f t="shared" si="15"/>
        <v>8</v>
      </c>
      <c r="C208" s="1">
        <f t="shared" si="16"/>
        <v>40</v>
      </c>
      <c r="D208" s="1" t="str">
        <f t="shared" si="17"/>
        <v/>
      </c>
      <c r="E208" s="1">
        <f t="shared" si="18"/>
        <v>-1750</v>
      </c>
      <c r="F208" s="1">
        <f t="shared" si="19"/>
        <v>544</v>
      </c>
    </row>
    <row r="209" spans="1:6" ht="15.5" customHeight="1" x14ac:dyDescent="0.25">
      <c r="A209" s="2" t="str">
        <v>signalProcessing</v>
      </c>
      <c r="B209" s="1">
        <f t="shared" si="15"/>
        <v>8</v>
      </c>
      <c r="C209" s="1">
        <f t="shared" si="16"/>
        <v>42</v>
      </c>
      <c r="D209" s="1" t="str">
        <f t="shared" si="17"/>
        <v/>
      </c>
      <c r="E209" s="1">
        <f t="shared" si="18"/>
        <v>-1750</v>
      </c>
      <c r="F209" s="1">
        <f t="shared" si="19"/>
        <v>456</v>
      </c>
    </row>
    <row r="210" spans="1:6" ht="15.5" customHeight="1" x14ac:dyDescent="0.25">
      <c r="A210" s="2" t="str">
        <v>advUnmanned</v>
      </c>
      <c r="B210" s="1">
        <f t="shared" si="15"/>
        <v>8</v>
      </c>
      <c r="C210" s="1">
        <f t="shared" si="16"/>
        <v>43</v>
      </c>
      <c r="D210" s="1" t="str">
        <f t="shared" si="17"/>
        <v/>
      </c>
      <c r="E210" s="1">
        <f t="shared" si="18"/>
        <v>-1750</v>
      </c>
      <c r="F210" s="1">
        <f t="shared" si="19"/>
        <v>412</v>
      </c>
    </row>
    <row r="211" spans="1:6" ht="15.5" customHeight="1" x14ac:dyDescent="0.25">
      <c r="A211" s="2" t="str">
        <v>automation</v>
      </c>
      <c r="B211" s="1">
        <f t="shared" si="15"/>
        <v>8</v>
      </c>
      <c r="C211" s="1">
        <f t="shared" si="16"/>
        <v>44</v>
      </c>
      <c r="D211" s="1" t="str">
        <f t="shared" si="17"/>
        <v/>
      </c>
      <c r="E211" s="1">
        <f t="shared" si="18"/>
        <v>-1750</v>
      </c>
      <c r="F211" s="1">
        <f t="shared" si="19"/>
        <v>368</v>
      </c>
    </row>
    <row r="212" spans="1:6" ht="15.5" customHeight="1" x14ac:dyDescent="0.25">
      <c r="A212" s="2" t="str">
        <v>advPVMaterials</v>
      </c>
      <c r="B212" s="1">
        <f t="shared" si="15"/>
        <v>8</v>
      </c>
      <c r="C212" s="1">
        <f t="shared" si="16"/>
        <v>46</v>
      </c>
      <c r="D212" s="1" t="str">
        <f t="shared" si="17"/>
        <v/>
      </c>
      <c r="E212" s="1">
        <f t="shared" si="18"/>
        <v>-1750</v>
      </c>
      <c r="F212" s="1">
        <f t="shared" si="19"/>
        <v>280</v>
      </c>
    </row>
    <row r="213" spans="1:6" ht="15.5" customHeight="1" x14ac:dyDescent="0.25">
      <c r="A213" s="2" t="str">
        <v>specializedElectrics</v>
      </c>
      <c r="B213" s="1">
        <f t="shared" si="15"/>
        <v>8</v>
      </c>
      <c r="C213" s="1">
        <f t="shared" si="16"/>
        <v>47</v>
      </c>
      <c r="D213" s="1" t="str">
        <f t="shared" si="17"/>
        <v/>
      </c>
      <c r="E213" s="1">
        <f t="shared" si="18"/>
        <v>-1750</v>
      </c>
      <c r="F213" s="1">
        <f t="shared" si="19"/>
        <v>236</v>
      </c>
    </row>
    <row r="214" spans="1:6" ht="15.5" customHeight="1" x14ac:dyDescent="0.25">
      <c r="A214" s="2" t="str">
        <v>shortTermHabitation</v>
      </c>
      <c r="B214" s="1">
        <f t="shared" si="15"/>
        <v>8</v>
      </c>
      <c r="C214" s="1">
        <f t="shared" si="16"/>
        <v>49</v>
      </c>
      <c r="D214" s="1" t="str">
        <f t="shared" si="17"/>
        <v/>
      </c>
      <c r="E214" s="1">
        <f t="shared" si="18"/>
        <v>-1750</v>
      </c>
      <c r="F214" s="1">
        <f t="shared" si="19"/>
        <v>148</v>
      </c>
    </row>
    <row r="215" spans="1:6" ht="15.5" customHeight="1" x14ac:dyDescent="0.25">
      <c r="A215" s="2" t="str">
        <v>isru</v>
      </c>
      <c r="B215" s="1">
        <f t="shared" si="15"/>
        <v>8</v>
      </c>
      <c r="C215" s="1">
        <f t="shared" si="16"/>
        <v>50</v>
      </c>
      <c r="D215" s="1" t="str">
        <f t="shared" si="17"/>
        <v/>
      </c>
      <c r="E215" s="1">
        <f t="shared" si="18"/>
        <v>-1750</v>
      </c>
      <c r="F215" s="1">
        <f t="shared" si="19"/>
        <v>104</v>
      </c>
    </row>
    <row r="216" spans="1:6" ht="15.5" customHeight="1" x14ac:dyDescent="0.25">
      <c r="A216" s="2" t="str">
        <v>tier8_bottom</v>
      </c>
      <c r="B216" s="1">
        <f t="shared" si="15"/>
        <v>8</v>
      </c>
      <c r="C216" s="1">
        <f t="shared" si="16"/>
        <v>51</v>
      </c>
      <c r="D216" s="1" t="str">
        <f t="shared" si="17"/>
        <v/>
      </c>
      <c r="E216" s="1">
        <f t="shared" si="18"/>
        <v>-1750</v>
      </c>
      <c r="F216" s="1">
        <f t="shared" si="19"/>
        <v>60</v>
      </c>
    </row>
    <row r="217" spans="1:6" ht="15.5" customHeight="1" x14ac:dyDescent="0.25">
      <c r="A217" s="2" t="str">
        <v>exoticCryoPropulsion</v>
      </c>
      <c r="B217" s="1">
        <f t="shared" si="15"/>
        <v>8.5</v>
      </c>
      <c r="C217" s="1">
        <f t="shared" si="16"/>
        <v>13</v>
      </c>
      <c r="D217" s="1" t="str">
        <f t="shared" si="17"/>
        <v/>
      </c>
      <c r="E217" s="1">
        <f t="shared" si="18"/>
        <v>-1695</v>
      </c>
      <c r="F217" s="1">
        <f t="shared" si="19"/>
        <v>1732</v>
      </c>
    </row>
    <row r="218" spans="1:6" ht="15.5" customHeight="1" x14ac:dyDescent="0.25">
      <c r="A218" s="2" t="str">
        <v>exoticLiquidFuelPropulsion</v>
      </c>
      <c r="B218" s="1">
        <f t="shared" si="15"/>
        <v>8.5</v>
      </c>
      <c r="C218" s="1">
        <f t="shared" si="16"/>
        <v>15</v>
      </c>
      <c r="D218" s="1" t="str">
        <f t="shared" si="17"/>
        <v/>
      </c>
      <c r="E218" s="1">
        <f t="shared" si="18"/>
        <v>-1695</v>
      </c>
      <c r="F218" s="1">
        <f t="shared" si="19"/>
        <v>1644</v>
      </c>
    </row>
    <row r="219" spans="1:6" ht="15.5" customHeight="1" x14ac:dyDescent="0.25">
      <c r="A219" s="2" t="str">
        <v>veryHeavyCryoRocketry</v>
      </c>
      <c r="B219" s="1">
        <f t="shared" si="15"/>
        <v>8.5</v>
      </c>
      <c r="C219" s="1">
        <f t="shared" si="16"/>
        <v>16</v>
      </c>
      <c r="D219" s="1" t="str">
        <f t="shared" si="17"/>
        <v/>
      </c>
      <c r="E219" s="1">
        <f t="shared" si="18"/>
        <v>-1695</v>
      </c>
      <c r="F219" s="1">
        <f t="shared" si="19"/>
        <v>1600</v>
      </c>
    </row>
    <row r="220" spans="1:6" ht="15.5" customHeight="1" x14ac:dyDescent="0.25">
      <c r="A220" s="2" t="str">
        <v>veryHeavyLiquidFuelRocketry</v>
      </c>
      <c r="B220" s="1">
        <f t="shared" si="15"/>
        <v>8.5</v>
      </c>
      <c r="C220" s="1">
        <f t="shared" si="16"/>
        <v>18</v>
      </c>
      <c r="D220" s="1" t="str">
        <f t="shared" si="17"/>
        <v/>
      </c>
      <c r="E220" s="1">
        <f t="shared" si="18"/>
        <v>-1695</v>
      </c>
      <c r="F220" s="1">
        <f t="shared" si="19"/>
        <v>1512</v>
      </c>
    </row>
    <row r="221" spans="1:6" ht="15.5" customHeight="1" x14ac:dyDescent="0.25">
      <c r="A221" s="2" t="str">
        <v>tier9</v>
      </c>
      <c r="B221" s="1">
        <f t="shared" si="15"/>
        <v>9</v>
      </c>
      <c r="C221" s="1">
        <f t="shared" si="16"/>
        <v>1</v>
      </c>
      <c r="D221" s="1" t="str">
        <f t="shared" si="17"/>
        <v/>
      </c>
      <c r="E221" s="1">
        <f t="shared" si="18"/>
        <v>-1530</v>
      </c>
      <c r="F221" s="1">
        <f t="shared" si="19"/>
        <v>2260</v>
      </c>
    </row>
    <row r="222" spans="1:6" ht="15.5" customHeight="1" x14ac:dyDescent="0.25">
      <c r="A222" s="2" t="str">
        <v>gargantuanBoosters</v>
      </c>
      <c r="B222" s="1">
        <f t="shared" si="15"/>
        <v>9</v>
      </c>
      <c r="C222" s="1">
        <f t="shared" si="16"/>
        <v>2</v>
      </c>
      <c r="D222" s="1" t="str">
        <f t="shared" si="17"/>
        <v/>
      </c>
      <c r="E222" s="1">
        <f t="shared" si="18"/>
        <v>-1530</v>
      </c>
      <c r="F222" s="1">
        <f t="shared" si="19"/>
        <v>2216</v>
      </c>
    </row>
    <row r="223" spans="1:6" ht="15.5" customHeight="1" x14ac:dyDescent="0.25">
      <c r="A223" s="2" t="str">
        <v>advNuclearPower</v>
      </c>
      <c r="B223" s="1">
        <f t="shared" si="15"/>
        <v>9</v>
      </c>
      <c r="C223" s="1">
        <f t="shared" si="16"/>
        <v>4</v>
      </c>
      <c r="D223" s="1" t="str">
        <f t="shared" si="17"/>
        <v/>
      </c>
      <c r="E223" s="1">
        <f t="shared" si="18"/>
        <v>-1530</v>
      </c>
      <c r="F223" s="1">
        <f t="shared" si="19"/>
        <v>2128</v>
      </c>
    </row>
    <row r="224" spans="1:6" ht="15.5" customHeight="1" x14ac:dyDescent="0.25">
      <c r="A224" s="2" t="str">
        <v>advNuclearPropulsion</v>
      </c>
      <c r="B224" s="1">
        <f t="shared" si="15"/>
        <v>9</v>
      </c>
      <c r="C224" s="1">
        <f t="shared" si="16"/>
        <v>5</v>
      </c>
      <c r="D224" s="1" t="str">
        <f t="shared" si="17"/>
        <v/>
      </c>
      <c r="E224" s="1">
        <f t="shared" si="18"/>
        <v>-1530</v>
      </c>
      <c r="F224" s="1">
        <f t="shared" si="19"/>
        <v>2084</v>
      </c>
    </row>
    <row r="225" spans="1:6" ht="15.5" customHeight="1" x14ac:dyDescent="0.25">
      <c r="A225" s="2" t="str">
        <v>advIonPropulsion</v>
      </c>
      <c r="B225" s="1">
        <f t="shared" si="15"/>
        <v>9</v>
      </c>
      <c r="C225" s="1">
        <f t="shared" si="16"/>
        <v>9</v>
      </c>
      <c r="D225" s="1" t="str">
        <f t="shared" si="17"/>
        <v/>
      </c>
      <c r="E225" s="1">
        <f t="shared" si="18"/>
        <v>-1530</v>
      </c>
      <c r="F225" s="1">
        <f t="shared" si="19"/>
        <v>1908</v>
      </c>
    </row>
    <row r="226" spans="1:6" ht="15.5" customHeight="1" x14ac:dyDescent="0.25">
      <c r="A226" s="2" t="str">
        <v>aBitMoreExoticPropulsion</v>
      </c>
      <c r="B226" s="1">
        <f t="shared" si="15"/>
        <v>9</v>
      </c>
      <c r="C226" s="1">
        <f t="shared" si="16"/>
        <v>14</v>
      </c>
      <c r="D226" s="1" t="str">
        <f t="shared" si="17"/>
        <v/>
      </c>
      <c r="E226" s="1">
        <f t="shared" si="18"/>
        <v>-1530</v>
      </c>
      <c r="F226" s="1">
        <f t="shared" si="19"/>
        <v>1688</v>
      </c>
    </row>
    <row r="227" spans="1:6" ht="15.5" customHeight="1" x14ac:dyDescent="0.25">
      <c r="A227" s="2" t="str">
        <v>experimentalRocketry</v>
      </c>
      <c r="B227" s="1">
        <f t="shared" si="15"/>
        <v>9</v>
      </c>
      <c r="C227" s="1">
        <f t="shared" si="16"/>
        <v>17</v>
      </c>
      <c r="D227" s="1" t="str">
        <f t="shared" si="17"/>
        <v/>
      </c>
      <c r="E227" s="1">
        <f t="shared" si="18"/>
        <v>-1530</v>
      </c>
      <c r="F227" s="1">
        <f t="shared" si="19"/>
        <v>1556</v>
      </c>
    </row>
    <row r="228" spans="1:6" ht="15.5" customHeight="1" x14ac:dyDescent="0.25">
      <c r="A228" s="2" t="str">
        <v>specializedFuelStorage</v>
      </c>
      <c r="B228" s="1">
        <f t="shared" si="15"/>
        <v>9</v>
      </c>
      <c r="C228" s="1">
        <f t="shared" si="16"/>
        <v>20</v>
      </c>
      <c r="D228" s="1" t="str">
        <f t="shared" si="17"/>
        <v/>
      </c>
      <c r="E228" s="1">
        <f t="shared" si="18"/>
        <v>-1530</v>
      </c>
      <c r="F228" s="1">
        <f t="shared" si="19"/>
        <v>1424</v>
      </c>
    </row>
    <row r="229" spans="1:6" ht="15.5" customHeight="1" x14ac:dyDescent="0.25">
      <c r="A229" s="2" t="str">
        <v>highPerformanceFlexibleFuelSystems</v>
      </c>
      <c r="B229" s="1">
        <f t="shared" si="15"/>
        <v>9</v>
      </c>
      <c r="C229" s="1">
        <f t="shared" si="16"/>
        <v>21</v>
      </c>
      <c r="D229" s="1" t="str">
        <f t="shared" si="17"/>
        <v/>
      </c>
      <c r="E229" s="1">
        <f t="shared" si="18"/>
        <v>-1530</v>
      </c>
      <c r="F229" s="1">
        <f t="shared" si="19"/>
        <v>1380</v>
      </c>
    </row>
    <row r="230" spans="1:6" ht="15.5" customHeight="1" x14ac:dyDescent="0.25">
      <c r="A230" s="2" t="str">
        <v>advancedEnginePlates</v>
      </c>
      <c r="B230" s="1">
        <f t="shared" si="15"/>
        <v>9</v>
      </c>
      <c r="C230" s="1">
        <f t="shared" si="16"/>
        <v>23</v>
      </c>
      <c r="D230" s="1" t="str">
        <f t="shared" si="17"/>
        <v/>
      </c>
      <c r="E230" s="1">
        <f t="shared" si="18"/>
        <v>-1530</v>
      </c>
      <c r="F230" s="1">
        <f t="shared" si="19"/>
        <v>1292</v>
      </c>
    </row>
    <row r="231" spans="1:6" ht="15.5" customHeight="1" x14ac:dyDescent="0.25">
      <c r="A231" s="2" t="str">
        <v>exoticAlloys</v>
      </c>
      <c r="B231" s="1">
        <f t="shared" si="15"/>
        <v>9</v>
      </c>
      <c r="C231" s="1">
        <f t="shared" si="16"/>
        <v>24</v>
      </c>
      <c r="D231" s="1" t="str">
        <f t="shared" si="17"/>
        <v/>
      </c>
      <c r="E231" s="1">
        <f t="shared" si="18"/>
        <v>-1530</v>
      </c>
      <c r="F231" s="1">
        <f t="shared" si="19"/>
        <v>1248</v>
      </c>
    </row>
    <row r="232" spans="1:6" ht="15.5" customHeight="1" x14ac:dyDescent="0.25">
      <c r="A232" s="2" t="str">
        <v>orbitalAssembly</v>
      </c>
      <c r="B232" s="1">
        <f t="shared" si="15"/>
        <v>9</v>
      </c>
      <c r="C232" s="1">
        <f t="shared" si="16"/>
        <v>25</v>
      </c>
      <c r="D232" s="1" t="str">
        <f t="shared" si="17"/>
        <v/>
      </c>
      <c r="E232" s="1">
        <f t="shared" si="18"/>
        <v>-1530</v>
      </c>
      <c r="F232" s="1">
        <f t="shared" si="19"/>
        <v>1204</v>
      </c>
    </row>
    <row r="233" spans="1:6" ht="15.5" customHeight="1" x14ac:dyDescent="0.25">
      <c r="A233" s="2" t="str">
        <v>offworldManufacturing</v>
      </c>
      <c r="B233" s="1">
        <f t="shared" si="15"/>
        <v>9</v>
      </c>
      <c r="C233" s="1">
        <f t="shared" si="16"/>
        <v>26</v>
      </c>
      <c r="D233" s="1" t="str">
        <f t="shared" si="17"/>
        <v/>
      </c>
      <c r="E233" s="1">
        <f t="shared" si="18"/>
        <v>-1530</v>
      </c>
      <c r="F233" s="1">
        <f t="shared" si="19"/>
        <v>1160</v>
      </c>
    </row>
    <row r="234" spans="1:6" ht="15.5" customHeight="1" x14ac:dyDescent="0.25">
      <c r="A234" s="2" t="str">
        <v>aerospaceTech</v>
      </c>
      <c r="B234" s="1">
        <f t="shared" si="15"/>
        <v>9</v>
      </c>
      <c r="C234" s="1">
        <f t="shared" si="16"/>
        <v>28</v>
      </c>
      <c r="D234" s="1" t="str">
        <f t="shared" si="17"/>
        <v/>
      </c>
      <c r="E234" s="1">
        <f t="shared" si="18"/>
        <v>-1530</v>
      </c>
      <c r="F234" s="1">
        <f t="shared" si="19"/>
        <v>1072</v>
      </c>
    </row>
    <row r="235" spans="1:6" ht="15.5" customHeight="1" x14ac:dyDescent="0.25">
      <c r="A235" s="2" t="str">
        <v>aerospaceComposites</v>
      </c>
      <c r="B235" s="1">
        <f t="shared" si="15"/>
        <v>9</v>
      </c>
      <c r="C235" s="1">
        <f t="shared" si="16"/>
        <v>29</v>
      </c>
      <c r="D235" s="1" t="str">
        <f t="shared" si="17"/>
        <v/>
      </c>
      <c r="E235" s="1">
        <f t="shared" si="18"/>
        <v>-1530</v>
      </c>
      <c r="F235" s="1">
        <f t="shared" si="19"/>
        <v>1028</v>
      </c>
    </row>
    <row r="236" spans="1:6" ht="15.5" customHeight="1" x14ac:dyDescent="0.25">
      <c r="A236" s="2" t="str">
        <v>experimentalFlightSystems</v>
      </c>
      <c r="B236" s="1">
        <f t="shared" si="15"/>
        <v>9</v>
      </c>
      <c r="C236" s="1">
        <f t="shared" si="16"/>
        <v>30</v>
      </c>
      <c r="D236" s="1" t="str">
        <f t="shared" si="17"/>
        <v/>
      </c>
      <c r="E236" s="1">
        <f t="shared" si="18"/>
        <v>-1530</v>
      </c>
      <c r="F236" s="1">
        <f t="shared" si="19"/>
        <v>984</v>
      </c>
    </row>
    <row r="237" spans="1:6" ht="15.5" customHeight="1" x14ac:dyDescent="0.25">
      <c r="A237" s="2" t="str">
        <v>advancedMotors</v>
      </c>
      <c r="B237" s="1">
        <f t="shared" si="15"/>
        <v>9</v>
      </c>
      <c r="C237" s="1">
        <f t="shared" si="16"/>
        <v>31</v>
      </c>
      <c r="D237" s="1" t="str">
        <f t="shared" si="17"/>
        <v/>
      </c>
      <c r="E237" s="1">
        <f t="shared" si="18"/>
        <v>-1530</v>
      </c>
      <c r="F237" s="1">
        <f t="shared" si="19"/>
        <v>940</v>
      </c>
    </row>
    <row r="238" spans="1:6" ht="15.5" customHeight="1" x14ac:dyDescent="0.25">
      <c r="A238" s="2" t="str">
        <v>experimentalHeatManagement</v>
      </c>
      <c r="B238" s="1">
        <f t="shared" si="15"/>
        <v>9</v>
      </c>
      <c r="C238" s="1">
        <f t="shared" si="16"/>
        <v>33</v>
      </c>
      <c r="D238" s="1" t="str">
        <f t="shared" si="17"/>
        <v/>
      </c>
      <c r="E238" s="1">
        <f t="shared" si="18"/>
        <v>-1530</v>
      </c>
      <c r="F238" s="1">
        <f t="shared" si="19"/>
        <v>852</v>
      </c>
    </row>
    <row r="239" spans="1:6" ht="15.5" customHeight="1" x14ac:dyDescent="0.25">
      <c r="A239" s="2" t="str">
        <v>specializedCommandCenters</v>
      </c>
      <c r="B239" s="1">
        <f t="shared" si="15"/>
        <v>9</v>
      </c>
      <c r="C239" s="1">
        <f t="shared" si="16"/>
        <v>35</v>
      </c>
      <c r="D239" s="1" t="str">
        <f t="shared" si="17"/>
        <v/>
      </c>
      <c r="E239" s="1">
        <f t="shared" si="18"/>
        <v>-1530</v>
      </c>
      <c r="F239" s="1">
        <f t="shared" si="19"/>
        <v>764</v>
      </c>
    </row>
    <row r="240" spans="1:6" ht="15.5" customHeight="1" x14ac:dyDescent="0.25">
      <c r="A240" s="2" t="str">
        <v>specializedLanders</v>
      </c>
      <c r="B240" s="1">
        <f t="shared" si="15"/>
        <v>9</v>
      </c>
      <c r="C240" s="1">
        <f t="shared" si="16"/>
        <v>36</v>
      </c>
      <c r="D240" s="1" t="str">
        <f t="shared" si="17"/>
        <v/>
      </c>
      <c r="E240" s="1">
        <f t="shared" si="18"/>
        <v>-1530</v>
      </c>
      <c r="F240" s="1">
        <f t="shared" si="19"/>
        <v>720</v>
      </c>
    </row>
    <row r="241" spans="1:6" ht="15.5" customHeight="1" x14ac:dyDescent="0.25">
      <c r="A241" s="2" t="str">
        <v>experimentalScience</v>
      </c>
      <c r="B241" s="1">
        <f t="shared" si="15"/>
        <v>9</v>
      </c>
      <c r="C241" s="1">
        <f t="shared" si="16"/>
        <v>39</v>
      </c>
      <c r="D241" s="1" t="str">
        <f t="shared" si="17"/>
        <v/>
      </c>
      <c r="E241" s="1">
        <f t="shared" si="18"/>
        <v>-1530</v>
      </c>
      <c r="F241" s="1">
        <f t="shared" si="19"/>
        <v>588</v>
      </c>
    </row>
    <row r="242" spans="1:6" ht="15.5" customHeight="1" x14ac:dyDescent="0.25">
      <c r="A242" s="2" t="str">
        <v>longTermScienceTech</v>
      </c>
      <c r="B242" s="1">
        <f t="shared" si="15"/>
        <v>9</v>
      </c>
      <c r="C242" s="1">
        <f t="shared" si="16"/>
        <v>40</v>
      </c>
      <c r="D242" s="1" t="str">
        <f t="shared" si="17"/>
        <v/>
      </c>
      <c r="E242" s="1">
        <f t="shared" si="18"/>
        <v>-1530</v>
      </c>
      <c r="F242" s="1">
        <f t="shared" si="19"/>
        <v>544</v>
      </c>
    </row>
    <row r="243" spans="1:6" ht="15.5" customHeight="1" x14ac:dyDescent="0.25">
      <c r="A243" s="2" t="str">
        <v>digitalSignalProcessing</v>
      </c>
      <c r="B243" s="1">
        <f t="shared" si="15"/>
        <v>9</v>
      </c>
      <c r="C243" s="1">
        <f t="shared" si="16"/>
        <v>42</v>
      </c>
      <c r="D243" s="1" t="str">
        <f t="shared" si="17"/>
        <v/>
      </c>
      <c r="E243" s="1">
        <f t="shared" si="18"/>
        <v>-1530</v>
      </c>
      <c r="F243" s="1">
        <f t="shared" si="19"/>
        <v>456</v>
      </c>
    </row>
    <row r="244" spans="1:6" ht="15.5" customHeight="1" x14ac:dyDescent="0.25">
      <c r="A244" s="2" t="str">
        <v>largeUnmanned</v>
      </c>
      <c r="B244" s="1">
        <f t="shared" si="15"/>
        <v>9</v>
      </c>
      <c r="C244" s="1">
        <f t="shared" si="16"/>
        <v>43</v>
      </c>
      <c r="D244" s="1" t="str">
        <f t="shared" si="17"/>
        <v/>
      </c>
      <c r="E244" s="1">
        <f t="shared" si="18"/>
        <v>-1530</v>
      </c>
      <c r="F244" s="1">
        <f t="shared" si="19"/>
        <v>412</v>
      </c>
    </row>
    <row r="245" spans="1:6" ht="15.5" customHeight="1" x14ac:dyDescent="0.25">
      <c r="A245" s="2" t="str">
        <v>mechatronics</v>
      </c>
      <c r="B245" s="1">
        <f t="shared" si="15"/>
        <v>9</v>
      </c>
      <c r="C245" s="1">
        <f t="shared" si="16"/>
        <v>44</v>
      </c>
      <c r="D245" s="1" t="str">
        <f t="shared" si="17"/>
        <v/>
      </c>
      <c r="E245" s="1">
        <f t="shared" si="18"/>
        <v>-1530</v>
      </c>
      <c r="F245" s="1">
        <f t="shared" si="19"/>
        <v>368</v>
      </c>
    </row>
    <row r="246" spans="1:6" ht="15.5" customHeight="1" x14ac:dyDescent="0.25">
      <c r="A246" s="2" t="str">
        <v>cuttingEdgeSolarTech</v>
      </c>
      <c r="B246" s="1">
        <f t="shared" si="15"/>
        <v>9</v>
      </c>
      <c r="C246" s="1">
        <f t="shared" si="16"/>
        <v>46</v>
      </c>
      <c r="D246" s="1" t="str">
        <f t="shared" si="17"/>
        <v/>
      </c>
      <c r="E246" s="1">
        <f t="shared" si="18"/>
        <v>-1530</v>
      </c>
      <c r="F246" s="1">
        <f t="shared" si="19"/>
        <v>280</v>
      </c>
    </row>
    <row r="247" spans="1:6" ht="15.5" customHeight="1" x14ac:dyDescent="0.25">
      <c r="A247" s="2" t="str">
        <v>experimentalElectrics</v>
      </c>
      <c r="B247" s="1">
        <f t="shared" si="15"/>
        <v>9</v>
      </c>
      <c r="C247" s="1">
        <f t="shared" si="16"/>
        <v>47</v>
      </c>
      <c r="D247" s="1" t="str">
        <f t="shared" si="17"/>
        <v/>
      </c>
      <c r="E247" s="1">
        <f t="shared" si="18"/>
        <v>-1530</v>
      </c>
      <c r="F247" s="1">
        <f t="shared" si="19"/>
        <v>236</v>
      </c>
    </row>
    <row r="248" spans="1:6" ht="15.5" customHeight="1" x14ac:dyDescent="0.25">
      <c r="A248" s="2" t="str">
        <v>longTermHabitation</v>
      </c>
      <c r="B248" s="1">
        <f t="shared" si="15"/>
        <v>9</v>
      </c>
      <c r="C248" s="1">
        <f t="shared" si="16"/>
        <v>49</v>
      </c>
      <c r="D248" s="1" t="str">
        <f t="shared" si="17"/>
        <v/>
      </c>
      <c r="E248" s="1">
        <f t="shared" si="18"/>
        <v>-1530</v>
      </c>
      <c r="F248" s="1">
        <f t="shared" si="19"/>
        <v>148</v>
      </c>
    </row>
    <row r="249" spans="1:6" ht="15.5" customHeight="1" x14ac:dyDescent="0.25">
      <c r="A249" s="2" t="str">
        <v>advLogistics</v>
      </c>
      <c r="B249" s="1">
        <f t="shared" si="15"/>
        <v>9</v>
      </c>
      <c r="C249" s="1">
        <f t="shared" si="16"/>
        <v>50</v>
      </c>
      <c r="D249" s="1" t="str">
        <f t="shared" si="17"/>
        <v/>
      </c>
      <c r="E249" s="1">
        <f t="shared" si="18"/>
        <v>-1530</v>
      </c>
      <c r="F249" s="1">
        <f t="shared" si="19"/>
        <v>104</v>
      </c>
    </row>
    <row r="250" spans="1:6" ht="15.5" customHeight="1" x14ac:dyDescent="0.25">
      <c r="A250" s="2" t="str">
        <v>tier9_bottom</v>
      </c>
      <c r="B250" s="1">
        <f t="shared" si="15"/>
        <v>9</v>
      </c>
      <c r="C250" s="1">
        <f t="shared" si="16"/>
        <v>51</v>
      </c>
      <c r="D250" s="1" t="str">
        <f t="shared" si="17"/>
        <v/>
      </c>
      <c r="E250" s="1">
        <f t="shared" si="18"/>
        <v>-1530</v>
      </c>
      <c r="F250" s="1">
        <f t="shared" si="19"/>
        <v>60</v>
      </c>
    </row>
    <row r="251" spans="1:6" ht="15.5" customHeight="1" x14ac:dyDescent="0.25">
      <c r="A251" s="2" t="str">
        <v>aBitMoreExoticCryoPropulsion</v>
      </c>
      <c r="B251" s="1">
        <f t="shared" si="15"/>
        <v>9.5</v>
      </c>
      <c r="C251" s="1">
        <f t="shared" si="16"/>
        <v>13</v>
      </c>
      <c r="D251" s="1" t="str">
        <f t="shared" si="17"/>
        <v/>
      </c>
      <c r="E251" s="1">
        <f t="shared" si="18"/>
        <v>-1475</v>
      </c>
      <c r="F251" s="1">
        <f t="shared" si="19"/>
        <v>1732</v>
      </c>
    </row>
    <row r="252" spans="1:6" ht="15.5" customHeight="1" x14ac:dyDescent="0.25">
      <c r="A252" s="2" t="str">
        <v>aBitMoreExoticLiquidFuelPropulsion</v>
      </c>
      <c r="B252" s="1">
        <f t="shared" si="15"/>
        <v>9.5</v>
      </c>
      <c r="C252" s="1">
        <f t="shared" si="16"/>
        <v>15</v>
      </c>
      <c r="D252" s="1" t="str">
        <f t="shared" si="17"/>
        <v/>
      </c>
      <c r="E252" s="1">
        <f t="shared" si="18"/>
        <v>-1475</v>
      </c>
      <c r="F252" s="1">
        <f t="shared" si="19"/>
        <v>1644</v>
      </c>
    </row>
    <row r="253" spans="1:6" ht="15.5" customHeight="1" x14ac:dyDescent="0.25">
      <c r="A253" s="2" t="str">
        <v>experimentalCryoRocketry</v>
      </c>
      <c r="B253" s="1">
        <f t="shared" si="15"/>
        <v>9.5</v>
      </c>
      <c r="C253" s="1">
        <f t="shared" si="16"/>
        <v>16</v>
      </c>
      <c r="D253" s="1" t="str">
        <f t="shared" si="17"/>
        <v/>
      </c>
      <c r="E253" s="1">
        <f t="shared" si="18"/>
        <v>-1475</v>
      </c>
      <c r="F253" s="1">
        <f t="shared" si="19"/>
        <v>1600</v>
      </c>
    </row>
    <row r="254" spans="1:6" ht="15.5" customHeight="1" x14ac:dyDescent="0.25">
      <c r="A254" s="2" t="str">
        <v>experimentalLiquidFuelRocketry</v>
      </c>
      <c r="B254" s="1">
        <f t="shared" si="15"/>
        <v>9.5</v>
      </c>
      <c r="C254" s="1">
        <f t="shared" si="16"/>
        <v>18</v>
      </c>
      <c r="D254" s="1" t="str">
        <f t="shared" si="17"/>
        <v/>
      </c>
      <c r="E254" s="1">
        <f t="shared" si="18"/>
        <v>-1475</v>
      </c>
      <c r="F254" s="1">
        <f t="shared" si="19"/>
        <v>1512</v>
      </c>
    </row>
    <row r="255" spans="1:6" ht="15.5" customHeight="1" x14ac:dyDescent="0.25">
      <c r="A255" s="2" t="str">
        <v>tier10</v>
      </c>
      <c r="B255" s="1">
        <f t="shared" si="15"/>
        <v>10</v>
      </c>
      <c r="C255" s="1">
        <f t="shared" si="16"/>
        <v>1</v>
      </c>
      <c r="D255" s="1" t="str">
        <f t="shared" si="17"/>
        <v/>
      </c>
      <c r="E255" s="1">
        <f t="shared" si="18"/>
        <v>-1310</v>
      </c>
      <c r="F255" s="1">
        <f t="shared" si="19"/>
        <v>2260</v>
      </c>
    </row>
    <row r="256" spans="1:6" ht="15.5" customHeight="1" x14ac:dyDescent="0.25">
      <c r="A256" s="2" t="str">
        <v>expNuclearPower</v>
      </c>
      <c r="B256" s="1">
        <f t="shared" si="15"/>
        <v>10</v>
      </c>
      <c r="C256" s="1">
        <f t="shared" si="16"/>
        <v>4</v>
      </c>
      <c r="D256" s="1" t="str">
        <f t="shared" si="17"/>
        <v/>
      </c>
      <c r="E256" s="1">
        <f t="shared" si="18"/>
        <v>-1310</v>
      </c>
      <c r="F256" s="1">
        <f t="shared" si="19"/>
        <v>2128</v>
      </c>
    </row>
    <row r="257" spans="1:6" ht="15.5" customHeight="1" x14ac:dyDescent="0.25">
      <c r="A257" s="2" t="str">
        <v>expNuclearPropulsion</v>
      </c>
      <c r="B257" s="1">
        <f t="shared" si="15"/>
        <v>10</v>
      </c>
      <c r="C257" s="1">
        <f t="shared" si="16"/>
        <v>5</v>
      </c>
      <c r="D257" s="1" t="str">
        <f t="shared" si="17"/>
        <v/>
      </c>
      <c r="E257" s="1">
        <f t="shared" si="18"/>
        <v>-1310</v>
      </c>
      <c r="F257" s="1">
        <f t="shared" si="19"/>
        <v>2084</v>
      </c>
    </row>
    <row r="258" spans="1:6" ht="15.5" customHeight="1" x14ac:dyDescent="0.25">
      <c r="A258" s="2" t="str">
        <v>fusionPower</v>
      </c>
      <c r="B258" s="1">
        <f t="shared" si="15"/>
        <v>10</v>
      </c>
      <c r="C258" s="1">
        <f t="shared" si="16"/>
        <v>6</v>
      </c>
      <c r="D258" s="1" t="str">
        <f t="shared" si="17"/>
        <v/>
      </c>
      <c r="E258" s="1">
        <f t="shared" si="18"/>
        <v>-1310</v>
      </c>
      <c r="F258" s="1">
        <f t="shared" si="19"/>
        <v>2040</v>
      </c>
    </row>
    <row r="259" spans="1:6" ht="15.5" customHeight="1" x14ac:dyDescent="0.25">
      <c r="A259" s="2" t="str">
        <v>fusionRockets</v>
      </c>
      <c r="B259" s="1">
        <f t="shared" si="15"/>
        <v>10</v>
      </c>
      <c r="C259" s="1">
        <f t="shared" si="16"/>
        <v>7</v>
      </c>
      <c r="D259" s="1" t="str">
        <f t="shared" si="17"/>
        <v/>
      </c>
      <c r="E259" s="1">
        <f t="shared" si="18"/>
        <v>-1310</v>
      </c>
      <c r="F259" s="1">
        <f t="shared" si="19"/>
        <v>1996</v>
      </c>
    </row>
    <row r="260" spans="1:6" ht="15.5" customHeight="1" x14ac:dyDescent="0.25">
      <c r="A260" s="2" t="str">
        <v>advGriddedThrusters</v>
      </c>
      <c r="B260" s="1">
        <f t="shared" ref="B260:B323" si="20">(IFERROR(MATCH(A260,$I$3:$AQ$3,0),0)+IFERROR(MATCH(A260,$I$4:$AQ$4,0),0)+IFERROR(MATCH(A260,$I$5:$AQ$5,0),0)+IFERROR(MATCH(A260,$I$6:$AQ$6,0),0)+IFERROR(MATCH(A260,$I$7:$AQ$7,0),0)+IFERROR(MATCH(A260,$I$8:$AQ$8,0),0)+IFERROR(MATCH(A260,$I$9:$AQ$9,0),0)+IFERROR(MATCH(A260,$I$10:$AQ$10,0),0)+IFERROR(MATCH(A260,$I$11:$AQ$11,0),0)+IFERROR(MATCH(A260,$I$12:$AQ$12,0),0)+IFERROR(MATCH(A260,$I$13:$AQ$13,0),0)+IFERROR(MATCH(A260,$I$14:$AQ$14,0),0)+IFERROR(MATCH(A260,$I$15:$AQ$15,0),0)+IFERROR(MATCH(A260,$I$16:$AQ$16,0),0)+IFERROR(MATCH(A260,$I$17:$AQ$17,0),0)+IFERROR(MATCH(A260,$I$18:$AQ$18,0),0)+IFERROR(MATCH(A260,$I$19:$AQ$19,0),0)+IFERROR(MATCH(A260,$I$20:$AQ$20,0),0)+IFERROR(MATCH(A260,$I$21:$AQ$21,0),0)+IFERROR(MATCH(A260,$I$22:$AQ$22,0),0)+IFERROR(MATCH(A260,$I$23:$AQ$23,0),0)+IFERROR(MATCH(A260,$I$24:$AQ$24,0),0)+IFERROR(MATCH(A260,$I$25:$AQ$25,0),0)+IFERROR(MATCH(A260,$I$26:$AQ$26,0),0)+IFERROR(MATCH(A260,$I$27:$AQ$27,0),0)+IFERROR(MATCH(A260,$I$28:$AQ$28,0),0)+IFERROR(MATCH(A260,$I$29:$AQ$29,0),0)+IFERROR(MATCH(A260,$I$30:$AQ$30,0),0)+IFERROR(MATCH(A260,$I$31:$AQ$31,0),0)+IFERROR(MATCH(A260,$I$32:$AQ$32,0),0)+IFERROR(MATCH(A260,$I$33:$AQ$33,0),0)+IFERROR(MATCH(A260,$I$34:$AQ$34,0),0)+IFERROR(MATCH(A260,$I$35:$AQ$35,0),0)+IFERROR(MATCH(A260,$I$36:$AQ$36,0),0)+IFERROR(MATCH(A260,$I$37:$AQ$37,0),0)+IFERROR(MATCH(A260,$I$38:$AQ$38,0),0)+IFERROR(MATCH(A260,$I$39:$AQ$39,0),0)+IFERROR(MATCH(A260,$I$40:$AQ$40,0),0)+IFERROR(MATCH(A260,$I$41:$AQ$41,0),0)+IFERROR(MATCH(A260,$I$42:$AQ$42,0),0)+IFERROR(MATCH(A260,$I$53:$AQ$53,0),0)+IFERROR(MATCH(A260,$I$52:$AQ$52,0),0)+IFERROR(MATCH(A260,$I$51:$AQ$51,0),0)+IFERROR(MATCH(A260,$I$50:$AQ$50,0),0)+IFERROR(MATCH(A260,$I$49:$AQ$49,0),0)+IFERROR(MATCH(A260,$I$48:$AQ$48,0),0)+IFERROR(MATCH(A260,$I$47:$AQ$47,0),0)+IFERROR(MATCH(A260,$I$46:$AQ$46,0),0)+IFERROR(MATCH(A260,$I$45:$AQ$45,0),0)+IFERROR(MATCH(A260,$I$44:$AQ$44,0),0)+IFERROR(MATCH(A260,$I$43:$AQ$43,0),0)-5)/2</f>
        <v>10</v>
      </c>
      <c r="C260" s="1">
        <f t="shared" ref="C260:C323" si="21">IFERROR(MATCH(A260,$I$3:$I$53,0),0)+IFERROR(MATCH(A260,$J$3:$J$53,0),0)+IFERROR(MATCH(A260,$K$3:$K$53,0),0)+IFERROR(MATCH(A260,$L$3:$L$53,0),0)+IFERROR(MATCH(A260,$M$3:$M$53,0),0)+IFERROR(MATCH(A260,$N$3:$N$53,0),0)+IFERROR(MATCH(A260,$O$3:$O$53,0),0)+IFERROR(MATCH(A260,$P$3:$P$53,0),0)+IFERROR(MATCH(A260,$Q$3:$Q$53,0),0)+IFERROR(MATCH(A260,$R$3:$R$53,0),0)+IFERROR(MATCH(A260,$S$3:$S$53,0),0)+IFERROR(MATCH(A260,$T$3:$T$53,0),0)+IFERROR(MATCH(A260,$U$3:$U$53,0),0)+IFERROR(MATCH(A260,$V$3:$V$53,0),0)+IFERROR(MATCH(A260,$W$3:$W$53,0),0)+IFERROR(MATCH(A260,$X$3:$X$53,0),0)+IFERROR(MATCH(A260,$Y$3:$Y$53,0),0)+IFERROR(MATCH(A260,$Z$3:$Z$53,0),0)+IFERROR(MATCH(A260,$AA$3:$AA$53,0),0)+IFERROR(MATCH(A260,$AB$3:$AB$53,0),0)+IFERROR(MATCH(A260,$AC$3:$AC$53,0),0)+IFERROR(MATCH(A260,$AD$3:$AD$53,0),0)+IFERROR(MATCH(A260,$AE$3:$AE$53,0),0)+IFERROR(MATCH(A260,$AF$3:$AF$53,0),0)+IFERROR(MATCH(A260,$AG$3:$AG$53,0),0)+IFERROR(MATCH(A260,$AH$3:$AH$53,0),0)+IFERROR(MATCH(A260,$AI$3:$AI$53,0),0)+IFERROR(MATCH(A260,$AJ$3:$AJ$53,0),0)+IFERROR(MATCH(A260,$AK$3:$AK$53,0),0)+IFERROR(MATCH(A260,$AL$3:$AL$53,0),0)+IFERROR(MATCH(A260,$AM$3:$AM$53,0),0)+IFERROR(MATCH(A260,$AN$3:$AN$53,0),0)+IFERROR(MATCH(A260,$AO$3:$AO$53,0),0)+IFERROR(MATCH(A260,$AP$3:$AP$53,0),0)+IFERROR(MATCH(A260,$AQ$3:$AQ$53,0),0)</f>
        <v>9</v>
      </c>
      <c r="D260" s="1" t="str">
        <f t="shared" ref="D260:D300" si="22">IF(OR(B260=-2.5,C260=0)=TRUE,"Error","")</f>
        <v/>
      </c>
      <c r="E260" s="1">
        <f t="shared" ref="E260:E323" si="23">(B260+2)*220-3950+IF(MOD(B260,1)&lt;&gt;0,-55,0)</f>
        <v>-1310</v>
      </c>
      <c r="F260" s="1">
        <f t="shared" ref="F260:F323" si="24">(C260-1)*-44+2260</f>
        <v>1908</v>
      </c>
    </row>
    <row r="261" spans="1:6" ht="15.5" customHeight="1" x14ac:dyDescent="0.25">
      <c r="A261" s="2" t="str">
        <v>plasmaPropulsion</v>
      </c>
      <c r="B261" s="1">
        <f t="shared" si="20"/>
        <v>10</v>
      </c>
      <c r="C261" s="1">
        <f t="shared" si="21"/>
        <v>10</v>
      </c>
      <c r="D261" s="1" t="str">
        <f t="shared" si="22"/>
        <v/>
      </c>
      <c r="E261" s="1">
        <f t="shared" si="23"/>
        <v>-1310</v>
      </c>
      <c r="F261" s="1">
        <f t="shared" si="24"/>
        <v>1864</v>
      </c>
    </row>
    <row r="262" spans="1:6" ht="15.5" customHeight="1" x14ac:dyDescent="0.25">
      <c r="A262" s="2" t="str">
        <v>expAircraftEngines</v>
      </c>
      <c r="B262" s="1">
        <f t="shared" si="20"/>
        <v>10</v>
      </c>
      <c r="C262" s="1">
        <f t="shared" si="21"/>
        <v>14</v>
      </c>
      <c r="D262" s="1" t="str">
        <f t="shared" si="22"/>
        <v/>
      </c>
      <c r="E262" s="1">
        <f t="shared" si="23"/>
        <v>-1310</v>
      </c>
      <c r="F262" s="1">
        <f t="shared" si="24"/>
        <v>1688</v>
      </c>
    </row>
    <row r="263" spans="1:6" ht="15.5" customHeight="1" x14ac:dyDescent="0.25">
      <c r="A263" s="2" t="str">
        <v>giganticRocketry</v>
      </c>
      <c r="B263" s="1">
        <f t="shared" si="20"/>
        <v>10</v>
      </c>
      <c r="C263" s="1">
        <f t="shared" si="21"/>
        <v>17</v>
      </c>
      <c r="D263" s="1" t="str">
        <f t="shared" si="22"/>
        <v/>
      </c>
      <c r="E263" s="1">
        <f t="shared" si="23"/>
        <v>-1310</v>
      </c>
      <c r="F263" s="1">
        <f t="shared" si="24"/>
        <v>1556</v>
      </c>
    </row>
    <row r="264" spans="1:6" ht="15.5" customHeight="1" x14ac:dyDescent="0.25">
      <c r="A264" s="2" t="str">
        <v>exoticFuelStorage</v>
      </c>
      <c r="B264" s="1">
        <f t="shared" si="20"/>
        <v>10</v>
      </c>
      <c r="C264" s="1">
        <f t="shared" si="21"/>
        <v>20</v>
      </c>
      <c r="D264" s="1" t="str">
        <f t="shared" si="22"/>
        <v/>
      </c>
      <c r="E264" s="1">
        <f t="shared" si="23"/>
        <v>-1310</v>
      </c>
      <c r="F264" s="1">
        <f t="shared" si="24"/>
        <v>1424</v>
      </c>
    </row>
    <row r="265" spans="1:6" ht="15.5" customHeight="1" x14ac:dyDescent="0.25">
      <c r="A265" s="2" t="str">
        <v>automatedDecouplingSystems</v>
      </c>
      <c r="B265" s="1">
        <f t="shared" si="20"/>
        <v>10</v>
      </c>
      <c r="C265" s="1">
        <f t="shared" si="21"/>
        <v>23</v>
      </c>
      <c r="D265" s="1" t="str">
        <f t="shared" si="22"/>
        <v/>
      </c>
      <c r="E265" s="1">
        <f t="shared" si="23"/>
        <v>-1310</v>
      </c>
      <c r="F265" s="1">
        <f t="shared" si="24"/>
        <v>1292</v>
      </c>
    </row>
    <row r="266" spans="1:6" ht="15.5" customHeight="1" x14ac:dyDescent="0.25">
      <c r="A266" s="2" t="str">
        <v>aerographite</v>
      </c>
      <c r="B266" s="1">
        <f t="shared" si="20"/>
        <v>10</v>
      </c>
      <c r="C266" s="1">
        <f t="shared" si="21"/>
        <v>24</v>
      </c>
      <c r="D266" s="1" t="str">
        <f t="shared" si="22"/>
        <v/>
      </c>
      <c r="E266" s="1">
        <f t="shared" si="23"/>
        <v>-1310</v>
      </c>
      <c r="F266" s="1">
        <f t="shared" si="24"/>
        <v>1248</v>
      </c>
    </row>
    <row r="267" spans="1:6" ht="15.5" customHeight="1" x14ac:dyDescent="0.25">
      <c r="A267" s="2" t="str">
        <v>orbitalMegastructures</v>
      </c>
      <c r="B267" s="1">
        <f t="shared" si="20"/>
        <v>10</v>
      </c>
      <c r="C267" s="1">
        <f t="shared" si="21"/>
        <v>25</v>
      </c>
      <c r="D267" s="1" t="str">
        <f t="shared" si="22"/>
        <v/>
      </c>
      <c r="E267" s="1">
        <f t="shared" si="23"/>
        <v>-1310</v>
      </c>
      <c r="F267" s="1">
        <f t="shared" si="24"/>
        <v>1204</v>
      </c>
    </row>
    <row r="268" spans="1:6" ht="15.5" customHeight="1" x14ac:dyDescent="0.25">
      <c r="A268" s="2" t="str">
        <v>experimentalAerospaceTech</v>
      </c>
      <c r="B268" s="1">
        <f t="shared" si="20"/>
        <v>10</v>
      </c>
      <c r="C268" s="1">
        <f t="shared" si="21"/>
        <v>28</v>
      </c>
      <c r="D268" s="1" t="str">
        <f t="shared" si="22"/>
        <v/>
      </c>
      <c r="E268" s="1">
        <f t="shared" si="23"/>
        <v>-1310</v>
      </c>
      <c r="F268" s="1">
        <f t="shared" si="24"/>
        <v>1072</v>
      </c>
    </row>
    <row r="269" spans="1:6" ht="15.5" customHeight="1" x14ac:dyDescent="0.25">
      <c r="A269" s="2" t="str">
        <v>advAerospaceEngineering</v>
      </c>
      <c r="B269" s="1">
        <f t="shared" si="20"/>
        <v>10</v>
      </c>
      <c r="C269" s="1">
        <f t="shared" si="21"/>
        <v>29</v>
      </c>
      <c r="D269" s="1" t="str">
        <f t="shared" si="22"/>
        <v/>
      </c>
      <c r="E269" s="1">
        <f t="shared" si="23"/>
        <v>-1310</v>
      </c>
      <c r="F269" s="1">
        <f t="shared" si="24"/>
        <v>1028</v>
      </c>
    </row>
    <row r="270" spans="1:6" ht="15.5" customHeight="1" x14ac:dyDescent="0.25">
      <c r="A270" s="2" t="str">
        <v>specializedRadiators</v>
      </c>
      <c r="B270" s="1">
        <f t="shared" si="20"/>
        <v>10</v>
      </c>
      <c r="C270" s="1">
        <f t="shared" si="21"/>
        <v>33</v>
      </c>
      <c r="D270" s="1" t="str">
        <f t="shared" si="22"/>
        <v/>
      </c>
      <c r="E270" s="1">
        <f t="shared" si="23"/>
        <v>-1310</v>
      </c>
      <c r="F270" s="1">
        <f t="shared" si="24"/>
        <v>852</v>
      </c>
    </row>
    <row r="271" spans="1:6" ht="15.5" customHeight="1" x14ac:dyDescent="0.25">
      <c r="A271" s="2" t="str">
        <v>heavyCommandCenters</v>
      </c>
      <c r="B271" s="1">
        <f t="shared" si="20"/>
        <v>10</v>
      </c>
      <c r="C271" s="1">
        <f t="shared" si="21"/>
        <v>35</v>
      </c>
      <c r="D271" s="1" t="str">
        <f t="shared" si="22"/>
        <v/>
      </c>
      <c r="E271" s="1">
        <f t="shared" si="23"/>
        <v>-1310</v>
      </c>
      <c r="F271" s="1">
        <f t="shared" si="24"/>
        <v>764</v>
      </c>
    </row>
    <row r="272" spans="1:6" ht="15.5" customHeight="1" x14ac:dyDescent="0.25">
      <c r="A272" s="2" t="str">
        <v>heavyLanders</v>
      </c>
      <c r="B272" s="1">
        <f t="shared" si="20"/>
        <v>10</v>
      </c>
      <c r="C272" s="1">
        <f t="shared" si="21"/>
        <v>36</v>
      </c>
      <c r="D272" s="1" t="str">
        <f t="shared" si="22"/>
        <v/>
      </c>
      <c r="E272" s="1">
        <f t="shared" si="23"/>
        <v>-1310</v>
      </c>
      <c r="F272" s="1">
        <f t="shared" si="24"/>
        <v>720</v>
      </c>
    </row>
    <row r="273" spans="1:6" ht="15.5" customHeight="1" x14ac:dyDescent="0.25">
      <c r="A273" s="2" t="str">
        <v>metascience</v>
      </c>
      <c r="B273" s="1">
        <f t="shared" si="20"/>
        <v>10</v>
      </c>
      <c r="C273" s="1">
        <f t="shared" si="21"/>
        <v>39</v>
      </c>
      <c r="D273" s="1" t="str">
        <f t="shared" si="22"/>
        <v/>
      </c>
      <c r="E273" s="1">
        <f t="shared" si="23"/>
        <v>-1310</v>
      </c>
      <c r="F273" s="1">
        <f t="shared" si="24"/>
        <v>588</v>
      </c>
    </row>
    <row r="274" spans="1:6" ht="15.5" customHeight="1" x14ac:dyDescent="0.25">
      <c r="A274" s="2" t="str">
        <v>scientificOutposts</v>
      </c>
      <c r="B274" s="1">
        <f t="shared" si="20"/>
        <v>10</v>
      </c>
      <c r="C274" s="1">
        <f t="shared" si="21"/>
        <v>40</v>
      </c>
      <c r="D274" s="1" t="str">
        <f t="shared" si="22"/>
        <v/>
      </c>
      <c r="E274" s="1">
        <f t="shared" si="23"/>
        <v>-1310</v>
      </c>
      <c r="F274" s="1">
        <f t="shared" si="24"/>
        <v>544</v>
      </c>
    </row>
    <row r="275" spans="1:6" ht="15.5" customHeight="1" x14ac:dyDescent="0.25">
      <c r="A275" s="2" t="str">
        <v>xBandCommunications</v>
      </c>
      <c r="B275" s="1">
        <f t="shared" si="20"/>
        <v>10</v>
      </c>
      <c r="C275" s="1">
        <f t="shared" si="21"/>
        <v>42</v>
      </c>
      <c r="D275" s="1" t="str">
        <f t="shared" si="22"/>
        <v/>
      </c>
      <c r="E275" s="1">
        <f t="shared" si="23"/>
        <v>-1310</v>
      </c>
      <c r="F275" s="1">
        <f t="shared" si="24"/>
        <v>456</v>
      </c>
    </row>
    <row r="276" spans="1:6" ht="15.5" customHeight="1" x14ac:dyDescent="0.25">
      <c r="A276" s="2" t="str">
        <v>artificialIntelligence</v>
      </c>
      <c r="B276" s="1">
        <f t="shared" si="20"/>
        <v>10</v>
      </c>
      <c r="C276" s="1">
        <f t="shared" si="21"/>
        <v>43</v>
      </c>
      <c r="D276" s="1" t="str">
        <f t="shared" si="22"/>
        <v/>
      </c>
      <c r="E276" s="1">
        <f t="shared" si="23"/>
        <v>-1310</v>
      </c>
      <c r="F276" s="1">
        <f t="shared" si="24"/>
        <v>412</v>
      </c>
    </row>
    <row r="277" spans="1:6" ht="15.5" customHeight="1" x14ac:dyDescent="0.25">
      <c r="A277" s="2" t="str">
        <v>microwavePowerTransmission</v>
      </c>
      <c r="B277" s="1">
        <f t="shared" si="20"/>
        <v>10</v>
      </c>
      <c r="C277" s="1">
        <f t="shared" si="21"/>
        <v>45</v>
      </c>
      <c r="D277" s="1" t="str">
        <f t="shared" si="22"/>
        <v/>
      </c>
      <c r="E277" s="1">
        <f t="shared" si="23"/>
        <v>-1310</v>
      </c>
      <c r="F277" s="1">
        <f t="shared" si="24"/>
        <v>324</v>
      </c>
    </row>
    <row r="278" spans="1:6" ht="15.5" customHeight="1" x14ac:dyDescent="0.25">
      <c r="A278" s="2" t="str">
        <v>exoticSolarTech</v>
      </c>
      <c r="B278" s="1">
        <f t="shared" si="20"/>
        <v>10</v>
      </c>
      <c r="C278" s="1">
        <f t="shared" si="21"/>
        <v>46</v>
      </c>
      <c r="D278" s="1" t="str">
        <f t="shared" si="22"/>
        <v/>
      </c>
      <c r="E278" s="1">
        <f t="shared" si="23"/>
        <v>-1310</v>
      </c>
      <c r="F278" s="1">
        <f t="shared" si="24"/>
        <v>280</v>
      </c>
    </row>
    <row r="279" spans="1:6" ht="15.5" customHeight="1" x14ac:dyDescent="0.25">
      <c r="A279" s="2" t="str">
        <v>highTechElectricalSystems</v>
      </c>
      <c r="B279" s="1">
        <f t="shared" si="20"/>
        <v>10</v>
      </c>
      <c r="C279" s="1">
        <f t="shared" si="21"/>
        <v>47</v>
      </c>
      <c r="D279" s="1" t="str">
        <f t="shared" si="22"/>
        <v/>
      </c>
      <c r="E279" s="1">
        <f t="shared" si="23"/>
        <v>-1310</v>
      </c>
      <c r="F279" s="1">
        <f t="shared" si="24"/>
        <v>236</v>
      </c>
    </row>
    <row r="280" spans="1:6" ht="15.5" customHeight="1" x14ac:dyDescent="0.25">
      <c r="A280" s="2" t="str">
        <v>advancedStations</v>
      </c>
      <c r="B280" s="1">
        <f t="shared" si="20"/>
        <v>10</v>
      </c>
      <c r="C280" s="1">
        <f t="shared" si="21"/>
        <v>49</v>
      </c>
      <c r="D280" s="1" t="str">
        <f t="shared" si="22"/>
        <v/>
      </c>
      <c r="E280" s="1">
        <f t="shared" si="23"/>
        <v>-1310</v>
      </c>
      <c r="F280" s="1">
        <f t="shared" si="24"/>
        <v>148</v>
      </c>
    </row>
    <row r="281" spans="1:6" ht="15.5" customHeight="1" x14ac:dyDescent="0.25">
      <c r="A281" s="2" t="str">
        <v>advOffworldMining</v>
      </c>
      <c r="B281" s="1">
        <f t="shared" si="20"/>
        <v>10</v>
      </c>
      <c r="C281" s="1">
        <f t="shared" si="21"/>
        <v>50</v>
      </c>
      <c r="D281" s="1" t="str">
        <f t="shared" si="22"/>
        <v/>
      </c>
      <c r="E281" s="1">
        <f t="shared" si="23"/>
        <v>-1310</v>
      </c>
      <c r="F281" s="1">
        <f t="shared" si="24"/>
        <v>104</v>
      </c>
    </row>
    <row r="282" spans="1:6" ht="15.5" customHeight="1" x14ac:dyDescent="0.25">
      <c r="A282" s="2" t="str">
        <v>tier10_bottom</v>
      </c>
      <c r="B282" s="1">
        <f t="shared" si="20"/>
        <v>10</v>
      </c>
      <c r="C282" s="1">
        <f t="shared" si="21"/>
        <v>51</v>
      </c>
      <c r="D282" s="1" t="str">
        <f t="shared" si="22"/>
        <v/>
      </c>
      <c r="E282" s="1">
        <f t="shared" si="23"/>
        <v>-1310</v>
      </c>
      <c r="F282" s="1">
        <f t="shared" si="24"/>
        <v>60</v>
      </c>
    </row>
    <row r="283" spans="1:6" ht="15.5" customHeight="1" x14ac:dyDescent="0.25">
      <c r="A283" s="2" t="str">
        <v>lithiumFuelSystems</v>
      </c>
      <c r="B283" s="1">
        <f t="shared" si="20"/>
        <v>10.5</v>
      </c>
      <c r="C283" s="1">
        <f t="shared" si="21"/>
        <v>11</v>
      </c>
      <c r="D283" s="1" t="str">
        <f t="shared" si="22"/>
        <v/>
      </c>
      <c r="E283" s="1">
        <f t="shared" si="23"/>
        <v>-1255</v>
      </c>
      <c r="F283" s="1">
        <f t="shared" si="24"/>
        <v>1820</v>
      </c>
    </row>
    <row r="284" spans="1:6" ht="15.5" customHeight="1" x14ac:dyDescent="0.25">
      <c r="A284" s="2" t="str">
        <v>expCryoAircraftEngines</v>
      </c>
      <c r="B284" s="1">
        <f t="shared" si="20"/>
        <v>10.5</v>
      </c>
      <c r="C284" s="1">
        <f t="shared" si="21"/>
        <v>13</v>
      </c>
      <c r="D284" s="1" t="str">
        <f t="shared" si="22"/>
        <v/>
      </c>
      <c r="E284" s="1">
        <f t="shared" si="23"/>
        <v>-1255</v>
      </c>
      <c r="F284" s="1">
        <f t="shared" si="24"/>
        <v>1732</v>
      </c>
    </row>
    <row r="285" spans="1:6" ht="15.5" customHeight="1" x14ac:dyDescent="0.25">
      <c r="A285" s="2" t="str">
        <v>expLiquidFuelAircraftEngines</v>
      </c>
      <c r="B285" s="1">
        <f t="shared" si="20"/>
        <v>10.5</v>
      </c>
      <c r="C285" s="1">
        <f t="shared" si="21"/>
        <v>15</v>
      </c>
      <c r="D285" s="1" t="str">
        <f t="shared" si="22"/>
        <v/>
      </c>
      <c r="E285" s="1">
        <f t="shared" si="23"/>
        <v>-1255</v>
      </c>
      <c r="F285" s="1">
        <f t="shared" si="24"/>
        <v>1644</v>
      </c>
    </row>
    <row r="286" spans="1:6" ht="15.5" customHeight="1" x14ac:dyDescent="0.25">
      <c r="A286" s="2" t="str">
        <v>giganticCryoRocketry</v>
      </c>
      <c r="B286" s="1">
        <f t="shared" si="20"/>
        <v>10.5</v>
      </c>
      <c r="C286" s="1">
        <f t="shared" si="21"/>
        <v>16</v>
      </c>
      <c r="D286" s="1" t="str">
        <f t="shared" si="22"/>
        <v/>
      </c>
      <c r="E286" s="1">
        <f t="shared" si="23"/>
        <v>-1255</v>
      </c>
      <c r="F286" s="1">
        <f t="shared" si="24"/>
        <v>1600</v>
      </c>
    </row>
    <row r="287" spans="1:6" ht="15.5" customHeight="1" x14ac:dyDescent="0.25">
      <c r="A287" s="2" t="str">
        <v>giganticLiquidFuelRocketry</v>
      </c>
      <c r="B287" s="1">
        <f t="shared" si="20"/>
        <v>10.5</v>
      </c>
      <c r="C287" s="1">
        <f t="shared" si="21"/>
        <v>18</v>
      </c>
      <c r="D287" s="1" t="str">
        <f t="shared" si="22"/>
        <v/>
      </c>
      <c r="E287" s="1">
        <f t="shared" si="23"/>
        <v>-1255</v>
      </c>
      <c r="F287" s="1">
        <f t="shared" si="24"/>
        <v>1512</v>
      </c>
    </row>
    <row r="288" spans="1:6" ht="15.5" customHeight="1" x14ac:dyDescent="0.25">
      <c r="A288" s="2" t="str">
        <v>tier11</v>
      </c>
      <c r="B288" s="1">
        <f t="shared" si="20"/>
        <v>11</v>
      </c>
      <c r="C288" s="1">
        <f t="shared" si="21"/>
        <v>1</v>
      </c>
      <c r="D288" s="1" t="str">
        <f t="shared" si="22"/>
        <v/>
      </c>
      <c r="E288" s="1">
        <f t="shared" si="23"/>
        <v>-1090</v>
      </c>
      <c r="F288" s="1">
        <f t="shared" si="24"/>
        <v>2260</v>
      </c>
    </row>
    <row r="289" spans="1:6" ht="15.5" customHeight="1" x14ac:dyDescent="0.25">
      <c r="A289" s="2" t="str">
        <v>exoticNuclearPower</v>
      </c>
      <c r="B289" s="1">
        <f t="shared" si="20"/>
        <v>11</v>
      </c>
      <c r="C289" s="1">
        <f t="shared" si="21"/>
        <v>4</v>
      </c>
      <c r="D289" s="1" t="str">
        <f t="shared" si="22"/>
        <v/>
      </c>
      <c r="E289" s="1">
        <f t="shared" si="23"/>
        <v>-1090</v>
      </c>
      <c r="F289" s="1">
        <f t="shared" si="24"/>
        <v>2128</v>
      </c>
    </row>
    <row r="290" spans="1:6" ht="15.5" customHeight="1" x14ac:dyDescent="0.25">
      <c r="A290" s="2" t="str">
        <v>exoticNuclearPropulsion</v>
      </c>
      <c r="B290" s="1">
        <f t="shared" si="20"/>
        <v>11</v>
      </c>
      <c r="C290" s="1">
        <f t="shared" si="21"/>
        <v>5</v>
      </c>
      <c r="D290" s="1" t="str">
        <f t="shared" si="22"/>
        <v/>
      </c>
      <c r="E290" s="1">
        <f t="shared" si="23"/>
        <v>-1090</v>
      </c>
      <c r="F290" s="1">
        <f t="shared" si="24"/>
        <v>2084</v>
      </c>
    </row>
    <row r="291" spans="1:6" ht="15.5" customHeight="1" x14ac:dyDescent="0.25">
      <c r="A291" s="2" t="str">
        <v>advFusionRockets</v>
      </c>
      <c r="B291" s="1">
        <f t="shared" si="20"/>
        <v>11</v>
      </c>
      <c r="C291" s="1">
        <f t="shared" si="21"/>
        <v>7</v>
      </c>
      <c r="D291" s="1" t="str">
        <f t="shared" si="22"/>
        <v/>
      </c>
      <c r="E291" s="1">
        <f t="shared" si="23"/>
        <v>-1090</v>
      </c>
      <c r="F291" s="1">
        <f t="shared" si="24"/>
        <v>1996</v>
      </c>
    </row>
    <row r="292" spans="1:6" ht="15.5" customHeight="1" x14ac:dyDescent="0.25">
      <c r="A292" s="2" t="str">
        <v>advFusionReactions</v>
      </c>
      <c r="B292" s="1">
        <f t="shared" si="20"/>
        <v>11</v>
      </c>
      <c r="C292" s="1">
        <f t="shared" si="21"/>
        <v>6</v>
      </c>
      <c r="D292" s="1" t="str">
        <f t="shared" si="22"/>
        <v/>
      </c>
      <c r="E292" s="1">
        <f t="shared" si="23"/>
        <v>-1090</v>
      </c>
      <c r="F292" s="1">
        <f t="shared" si="24"/>
        <v>2040</v>
      </c>
    </row>
    <row r="293" spans="1:6" ht="15.5" customHeight="1" x14ac:dyDescent="0.25">
      <c r="A293" s="2" t="str">
        <v>expGriddedThrusters</v>
      </c>
      <c r="B293" s="1">
        <f t="shared" si="20"/>
        <v>11</v>
      </c>
      <c r="C293" s="1">
        <f t="shared" si="21"/>
        <v>9</v>
      </c>
      <c r="D293" s="1" t="str">
        <f t="shared" si="22"/>
        <v/>
      </c>
      <c r="E293" s="1">
        <f t="shared" si="23"/>
        <v>-1090</v>
      </c>
      <c r="F293" s="1">
        <f t="shared" si="24"/>
        <v>1908</v>
      </c>
    </row>
    <row r="294" spans="1:6" ht="15.5" customHeight="1" x14ac:dyDescent="0.25">
      <c r="A294" s="2" t="str">
        <v>advEMSystems</v>
      </c>
      <c r="B294" s="1">
        <f t="shared" si="20"/>
        <v>11</v>
      </c>
      <c r="C294" s="1">
        <f t="shared" si="21"/>
        <v>10</v>
      </c>
      <c r="D294" s="1" t="str">
        <f t="shared" si="22"/>
        <v/>
      </c>
      <c r="E294" s="1">
        <f t="shared" si="23"/>
        <v>-1090</v>
      </c>
      <c r="F294" s="1">
        <f t="shared" si="24"/>
        <v>1864</v>
      </c>
    </row>
    <row r="295" spans="1:6" ht="15.5" customHeight="1" x14ac:dyDescent="0.25">
      <c r="A295" s="2" t="str">
        <v>hybridAircraftEngines</v>
      </c>
      <c r="B295" s="1">
        <f t="shared" si="20"/>
        <v>11</v>
      </c>
      <c r="C295" s="1">
        <f t="shared" si="21"/>
        <v>14</v>
      </c>
      <c r="D295" s="1" t="str">
        <f t="shared" si="22"/>
        <v/>
      </c>
      <c r="E295" s="1">
        <f t="shared" si="23"/>
        <v>-1090</v>
      </c>
      <c r="F295" s="1">
        <f t="shared" si="24"/>
        <v>1688</v>
      </c>
    </row>
    <row r="296" spans="1:6" ht="15.5" customHeight="1" x14ac:dyDescent="0.25">
      <c r="A296" s="2" t="str">
        <v>colossalRocketry</v>
      </c>
      <c r="B296" s="1">
        <f t="shared" si="20"/>
        <v>11</v>
      </c>
      <c r="C296" s="1">
        <f t="shared" si="21"/>
        <v>17</v>
      </c>
      <c r="D296" s="1" t="str">
        <f t="shared" si="22"/>
        <v/>
      </c>
      <c r="E296" s="1">
        <f t="shared" si="23"/>
        <v>-1090</v>
      </c>
      <c r="F296" s="1">
        <f t="shared" si="24"/>
        <v>1556</v>
      </c>
    </row>
    <row r="297" spans="1:6" ht="15.5" customHeight="1" x14ac:dyDescent="0.25">
      <c r="A297" s="2" t="str">
        <v>extremeFuelStorage</v>
      </c>
      <c r="B297" s="1">
        <f t="shared" si="20"/>
        <v>11</v>
      </c>
      <c r="C297" s="1">
        <f t="shared" si="21"/>
        <v>20</v>
      </c>
      <c r="D297" s="1" t="str">
        <f t="shared" si="22"/>
        <v/>
      </c>
      <c r="E297" s="1">
        <f t="shared" si="23"/>
        <v>-1090</v>
      </c>
      <c r="F297" s="1">
        <f t="shared" si="24"/>
        <v>1424</v>
      </c>
    </row>
    <row r="298" spans="1:6" ht="15.5" customHeight="1" x14ac:dyDescent="0.25">
      <c r="A298" s="2" t="str">
        <v>bioActivatedAerographite</v>
      </c>
      <c r="B298" s="1">
        <f t="shared" si="20"/>
        <v>11</v>
      </c>
      <c r="C298" s="1">
        <f t="shared" si="21"/>
        <v>24</v>
      </c>
      <c r="D298" s="1" t="str">
        <f t="shared" si="22"/>
        <v/>
      </c>
      <c r="E298" s="1">
        <f t="shared" si="23"/>
        <v>-1090</v>
      </c>
      <c r="F298" s="1">
        <f t="shared" si="24"/>
        <v>1248</v>
      </c>
    </row>
    <row r="299" spans="1:6" ht="15.5" customHeight="1" x14ac:dyDescent="0.25">
      <c r="A299" s="2" t="str">
        <v>advancedRadiators</v>
      </c>
      <c r="B299" s="1">
        <f t="shared" si="20"/>
        <v>11</v>
      </c>
      <c r="C299" s="1">
        <f t="shared" si="21"/>
        <v>33</v>
      </c>
      <c r="D299" s="1" t="str">
        <f t="shared" si="22"/>
        <v/>
      </c>
      <c r="E299" s="1">
        <f t="shared" si="23"/>
        <v>-1090</v>
      </c>
      <c r="F299" s="1">
        <f t="shared" si="24"/>
        <v>852</v>
      </c>
    </row>
    <row r="300" spans="1:6" ht="15.5" customHeight="1" x14ac:dyDescent="0.25">
      <c r="A300" s="2" t="str">
        <v>highEnergyScience</v>
      </c>
      <c r="B300" s="1">
        <f t="shared" si="20"/>
        <v>11</v>
      </c>
      <c r="C300" s="1">
        <f t="shared" si="21"/>
        <v>40</v>
      </c>
      <c r="D300" s="1" t="str">
        <f t="shared" si="22"/>
        <v/>
      </c>
      <c r="E300" s="1">
        <f t="shared" si="23"/>
        <v>-1090</v>
      </c>
      <c r="F300" s="1">
        <f t="shared" si="24"/>
        <v>544</v>
      </c>
    </row>
    <row r="301" spans="1:6" ht="15.5" customHeight="1" x14ac:dyDescent="0.25">
      <c r="A301" s="2" t="str">
        <v>deepSpaceOpticalCommunications</v>
      </c>
      <c r="B301" s="1">
        <f t="shared" si="20"/>
        <v>11</v>
      </c>
      <c r="C301" s="1">
        <f t="shared" si="21"/>
        <v>42</v>
      </c>
      <c r="D301" s="1" t="str">
        <f t="shared" ref="D301:D364" si="25">IF(OR(B301=-2.5,C301=0)=TRUE,"Error","")</f>
        <v/>
      </c>
      <c r="E301" s="1">
        <f t="shared" si="23"/>
        <v>-1090</v>
      </c>
      <c r="F301" s="1">
        <f t="shared" si="24"/>
        <v>456</v>
      </c>
    </row>
    <row r="302" spans="1:6" ht="15.5" customHeight="1" x14ac:dyDescent="0.25">
      <c r="A302" s="2" t="str">
        <v>artificialConsciousness</v>
      </c>
      <c r="B302" s="1">
        <f t="shared" si="20"/>
        <v>11</v>
      </c>
      <c r="C302" s="1">
        <f t="shared" si="21"/>
        <v>43</v>
      </c>
      <c r="D302" s="1" t="str">
        <f t="shared" si="25"/>
        <v/>
      </c>
      <c r="E302" s="1">
        <f t="shared" si="23"/>
        <v>-1090</v>
      </c>
      <c r="F302" s="1">
        <f t="shared" si="24"/>
        <v>412</v>
      </c>
    </row>
    <row r="303" spans="1:6" ht="15.5" customHeight="1" x14ac:dyDescent="0.25">
      <c r="A303" s="2" t="str">
        <v>specializedPVMaterials</v>
      </c>
      <c r="B303" s="1">
        <f t="shared" si="20"/>
        <v>11</v>
      </c>
      <c r="C303" s="1">
        <f t="shared" si="21"/>
        <v>45</v>
      </c>
      <c r="D303" s="1" t="str">
        <f t="shared" si="25"/>
        <v/>
      </c>
      <c r="E303" s="1">
        <f t="shared" si="23"/>
        <v>-1090</v>
      </c>
      <c r="F303" s="1">
        <f t="shared" si="24"/>
        <v>324</v>
      </c>
    </row>
    <row r="304" spans="1:6" x14ac:dyDescent="0.25">
      <c r="A304" s="2" t="str">
        <v>omegaSolarTech</v>
      </c>
      <c r="B304" s="1">
        <f t="shared" si="20"/>
        <v>11</v>
      </c>
      <c r="C304" s="1">
        <f t="shared" si="21"/>
        <v>46</v>
      </c>
      <c r="D304" s="1" t="str">
        <f t="shared" si="25"/>
        <v/>
      </c>
      <c r="E304" s="1">
        <f t="shared" si="23"/>
        <v>-1090</v>
      </c>
      <c r="F304" s="1">
        <f t="shared" si="24"/>
        <v>280</v>
      </c>
    </row>
    <row r="305" spans="1:6" x14ac:dyDescent="0.25">
      <c r="A305" s="2" t="str">
        <v>highPowerElectricalSystems</v>
      </c>
      <c r="B305" s="1">
        <f t="shared" si="20"/>
        <v>11</v>
      </c>
      <c r="C305" s="1">
        <f t="shared" si="21"/>
        <v>47</v>
      </c>
      <c r="D305" s="1" t="str">
        <f t="shared" si="25"/>
        <v/>
      </c>
      <c r="E305" s="1">
        <f t="shared" si="23"/>
        <v>-1090</v>
      </c>
      <c r="F305" s="1">
        <f t="shared" si="24"/>
        <v>236</v>
      </c>
    </row>
    <row r="306" spans="1:6" x14ac:dyDescent="0.25">
      <c r="A306" s="2" t="str">
        <v>colonization</v>
      </c>
      <c r="B306" s="1">
        <f t="shared" si="20"/>
        <v>11</v>
      </c>
      <c r="C306" s="1">
        <f t="shared" si="21"/>
        <v>49</v>
      </c>
      <c r="D306" s="1" t="str">
        <f t="shared" si="25"/>
        <v/>
      </c>
      <c r="E306" s="1">
        <f t="shared" si="23"/>
        <v>-1090</v>
      </c>
      <c r="F306" s="1">
        <f t="shared" si="24"/>
        <v>148</v>
      </c>
    </row>
    <row r="307" spans="1:6" x14ac:dyDescent="0.25">
      <c r="A307" s="2" t="str">
        <v>resourceExploitation</v>
      </c>
      <c r="B307" s="1">
        <f t="shared" si="20"/>
        <v>11</v>
      </c>
      <c r="C307" s="1">
        <f t="shared" si="21"/>
        <v>50</v>
      </c>
      <c r="D307" s="1" t="str">
        <f t="shared" si="25"/>
        <v/>
      </c>
      <c r="E307" s="1">
        <f t="shared" si="23"/>
        <v>-1090</v>
      </c>
      <c r="F307" s="1">
        <f t="shared" si="24"/>
        <v>104</v>
      </c>
    </row>
    <row r="308" spans="1:6" x14ac:dyDescent="0.25">
      <c r="A308" s="2" t="str">
        <v>tier11_bottom</v>
      </c>
      <c r="B308" s="1">
        <f t="shared" si="20"/>
        <v>11</v>
      </c>
      <c r="C308" s="1">
        <f t="shared" si="21"/>
        <v>51</v>
      </c>
      <c r="D308" s="1" t="str">
        <f t="shared" si="25"/>
        <v/>
      </c>
      <c r="E308" s="1">
        <f t="shared" si="23"/>
        <v>-1090</v>
      </c>
      <c r="F308" s="1">
        <f t="shared" si="24"/>
        <v>60</v>
      </c>
    </row>
    <row r="309" spans="1:6" x14ac:dyDescent="0.25">
      <c r="A309" s="2" t="str">
        <v>hybridCryoAircraftEngines</v>
      </c>
      <c r="B309" s="1">
        <f t="shared" si="20"/>
        <v>11.5</v>
      </c>
      <c r="C309" s="1">
        <f t="shared" si="21"/>
        <v>13</v>
      </c>
      <c r="D309" s="1" t="str">
        <f t="shared" si="25"/>
        <v/>
      </c>
      <c r="E309" s="1">
        <f t="shared" si="23"/>
        <v>-1035</v>
      </c>
      <c r="F309" s="1">
        <f t="shared" si="24"/>
        <v>1732</v>
      </c>
    </row>
    <row r="310" spans="1:6" x14ac:dyDescent="0.25">
      <c r="A310" s="2" t="str">
        <v>hybridLiquidFuelAircraftEngines</v>
      </c>
      <c r="B310" s="1">
        <f t="shared" si="20"/>
        <v>11.5</v>
      </c>
      <c r="C310" s="1">
        <f t="shared" si="21"/>
        <v>15</v>
      </c>
      <c r="D310" s="1" t="str">
        <f t="shared" si="25"/>
        <v/>
      </c>
      <c r="E310" s="1">
        <f t="shared" si="23"/>
        <v>-1035</v>
      </c>
      <c r="F310" s="1">
        <f t="shared" si="24"/>
        <v>1644</v>
      </c>
    </row>
    <row r="311" spans="1:6" x14ac:dyDescent="0.25">
      <c r="A311" s="2" t="str">
        <v>colossalCryoRocketry</v>
      </c>
      <c r="B311" s="1">
        <f t="shared" si="20"/>
        <v>11.5</v>
      </c>
      <c r="C311" s="1">
        <f t="shared" si="21"/>
        <v>16</v>
      </c>
      <c r="D311" s="1" t="str">
        <f t="shared" si="25"/>
        <v/>
      </c>
      <c r="E311" s="1">
        <f t="shared" si="23"/>
        <v>-1035</v>
      </c>
      <c r="F311" s="1">
        <f t="shared" si="24"/>
        <v>1600</v>
      </c>
    </row>
    <row r="312" spans="1:6" x14ac:dyDescent="0.25">
      <c r="A312" s="2" t="str">
        <v>colossalLiquidFuelRocketry</v>
      </c>
      <c r="B312" s="1">
        <f t="shared" si="20"/>
        <v>11.5</v>
      </c>
      <c r="C312" s="1">
        <f t="shared" si="21"/>
        <v>18</v>
      </c>
      <c r="D312" s="1" t="str">
        <f t="shared" si="25"/>
        <v/>
      </c>
      <c r="E312" s="1">
        <f t="shared" si="23"/>
        <v>-1035</v>
      </c>
      <c r="F312" s="1">
        <f t="shared" si="24"/>
        <v>1512</v>
      </c>
    </row>
    <row r="313" spans="1:6" x14ac:dyDescent="0.25">
      <c r="A313" s="2" t="str">
        <v>tier12</v>
      </c>
      <c r="B313" s="1">
        <f t="shared" si="20"/>
        <v>12</v>
      </c>
      <c r="C313" s="1">
        <f t="shared" si="21"/>
        <v>1</v>
      </c>
      <c r="D313" s="1" t="str">
        <f t="shared" si="25"/>
        <v/>
      </c>
      <c r="E313" s="1">
        <f t="shared" si="23"/>
        <v>-870</v>
      </c>
      <c r="F313" s="1">
        <f t="shared" si="24"/>
        <v>2260</v>
      </c>
    </row>
    <row r="314" spans="1:6" x14ac:dyDescent="0.25">
      <c r="A314" s="2" t="str">
        <v>antimatterPower</v>
      </c>
      <c r="B314" s="1">
        <f t="shared" si="20"/>
        <v>12</v>
      </c>
      <c r="C314" s="1">
        <f t="shared" si="21"/>
        <v>4</v>
      </c>
      <c r="D314" s="1" t="str">
        <f t="shared" si="25"/>
        <v/>
      </c>
      <c r="E314" s="1">
        <f t="shared" si="23"/>
        <v>-870</v>
      </c>
      <c r="F314" s="1">
        <f t="shared" si="24"/>
        <v>2128</v>
      </c>
    </row>
    <row r="315" spans="1:6" x14ac:dyDescent="0.25">
      <c r="A315" s="2" t="str">
        <v>highPowerExoticNuclearPropulsion</v>
      </c>
      <c r="B315" s="1">
        <f t="shared" si="20"/>
        <v>12</v>
      </c>
      <c r="C315" s="1">
        <f t="shared" si="21"/>
        <v>5</v>
      </c>
      <c r="D315" s="1" t="str">
        <f t="shared" si="25"/>
        <v/>
      </c>
      <c r="E315" s="1">
        <f t="shared" si="23"/>
        <v>-870</v>
      </c>
      <c r="F315" s="1">
        <f t="shared" si="24"/>
        <v>2084</v>
      </c>
    </row>
    <row r="316" spans="1:6" x14ac:dyDescent="0.25">
      <c r="A316" s="2" t="str">
        <v>specializedFusionRockets</v>
      </c>
      <c r="B316" s="1">
        <f t="shared" si="20"/>
        <v>12</v>
      </c>
      <c r="C316" s="1">
        <f t="shared" si="21"/>
        <v>7</v>
      </c>
      <c r="D316" s="1" t="str">
        <f t="shared" si="25"/>
        <v/>
      </c>
      <c r="E316" s="1">
        <f t="shared" si="23"/>
        <v>-870</v>
      </c>
      <c r="F316" s="1">
        <f t="shared" si="24"/>
        <v>1996</v>
      </c>
    </row>
    <row r="317" spans="1:6" x14ac:dyDescent="0.25">
      <c r="A317" s="2" t="str">
        <v>exoticReactions</v>
      </c>
      <c r="B317" s="1">
        <f t="shared" si="20"/>
        <v>12</v>
      </c>
      <c r="C317" s="1">
        <f t="shared" si="21"/>
        <v>6</v>
      </c>
      <c r="D317" s="1" t="str">
        <f t="shared" si="25"/>
        <v/>
      </c>
      <c r="E317" s="1">
        <f t="shared" si="23"/>
        <v>-870</v>
      </c>
      <c r="F317" s="1">
        <f t="shared" si="24"/>
        <v>2040</v>
      </c>
    </row>
    <row r="318" spans="1:6" x14ac:dyDescent="0.25">
      <c r="A318" s="2" t="str">
        <v>exoticGriddedThrusters</v>
      </c>
      <c r="B318" s="1">
        <f t="shared" si="20"/>
        <v>12</v>
      </c>
      <c r="C318" s="1">
        <f t="shared" si="21"/>
        <v>9</v>
      </c>
      <c r="D318" s="1" t="str">
        <f t="shared" si="25"/>
        <v/>
      </c>
      <c r="E318" s="1">
        <f t="shared" si="23"/>
        <v>-870</v>
      </c>
      <c r="F318" s="1">
        <f t="shared" si="24"/>
        <v>1908</v>
      </c>
    </row>
    <row r="319" spans="1:6" x14ac:dyDescent="0.25">
      <c r="A319" s="2" t="str">
        <v>specializedPlasmaGeneration</v>
      </c>
      <c r="B319" s="1">
        <f t="shared" si="20"/>
        <v>12</v>
      </c>
      <c r="C319" s="1">
        <f t="shared" si="21"/>
        <v>10</v>
      </c>
      <c r="D319" s="1" t="str">
        <f t="shared" si="25"/>
        <v/>
      </c>
      <c r="E319" s="1">
        <f t="shared" si="23"/>
        <v>-870</v>
      </c>
      <c r="F319" s="1">
        <f t="shared" si="24"/>
        <v>1864</v>
      </c>
    </row>
    <row r="320" spans="1:6" x14ac:dyDescent="0.25">
      <c r="A320" s="2" t="str">
        <v>exoticRadiators</v>
      </c>
      <c r="B320" s="1">
        <f t="shared" si="20"/>
        <v>12</v>
      </c>
      <c r="C320" s="1">
        <f t="shared" si="21"/>
        <v>33</v>
      </c>
      <c r="D320" s="1" t="str">
        <f t="shared" si="25"/>
        <v/>
      </c>
      <c r="E320" s="1">
        <f t="shared" si="23"/>
        <v>-870</v>
      </c>
      <c r="F320" s="1">
        <f t="shared" si="24"/>
        <v>852</v>
      </c>
    </row>
    <row r="321" spans="1:6" x14ac:dyDescent="0.25">
      <c r="A321" s="2" t="str">
        <v>appliedHighEnergyPhysics</v>
      </c>
      <c r="B321" s="1">
        <f t="shared" si="20"/>
        <v>12</v>
      </c>
      <c r="C321" s="1">
        <f t="shared" si="21"/>
        <v>40</v>
      </c>
      <c r="D321" s="1" t="str">
        <f t="shared" si="25"/>
        <v/>
      </c>
      <c r="E321" s="1">
        <f t="shared" si="23"/>
        <v>-870</v>
      </c>
      <c r="F321" s="1">
        <f t="shared" si="24"/>
        <v>544</v>
      </c>
    </row>
    <row r="322" spans="1:6" x14ac:dyDescent="0.25">
      <c r="A322" s="2" t="str">
        <v>quantumCommunications</v>
      </c>
      <c r="B322" s="1">
        <f t="shared" si="20"/>
        <v>12</v>
      </c>
      <c r="C322" s="1">
        <f t="shared" si="21"/>
        <v>42</v>
      </c>
      <c r="D322" s="1" t="str">
        <f t="shared" si="25"/>
        <v/>
      </c>
      <c r="E322" s="1">
        <f t="shared" si="23"/>
        <v>-870</v>
      </c>
      <c r="F322" s="1">
        <f t="shared" si="24"/>
        <v>456</v>
      </c>
    </row>
    <row r="323" spans="1:6" x14ac:dyDescent="0.25">
      <c r="A323" s="2" t="str">
        <v>expPVMaterials</v>
      </c>
      <c r="B323" s="1">
        <f t="shared" si="20"/>
        <v>12</v>
      </c>
      <c r="C323" s="1">
        <f t="shared" si="21"/>
        <v>45</v>
      </c>
      <c r="D323" s="1" t="str">
        <f t="shared" si="25"/>
        <v/>
      </c>
      <c r="E323" s="1">
        <f t="shared" si="23"/>
        <v>-870</v>
      </c>
      <c r="F323" s="1">
        <f t="shared" si="24"/>
        <v>324</v>
      </c>
    </row>
    <row r="324" spans="1:6" x14ac:dyDescent="0.25">
      <c r="A324" s="2" t="str">
        <v>quantumSolarTech</v>
      </c>
      <c r="B324" s="1">
        <f t="shared" ref="B324:B387" si="26">(IFERROR(MATCH(A324,$I$3:$AQ$3,0),0)+IFERROR(MATCH(A324,$I$4:$AQ$4,0),0)+IFERROR(MATCH(A324,$I$5:$AQ$5,0),0)+IFERROR(MATCH(A324,$I$6:$AQ$6,0),0)+IFERROR(MATCH(A324,$I$7:$AQ$7,0),0)+IFERROR(MATCH(A324,$I$8:$AQ$8,0),0)+IFERROR(MATCH(A324,$I$9:$AQ$9,0),0)+IFERROR(MATCH(A324,$I$10:$AQ$10,0),0)+IFERROR(MATCH(A324,$I$11:$AQ$11,0),0)+IFERROR(MATCH(A324,$I$12:$AQ$12,0),0)+IFERROR(MATCH(A324,$I$13:$AQ$13,0),0)+IFERROR(MATCH(A324,$I$14:$AQ$14,0),0)+IFERROR(MATCH(A324,$I$15:$AQ$15,0),0)+IFERROR(MATCH(A324,$I$16:$AQ$16,0),0)+IFERROR(MATCH(A324,$I$17:$AQ$17,0),0)+IFERROR(MATCH(A324,$I$18:$AQ$18,0),0)+IFERROR(MATCH(A324,$I$19:$AQ$19,0),0)+IFERROR(MATCH(A324,$I$20:$AQ$20,0),0)+IFERROR(MATCH(A324,$I$21:$AQ$21,0),0)+IFERROR(MATCH(A324,$I$22:$AQ$22,0),0)+IFERROR(MATCH(A324,$I$23:$AQ$23,0),0)+IFERROR(MATCH(A324,$I$24:$AQ$24,0),0)+IFERROR(MATCH(A324,$I$25:$AQ$25,0),0)+IFERROR(MATCH(A324,$I$26:$AQ$26,0),0)+IFERROR(MATCH(A324,$I$27:$AQ$27,0),0)+IFERROR(MATCH(A324,$I$28:$AQ$28,0),0)+IFERROR(MATCH(A324,$I$29:$AQ$29,0),0)+IFERROR(MATCH(A324,$I$30:$AQ$30,0),0)+IFERROR(MATCH(A324,$I$31:$AQ$31,0),0)+IFERROR(MATCH(A324,$I$32:$AQ$32,0),0)+IFERROR(MATCH(A324,$I$33:$AQ$33,0),0)+IFERROR(MATCH(A324,$I$34:$AQ$34,0),0)+IFERROR(MATCH(A324,$I$35:$AQ$35,0),0)+IFERROR(MATCH(A324,$I$36:$AQ$36,0),0)+IFERROR(MATCH(A324,$I$37:$AQ$37,0),0)+IFERROR(MATCH(A324,$I$38:$AQ$38,0),0)+IFERROR(MATCH(A324,$I$39:$AQ$39,0),0)+IFERROR(MATCH(A324,$I$40:$AQ$40,0),0)+IFERROR(MATCH(A324,$I$41:$AQ$41,0),0)+IFERROR(MATCH(A324,$I$42:$AQ$42,0),0)+IFERROR(MATCH(A324,$I$53:$AQ$53,0),0)+IFERROR(MATCH(A324,$I$52:$AQ$52,0),0)+IFERROR(MATCH(A324,$I$51:$AQ$51,0),0)+IFERROR(MATCH(A324,$I$50:$AQ$50,0),0)+IFERROR(MATCH(A324,$I$49:$AQ$49,0),0)+IFERROR(MATCH(A324,$I$48:$AQ$48,0),0)+IFERROR(MATCH(A324,$I$47:$AQ$47,0),0)+IFERROR(MATCH(A324,$I$46:$AQ$46,0),0)+IFERROR(MATCH(A324,$I$45:$AQ$45,0),0)+IFERROR(MATCH(A324,$I$44:$AQ$44,0),0)+IFERROR(MATCH(A324,$I$43:$AQ$43,0),0)-5)/2</f>
        <v>12</v>
      </c>
      <c r="C324" s="1">
        <f t="shared" ref="C324:C387" si="27">IFERROR(MATCH(A324,$I$3:$I$53,0),0)+IFERROR(MATCH(A324,$J$3:$J$53,0),0)+IFERROR(MATCH(A324,$K$3:$K$53,0),0)+IFERROR(MATCH(A324,$L$3:$L$53,0),0)+IFERROR(MATCH(A324,$M$3:$M$53,0),0)+IFERROR(MATCH(A324,$N$3:$N$53,0),0)+IFERROR(MATCH(A324,$O$3:$O$53,0),0)+IFERROR(MATCH(A324,$P$3:$P$53,0),0)+IFERROR(MATCH(A324,$Q$3:$Q$53,0),0)+IFERROR(MATCH(A324,$R$3:$R$53,0),0)+IFERROR(MATCH(A324,$S$3:$S$53,0),0)+IFERROR(MATCH(A324,$T$3:$T$53,0),0)+IFERROR(MATCH(A324,$U$3:$U$53,0),0)+IFERROR(MATCH(A324,$V$3:$V$53,0),0)+IFERROR(MATCH(A324,$W$3:$W$53,0),0)+IFERROR(MATCH(A324,$X$3:$X$53,0),0)+IFERROR(MATCH(A324,$Y$3:$Y$53,0),0)+IFERROR(MATCH(A324,$Z$3:$Z$53,0),0)+IFERROR(MATCH(A324,$AA$3:$AA$53,0),0)+IFERROR(MATCH(A324,$AB$3:$AB$53,0),0)+IFERROR(MATCH(A324,$AC$3:$AC$53,0),0)+IFERROR(MATCH(A324,$AD$3:$AD$53,0),0)+IFERROR(MATCH(A324,$AE$3:$AE$53,0),0)+IFERROR(MATCH(A324,$AF$3:$AF$53,0),0)+IFERROR(MATCH(A324,$AG$3:$AG$53,0),0)+IFERROR(MATCH(A324,$AH$3:$AH$53,0),0)+IFERROR(MATCH(A324,$AI$3:$AI$53,0),0)+IFERROR(MATCH(A324,$AJ$3:$AJ$53,0),0)+IFERROR(MATCH(A324,$AK$3:$AK$53,0),0)+IFERROR(MATCH(A324,$AL$3:$AL$53,0),0)+IFERROR(MATCH(A324,$AM$3:$AM$53,0),0)+IFERROR(MATCH(A324,$AN$3:$AN$53,0),0)+IFERROR(MATCH(A324,$AO$3:$AO$53,0),0)+IFERROR(MATCH(A324,$AP$3:$AP$53,0),0)+IFERROR(MATCH(A324,$AQ$3:$AQ$53,0),0)</f>
        <v>46</v>
      </c>
      <c r="D324" s="1" t="str">
        <f t="shared" si="25"/>
        <v/>
      </c>
      <c r="E324" s="1">
        <f t="shared" ref="E324:E387" si="28">(B324+2)*220-3950+IF(MOD(B324,1)&lt;&gt;0,-55,0)</f>
        <v>-870</v>
      </c>
      <c r="F324" s="1">
        <f t="shared" ref="F324:F387" si="29">(C324-1)*-44+2260</f>
        <v>280</v>
      </c>
    </row>
    <row r="325" spans="1:6" x14ac:dyDescent="0.25">
      <c r="A325" s="2" t="str">
        <v>experimentalElectricalSystems</v>
      </c>
      <c r="B325" s="1">
        <f t="shared" si="26"/>
        <v>12</v>
      </c>
      <c r="C325" s="1">
        <f t="shared" si="27"/>
        <v>47</v>
      </c>
      <c r="D325" s="1" t="str">
        <f t="shared" si="25"/>
        <v/>
      </c>
      <c r="E325" s="1">
        <f t="shared" si="28"/>
        <v>-870</v>
      </c>
      <c r="F325" s="1">
        <f t="shared" si="29"/>
        <v>236</v>
      </c>
    </row>
    <row r="326" spans="1:6" x14ac:dyDescent="0.25">
      <c r="A326" s="2" t="str">
        <v>advColonization</v>
      </c>
      <c r="B326" s="1">
        <f t="shared" si="26"/>
        <v>12</v>
      </c>
      <c r="C326" s="1">
        <f t="shared" si="27"/>
        <v>49</v>
      </c>
      <c r="D326" s="1" t="str">
        <f t="shared" si="25"/>
        <v/>
      </c>
      <c r="E326" s="1">
        <f t="shared" si="28"/>
        <v>-870</v>
      </c>
      <c r="F326" s="1">
        <f t="shared" si="29"/>
        <v>148</v>
      </c>
    </row>
    <row r="327" spans="1:6" x14ac:dyDescent="0.25">
      <c r="A327" s="2" t="str">
        <v>tier12_bottom</v>
      </c>
      <c r="B327" s="1">
        <f t="shared" si="26"/>
        <v>12</v>
      </c>
      <c r="C327" s="1">
        <f t="shared" si="27"/>
        <v>51</v>
      </c>
      <c r="D327" s="1" t="str">
        <f t="shared" si="25"/>
        <v/>
      </c>
      <c r="E327" s="1">
        <f t="shared" si="28"/>
        <v>-870</v>
      </c>
      <c r="F327" s="1">
        <f t="shared" si="29"/>
        <v>60</v>
      </c>
    </row>
    <row r="328" spans="1:6" x14ac:dyDescent="0.25">
      <c r="A328" s="2" t="str">
        <v>tier13</v>
      </c>
      <c r="B328" s="1">
        <f t="shared" si="26"/>
        <v>13</v>
      </c>
      <c r="C328" s="1">
        <f t="shared" si="27"/>
        <v>1</v>
      </c>
      <c r="D328" s="1" t="str">
        <f t="shared" si="25"/>
        <v/>
      </c>
      <c r="E328" s="1">
        <f t="shared" si="28"/>
        <v>-650</v>
      </c>
      <c r="F328" s="1">
        <f t="shared" si="29"/>
        <v>2260</v>
      </c>
    </row>
    <row r="329" spans="1:6" x14ac:dyDescent="0.25">
      <c r="A329" s="2" t="str">
        <v>unifiedFieldTheory</v>
      </c>
      <c r="B329" s="1">
        <f t="shared" si="26"/>
        <v>13</v>
      </c>
      <c r="C329" s="1">
        <f t="shared" si="27"/>
        <v>4</v>
      </c>
      <c r="D329" s="1" t="str">
        <f t="shared" si="25"/>
        <v/>
      </c>
      <c r="E329" s="1">
        <f t="shared" si="28"/>
        <v>-650</v>
      </c>
      <c r="F329" s="1">
        <f t="shared" si="29"/>
        <v>2128</v>
      </c>
    </row>
    <row r="330" spans="1:6" x14ac:dyDescent="0.25">
      <c r="A330" s="2" t="str">
        <v>extremeNuclearPropulsion</v>
      </c>
      <c r="B330" s="1">
        <f t="shared" si="26"/>
        <v>13</v>
      </c>
      <c r="C330" s="1">
        <f t="shared" si="27"/>
        <v>5</v>
      </c>
      <c r="D330" s="1" t="str">
        <f t="shared" si="25"/>
        <v/>
      </c>
      <c r="E330" s="1">
        <f t="shared" si="28"/>
        <v>-650</v>
      </c>
      <c r="F330" s="1">
        <f t="shared" si="29"/>
        <v>2084</v>
      </c>
    </row>
    <row r="331" spans="1:6" x14ac:dyDescent="0.25">
      <c r="A331" s="2" t="str">
        <v>exoticFusionRockets</v>
      </c>
      <c r="B331" s="1">
        <f t="shared" si="26"/>
        <v>13</v>
      </c>
      <c r="C331" s="1">
        <f t="shared" si="27"/>
        <v>7</v>
      </c>
      <c r="D331" s="1" t="str">
        <f t="shared" si="25"/>
        <v/>
      </c>
      <c r="E331" s="1">
        <f t="shared" si="28"/>
        <v>-650</v>
      </c>
      <c r="F331" s="1">
        <f t="shared" si="29"/>
        <v>1996</v>
      </c>
    </row>
    <row r="332" spans="1:6" x14ac:dyDescent="0.25">
      <c r="A332" s="2" t="str">
        <v>quantumReactions</v>
      </c>
      <c r="B332" s="1">
        <f t="shared" si="26"/>
        <v>13</v>
      </c>
      <c r="C332" s="1">
        <f t="shared" si="27"/>
        <v>6</v>
      </c>
      <c r="D332" s="1" t="str">
        <f t="shared" si="25"/>
        <v/>
      </c>
      <c r="E332" s="1">
        <f t="shared" si="28"/>
        <v>-650</v>
      </c>
      <c r="F332" s="1">
        <f t="shared" si="29"/>
        <v>2040</v>
      </c>
    </row>
    <row r="333" spans="1:6" x14ac:dyDescent="0.25">
      <c r="A333" s="2" t="str">
        <v>exoticPlasmaPropulsion</v>
      </c>
      <c r="B333" s="1">
        <f t="shared" si="26"/>
        <v>13</v>
      </c>
      <c r="C333" s="1">
        <f t="shared" si="27"/>
        <v>10</v>
      </c>
      <c r="D333" s="1" t="str">
        <f t="shared" si="25"/>
        <v/>
      </c>
      <c r="E333" s="1">
        <f t="shared" si="28"/>
        <v>-650</v>
      </c>
      <c r="F333" s="1">
        <f t="shared" si="29"/>
        <v>1864</v>
      </c>
    </row>
    <row r="334" spans="1:6" x14ac:dyDescent="0.25">
      <c r="A334" s="2" t="str">
        <v>extremeRadiators</v>
      </c>
      <c r="B334" s="1">
        <f t="shared" si="26"/>
        <v>13</v>
      </c>
      <c r="C334" s="1">
        <f t="shared" si="27"/>
        <v>33</v>
      </c>
      <c r="D334" s="1" t="str">
        <f t="shared" si="25"/>
        <v/>
      </c>
      <c r="E334" s="1">
        <f t="shared" si="28"/>
        <v>-650</v>
      </c>
      <c r="F334" s="1">
        <f t="shared" si="29"/>
        <v>852</v>
      </c>
    </row>
    <row r="335" spans="1:6" x14ac:dyDescent="0.25">
      <c r="A335" s="2" t="str">
        <v>ultraHighEnergyPhysics</v>
      </c>
      <c r="B335" s="1">
        <f t="shared" si="26"/>
        <v>13</v>
      </c>
      <c r="C335" s="1">
        <f t="shared" si="27"/>
        <v>40</v>
      </c>
      <c r="D335" s="1" t="str">
        <f t="shared" si="25"/>
        <v/>
      </c>
      <c r="E335" s="1">
        <f t="shared" si="28"/>
        <v>-650</v>
      </c>
      <c r="F335" s="1">
        <f t="shared" si="29"/>
        <v>544</v>
      </c>
    </row>
    <row r="336" spans="1:6" x14ac:dyDescent="0.25">
      <c r="A336" s="2" t="str">
        <v>exoticPVMaterials</v>
      </c>
      <c r="B336" s="1">
        <f t="shared" si="26"/>
        <v>13</v>
      </c>
      <c r="C336" s="1">
        <f t="shared" si="27"/>
        <v>45</v>
      </c>
      <c r="D336" s="1" t="str">
        <f t="shared" si="25"/>
        <v/>
      </c>
      <c r="E336" s="1">
        <f t="shared" si="28"/>
        <v>-650</v>
      </c>
      <c r="F336" s="1">
        <f t="shared" si="29"/>
        <v>324</v>
      </c>
    </row>
    <row r="337" spans="1:6" x14ac:dyDescent="0.25">
      <c r="A337" s="2" t="str">
        <v>exoticElectricalSystems</v>
      </c>
      <c r="B337" s="1">
        <f t="shared" si="26"/>
        <v>13</v>
      </c>
      <c r="C337" s="1">
        <f t="shared" si="27"/>
        <v>47</v>
      </c>
      <c r="D337" s="1" t="str">
        <f t="shared" si="25"/>
        <v/>
      </c>
      <c r="E337" s="1">
        <f t="shared" si="28"/>
        <v>-650</v>
      </c>
      <c r="F337" s="1">
        <f t="shared" si="29"/>
        <v>236</v>
      </c>
    </row>
    <row r="338" spans="1:6" x14ac:dyDescent="0.25">
      <c r="A338" s="2" t="str">
        <v>tier13_bottom</v>
      </c>
      <c r="B338" s="1">
        <f t="shared" si="26"/>
        <v>13</v>
      </c>
      <c r="C338" s="1">
        <f t="shared" si="27"/>
        <v>51</v>
      </c>
      <c r="D338" s="1" t="str">
        <f t="shared" si="25"/>
        <v/>
      </c>
      <c r="E338" s="1">
        <f t="shared" si="28"/>
        <v>-650</v>
      </c>
      <c r="F338" s="1">
        <f t="shared" si="29"/>
        <v>60</v>
      </c>
    </row>
    <row r="339" spans="1:6" x14ac:dyDescent="0.25">
      <c r="A339" s="2" t="str">
        <v>tier14</v>
      </c>
      <c r="B339" s="1">
        <f t="shared" si="26"/>
        <v>14</v>
      </c>
      <c r="C339" s="1">
        <f t="shared" si="27"/>
        <v>1</v>
      </c>
      <c r="D339" s="1" t="str">
        <f t="shared" si="25"/>
        <v/>
      </c>
      <c r="E339" s="1">
        <f t="shared" si="28"/>
        <v>-430</v>
      </c>
      <c r="F339" s="1">
        <f t="shared" si="29"/>
        <v>2260</v>
      </c>
    </row>
    <row r="340" spans="1:6" x14ac:dyDescent="0.25">
      <c r="A340" s="2" t="str">
        <v>quantumGravity</v>
      </c>
      <c r="B340" s="1">
        <f t="shared" si="26"/>
        <v>14</v>
      </c>
      <c r="C340" s="1">
        <f t="shared" si="27"/>
        <v>4</v>
      </c>
      <c r="D340" s="1" t="str">
        <f t="shared" si="25"/>
        <v/>
      </c>
      <c r="E340" s="1">
        <f t="shared" si="28"/>
        <v>-430</v>
      </c>
      <c r="F340" s="1">
        <f t="shared" si="29"/>
        <v>2128</v>
      </c>
    </row>
    <row r="341" spans="1:6" x14ac:dyDescent="0.25">
      <c r="A341" s="2" t="str">
        <v>insaneNuclearPropulsion</v>
      </c>
      <c r="B341" s="1">
        <f t="shared" si="26"/>
        <v>14</v>
      </c>
      <c r="C341" s="1">
        <f t="shared" si="27"/>
        <v>5</v>
      </c>
      <c r="D341" s="1" t="str">
        <f t="shared" si="25"/>
        <v/>
      </c>
      <c r="E341" s="1">
        <f t="shared" si="28"/>
        <v>-430</v>
      </c>
      <c r="F341" s="1">
        <f t="shared" si="29"/>
        <v>2084</v>
      </c>
    </row>
    <row r="342" spans="1:6" x14ac:dyDescent="0.25">
      <c r="A342" s="2" t="str">
        <v>extremeFusionRockets</v>
      </c>
      <c r="B342" s="1">
        <f t="shared" si="26"/>
        <v>14</v>
      </c>
      <c r="C342" s="1">
        <f t="shared" si="27"/>
        <v>7</v>
      </c>
      <c r="D342" s="1" t="str">
        <f t="shared" si="25"/>
        <v/>
      </c>
      <c r="E342" s="1">
        <f t="shared" si="28"/>
        <v>-430</v>
      </c>
      <c r="F342" s="1">
        <f t="shared" si="29"/>
        <v>1996</v>
      </c>
    </row>
    <row r="343" spans="1:6" x14ac:dyDescent="0.25">
      <c r="A343" s="2" t="str">
        <v>extremeReactions</v>
      </c>
      <c r="B343" s="1">
        <f t="shared" si="26"/>
        <v>14</v>
      </c>
      <c r="C343" s="1">
        <f t="shared" si="27"/>
        <v>6</v>
      </c>
      <c r="D343" s="1" t="str">
        <f t="shared" si="25"/>
        <v/>
      </c>
      <c r="E343" s="1">
        <f t="shared" si="28"/>
        <v>-430</v>
      </c>
      <c r="F343" s="1">
        <f t="shared" si="29"/>
        <v>2040</v>
      </c>
    </row>
    <row r="344" spans="1:6" x14ac:dyDescent="0.25">
      <c r="A344" s="2" t="str">
        <v>extremePlasmaPropulsion</v>
      </c>
      <c r="B344" s="1">
        <f t="shared" si="26"/>
        <v>14</v>
      </c>
      <c r="C344" s="1">
        <f t="shared" si="27"/>
        <v>10</v>
      </c>
      <c r="D344" s="1" t="str">
        <f t="shared" si="25"/>
        <v/>
      </c>
      <c r="E344" s="1">
        <f t="shared" si="28"/>
        <v>-430</v>
      </c>
      <c r="F344" s="1">
        <f t="shared" si="29"/>
        <v>1864</v>
      </c>
    </row>
    <row r="345" spans="1:6" x14ac:dyDescent="0.25">
      <c r="A345" s="2" t="str">
        <v>extremeHighEnergyPhysics</v>
      </c>
      <c r="B345" s="1">
        <f t="shared" si="26"/>
        <v>14</v>
      </c>
      <c r="C345" s="1">
        <f t="shared" si="27"/>
        <v>40</v>
      </c>
      <c r="D345" s="1" t="str">
        <f t="shared" si="25"/>
        <v/>
      </c>
      <c r="E345" s="1">
        <f t="shared" si="28"/>
        <v>-430</v>
      </c>
      <c r="F345" s="1">
        <f t="shared" si="29"/>
        <v>544</v>
      </c>
    </row>
    <row r="346" spans="1:6" x14ac:dyDescent="0.25">
      <c r="A346" s="2" t="str">
        <v>extremePVMaterials</v>
      </c>
      <c r="B346" s="1">
        <f t="shared" si="26"/>
        <v>14</v>
      </c>
      <c r="C346" s="1">
        <f t="shared" si="27"/>
        <v>45</v>
      </c>
      <c r="D346" s="1" t="str">
        <f t="shared" si="25"/>
        <v/>
      </c>
      <c r="E346" s="1">
        <f t="shared" si="28"/>
        <v>-430</v>
      </c>
      <c r="F346" s="1">
        <f t="shared" si="29"/>
        <v>324</v>
      </c>
    </row>
    <row r="347" spans="1:6" x14ac:dyDescent="0.25">
      <c r="A347" s="2" t="str">
        <v>extremeElectricalSystems</v>
      </c>
      <c r="B347" s="1">
        <f t="shared" si="26"/>
        <v>14</v>
      </c>
      <c r="C347" s="1">
        <f t="shared" si="27"/>
        <v>47</v>
      </c>
      <c r="D347" s="1" t="str">
        <f t="shared" si="25"/>
        <v/>
      </c>
      <c r="E347" s="1">
        <f t="shared" si="28"/>
        <v>-430</v>
      </c>
      <c r="F347" s="1">
        <f t="shared" si="29"/>
        <v>236</v>
      </c>
    </row>
    <row r="348" spans="1:6" x14ac:dyDescent="0.25">
      <c r="A348" s="2" t="str">
        <v>tier14_bottom</v>
      </c>
      <c r="B348" s="1">
        <f t="shared" si="26"/>
        <v>14</v>
      </c>
      <c r="C348" s="1">
        <f t="shared" si="27"/>
        <v>51</v>
      </c>
      <c r="D348" s="1" t="str">
        <f t="shared" si="25"/>
        <v/>
      </c>
      <c r="E348" s="1">
        <f t="shared" si="28"/>
        <v>-430</v>
      </c>
      <c r="F348" s="1">
        <f t="shared" si="29"/>
        <v>60</v>
      </c>
    </row>
    <row r="349" spans="1:6" x14ac:dyDescent="0.25">
      <c r="A349" s="2" t="str">
        <v>tier15</v>
      </c>
      <c r="B349" s="1">
        <f t="shared" si="26"/>
        <v>15</v>
      </c>
      <c r="C349" s="1">
        <f t="shared" si="27"/>
        <v>1</v>
      </c>
      <c r="D349" s="1" t="str">
        <f t="shared" si="25"/>
        <v/>
      </c>
      <c r="E349" s="1">
        <f t="shared" si="28"/>
        <v>-210</v>
      </c>
      <c r="F349" s="1">
        <f t="shared" si="29"/>
        <v>2260</v>
      </c>
    </row>
    <row r="350" spans="1:6" x14ac:dyDescent="0.25">
      <c r="A350" s="2" t="str">
        <v>fasterThanLightTech</v>
      </c>
      <c r="B350" s="1">
        <f t="shared" si="26"/>
        <v>15</v>
      </c>
      <c r="C350" s="1">
        <f t="shared" si="27"/>
        <v>23</v>
      </c>
      <c r="D350" s="1" t="str">
        <f t="shared" si="25"/>
        <v/>
      </c>
      <c r="E350" s="1">
        <f t="shared" si="28"/>
        <v>-210</v>
      </c>
      <c r="F350" s="1">
        <f t="shared" si="29"/>
        <v>1292</v>
      </c>
    </row>
    <row r="351" spans="1:6" x14ac:dyDescent="0.25">
      <c r="A351" s="2" t="str">
        <v>tier15_bottom</v>
      </c>
      <c r="B351" s="1">
        <f t="shared" si="26"/>
        <v>15</v>
      </c>
      <c r="C351" s="1">
        <f t="shared" si="27"/>
        <v>51</v>
      </c>
      <c r="D351" s="1" t="str">
        <f t="shared" si="25"/>
        <v/>
      </c>
      <c r="E351" s="1">
        <f t="shared" si="28"/>
        <v>-210</v>
      </c>
      <c r="F351" s="1">
        <f t="shared" si="29"/>
        <v>60</v>
      </c>
    </row>
    <row r="352" spans="1:6" x14ac:dyDescent="0.25">
      <c r="B352" s="1">
        <f t="shared" si="26"/>
        <v>-2.5</v>
      </c>
      <c r="C352" s="1">
        <f t="shared" si="27"/>
        <v>0</v>
      </c>
      <c r="D352" s="1" t="str">
        <f t="shared" si="25"/>
        <v>Error</v>
      </c>
      <c r="E352" s="1">
        <f t="shared" si="28"/>
        <v>-4115</v>
      </c>
      <c r="F352" s="1">
        <f t="shared" si="29"/>
        <v>2304</v>
      </c>
    </row>
    <row r="353" spans="2:6" x14ac:dyDescent="0.25">
      <c r="B353" s="1">
        <f t="shared" si="26"/>
        <v>-2.5</v>
      </c>
      <c r="C353" s="1">
        <f t="shared" si="27"/>
        <v>0</v>
      </c>
      <c r="D353" s="1" t="str">
        <f t="shared" si="25"/>
        <v>Error</v>
      </c>
      <c r="E353" s="1">
        <f t="shared" si="28"/>
        <v>-4115</v>
      </c>
      <c r="F353" s="1">
        <f t="shared" si="29"/>
        <v>2304</v>
      </c>
    </row>
    <row r="354" spans="2:6" x14ac:dyDescent="0.25">
      <c r="B354" s="1">
        <f t="shared" si="26"/>
        <v>-2.5</v>
      </c>
      <c r="C354" s="1">
        <f t="shared" si="27"/>
        <v>0</v>
      </c>
      <c r="D354" s="1" t="str">
        <f t="shared" si="25"/>
        <v>Error</v>
      </c>
      <c r="E354" s="1">
        <f t="shared" si="28"/>
        <v>-4115</v>
      </c>
      <c r="F354" s="1">
        <f t="shared" si="29"/>
        <v>2304</v>
      </c>
    </row>
    <row r="355" spans="2:6" x14ac:dyDescent="0.25">
      <c r="B355" s="1">
        <f t="shared" si="26"/>
        <v>-2.5</v>
      </c>
      <c r="C355" s="1">
        <f t="shared" si="27"/>
        <v>0</v>
      </c>
      <c r="D355" s="1" t="str">
        <f t="shared" si="25"/>
        <v>Error</v>
      </c>
      <c r="E355" s="1">
        <f t="shared" si="28"/>
        <v>-4115</v>
      </c>
      <c r="F355" s="1">
        <f t="shared" si="29"/>
        <v>2304</v>
      </c>
    </row>
    <row r="356" spans="2:6" x14ac:dyDescent="0.25">
      <c r="B356" s="1">
        <f t="shared" si="26"/>
        <v>-2.5</v>
      </c>
      <c r="C356" s="1">
        <f t="shared" si="27"/>
        <v>0</v>
      </c>
      <c r="D356" s="1" t="str">
        <f t="shared" si="25"/>
        <v>Error</v>
      </c>
      <c r="E356" s="1">
        <f t="shared" si="28"/>
        <v>-4115</v>
      </c>
      <c r="F356" s="1">
        <f t="shared" si="29"/>
        <v>2304</v>
      </c>
    </row>
    <row r="357" spans="2:6" x14ac:dyDescent="0.25">
      <c r="B357" s="1">
        <f t="shared" si="26"/>
        <v>-2.5</v>
      </c>
      <c r="C357" s="1">
        <f t="shared" si="27"/>
        <v>0</v>
      </c>
      <c r="D357" s="1" t="str">
        <f t="shared" si="25"/>
        <v>Error</v>
      </c>
      <c r="E357" s="1">
        <f t="shared" si="28"/>
        <v>-4115</v>
      </c>
      <c r="F357" s="1">
        <f t="shared" si="29"/>
        <v>2304</v>
      </c>
    </row>
    <row r="358" spans="2:6" x14ac:dyDescent="0.25">
      <c r="B358" s="1">
        <f t="shared" si="26"/>
        <v>-2.5</v>
      </c>
      <c r="C358" s="1">
        <f t="shared" si="27"/>
        <v>0</v>
      </c>
      <c r="D358" s="1" t="str">
        <f t="shared" si="25"/>
        <v>Error</v>
      </c>
      <c r="E358" s="1">
        <f t="shared" si="28"/>
        <v>-4115</v>
      </c>
      <c r="F358" s="1">
        <f t="shared" si="29"/>
        <v>2304</v>
      </c>
    </row>
    <row r="359" spans="2:6" x14ac:dyDescent="0.25">
      <c r="B359" s="1">
        <f t="shared" si="26"/>
        <v>-2.5</v>
      </c>
      <c r="C359" s="1">
        <f t="shared" si="27"/>
        <v>0</v>
      </c>
      <c r="D359" s="1" t="str">
        <f t="shared" si="25"/>
        <v>Error</v>
      </c>
      <c r="E359" s="1">
        <f t="shared" si="28"/>
        <v>-4115</v>
      </c>
      <c r="F359" s="1">
        <f t="shared" si="29"/>
        <v>2304</v>
      </c>
    </row>
    <row r="360" spans="2:6" x14ac:dyDescent="0.25">
      <c r="B360" s="1">
        <f t="shared" si="26"/>
        <v>-2.5</v>
      </c>
      <c r="C360" s="1">
        <f t="shared" si="27"/>
        <v>0</v>
      </c>
      <c r="D360" s="1" t="str">
        <f t="shared" si="25"/>
        <v>Error</v>
      </c>
      <c r="E360" s="1">
        <f t="shared" si="28"/>
        <v>-4115</v>
      </c>
      <c r="F360" s="1">
        <f t="shared" si="29"/>
        <v>2304</v>
      </c>
    </row>
    <row r="361" spans="2:6" x14ac:dyDescent="0.25">
      <c r="B361" s="1">
        <f t="shared" si="26"/>
        <v>-2.5</v>
      </c>
      <c r="C361" s="1">
        <f t="shared" si="27"/>
        <v>0</v>
      </c>
      <c r="D361" s="1" t="str">
        <f t="shared" si="25"/>
        <v>Error</v>
      </c>
      <c r="E361" s="1">
        <f t="shared" si="28"/>
        <v>-4115</v>
      </c>
      <c r="F361" s="1">
        <f t="shared" si="29"/>
        <v>2304</v>
      </c>
    </row>
    <row r="362" spans="2:6" x14ac:dyDescent="0.25">
      <c r="B362" s="1">
        <f t="shared" si="26"/>
        <v>-2.5</v>
      </c>
      <c r="C362" s="1">
        <f t="shared" si="27"/>
        <v>0</v>
      </c>
      <c r="D362" s="1" t="str">
        <f t="shared" si="25"/>
        <v>Error</v>
      </c>
      <c r="E362" s="1">
        <f t="shared" si="28"/>
        <v>-4115</v>
      </c>
      <c r="F362" s="1">
        <f t="shared" si="29"/>
        <v>2304</v>
      </c>
    </row>
    <row r="363" spans="2:6" x14ac:dyDescent="0.25">
      <c r="B363" s="1">
        <f t="shared" si="26"/>
        <v>-2.5</v>
      </c>
      <c r="C363" s="1">
        <f t="shared" si="27"/>
        <v>0</v>
      </c>
      <c r="D363" s="1" t="str">
        <f t="shared" si="25"/>
        <v>Error</v>
      </c>
      <c r="E363" s="1">
        <f t="shared" si="28"/>
        <v>-4115</v>
      </c>
      <c r="F363" s="1">
        <f t="shared" si="29"/>
        <v>2304</v>
      </c>
    </row>
    <row r="364" spans="2:6" x14ac:dyDescent="0.25">
      <c r="B364" s="1">
        <f t="shared" si="26"/>
        <v>-2.5</v>
      </c>
      <c r="C364" s="1">
        <f t="shared" si="27"/>
        <v>0</v>
      </c>
      <c r="D364" s="1" t="str">
        <f t="shared" si="25"/>
        <v>Error</v>
      </c>
      <c r="E364" s="1">
        <f t="shared" si="28"/>
        <v>-4115</v>
      </c>
      <c r="F364" s="1">
        <f t="shared" si="29"/>
        <v>2304</v>
      </c>
    </row>
    <row r="365" spans="2:6" x14ac:dyDescent="0.25">
      <c r="B365" s="1">
        <f t="shared" si="26"/>
        <v>-2.5</v>
      </c>
      <c r="C365" s="1">
        <f t="shared" si="27"/>
        <v>0</v>
      </c>
      <c r="D365" s="1" t="str">
        <f t="shared" ref="D365:D401" si="30">IF(OR(B365=-2.5,C365=0)=TRUE,"Error","")</f>
        <v>Error</v>
      </c>
      <c r="E365" s="1">
        <f t="shared" si="28"/>
        <v>-4115</v>
      </c>
      <c r="F365" s="1">
        <f t="shared" si="29"/>
        <v>2304</v>
      </c>
    </row>
    <row r="366" spans="2:6" x14ac:dyDescent="0.25">
      <c r="B366" s="1">
        <f t="shared" si="26"/>
        <v>-2.5</v>
      </c>
      <c r="C366" s="1">
        <f t="shared" si="27"/>
        <v>0</v>
      </c>
      <c r="D366" s="1" t="str">
        <f t="shared" si="30"/>
        <v>Error</v>
      </c>
      <c r="E366" s="1">
        <f t="shared" si="28"/>
        <v>-4115</v>
      </c>
      <c r="F366" s="1">
        <f t="shared" si="29"/>
        <v>2304</v>
      </c>
    </row>
    <row r="367" spans="2:6" x14ac:dyDescent="0.25">
      <c r="B367" s="1">
        <f t="shared" si="26"/>
        <v>-2.5</v>
      </c>
      <c r="C367" s="1">
        <f t="shared" si="27"/>
        <v>0</v>
      </c>
      <c r="D367" s="1" t="str">
        <f t="shared" si="30"/>
        <v>Error</v>
      </c>
      <c r="E367" s="1">
        <f t="shared" si="28"/>
        <v>-4115</v>
      </c>
      <c r="F367" s="1">
        <f t="shared" si="29"/>
        <v>2304</v>
      </c>
    </row>
    <row r="368" spans="2:6" x14ac:dyDescent="0.25">
      <c r="B368" s="1">
        <f t="shared" si="26"/>
        <v>-2.5</v>
      </c>
      <c r="C368" s="1">
        <f t="shared" si="27"/>
        <v>0</v>
      </c>
      <c r="D368" s="1" t="str">
        <f t="shared" si="30"/>
        <v>Error</v>
      </c>
      <c r="E368" s="1">
        <f t="shared" si="28"/>
        <v>-4115</v>
      </c>
      <c r="F368" s="1">
        <f t="shared" si="29"/>
        <v>2304</v>
      </c>
    </row>
    <row r="369" spans="2:6" x14ac:dyDescent="0.25">
      <c r="B369" s="1">
        <f t="shared" si="26"/>
        <v>-2.5</v>
      </c>
      <c r="C369" s="1">
        <f t="shared" si="27"/>
        <v>0</v>
      </c>
      <c r="D369" s="1" t="str">
        <f t="shared" si="30"/>
        <v>Error</v>
      </c>
      <c r="E369" s="1">
        <f t="shared" si="28"/>
        <v>-4115</v>
      </c>
      <c r="F369" s="1">
        <f t="shared" si="29"/>
        <v>2304</v>
      </c>
    </row>
    <row r="370" spans="2:6" x14ac:dyDescent="0.25">
      <c r="B370" s="1">
        <f t="shared" si="26"/>
        <v>-2.5</v>
      </c>
      <c r="C370" s="1">
        <f t="shared" si="27"/>
        <v>0</v>
      </c>
      <c r="D370" s="1" t="str">
        <f t="shared" si="30"/>
        <v>Error</v>
      </c>
      <c r="E370" s="1">
        <f t="shared" si="28"/>
        <v>-4115</v>
      </c>
      <c r="F370" s="1">
        <f t="shared" si="29"/>
        <v>2304</v>
      </c>
    </row>
    <row r="371" spans="2:6" x14ac:dyDescent="0.25">
      <c r="B371" s="1">
        <f t="shared" si="26"/>
        <v>-2.5</v>
      </c>
      <c r="C371" s="1">
        <f t="shared" si="27"/>
        <v>0</v>
      </c>
      <c r="D371" s="1" t="str">
        <f t="shared" si="30"/>
        <v>Error</v>
      </c>
      <c r="E371" s="1">
        <f t="shared" si="28"/>
        <v>-4115</v>
      </c>
      <c r="F371" s="1">
        <f t="shared" si="29"/>
        <v>2304</v>
      </c>
    </row>
    <row r="372" spans="2:6" x14ac:dyDescent="0.25">
      <c r="B372" s="1">
        <f t="shared" si="26"/>
        <v>-2.5</v>
      </c>
      <c r="C372" s="1">
        <f t="shared" si="27"/>
        <v>0</v>
      </c>
      <c r="D372" s="1" t="str">
        <f t="shared" si="30"/>
        <v>Error</v>
      </c>
      <c r="E372" s="1">
        <f t="shared" si="28"/>
        <v>-4115</v>
      </c>
      <c r="F372" s="1">
        <f t="shared" si="29"/>
        <v>2304</v>
      </c>
    </row>
    <row r="373" spans="2:6" x14ac:dyDescent="0.25">
      <c r="B373" s="1">
        <f t="shared" si="26"/>
        <v>-2.5</v>
      </c>
      <c r="C373" s="1">
        <f t="shared" si="27"/>
        <v>0</v>
      </c>
      <c r="D373" s="1" t="str">
        <f t="shared" si="30"/>
        <v>Error</v>
      </c>
      <c r="E373" s="1">
        <f t="shared" si="28"/>
        <v>-4115</v>
      </c>
      <c r="F373" s="1">
        <f t="shared" si="29"/>
        <v>2304</v>
      </c>
    </row>
    <row r="374" spans="2:6" x14ac:dyDescent="0.25">
      <c r="B374" s="1">
        <f t="shared" si="26"/>
        <v>-2.5</v>
      </c>
      <c r="C374" s="1">
        <f t="shared" si="27"/>
        <v>0</v>
      </c>
      <c r="D374" s="1" t="str">
        <f t="shared" si="30"/>
        <v>Error</v>
      </c>
      <c r="E374" s="1">
        <f t="shared" si="28"/>
        <v>-4115</v>
      </c>
      <c r="F374" s="1">
        <f t="shared" si="29"/>
        <v>2304</v>
      </c>
    </row>
    <row r="375" spans="2:6" x14ac:dyDescent="0.25">
      <c r="B375" s="1">
        <f t="shared" si="26"/>
        <v>-2.5</v>
      </c>
      <c r="C375" s="1">
        <f t="shared" si="27"/>
        <v>0</v>
      </c>
      <c r="D375" s="1" t="str">
        <f t="shared" si="30"/>
        <v>Error</v>
      </c>
      <c r="E375" s="1">
        <f t="shared" si="28"/>
        <v>-4115</v>
      </c>
      <c r="F375" s="1">
        <f t="shared" si="29"/>
        <v>2304</v>
      </c>
    </row>
    <row r="376" spans="2:6" x14ac:dyDescent="0.25">
      <c r="B376" s="1">
        <f t="shared" si="26"/>
        <v>-2.5</v>
      </c>
      <c r="C376" s="1">
        <f t="shared" si="27"/>
        <v>0</v>
      </c>
      <c r="D376" s="1" t="str">
        <f t="shared" si="30"/>
        <v>Error</v>
      </c>
      <c r="E376" s="1">
        <f t="shared" si="28"/>
        <v>-4115</v>
      </c>
      <c r="F376" s="1">
        <f t="shared" si="29"/>
        <v>2304</v>
      </c>
    </row>
    <row r="377" spans="2:6" x14ac:dyDescent="0.25">
      <c r="B377" s="1">
        <f t="shared" si="26"/>
        <v>-2.5</v>
      </c>
      <c r="C377" s="1">
        <f t="shared" si="27"/>
        <v>0</v>
      </c>
      <c r="D377" s="1" t="str">
        <f t="shared" si="30"/>
        <v>Error</v>
      </c>
      <c r="E377" s="1">
        <f t="shared" si="28"/>
        <v>-4115</v>
      </c>
      <c r="F377" s="1">
        <f t="shared" si="29"/>
        <v>2304</v>
      </c>
    </row>
    <row r="378" spans="2:6" x14ac:dyDescent="0.25">
      <c r="B378" s="1">
        <f t="shared" si="26"/>
        <v>-2.5</v>
      </c>
      <c r="C378" s="1">
        <f t="shared" si="27"/>
        <v>0</v>
      </c>
      <c r="D378" s="1" t="str">
        <f t="shared" si="30"/>
        <v>Error</v>
      </c>
      <c r="E378" s="1">
        <f t="shared" si="28"/>
        <v>-4115</v>
      </c>
      <c r="F378" s="1">
        <f t="shared" si="29"/>
        <v>2304</v>
      </c>
    </row>
    <row r="379" spans="2:6" x14ac:dyDescent="0.25">
      <c r="B379" s="1">
        <f t="shared" si="26"/>
        <v>-2.5</v>
      </c>
      <c r="C379" s="1">
        <f t="shared" si="27"/>
        <v>0</v>
      </c>
      <c r="D379" s="1" t="str">
        <f t="shared" si="30"/>
        <v>Error</v>
      </c>
      <c r="E379" s="1">
        <f t="shared" si="28"/>
        <v>-4115</v>
      </c>
      <c r="F379" s="1">
        <f t="shared" si="29"/>
        <v>2304</v>
      </c>
    </row>
    <row r="380" spans="2:6" x14ac:dyDescent="0.25">
      <c r="B380" s="1">
        <f t="shared" si="26"/>
        <v>-2.5</v>
      </c>
      <c r="C380" s="1">
        <f t="shared" si="27"/>
        <v>0</v>
      </c>
      <c r="D380" s="1" t="str">
        <f t="shared" si="30"/>
        <v>Error</v>
      </c>
      <c r="E380" s="1">
        <f t="shared" si="28"/>
        <v>-4115</v>
      </c>
      <c r="F380" s="1">
        <f t="shared" si="29"/>
        <v>2304</v>
      </c>
    </row>
    <row r="381" spans="2:6" x14ac:dyDescent="0.25">
      <c r="B381" s="1">
        <f t="shared" si="26"/>
        <v>-2.5</v>
      </c>
      <c r="C381" s="1">
        <f t="shared" si="27"/>
        <v>0</v>
      </c>
      <c r="D381" s="1" t="str">
        <f t="shared" si="30"/>
        <v>Error</v>
      </c>
      <c r="E381" s="1">
        <f t="shared" si="28"/>
        <v>-4115</v>
      </c>
      <c r="F381" s="1">
        <f t="shared" si="29"/>
        <v>2304</v>
      </c>
    </row>
    <row r="382" spans="2:6" x14ac:dyDescent="0.25">
      <c r="B382" s="1">
        <f t="shared" si="26"/>
        <v>-2.5</v>
      </c>
      <c r="C382" s="1">
        <f t="shared" si="27"/>
        <v>0</v>
      </c>
      <c r="D382" s="1" t="str">
        <f t="shared" si="30"/>
        <v>Error</v>
      </c>
      <c r="E382" s="1">
        <f t="shared" si="28"/>
        <v>-4115</v>
      </c>
      <c r="F382" s="1">
        <f t="shared" si="29"/>
        <v>2304</v>
      </c>
    </row>
    <row r="383" spans="2:6" x14ac:dyDescent="0.25">
      <c r="B383" s="1">
        <f t="shared" si="26"/>
        <v>-2.5</v>
      </c>
      <c r="C383" s="1">
        <f t="shared" si="27"/>
        <v>0</v>
      </c>
      <c r="D383" s="1" t="str">
        <f t="shared" si="30"/>
        <v>Error</v>
      </c>
      <c r="E383" s="1">
        <f t="shared" si="28"/>
        <v>-4115</v>
      </c>
      <c r="F383" s="1">
        <f t="shared" si="29"/>
        <v>2304</v>
      </c>
    </row>
    <row r="384" spans="2:6" x14ac:dyDescent="0.25">
      <c r="B384" s="1">
        <f t="shared" si="26"/>
        <v>-2.5</v>
      </c>
      <c r="C384" s="1">
        <f t="shared" si="27"/>
        <v>0</v>
      </c>
      <c r="D384" s="1" t="str">
        <f t="shared" si="30"/>
        <v>Error</v>
      </c>
      <c r="E384" s="1">
        <f t="shared" si="28"/>
        <v>-4115</v>
      </c>
      <c r="F384" s="1">
        <f t="shared" si="29"/>
        <v>2304</v>
      </c>
    </row>
    <row r="385" spans="2:6" x14ac:dyDescent="0.25">
      <c r="B385" s="1">
        <f t="shared" si="26"/>
        <v>-2.5</v>
      </c>
      <c r="C385" s="1">
        <f t="shared" si="27"/>
        <v>0</v>
      </c>
      <c r="D385" s="1" t="str">
        <f t="shared" si="30"/>
        <v>Error</v>
      </c>
      <c r="E385" s="1">
        <f t="shared" si="28"/>
        <v>-4115</v>
      </c>
      <c r="F385" s="1">
        <f t="shared" si="29"/>
        <v>2304</v>
      </c>
    </row>
    <row r="386" spans="2:6" x14ac:dyDescent="0.25">
      <c r="B386" s="1">
        <f t="shared" si="26"/>
        <v>-2.5</v>
      </c>
      <c r="C386" s="1">
        <f t="shared" si="27"/>
        <v>0</v>
      </c>
      <c r="D386" s="1" t="str">
        <f t="shared" si="30"/>
        <v>Error</v>
      </c>
      <c r="E386" s="1">
        <f t="shared" si="28"/>
        <v>-4115</v>
      </c>
      <c r="F386" s="1">
        <f t="shared" si="29"/>
        <v>2304</v>
      </c>
    </row>
    <row r="387" spans="2:6" x14ac:dyDescent="0.25">
      <c r="B387" s="1">
        <f t="shared" si="26"/>
        <v>-2.5</v>
      </c>
      <c r="C387" s="1">
        <f t="shared" si="27"/>
        <v>0</v>
      </c>
      <c r="D387" s="1" t="str">
        <f t="shared" si="30"/>
        <v>Error</v>
      </c>
      <c r="E387" s="1">
        <f t="shared" si="28"/>
        <v>-4115</v>
      </c>
      <c r="F387" s="1">
        <f t="shared" si="29"/>
        <v>2304</v>
      </c>
    </row>
    <row r="388" spans="2:6" x14ac:dyDescent="0.25">
      <c r="B388" s="1">
        <f t="shared" ref="B388:B401" si="31">(IFERROR(MATCH(A388,$I$3:$AQ$3,0),0)+IFERROR(MATCH(A388,$I$4:$AQ$4,0),0)+IFERROR(MATCH(A388,$I$5:$AQ$5,0),0)+IFERROR(MATCH(A388,$I$6:$AQ$6,0),0)+IFERROR(MATCH(A388,$I$7:$AQ$7,0),0)+IFERROR(MATCH(A388,$I$8:$AQ$8,0),0)+IFERROR(MATCH(A388,$I$9:$AQ$9,0),0)+IFERROR(MATCH(A388,$I$10:$AQ$10,0),0)+IFERROR(MATCH(A388,$I$11:$AQ$11,0),0)+IFERROR(MATCH(A388,$I$12:$AQ$12,0),0)+IFERROR(MATCH(A388,$I$13:$AQ$13,0),0)+IFERROR(MATCH(A388,$I$14:$AQ$14,0),0)+IFERROR(MATCH(A388,$I$15:$AQ$15,0),0)+IFERROR(MATCH(A388,$I$16:$AQ$16,0),0)+IFERROR(MATCH(A388,$I$17:$AQ$17,0),0)+IFERROR(MATCH(A388,$I$18:$AQ$18,0),0)+IFERROR(MATCH(A388,$I$19:$AQ$19,0),0)+IFERROR(MATCH(A388,$I$20:$AQ$20,0),0)+IFERROR(MATCH(A388,$I$21:$AQ$21,0),0)+IFERROR(MATCH(A388,$I$22:$AQ$22,0),0)+IFERROR(MATCH(A388,$I$23:$AQ$23,0),0)+IFERROR(MATCH(A388,$I$24:$AQ$24,0),0)+IFERROR(MATCH(A388,$I$25:$AQ$25,0),0)+IFERROR(MATCH(A388,$I$26:$AQ$26,0),0)+IFERROR(MATCH(A388,$I$27:$AQ$27,0),0)+IFERROR(MATCH(A388,$I$28:$AQ$28,0),0)+IFERROR(MATCH(A388,$I$29:$AQ$29,0),0)+IFERROR(MATCH(A388,$I$30:$AQ$30,0),0)+IFERROR(MATCH(A388,$I$31:$AQ$31,0),0)+IFERROR(MATCH(A388,$I$32:$AQ$32,0),0)+IFERROR(MATCH(A388,$I$33:$AQ$33,0),0)+IFERROR(MATCH(A388,$I$34:$AQ$34,0),0)+IFERROR(MATCH(A388,$I$35:$AQ$35,0),0)+IFERROR(MATCH(A388,$I$36:$AQ$36,0),0)+IFERROR(MATCH(A388,$I$37:$AQ$37,0),0)+IFERROR(MATCH(A388,$I$38:$AQ$38,0),0)+IFERROR(MATCH(A388,$I$39:$AQ$39,0),0)+IFERROR(MATCH(A388,$I$40:$AQ$40,0),0)+IFERROR(MATCH(A388,$I$41:$AQ$41,0),0)+IFERROR(MATCH(A388,$I$42:$AQ$42,0),0)+IFERROR(MATCH(A388,$I$53:$AQ$53,0),0)+IFERROR(MATCH(A388,$I$52:$AQ$52,0),0)+IFERROR(MATCH(A388,$I$51:$AQ$51,0),0)+IFERROR(MATCH(A388,$I$50:$AQ$50,0),0)+IFERROR(MATCH(A388,$I$49:$AQ$49,0),0)+IFERROR(MATCH(A388,$I$48:$AQ$48,0),0)+IFERROR(MATCH(A388,$I$47:$AQ$47,0),0)+IFERROR(MATCH(A388,$I$46:$AQ$46,0),0)+IFERROR(MATCH(A388,$I$45:$AQ$45,0),0)+IFERROR(MATCH(A388,$I$44:$AQ$44,0),0)+IFERROR(MATCH(A388,$I$43:$AQ$43,0),0)-5)/2</f>
        <v>-2.5</v>
      </c>
      <c r="C388" s="1">
        <f t="shared" ref="C388:C401" si="32">IFERROR(MATCH(A388,$I$3:$I$53,0),0)+IFERROR(MATCH(A388,$J$3:$J$53,0),0)+IFERROR(MATCH(A388,$K$3:$K$53,0),0)+IFERROR(MATCH(A388,$L$3:$L$53,0),0)+IFERROR(MATCH(A388,$M$3:$M$53,0),0)+IFERROR(MATCH(A388,$N$3:$N$53,0),0)+IFERROR(MATCH(A388,$O$3:$O$53,0),0)+IFERROR(MATCH(A388,$P$3:$P$53,0),0)+IFERROR(MATCH(A388,$Q$3:$Q$53,0),0)+IFERROR(MATCH(A388,$R$3:$R$53,0),0)+IFERROR(MATCH(A388,$S$3:$S$53,0),0)+IFERROR(MATCH(A388,$T$3:$T$53,0),0)+IFERROR(MATCH(A388,$U$3:$U$53,0),0)+IFERROR(MATCH(A388,$V$3:$V$53,0),0)+IFERROR(MATCH(A388,$W$3:$W$53,0),0)+IFERROR(MATCH(A388,$X$3:$X$53,0),0)+IFERROR(MATCH(A388,$Y$3:$Y$53,0),0)+IFERROR(MATCH(A388,$Z$3:$Z$53,0),0)+IFERROR(MATCH(A388,$AA$3:$AA$53,0),0)+IFERROR(MATCH(A388,$AB$3:$AB$53,0),0)+IFERROR(MATCH(A388,$AC$3:$AC$53,0),0)+IFERROR(MATCH(A388,$AD$3:$AD$53,0),0)+IFERROR(MATCH(A388,$AE$3:$AE$53,0),0)+IFERROR(MATCH(A388,$AF$3:$AF$53,0),0)+IFERROR(MATCH(A388,$AG$3:$AG$53,0),0)+IFERROR(MATCH(A388,$AH$3:$AH$53,0),0)+IFERROR(MATCH(A388,$AI$3:$AI$53,0),0)+IFERROR(MATCH(A388,$AJ$3:$AJ$53,0),0)+IFERROR(MATCH(A388,$AK$3:$AK$53,0),0)+IFERROR(MATCH(A388,$AL$3:$AL$53,0),0)+IFERROR(MATCH(A388,$AM$3:$AM$53,0),0)+IFERROR(MATCH(A388,$AN$3:$AN$53,0),0)+IFERROR(MATCH(A388,$AO$3:$AO$53,0),0)+IFERROR(MATCH(A388,$AP$3:$AP$53,0),0)+IFERROR(MATCH(A388,$AQ$3:$AQ$53,0),0)</f>
        <v>0</v>
      </c>
      <c r="D388" s="1" t="str">
        <f t="shared" si="30"/>
        <v>Error</v>
      </c>
      <c r="E388" s="1">
        <f t="shared" ref="E388:E401" si="33">(B388+2)*220-3950+IF(MOD(B388,1)&lt;&gt;0,-55,0)</f>
        <v>-4115</v>
      </c>
      <c r="F388" s="1">
        <f t="shared" ref="F388:F401" si="34">(C388-1)*-44+2260</f>
        <v>2304</v>
      </c>
    </row>
    <row r="389" spans="2:6" x14ac:dyDescent="0.25">
      <c r="B389" s="1">
        <f t="shared" si="31"/>
        <v>-2.5</v>
      </c>
      <c r="C389" s="1">
        <f t="shared" si="32"/>
        <v>0</v>
      </c>
      <c r="D389" s="1" t="str">
        <f t="shared" si="30"/>
        <v>Error</v>
      </c>
      <c r="E389" s="1">
        <f t="shared" si="33"/>
        <v>-4115</v>
      </c>
      <c r="F389" s="1">
        <f t="shared" si="34"/>
        <v>2304</v>
      </c>
    </row>
    <row r="390" spans="2:6" x14ac:dyDescent="0.25">
      <c r="B390" s="1">
        <f t="shared" si="31"/>
        <v>-2.5</v>
      </c>
      <c r="C390" s="1">
        <f t="shared" si="32"/>
        <v>0</v>
      </c>
      <c r="D390" s="1" t="str">
        <f t="shared" si="30"/>
        <v>Error</v>
      </c>
      <c r="E390" s="1">
        <f t="shared" si="33"/>
        <v>-4115</v>
      </c>
      <c r="F390" s="1">
        <f t="shared" si="34"/>
        <v>2304</v>
      </c>
    </row>
    <row r="391" spans="2:6" x14ac:dyDescent="0.25">
      <c r="B391" s="1">
        <f t="shared" si="31"/>
        <v>-2.5</v>
      </c>
      <c r="C391" s="1">
        <f t="shared" si="32"/>
        <v>0</v>
      </c>
      <c r="D391" s="1" t="str">
        <f t="shared" si="30"/>
        <v>Error</v>
      </c>
      <c r="E391" s="1">
        <f t="shared" si="33"/>
        <v>-4115</v>
      </c>
      <c r="F391" s="1">
        <f t="shared" si="34"/>
        <v>2304</v>
      </c>
    </row>
    <row r="392" spans="2:6" x14ac:dyDescent="0.25">
      <c r="B392" s="1">
        <f t="shared" si="31"/>
        <v>-2.5</v>
      </c>
      <c r="C392" s="1">
        <f t="shared" si="32"/>
        <v>0</v>
      </c>
      <c r="D392" s="1" t="str">
        <f t="shared" si="30"/>
        <v>Error</v>
      </c>
      <c r="E392" s="1">
        <f t="shared" si="33"/>
        <v>-4115</v>
      </c>
      <c r="F392" s="1">
        <f t="shared" si="34"/>
        <v>2304</v>
      </c>
    </row>
    <row r="393" spans="2:6" x14ac:dyDescent="0.25">
      <c r="B393" s="1">
        <f t="shared" si="31"/>
        <v>-2.5</v>
      </c>
      <c r="C393" s="1">
        <f t="shared" si="32"/>
        <v>0</v>
      </c>
      <c r="D393" s="1" t="str">
        <f t="shared" si="30"/>
        <v>Error</v>
      </c>
      <c r="E393" s="1">
        <f t="shared" si="33"/>
        <v>-4115</v>
      </c>
      <c r="F393" s="1">
        <f t="shared" si="34"/>
        <v>2304</v>
      </c>
    </row>
    <row r="394" spans="2:6" x14ac:dyDescent="0.25">
      <c r="B394" s="1">
        <f t="shared" si="31"/>
        <v>-2.5</v>
      </c>
      <c r="C394" s="1">
        <f t="shared" si="32"/>
        <v>0</v>
      </c>
      <c r="D394" s="1" t="str">
        <f t="shared" si="30"/>
        <v>Error</v>
      </c>
      <c r="E394" s="1">
        <f t="shared" si="33"/>
        <v>-4115</v>
      </c>
      <c r="F394" s="1">
        <f t="shared" si="34"/>
        <v>2304</v>
      </c>
    </row>
    <row r="395" spans="2:6" x14ac:dyDescent="0.25">
      <c r="B395" s="1">
        <f t="shared" si="31"/>
        <v>-2.5</v>
      </c>
      <c r="C395" s="1">
        <f t="shared" si="32"/>
        <v>0</v>
      </c>
      <c r="D395" s="1" t="str">
        <f t="shared" si="30"/>
        <v>Error</v>
      </c>
      <c r="E395" s="1">
        <f t="shared" si="33"/>
        <v>-4115</v>
      </c>
      <c r="F395" s="1">
        <f t="shared" si="34"/>
        <v>2304</v>
      </c>
    </row>
    <row r="396" spans="2:6" x14ac:dyDescent="0.25">
      <c r="B396" s="1">
        <f t="shared" si="31"/>
        <v>-2.5</v>
      </c>
      <c r="C396" s="1">
        <f t="shared" si="32"/>
        <v>0</v>
      </c>
      <c r="D396" s="1" t="str">
        <f t="shared" si="30"/>
        <v>Error</v>
      </c>
      <c r="E396" s="1">
        <f t="shared" si="33"/>
        <v>-4115</v>
      </c>
      <c r="F396" s="1">
        <f t="shared" si="34"/>
        <v>2304</v>
      </c>
    </row>
    <row r="397" spans="2:6" x14ac:dyDescent="0.25">
      <c r="B397" s="1">
        <f t="shared" si="31"/>
        <v>-2.5</v>
      </c>
      <c r="C397" s="1">
        <f t="shared" si="32"/>
        <v>0</v>
      </c>
      <c r="D397" s="1" t="str">
        <f t="shared" si="30"/>
        <v>Error</v>
      </c>
      <c r="E397" s="1">
        <f t="shared" si="33"/>
        <v>-4115</v>
      </c>
      <c r="F397" s="1">
        <f t="shared" si="34"/>
        <v>2304</v>
      </c>
    </row>
    <row r="398" spans="2:6" x14ac:dyDescent="0.25">
      <c r="B398" s="1">
        <f t="shared" si="31"/>
        <v>-2.5</v>
      </c>
      <c r="C398" s="1">
        <f t="shared" si="32"/>
        <v>0</v>
      </c>
      <c r="D398" s="1" t="str">
        <f t="shared" si="30"/>
        <v>Error</v>
      </c>
      <c r="E398" s="1">
        <f t="shared" si="33"/>
        <v>-4115</v>
      </c>
      <c r="F398" s="1">
        <f t="shared" si="34"/>
        <v>2304</v>
      </c>
    </row>
    <row r="399" spans="2:6" x14ac:dyDescent="0.25">
      <c r="B399" s="1">
        <f t="shared" si="31"/>
        <v>-2.5</v>
      </c>
      <c r="C399" s="1">
        <f t="shared" si="32"/>
        <v>0</v>
      </c>
      <c r="D399" s="1" t="str">
        <f t="shared" si="30"/>
        <v>Error</v>
      </c>
      <c r="E399" s="1">
        <f t="shared" si="33"/>
        <v>-4115</v>
      </c>
      <c r="F399" s="1">
        <f t="shared" si="34"/>
        <v>2304</v>
      </c>
    </row>
    <row r="400" spans="2:6" x14ac:dyDescent="0.25">
      <c r="B400" s="1">
        <f t="shared" si="31"/>
        <v>-2.5</v>
      </c>
      <c r="C400" s="1">
        <f t="shared" si="32"/>
        <v>0</v>
      </c>
      <c r="D400" s="1" t="str">
        <f t="shared" si="30"/>
        <v>Error</v>
      </c>
      <c r="E400" s="1">
        <f t="shared" si="33"/>
        <v>-4115</v>
      </c>
      <c r="F400" s="1">
        <f t="shared" si="34"/>
        <v>2304</v>
      </c>
    </row>
    <row r="401" spans="2:6" x14ac:dyDescent="0.25">
      <c r="B401" s="1">
        <f t="shared" si="31"/>
        <v>-2.5</v>
      </c>
      <c r="C401" s="1">
        <f t="shared" si="32"/>
        <v>0</v>
      </c>
      <c r="D401" s="1" t="str">
        <f t="shared" si="30"/>
        <v>Error</v>
      </c>
      <c r="E401" s="1">
        <f t="shared" si="33"/>
        <v>-4115</v>
      </c>
      <c r="F401" s="1">
        <f t="shared" si="34"/>
        <v>2304</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T351"/>
  <sheetViews>
    <sheetView zoomScale="80" zoomScaleNormal="80" workbookViewId="0">
      <pane xSplit="1" ySplit="2" topLeftCell="B142" activePane="bottomRight" state="frozen"/>
      <selection pane="topRight" activeCell="B1" sqref="B1"/>
      <selection pane="bottomLeft" activeCell="A3" sqref="A3"/>
      <selection pane="bottomRight" activeCell="B150" sqref="B150"/>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7" width="11.54296875" customWidth="1"/>
    <col min="18" max="18" width="31.81640625" customWidth="1"/>
    <col min="19" max="19" width="136.90625" customWidth="1"/>
    <col min="20" max="20" width="86" bestFit="1" customWidth="1"/>
  </cols>
  <sheetData>
    <row r="1" spans="1:20" x14ac:dyDescent="0.35">
      <c r="A1" t="s">
        <v>258</v>
      </c>
      <c r="B1" s="56"/>
      <c r="C1" s="56"/>
      <c r="H1" s="55" t="s">
        <v>256</v>
      </c>
      <c r="I1" s="55"/>
      <c r="J1" s="55"/>
      <c r="K1" s="55" t="s">
        <v>257</v>
      </c>
      <c r="L1" s="55"/>
      <c r="M1" s="55"/>
    </row>
    <row r="2" spans="1:20" x14ac:dyDescent="0.35">
      <c r="A2" t="s">
        <v>253</v>
      </c>
      <c r="B2" t="s">
        <v>112</v>
      </c>
      <c r="C2" t="s">
        <v>113</v>
      </c>
      <c r="D2" t="s">
        <v>254</v>
      </c>
      <c r="E2" t="s">
        <v>1255</v>
      </c>
      <c r="F2" t="s">
        <v>255</v>
      </c>
      <c r="G2" t="s">
        <v>347</v>
      </c>
      <c r="H2" t="s">
        <v>298</v>
      </c>
      <c r="I2" t="s">
        <v>260</v>
      </c>
      <c r="J2" t="s">
        <v>262</v>
      </c>
      <c r="K2" t="s">
        <v>263</v>
      </c>
      <c r="L2" t="s">
        <v>261</v>
      </c>
      <c r="M2" t="s">
        <v>264</v>
      </c>
      <c r="N2" t="s">
        <v>265</v>
      </c>
      <c r="O2" t="s">
        <v>1096</v>
      </c>
      <c r="P2" t="s">
        <v>1453</v>
      </c>
      <c r="Q2" t="s">
        <v>1185</v>
      </c>
      <c r="R2" t="s">
        <v>301</v>
      </c>
      <c r="S2" t="s">
        <v>295</v>
      </c>
      <c r="T2" t="s">
        <v>1130</v>
      </c>
    </row>
    <row r="3" spans="1:20" x14ac:dyDescent="0.35">
      <c r="A3" s="20" t="s">
        <v>2</v>
      </c>
      <c r="B3">
        <f>VLOOKUP(primary[[#This Row],[id]],TreeDesign!$A$3:$C$500,2,FALSE)</f>
        <v>-2</v>
      </c>
      <c r="C3">
        <f>VLOOKUP(primary[[#This Row],[id]],TreeDesign!$A$3:$C$500,3,FALSE)</f>
        <v>29</v>
      </c>
      <c r="D3" t="s">
        <v>271</v>
      </c>
      <c r="E3" t="s">
        <v>271</v>
      </c>
      <c r="F3" t="s">
        <v>272</v>
      </c>
      <c r="G3" s="17" t="s">
        <v>350</v>
      </c>
      <c r="I3" t="s">
        <v>0</v>
      </c>
      <c r="J3" t="s">
        <v>266</v>
      </c>
      <c r="K3" t="s">
        <v>267</v>
      </c>
      <c r="Q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10001</v>
      </c>
      <c r="R3" t="s">
        <v>296</v>
      </c>
      <c r="S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-3950,1028,0
    scale = 0.7
    Parent
    {
        parentID = start
        lineFrom = LEFT
        lineTo = RIGHT
    }
}</v>
      </c>
      <c r="T3" s="14" t="str">
        <f>_xlfn.CONCAT(IF(LEFT(primary[[#This Row],[title]],1)&lt;&gt;"#",_xlfn.CONCAT("#LOC_KTT_",primary[[#This Row],[id]],"_Title = ",primary[[#This Row],[title]],"zzz"),""),IF(LEFT(primary[[#This Row],[description]],1)&lt;&gt;"#",_xlfn.CONCAT(CHAR(10),"#LOC_KTT_",primary[[#This Row],[id]],"_Description = ",primary[[#This Row],[description]],"zzz"),""))</f>
        <v>#LOC_KTT_deprecated_Title = Deprecatedzzz
#LOC_KTT_deprecated_Description = These are parts that don't quite fit in.zzz</v>
      </c>
    </row>
    <row r="4" spans="1:20" x14ac:dyDescent="0.35">
      <c r="A4" s="20" t="s">
        <v>240</v>
      </c>
      <c r="B4">
        <f>VLOOKUP(primary[[#This Row],[id]],TreeDesign!$A$3:$C$500,2,FALSE)</f>
        <v>-1</v>
      </c>
      <c r="C4">
        <f>VLOOKUP(primary[[#This Row],[id]],TreeDesign!$A$3:$C$500,3,FALSE)</f>
        <v>23</v>
      </c>
      <c r="D4" t="s">
        <v>273</v>
      </c>
      <c r="E4" t="s">
        <v>273</v>
      </c>
      <c r="F4" t="s">
        <v>287</v>
      </c>
      <c r="G4" s="17" t="s">
        <v>350</v>
      </c>
      <c r="H4" t="s">
        <v>292</v>
      </c>
      <c r="I4" t="s">
        <v>0</v>
      </c>
      <c r="J4" t="s">
        <v>266</v>
      </c>
      <c r="K4" t="s">
        <v>267</v>
      </c>
      <c r="Q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4" t="s">
        <v>294</v>
      </c>
      <c r="S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-3730,1292,0
    scale = 0.7
    Parent
    {
        parentID = start
        lineFrom = LEFT
        lineTo = RIGHT
    }
}</v>
      </c>
      <c r="T4" s="14" t="str">
        <f>_xlfn.CONCAT(IF(LEFT(primary[[#This Row],[title]],1)&lt;&gt;"#",_xlfn.CONCAT("#LOC_KTT_",primary[[#This Row],[id]],"_Title = ",primary[[#This Row],[title]],"zzz"),""),IF(LEFT(primary[[#This Row],[description]],1)&lt;&gt;"#",_xlfn.CONCAT(CHAR(10),"#LOC_KTT_",primary[[#This Row],[id]],"_Description = ",primary[[#This Row],[description]],"zzz"),""))</f>
        <v>#LOC_KTT_generalLaunchPad_Title = General Launch Baseszzz
#LOC_KTT_generalLaunchPad_Description = Modular Launch Pads General Launch Base parts.zzz</v>
      </c>
    </row>
    <row r="5" spans="1:20" x14ac:dyDescent="0.35">
      <c r="A5" s="20" t="s">
        <v>241</v>
      </c>
      <c r="B5">
        <f>VLOOKUP(primary[[#This Row],[id]],TreeDesign!$A$3:$C$500,2,FALSE)</f>
        <v>-1</v>
      </c>
      <c r="C5">
        <f>VLOOKUP(primary[[#This Row],[id]],TreeDesign!$A$3:$C$500,3,FALSE)</f>
        <v>25</v>
      </c>
      <c r="D5" t="s">
        <v>274</v>
      </c>
      <c r="E5" t="s">
        <v>274</v>
      </c>
      <c r="F5" t="s">
        <v>286</v>
      </c>
      <c r="G5" s="17" t="s">
        <v>350</v>
      </c>
      <c r="H5" t="s">
        <v>291</v>
      </c>
      <c r="I5" t="s">
        <v>0</v>
      </c>
      <c r="J5" t="s">
        <v>266</v>
      </c>
      <c r="K5" t="s">
        <v>267</v>
      </c>
      <c r="Q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5" t="s">
        <v>294</v>
      </c>
      <c r="S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-3730,1204,0
    scale = 0.7
    Parent
    {
        parentID = start
        lineFrom = LEFT
        lineTo = RIGHT
    }
}</v>
      </c>
      <c r="T5" t="str">
        <f>_xlfn.CONCAT(IF(LEFT(primary[[#This Row],[title]],1)&lt;&gt;"#",_xlfn.CONCAT("#LOC_KTT_",primary[[#This Row],[id]],"_Title = ",primary[[#This Row],[title]],"zzz"),""),IF(LEFT(primary[[#This Row],[description]],1)&lt;&gt;"#",_xlfn.CONCAT(CHAR(10),"#LOC_KTT_",primary[[#This Row],[id]],"_Description = ",primary[[#This Row],[description]],"zzz"),""))</f>
        <v>#LOC_KTT_launchPlates_Title = Launch Plateszzz
#LOC_KTT_launchPlates_Description = Modular Launch Pads Launch Plate parts.zzz</v>
      </c>
    </row>
    <row r="6" spans="1:20" x14ac:dyDescent="0.35">
      <c r="A6" s="20" t="s">
        <v>242</v>
      </c>
      <c r="B6">
        <f>VLOOKUP(primary[[#This Row],[id]],TreeDesign!$A$3:$C$500,2,FALSE)</f>
        <v>-1</v>
      </c>
      <c r="C6">
        <f>VLOOKUP(primary[[#This Row],[id]],TreeDesign!$A$3:$C$500,3,FALSE)</f>
        <v>27</v>
      </c>
      <c r="D6" t="s">
        <v>275</v>
      </c>
      <c r="E6" t="s">
        <v>275</v>
      </c>
      <c r="F6" t="s">
        <v>285</v>
      </c>
      <c r="G6" s="17" t="s">
        <v>350</v>
      </c>
      <c r="H6" t="s">
        <v>291</v>
      </c>
      <c r="I6" t="s">
        <v>0</v>
      </c>
      <c r="J6" t="s">
        <v>266</v>
      </c>
      <c r="K6" t="s">
        <v>267</v>
      </c>
      <c r="Q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6" t="s">
        <v>294</v>
      </c>
      <c r="S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-3730,1116,0
    scale = 0.7
    Parent
    {
        parentID = start
        lineFrom = LEFT
        lineTo = RIGHT
    }
}</v>
      </c>
      <c r="T6" t="str">
        <f>_xlfn.CONCAT(IF(LEFT(primary[[#This Row],[title]],1)&lt;&gt;"#",_xlfn.CONCAT("#LOC_KTT_",primary[[#This Row],[id]],"_Title = ",primary[[#This Row],[title]],"zzz"),""),IF(LEFT(primary[[#This Row],[description]],1)&lt;&gt;"#",_xlfn.CONCAT(CHAR(10),"#LOC_KTT_",primary[[#This Row],[id]],"_Description = ",primary[[#This Row],[description]],"zzz"),""))</f>
        <v>#LOC_KTT_launchStands_Title = Launch Standszzz
#LOC_KTT_launchStands_Description = Modular Launch Pads Launch Stand parts.zzz</v>
      </c>
    </row>
    <row r="7" spans="1:20" x14ac:dyDescent="0.35">
      <c r="A7" s="20" t="s">
        <v>243</v>
      </c>
      <c r="B7">
        <f>VLOOKUP(primary[[#This Row],[id]],TreeDesign!$A$3:$C$500,2,FALSE)</f>
        <v>-1</v>
      </c>
      <c r="C7">
        <f>VLOOKUP(primary[[#This Row],[id]],TreeDesign!$A$3:$C$500,3,FALSE)</f>
        <v>31</v>
      </c>
      <c r="D7" t="s">
        <v>283</v>
      </c>
      <c r="E7" t="s">
        <v>283</v>
      </c>
      <c r="F7" t="s">
        <v>288</v>
      </c>
      <c r="G7" s="17" t="s">
        <v>350</v>
      </c>
      <c r="H7" t="s">
        <v>292</v>
      </c>
      <c r="I7" t="s">
        <v>0</v>
      </c>
      <c r="J7" t="s">
        <v>266</v>
      </c>
      <c r="K7" t="s">
        <v>267</v>
      </c>
      <c r="Q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7" t="s">
        <v>294</v>
      </c>
      <c r="S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-3730,940,0
    scale = 0.7
    Parent
    {
        parentID = start
        lineFrom = LEFT
        lineTo = RIGHT
    }
}</v>
      </c>
      <c r="T7" t="str">
        <f>_xlfn.CONCAT(IF(LEFT(primary[[#This Row],[title]],1)&lt;&gt;"#",_xlfn.CONCAT("#LOC_KTT_",primary[[#This Row],[id]],"_Title = ",primary[[#This Row],[title]],"zzz"),""),IF(LEFT(primary[[#This Row],[description]],1)&lt;&gt;"#",_xlfn.CONCAT(CHAR(10),"#LOC_KTT_",primary[[#This Row],[id]],"_Description = ",primary[[#This Row],[description]],"zzz"),""))</f>
        <v>#LOC_KTT_soyuzLaunchBase_Title = Soyuz Launch Basezzz
#LOC_KTT_soyuzLaunchBase_Description = Modular Launch Pads Soyuz Launch Base parts.zzz</v>
      </c>
    </row>
    <row r="8" spans="1:20" x14ac:dyDescent="0.35">
      <c r="A8" s="20" t="s">
        <v>244</v>
      </c>
      <c r="B8">
        <f>VLOOKUP(primary[[#This Row],[id]],TreeDesign!$A$3:$C$500,2,FALSE)</f>
        <v>-1</v>
      </c>
      <c r="C8">
        <f>VLOOKUP(primary[[#This Row],[id]],TreeDesign!$A$3:$C$500,3,FALSE)</f>
        <v>33</v>
      </c>
      <c r="D8" t="s">
        <v>282</v>
      </c>
      <c r="E8" t="s">
        <v>282</v>
      </c>
      <c r="F8" t="s">
        <v>289</v>
      </c>
      <c r="G8" s="17" t="s">
        <v>350</v>
      </c>
      <c r="H8" t="s">
        <v>293</v>
      </c>
      <c r="I8" t="s">
        <v>0</v>
      </c>
      <c r="J8" t="s">
        <v>266</v>
      </c>
      <c r="K8" t="s">
        <v>267</v>
      </c>
      <c r="Q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8" t="s">
        <v>294</v>
      </c>
      <c r="S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-3730,852,0
    scale = 0.7
    Parent
    {
        parentID = start
        lineFrom = LEFT
        lineTo = RIGHT
    }
}</v>
      </c>
      <c r="T8" t="str">
        <f>_xlfn.CONCAT(IF(LEFT(primary[[#This Row],[title]],1)&lt;&gt;"#",_xlfn.CONCAT("#LOC_KTT_",primary[[#This Row],[id]],"_Title = ",primary[[#This Row],[title]],"zzz"),""),IF(LEFT(primary[[#This Row],[description]],1)&lt;&gt;"#",_xlfn.CONCAT(CHAR(10),"#LOC_KTT_",primary[[#This Row],[id]],"_Description = ",primary[[#This Row],[description]],"zzz"),""))</f>
        <v>#LOC_KTT_saturnLaunchPad_Title = Saturn Launch Padzzz
#LOC_KTT_saturnLaunchPad_Description = Modular Launch Pads Saturn Mobile Launcher parts.zzz</v>
      </c>
    </row>
    <row r="9" spans="1:20" x14ac:dyDescent="0.35">
      <c r="A9" s="20" t="s">
        <v>245</v>
      </c>
      <c r="B9">
        <f>VLOOKUP(primary[[#This Row],[id]],TreeDesign!$A$3:$C$500,2,FALSE)</f>
        <v>-1</v>
      </c>
      <c r="C9">
        <f>VLOOKUP(primary[[#This Row],[id]],TreeDesign!$A$3:$C$500,3,FALSE)</f>
        <v>35</v>
      </c>
      <c r="D9" t="s">
        <v>284</v>
      </c>
      <c r="E9" t="s">
        <v>284</v>
      </c>
      <c r="F9" t="s">
        <v>290</v>
      </c>
      <c r="G9" s="17" t="s">
        <v>350</v>
      </c>
      <c r="H9" t="s">
        <v>293</v>
      </c>
      <c r="I9" t="s">
        <v>0</v>
      </c>
      <c r="J9" t="s">
        <v>266</v>
      </c>
      <c r="K9" t="s">
        <v>267</v>
      </c>
      <c r="Q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9" t="s">
        <v>294</v>
      </c>
      <c r="S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-3730,764,0
    scale = 0.7
    Parent
    {
        parentID = start
        lineFrom = LEFT
        lineTo = RIGHT
    }
}</v>
      </c>
      <c r="T9" t="str">
        <f>_xlfn.CONCAT(IF(LEFT(primary[[#This Row],[title]],1)&lt;&gt;"#",_xlfn.CONCAT("#LOC_KTT_",primary[[#This Row],[id]],"_Title = ",primary[[#This Row],[title]],"zzz"),""),IF(LEFT(primary[[#This Row],[description]],1)&lt;&gt;"#",_xlfn.CONCAT(CHAR(10),"#LOC_KTT_",primary[[#This Row],[id]],"_Description = ",primary[[#This Row],[description]],"zzz"),""))</f>
        <v>#LOC_KTT_shuttleLaunchPad_Title = Shuttle Launch Padzzz
#LOC_KTT_shuttleLaunchPad_Description = Modular Launch Pads Space Shuttle launcher parts.zzz</v>
      </c>
    </row>
    <row r="10" spans="1:20" x14ac:dyDescent="0.35">
      <c r="A10" s="20" t="s">
        <v>1423</v>
      </c>
      <c r="B10" s="17">
        <f>VLOOKUP(primary[[#This Row],[id]],TreeDesign!$A$3:$C$500,2,FALSE)</f>
        <v>0</v>
      </c>
      <c r="C10" s="17">
        <f>VLOOKUP(primary[[#This Row],[id]],TreeDesign!$A$3:$C$500,3,FALSE)</f>
        <v>1</v>
      </c>
      <c r="D10" t="s">
        <v>1439</v>
      </c>
      <c r="E10" t="s">
        <v>1439</v>
      </c>
      <c r="F10" t="s">
        <v>1439</v>
      </c>
      <c r="G10" s="18" t="s">
        <v>350</v>
      </c>
      <c r="P10">
        <v>0</v>
      </c>
      <c r="Q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 t="s">
        <v>296</v>
      </c>
      <c r="S10"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
    tier = 0
    title = #LOC_KTT_tier0_Title // Tier 0
    description = #LOC_KTT_tier0_Description // Tier 0
    cost = 0
    hideEmpty = False
    nodeName = ktt_tier0
    anyToUnlock = False
    icon = KiwiTechTree/Icons/ktt_icon_tier0
    pos = -3510,2260,0
    scale = 0.7
}</v>
      </c>
      <c r="T10" s="23" t="str">
        <f>_xlfn.CONCAT(IF(LEFT(primary[[#This Row],[title]],1)&lt;&gt;"#",_xlfn.CONCAT("#LOC_KTT_",primary[[#This Row],[id]],"_Title = ",primary[[#This Row],[title]],"zzz"),""),IF(LEFT(primary[[#This Row],[description]],1)&lt;&gt;"#",_xlfn.CONCAT(CHAR(10),"#LOC_KTT_",primary[[#This Row],[id]],"_Description = ",primary[[#This Row],[description]],"zzz"),""))</f>
        <v>#LOC_KTT_tier0_Title = Tier 0zzz
#LOC_KTT_tier0_Description = Tier 0zzz</v>
      </c>
    </row>
    <row r="11" spans="1:20" x14ac:dyDescent="0.35">
      <c r="A11" s="20" t="s">
        <v>0</v>
      </c>
      <c r="B11">
        <f>VLOOKUP(primary[[#This Row],[id]],TreeDesign!$A$3:$C$500,2,FALSE)</f>
        <v>0</v>
      </c>
      <c r="C11">
        <f>VLOOKUP(primary[[#This Row],[id]],TreeDesign!$A$3:$C$500,3,FALSE)</f>
        <v>29</v>
      </c>
      <c r="D11" t="s">
        <v>299</v>
      </c>
      <c r="E11" t="s">
        <v>1256</v>
      </c>
      <c r="F11" t="s">
        <v>300</v>
      </c>
      <c r="G11" s="17" t="s">
        <v>350</v>
      </c>
      <c r="H11" t="s">
        <v>581</v>
      </c>
      <c r="Q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 t="s">
        <v>302</v>
      </c>
      <c r="S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-3510,1028,0
    scale = 0.7
}</v>
      </c>
      <c r="T11" t="str">
        <f>_xlfn.CONCAT(IF(LEFT(primary[[#This Row],[title]],1)&lt;&gt;"#",_xlfn.CONCAT("#LOC_KTT_",primary[[#This Row],[id]],"_Title = ",primary[[#This Row],[title]],"zzz"),""),IF(LEFT(primary[[#This Row],[description]],1)&lt;&gt;"#",_xlfn.CONCAT(CHAR(10),"#LOC_KTT_",primary[[#This Row],[id]],"_Description = ",primary[[#This Row],[description]],"zzz"),""))</f>
        <v/>
      </c>
    </row>
    <row r="12" spans="1:20" x14ac:dyDescent="0.35">
      <c r="A12" s="20" t="s">
        <v>1454</v>
      </c>
      <c r="B12" s="17">
        <f>VLOOKUP(primary[[#This Row],[id]],TreeDesign!$A$3:$C$500,2,FALSE)</f>
        <v>0</v>
      </c>
      <c r="C12" s="17">
        <f>VLOOKUP(primary[[#This Row],[id]],TreeDesign!$A$3:$C$500,3,FALSE)</f>
        <v>51</v>
      </c>
      <c r="D12" t="s">
        <v>1469</v>
      </c>
      <c r="E12" t="s">
        <v>1439</v>
      </c>
      <c r="F12" t="s">
        <v>1484</v>
      </c>
      <c r="G12" s="18" t="s">
        <v>350</v>
      </c>
      <c r="H12" t="s">
        <v>1499</v>
      </c>
      <c r="P12">
        <v>0</v>
      </c>
      <c r="Q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2" t="s">
        <v>296</v>
      </c>
      <c r="S12"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tier0_bottom
    tier = 0
    title = #LOC_KTT_tier0_Title
    description = #LOC_KTT_tier0_Description
    cost = 0
    hideEmpty = False
    nodeName = ktt_tier0_bottom
    anyToUnlock = False
    icon = KiwiTechTree/Icons/ktt_icon_tier0
    pos = -3510,60,0
    scale = 0.7
}</v>
      </c>
      <c r="T12" s="17" t="str">
        <f>_xlfn.CONCAT(IF(LEFT(primary[[#This Row],[title]],1)&lt;&gt;"#",_xlfn.CONCAT("#LOC_KTT_",primary[[#This Row],[id]],"_Title = ",primary[[#This Row],[title]],"zzz"),""),IF(LEFT(primary[[#This Row],[description]],1)&lt;&gt;"#",_xlfn.CONCAT(CHAR(10),"#LOC_KTT_",primary[[#This Row],[id]],"_Description = ",primary[[#This Row],[description]],"zzz"),""))</f>
        <v/>
      </c>
    </row>
    <row r="13" spans="1:20" x14ac:dyDescent="0.35">
      <c r="A13" s="20" t="s">
        <v>246</v>
      </c>
      <c r="B13">
        <f>VLOOKUP(primary[[#This Row],[id]],TreeDesign!$A$3:$C$500,2,FALSE)</f>
        <v>0.5</v>
      </c>
      <c r="C13">
        <f>VLOOKUP(primary[[#This Row],[id]],TreeDesign!$A$3:$C$500,3,FALSE)</f>
        <v>27</v>
      </c>
      <c r="D13" t="s">
        <v>305</v>
      </c>
      <c r="E13" t="s">
        <v>305</v>
      </c>
      <c r="F13" t="s">
        <v>310</v>
      </c>
      <c r="G13" s="17" t="s">
        <v>350</v>
      </c>
      <c r="I13" t="s">
        <v>0</v>
      </c>
      <c r="J13" t="s">
        <v>267</v>
      </c>
      <c r="K13" t="s">
        <v>266</v>
      </c>
      <c r="Q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3" t="s">
        <v>297</v>
      </c>
      <c r="S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-3455,1116,0
    scale = 0.7
    Parent
    {
        parentID = start
        lineFrom = RIGHT
        lineTo = LEFT
    }
}</v>
      </c>
      <c r="T13" t="str">
        <f>_xlfn.CONCAT(IF(LEFT(primary[[#This Row],[title]],1)&lt;&gt;"#",_xlfn.CONCAT("#LOC_KTT_",primary[[#This Row],[id]],"_Title = ",primary[[#This Row],[title]],"zzz"),""),IF(LEFT(primary[[#This Row],[description]],1)&lt;&gt;"#",_xlfn.CONCAT(CHAR(10),"#LOC_KTT_",primary[[#This Row],[id]],"_Description = ",primary[[#This Row],[description]],"zzz"),""))</f>
        <v>#LOC_KTT_basicLaunchStands_Title = Basic Launch Standszzz
#LOC_KTT_basicLaunchStands_Description = Modula Launch Stands for early rocketszzz</v>
      </c>
    </row>
    <row r="14" spans="1:20" x14ac:dyDescent="0.35">
      <c r="A14" s="20" t="s">
        <v>3</v>
      </c>
      <c r="B14">
        <f>VLOOKUP(primary[[#This Row],[id]],TreeDesign!$A$3:$C$500,2,FALSE)</f>
        <v>0.5</v>
      </c>
      <c r="C14">
        <f>VLOOKUP(primary[[#This Row],[id]],TreeDesign!$A$3:$C$500,3,FALSE)</f>
        <v>28</v>
      </c>
      <c r="D14" t="s">
        <v>276</v>
      </c>
      <c r="E14" t="s">
        <v>276</v>
      </c>
      <c r="F14" t="s">
        <v>311</v>
      </c>
      <c r="G14" s="17" t="s">
        <v>350</v>
      </c>
      <c r="I14" t="s">
        <v>0</v>
      </c>
      <c r="J14" t="s">
        <v>267</v>
      </c>
      <c r="K14" t="s">
        <v>266</v>
      </c>
      <c r="Q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4" t="s">
        <v>296</v>
      </c>
      <c r="S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-3455,1072,0
    scale = 0.7
    Parent
    {
        parentID = start
        lineFrom = RIGHT
        lineTo = LEFT
    }
}</v>
      </c>
      <c r="T14" t="str">
        <f>_xlfn.CONCAT(IF(LEFT(primary[[#This Row],[title]],1)&lt;&gt;"#",_xlfn.CONCAT("#LOC_KTT_",primary[[#This Row],[id]],"_Title = ",primary[[#This Row],[title]],"zzz"),""),IF(LEFT(primary[[#This Row],[description]],1)&lt;&gt;"#",_xlfn.CONCAT(CHAR(10),"#LOC_KTT_",primary[[#This Row],[id]],"_Description = ",primary[[#This Row],[description]],"zzz"),""))</f>
        <v>#LOC_KTT_otherParts_Title = Other Partszzz
#LOC_KTT_otherParts_Description = A place for everything and everything in it's place.zzz</v>
      </c>
    </row>
    <row r="15" spans="1:20" x14ac:dyDescent="0.35">
      <c r="A15" s="20" t="s">
        <v>1</v>
      </c>
      <c r="B15">
        <f>VLOOKUP(primary[[#This Row],[id]],TreeDesign!$A$3:$C$500,2,FALSE)</f>
        <v>0.5</v>
      </c>
      <c r="C15">
        <f>VLOOKUP(primary[[#This Row],[id]],TreeDesign!$A$3:$C$500,3,FALSE)</f>
        <v>30</v>
      </c>
      <c r="D15" t="s">
        <v>277</v>
      </c>
      <c r="E15" t="s">
        <v>277</v>
      </c>
      <c r="F15" t="s">
        <v>312</v>
      </c>
      <c r="G15" s="17" t="s">
        <v>350</v>
      </c>
      <c r="I15" t="s">
        <v>0</v>
      </c>
      <c r="J15" t="s">
        <v>267</v>
      </c>
      <c r="K15" t="s">
        <v>266</v>
      </c>
      <c r="Q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5" t="s">
        <v>313</v>
      </c>
      <c r="S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-3455,984,0
    scale = 0.7
    Parent
    {
        parentID = start
        lineFrom = RIGHT
        lineTo = LEFT
    }
}</v>
      </c>
      <c r="T15" t="str">
        <f>_xlfn.CONCAT(IF(LEFT(primary[[#This Row],[title]],1)&lt;&gt;"#",_xlfn.CONCAT("#LOC_KTT_",primary[[#This Row],[id]],"_Title = ",primary[[#This Row],[title]],"zzz"),""),IF(LEFT(primary[[#This Row],[description]],1)&lt;&gt;"#",_xlfn.CONCAT(CHAR(10),"#LOC_KTT_",primary[[#This Row],[id]],"_Description = ",primary[[#This Row],[description]],"zzz"),""))</f>
        <v>#LOC_KTT_groundVehicles_Title = Ground Vehicleszzz
#LOC_KTT_groundVehicles_Description = Every kerbin dreams of flying in a rocket, but these are the vehicles for those who are deemed too likely to crash the rocket into the administration building.zzz</v>
      </c>
    </row>
    <row r="16" spans="1:20" x14ac:dyDescent="0.35">
      <c r="A16" s="20" t="s">
        <v>1424</v>
      </c>
      <c r="B16" s="17">
        <f>VLOOKUP(primary[[#This Row],[id]],TreeDesign!$A$3:$C$500,2,FALSE)</f>
        <v>1</v>
      </c>
      <c r="C16" s="17">
        <f>VLOOKUP(primary[[#This Row],[id]],TreeDesign!$A$3:$C$500,3,FALSE)</f>
        <v>1</v>
      </c>
      <c r="D16" s="22" t="s">
        <v>1438</v>
      </c>
      <c r="E16" s="22" t="s">
        <v>1438</v>
      </c>
      <c r="F16" s="22" t="s">
        <v>1438</v>
      </c>
      <c r="G16" s="18" t="s">
        <v>350</v>
      </c>
      <c r="P16">
        <v>0</v>
      </c>
      <c r="Q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 t="s">
        <v>296</v>
      </c>
      <c r="S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
    tier = 1
    title = #LOC_KTT_tier1_Title // Tier 1
    description = #LOC_KTT_tier1_Description // Tier 1
    cost = 0
    hideEmpty = False
    nodeName = ktt_tier1
    anyToUnlock = False
    icon = KiwiTechTree/Icons/ktt_icon_tier1
    pos = -3290,2260,0
    scale = 0.7
}</v>
      </c>
      <c r="T16" s="17" t="str">
        <f>_xlfn.CONCAT(IF(LEFT(primary[[#This Row],[title]],1)&lt;&gt;"#",_xlfn.CONCAT("#LOC_KTT_",primary[[#This Row],[id]],"_Title = ",primary[[#This Row],[title]],"zzz"),""),IF(LEFT(primary[[#This Row],[description]],1)&lt;&gt;"#",_xlfn.CONCAT(CHAR(10),"#LOC_KTT_",primary[[#This Row],[id]],"_Description = ",primary[[#This Row],[description]],"zzz"),""))</f>
        <v>#LOC_KTT_tier1_Title = Tier 1zzz
#LOC_KTT_tier1_Description = Tier 1zzz</v>
      </c>
    </row>
    <row r="17" spans="1:20" x14ac:dyDescent="0.35">
      <c r="A17" s="20" t="s">
        <v>1066</v>
      </c>
      <c r="B17">
        <f>VLOOKUP(primary[[#This Row],[id]],TreeDesign!$A$3:$C$500,2,FALSE)</f>
        <v>1</v>
      </c>
      <c r="C17">
        <f>VLOOKUP(primary[[#This Row],[id]],TreeDesign!$A$3:$C$500,3,FALSE)</f>
        <v>17</v>
      </c>
      <c r="D17" t="s">
        <v>1067</v>
      </c>
      <c r="E17" t="s">
        <v>1067</v>
      </c>
      <c r="F17" t="s">
        <v>1000</v>
      </c>
      <c r="G17" s="17" t="s">
        <v>350</v>
      </c>
      <c r="I17" t="s">
        <v>0</v>
      </c>
      <c r="J17" t="s">
        <v>267</v>
      </c>
      <c r="K17" t="s">
        <v>266</v>
      </c>
      <c r="Q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7" t="s">
        <v>296</v>
      </c>
      <c r="S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-3290,1556,0
    scale = 0.7
    Parent
    {
        parentID = start
        lineFrom = RIGHT
        lineTo = LEFT
    }
}</v>
      </c>
      <c r="T17" t="str">
        <f>_xlfn.CONCAT(IF(LEFT(primary[[#This Row],[title]],1)&lt;&gt;"#",_xlfn.CONCAT("#LOC_KTT_",primary[[#This Row],[id]],"_Title = ",primary[[#This Row],[title]],"zzz"),""),IF(LEFT(primary[[#This Row],[description]],1)&lt;&gt;"#",_xlfn.CONCAT(CHAR(10),"#LOC_KTT_",primary[[#This Row],[id]],"_Description = ",primary[[#This Row],[description]],"zzz"),""))</f>
        <v>#LOC_KTT_prototypeRocketry_Title = Prototype Rocketryzzz
#LOC_KTT_prototypeRocketry_Description = Early sounding rockets are critical to prove that our space program is awesome sauce.zzz</v>
      </c>
    </row>
    <row r="18" spans="1:20" x14ac:dyDescent="0.35">
      <c r="A18" s="20" t="s">
        <v>994</v>
      </c>
      <c r="B18" s="17">
        <f>VLOOKUP(primary[[#This Row],[id]],TreeDesign!$A$3:$C$500,2,FALSE)</f>
        <v>1</v>
      </c>
      <c r="C18" s="17">
        <f>VLOOKUP(primary[[#This Row],[id]],TreeDesign!$A$3:$C$500,3,FALSE)</f>
        <v>24</v>
      </c>
      <c r="D18" t="s">
        <v>995</v>
      </c>
      <c r="E18" t="s">
        <v>995</v>
      </c>
      <c r="F18" t="s">
        <v>996</v>
      </c>
      <c r="G18" s="18" t="s">
        <v>350</v>
      </c>
      <c r="I18" t="s">
        <v>0</v>
      </c>
      <c r="J18" t="s">
        <v>267</v>
      </c>
      <c r="K18" t="s">
        <v>266</v>
      </c>
      <c r="Q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8" t="s">
        <v>296</v>
      </c>
      <c r="S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-3290,1248,0
    scale = 0.7
    Parent
    {
        parentID = start
        lineFrom = RIGHT
        lineTo = LEFT
    }
}</v>
      </c>
      <c r="T18" t="str">
        <f>_xlfn.CONCAT(IF(LEFT(primary[[#This Row],[title]],1)&lt;&gt;"#",_xlfn.CONCAT("#LOC_KTT_",primary[[#This Row],[id]],"_Title = ",primary[[#This Row],[title]],"zzz"),""),IF(LEFT(primary[[#This Row],[description]],1)&lt;&gt;"#",_xlfn.CONCAT(CHAR(10),"#LOC_KTT_",primary[[#This Row],[id]],"_Description = ",primary[[#This Row],[description]],"zzz"),""))</f>
        <v>#LOC_KTT_primitiveConstruction_Title = Primitive Constructionzzz
#LOC_KTT_primitiveConstruction_Description = Jebediah: What is that?     Bill: I call it a wheel!     Jebediah: A wha-eel?zzz</v>
      </c>
    </row>
    <row r="19" spans="1:20" x14ac:dyDescent="0.35">
      <c r="A19" s="20" t="s">
        <v>115</v>
      </c>
      <c r="B19">
        <f>VLOOKUP(primary[[#This Row],[id]],TreeDesign!$A$3:$C$500,2,FALSE)</f>
        <v>1</v>
      </c>
      <c r="C19">
        <f>VLOOKUP(primary[[#This Row],[id]],TreeDesign!$A$3:$C$500,3,FALSE)</f>
        <v>29</v>
      </c>
      <c r="D19" t="s">
        <v>279</v>
      </c>
      <c r="E19" t="s">
        <v>279</v>
      </c>
      <c r="F19" t="s">
        <v>315</v>
      </c>
      <c r="G19" s="17" t="s">
        <v>350</v>
      </c>
      <c r="I19" t="s">
        <v>0</v>
      </c>
      <c r="J19" t="s">
        <v>267</v>
      </c>
      <c r="K19" t="s">
        <v>266</v>
      </c>
      <c r="Q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9" t="s">
        <v>296</v>
      </c>
      <c r="S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-3290,1028,0
    scale = 0.7
    Parent
    {
        parentID = start
        lineFrom = RIGHT
        lineTo = LEFT
    }
}</v>
      </c>
      <c r="T19" t="str">
        <f>_xlfn.CONCAT(IF(LEFT(primary[[#This Row],[title]],1)&lt;&gt;"#",_xlfn.CONCAT("#LOC_KTT_",primary[[#This Row],[id]],"_Title = ",primary[[#This Row],[title]],"zzz"),""),IF(LEFT(primary[[#This Row],[description]],1)&lt;&gt;"#",_xlfn.CONCAT(CHAR(10),"#LOC_KTT_",primary[[#This Row],[id]],"_Description = ",primary[[#This Row],[description]],"zzz"),""))</f>
        <v>#LOC_KTT_firstFlight_Title = First Flightzzz
#LOC_KTT_firstFlight_Description = The first flight (after several large explosions)zzz</v>
      </c>
    </row>
    <row r="20" spans="1:20" x14ac:dyDescent="0.35">
      <c r="A20" s="20" t="s">
        <v>120</v>
      </c>
      <c r="B20">
        <f>VLOOKUP(primary[[#This Row],[id]],TreeDesign!$A$3:$C$500,2,FALSE)</f>
        <v>1</v>
      </c>
      <c r="C20">
        <f>VLOOKUP(primary[[#This Row],[id]],TreeDesign!$A$3:$C$500,3,FALSE)</f>
        <v>43</v>
      </c>
      <c r="D20" t="s">
        <v>306</v>
      </c>
      <c r="E20" t="s">
        <v>306</v>
      </c>
      <c r="F20" t="s">
        <v>986</v>
      </c>
      <c r="G20" s="17" t="s">
        <v>350</v>
      </c>
      <c r="I20" t="s">
        <v>0</v>
      </c>
      <c r="J20" t="s">
        <v>267</v>
      </c>
      <c r="K20" t="s">
        <v>266</v>
      </c>
      <c r="Q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20" t="s">
        <v>296</v>
      </c>
      <c r="S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-3290,412,0
    scale = 0.7
    Parent
    {
        parentID = start
        lineFrom = RIGHT
        lineTo = LEFT
    }
}</v>
      </c>
      <c r="T20" t="str">
        <f>_xlfn.CONCAT(IF(LEFT(primary[[#This Row],[title]],1)&lt;&gt;"#",_xlfn.CONCAT("#LOC_KTT_",primary[[#This Row],[id]],"_Title = ",primary[[#This Row],[title]],"zzz"),""),IF(LEFT(primary[[#This Row],[description]],1)&lt;&gt;"#",_xlfn.CONCAT(CHAR(10),"#LOC_KTT_",primary[[#This Row],[id]],"_Description = ",primary[[#This Row],[description]],"zzz"),""))</f>
        <v>#LOC_KTT_algebra_Title = Algebrazzz
#LOC_KTT_algebra_Description = Solve for X?  I was first told that X equals 5 and then later told that X equals 10.  How can I solve for something that equals one thing and then another thing depending on how it is feeling at that particular moment!?zzz</v>
      </c>
    </row>
    <row r="21" spans="1:20" x14ac:dyDescent="0.35">
      <c r="A21" s="20" t="s">
        <v>1455</v>
      </c>
      <c r="B21" s="17">
        <f>VLOOKUP(primary[[#This Row],[id]],TreeDesign!$A$3:$C$500,2,FALSE)</f>
        <v>1</v>
      </c>
      <c r="C21" s="17">
        <f>VLOOKUP(primary[[#This Row],[id]],TreeDesign!$A$3:$C$500,3,FALSE)</f>
        <v>51</v>
      </c>
      <c r="D21" t="s">
        <v>1470</v>
      </c>
      <c r="E21" t="s">
        <v>1438</v>
      </c>
      <c r="F21" t="s">
        <v>1485</v>
      </c>
      <c r="G21" s="18" t="s">
        <v>350</v>
      </c>
      <c r="H21" t="s">
        <v>1500</v>
      </c>
      <c r="P21">
        <v>0</v>
      </c>
      <c r="Q2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 t="s">
        <v>296</v>
      </c>
      <c r="S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tier1_bottom
    tier = 1
    title = #LOC_KTT_tier1_Title
    description = #LOC_KTT_tier1_Description
    cost = 0
    hideEmpty = False
    nodeName = ktt_tier1_bottom
    anyToUnlock = False
    icon = KiwiTechTree/Icons/ktt_icon_tier1
    pos = -3290,60,0
    scale = 0.7
}</v>
      </c>
      <c r="T21" s="17" t="str">
        <f>_xlfn.CONCAT(IF(LEFT(primary[[#This Row],[title]],1)&lt;&gt;"#",_xlfn.CONCAT("#LOC_KTT_",primary[[#This Row],[id]],"_Title = ",primary[[#This Row],[title]],"zzz"),""),IF(LEFT(primary[[#This Row],[description]],1)&lt;&gt;"#",_xlfn.CONCAT(CHAR(10),"#LOC_KTT_",primary[[#This Row],[id]],"_Description = ",primary[[#This Row],[description]],"zzz"),""))</f>
        <v/>
      </c>
    </row>
    <row r="22" spans="1:20" x14ac:dyDescent="0.35">
      <c r="A22" s="20" t="s">
        <v>1098</v>
      </c>
      <c r="B22" s="17">
        <f>VLOOKUP(primary[[#This Row],[id]],TreeDesign!$A$3:$C$500,2,FALSE)</f>
        <v>1.5</v>
      </c>
      <c r="C22" s="17">
        <f>VLOOKUP(primary[[#This Row],[id]],TreeDesign!$A$3:$C$500,3,FALSE)</f>
        <v>16</v>
      </c>
      <c r="D22" t="s">
        <v>1419</v>
      </c>
      <c r="E22" t="s">
        <v>1419</v>
      </c>
      <c r="F22" s="20" t="s">
        <v>1103</v>
      </c>
      <c r="G22" s="18" t="s">
        <v>349</v>
      </c>
      <c r="I22" t="s">
        <v>1066</v>
      </c>
      <c r="J22" t="s">
        <v>267</v>
      </c>
      <c r="K22" t="s">
        <v>266</v>
      </c>
      <c r="O22" t="s">
        <v>1097</v>
      </c>
      <c r="Q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2" t="s">
        <v>296</v>
      </c>
      <c r="S2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prototypeCryoRocketry
    tier = 1.5
    title = #LOC_KTT_prototypeCryoRocketry_Title // Prototype Cryogenic Rocketry
    description = #LOC_KTT_prototypeCryoRocketry_Description // These engines take something that is really, really cold and make it really, really hot very quickly.
    cost = 3
    hideEmpty = False
    nodeName = ktt_prototypeCryoRocketry
    anyToUnlock = True
    icon = KiwiTechTree/Icons/ktt_icon_prototypeCryoRocketry
    pos = -3235,1600,0
    scale = 0.7
    Parent
    {
        parentID = prototypeRocketry
        lineFrom = RIGHT
        lineTo = LEFT
    }
}</v>
      </c>
      <c r="T22" t="str">
        <f>_xlfn.CONCAT(IF(LEFT(primary[[#This Row],[title]],1)&lt;&gt;"#",_xlfn.CONCAT("#LOC_KTT_",primary[[#This Row],[id]],"_Title = ",primary[[#This Row],[title]],"zzz"),""),IF(LEFT(primary[[#This Row],[description]],1)&lt;&gt;"#",_xlfn.CONCAT(CHAR(10),"#LOC_KTT_",primary[[#This Row],[id]],"_Description = ",primary[[#This Row],[description]],"zzz"),""))</f>
        <v>#LOC_KTT_prototypeCryoRocketry_Title = Prototype Cryogenic Rocketryzzz
#LOC_KTT_prototypeCryoRocketry_Description = These engines take something that is really, really cold and make it really, really hot very quickly.zzz</v>
      </c>
    </row>
    <row r="23" spans="1:20" x14ac:dyDescent="0.35">
      <c r="A23" s="20" t="s">
        <v>1040</v>
      </c>
      <c r="B23" s="17">
        <f>VLOOKUP(primary[[#This Row],[id]],TreeDesign!$A$3:$C$500,2,FALSE)</f>
        <v>1.5</v>
      </c>
      <c r="C23" s="17">
        <f>VLOOKUP(primary[[#This Row],[id]],TreeDesign!$A$3:$C$500,3,FALSE)</f>
        <v>18</v>
      </c>
      <c r="D23" t="s">
        <v>1093</v>
      </c>
      <c r="E23" t="s">
        <v>1093</v>
      </c>
      <c r="F23" s="20" t="s">
        <v>1102</v>
      </c>
      <c r="G23" s="18" t="s">
        <v>349</v>
      </c>
      <c r="I23" t="s">
        <v>1066</v>
      </c>
      <c r="J23" t="s">
        <v>267</v>
      </c>
      <c r="K23" t="s">
        <v>266</v>
      </c>
      <c r="O23" t="s">
        <v>1097</v>
      </c>
      <c r="Q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3" t="s">
        <v>296</v>
      </c>
      <c r="S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prototypeLiquidFuelRocketry
    tier = 1.5
    title = #LOC_KTT_prototypeLiquidFuelRocketry_Title // Prototype Liquid Fuel Rocketry
    description = #LOC_KTT_prototypeLiquidFuelRocketry_Description // It is nice on occasion to get something off the launch pad without exploding.
    cost = 3
    hideEmpty = False
    nodeName = ktt_prototypeLiquidFuelRocketry
    anyToUnlock = True
    icon = KiwiTechTree/Icons/ktt_icon_prototypeLiquidFuelRocketry
    pos = -3235,1512,0
    scale = 0.7
    Parent
    {
        parentID = prototypeRocketry
        lineFrom = RIGHT
        lineTo = LEFT
    }
}</v>
      </c>
      <c r="T23" t="str">
        <f>_xlfn.CONCAT(IF(LEFT(primary[[#This Row],[title]],1)&lt;&gt;"#",_xlfn.CONCAT("#LOC_KTT_",primary[[#This Row],[id]],"_Title = ",primary[[#This Row],[title]],"zzz"),""),IF(LEFT(primary[[#This Row],[description]],1)&lt;&gt;"#",_xlfn.CONCAT(CHAR(10),"#LOC_KTT_",primary[[#This Row],[id]],"_Description = ",primary[[#This Row],[description]],"zzz"),""))</f>
        <v>#LOC_KTT_prototypeLiquidFuelRocketry_Title = Prototype Liquid Fuel Rocketryzzz
#LOC_KTT_prototypeLiquidFuelRocketry_Description = It is nice on occasion to get something off the launch pad without exploding.zzz</v>
      </c>
    </row>
    <row r="24" spans="1:20" x14ac:dyDescent="0.35">
      <c r="A24" s="20" t="s">
        <v>1425</v>
      </c>
      <c r="B24" s="17">
        <f>VLOOKUP(primary[[#This Row],[id]],TreeDesign!$A$3:$C$500,2,FALSE)</f>
        <v>2</v>
      </c>
      <c r="C24" s="17">
        <f>VLOOKUP(primary[[#This Row],[id]],TreeDesign!$A$3:$C$500,3,FALSE)</f>
        <v>1</v>
      </c>
      <c r="D24" s="22" t="s">
        <v>1440</v>
      </c>
      <c r="E24" s="22" t="s">
        <v>1440</v>
      </c>
      <c r="F24" s="22" t="s">
        <v>1440</v>
      </c>
      <c r="G24" s="18" t="s">
        <v>350</v>
      </c>
      <c r="P24">
        <v>0</v>
      </c>
      <c r="Q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4" t="s">
        <v>296</v>
      </c>
      <c r="S2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
    tier = 2
    title = #LOC_KTT_tier2_Title // Tier 2
    description = #LOC_KTT_tier2_Description // Tier 2
    cost = 0
    hideEmpty = False
    nodeName = ktt_tier2
    anyToUnlock = False
    icon = KiwiTechTree/Icons/ktt_icon_tier2
    pos = -3070,2260,0
    scale = 0.7
}</v>
      </c>
      <c r="T24" s="17" t="str">
        <f>_xlfn.CONCAT(IF(LEFT(primary[[#This Row],[title]],1)&lt;&gt;"#",_xlfn.CONCAT("#LOC_KTT_",primary[[#This Row],[id]],"_Title = ",primary[[#This Row],[title]],"zzz"),""),IF(LEFT(primary[[#This Row],[description]],1)&lt;&gt;"#",_xlfn.CONCAT(CHAR(10),"#LOC_KTT_",primary[[#This Row],[id]],"_Description = ",primary[[#This Row],[description]],"zzz"),""))</f>
        <v>#LOC_KTT_tier2_Title = Tier 2zzz
#LOC_KTT_tier2_Description = Tier 2zzz</v>
      </c>
    </row>
    <row r="25" spans="1:20" x14ac:dyDescent="0.35">
      <c r="A25" s="20" t="s">
        <v>1011</v>
      </c>
      <c r="B25">
        <f>VLOOKUP(primary[[#This Row],[id]],TreeDesign!$A$3:$C$500,2,FALSE)</f>
        <v>2</v>
      </c>
      <c r="C25">
        <f>VLOOKUP(primary[[#This Row],[id]],TreeDesign!$A$3:$C$500,3,FALSE)</f>
        <v>2</v>
      </c>
      <c r="D25" t="s">
        <v>1019</v>
      </c>
      <c r="E25" t="s">
        <v>1019</v>
      </c>
      <c r="F25" t="s">
        <v>322</v>
      </c>
      <c r="G25" s="17" t="s">
        <v>350</v>
      </c>
      <c r="I25" t="s">
        <v>1066</v>
      </c>
      <c r="J25" t="s">
        <v>268</v>
      </c>
      <c r="K25" t="s">
        <v>266</v>
      </c>
      <c r="Q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5" t="s">
        <v>296</v>
      </c>
      <c r="S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-3070,2216,0
    scale = 0.7
    Parent
    {
        parentID = prototypeRocketry
        lineFrom = TOP
        lineTo = LEFT
    }
}</v>
      </c>
      <c r="T25" t="str">
        <f>_xlfn.CONCAT(IF(LEFT(primary[[#This Row],[title]],1)&lt;&gt;"#",_xlfn.CONCAT("#LOC_KTT_",primary[[#This Row],[id]],"_Title = ",primary[[#This Row],[title]],"zzz"),""),IF(LEFT(primary[[#This Row],[description]],1)&lt;&gt;"#",_xlfn.CONCAT(CHAR(10),"#LOC_KTT_",primary[[#This Row],[id]],"_Description = ",primary[[#This Row],[description]],"zzz"),""))</f>
        <v>#LOC_KTT_prototypeBoosters_Title = Prototype Solid Rocket Boosterszzz
#LOC_KTT_prototypeBoosters_Description = I think it's gonna be a long, long time til touch down brings me round again to find I'm not the Kerbal they think I am at home.zzz</v>
      </c>
    </row>
    <row r="26" spans="1:20" x14ac:dyDescent="0.35">
      <c r="A26" s="20" t="s">
        <v>1010</v>
      </c>
      <c r="B26">
        <f>VLOOKUP(primary[[#This Row],[id]],TreeDesign!$A$3:$C$500,2,FALSE)</f>
        <v>2</v>
      </c>
      <c r="C26">
        <f>VLOOKUP(primary[[#This Row],[id]],TreeDesign!$A$3:$C$500,3,FALSE)</f>
        <v>11</v>
      </c>
      <c r="D26" t="s">
        <v>1020</v>
      </c>
      <c r="E26" t="s">
        <v>1020</v>
      </c>
      <c r="F26" t="s">
        <v>323</v>
      </c>
      <c r="G26" s="17" t="s">
        <v>350</v>
      </c>
      <c r="I26" t="s">
        <v>1066</v>
      </c>
      <c r="J26" t="s">
        <v>267</v>
      </c>
      <c r="K26" t="s">
        <v>266</v>
      </c>
      <c r="Q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6" t="s">
        <v>296</v>
      </c>
      <c r="S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-3070,1820,0
    scale = 0.7
    Parent
    {
        parentID = prototypeRocketry
        lineFrom = RIGHT
        lineTo = LEFT
    }
}</v>
      </c>
      <c r="T26" t="str">
        <f>_xlfn.CONCAT(IF(LEFT(primary[[#This Row],[title]],1)&lt;&gt;"#",_xlfn.CONCAT("#LOC_KTT_",primary[[#This Row],[id]],"_Title = ",primary[[#This Row],[title]],"zzz"),""),IF(LEFT(primary[[#This Row],[description]],1)&lt;&gt;"#",_xlfn.CONCAT(CHAR(10),"#LOC_KTT_",primary[[#This Row],[id]],"_Description = ",primary[[#This Row],[description]],"zzz"),""))</f>
        <v>#LOC_KTT_prototypeFlightControl_Title = Prototype Flight Controlzzz
#LOC_KTT_prototypeFlightControl_Description = These thrusters have a chance to keep your rocket under control, in the right circumstances.zzz</v>
      </c>
    </row>
    <row r="27" spans="1:20" x14ac:dyDescent="0.35">
      <c r="A27" s="20" t="s">
        <v>4</v>
      </c>
      <c r="B27">
        <f>VLOOKUP(primary[[#This Row],[id]],TreeDesign!$A$3:$C$500,2,FALSE)</f>
        <v>2</v>
      </c>
      <c r="C27">
        <f>VLOOKUP(primary[[#This Row],[id]],TreeDesign!$A$3:$C$500,3,FALSE)</f>
        <v>17</v>
      </c>
      <c r="D27" t="s">
        <v>351</v>
      </c>
      <c r="E27" t="s">
        <v>1257</v>
      </c>
      <c r="F27" t="s">
        <v>352</v>
      </c>
      <c r="G27" s="17" t="s">
        <v>350</v>
      </c>
      <c r="H27" t="s">
        <v>353</v>
      </c>
      <c r="I27" t="s">
        <v>1066</v>
      </c>
      <c r="J27" t="s">
        <v>267</v>
      </c>
      <c r="K27" t="s">
        <v>266</v>
      </c>
      <c r="Q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7" t="s">
        <v>302</v>
      </c>
      <c r="S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-3070,1556,0
    scale = 0.7
    Parent
    {
        parentID = prototypeRocketry
        lineFrom = RIGHT
        lineTo = LEFT
    }
}</v>
      </c>
      <c r="T27" t="str">
        <f>_xlfn.CONCAT(IF(LEFT(primary[[#This Row],[title]],1)&lt;&gt;"#",_xlfn.CONCAT("#LOC_KTT_",primary[[#This Row],[id]],"_Title = ",primary[[#This Row],[title]],"zzz"),""),IF(LEFT(primary[[#This Row],[description]],1)&lt;&gt;"#",_xlfn.CONCAT(CHAR(10),"#LOC_KTT_",primary[[#This Row],[id]],"_Description = ",primary[[#This Row],[description]],"zzz"),""))</f>
        <v/>
      </c>
    </row>
    <row r="28" spans="1:20" x14ac:dyDescent="0.35">
      <c r="A28" s="20" t="s">
        <v>1012</v>
      </c>
      <c r="B28">
        <f>VLOOKUP(primary[[#This Row],[id]],TreeDesign!$A$3:$C$500,2,FALSE)</f>
        <v>2</v>
      </c>
      <c r="C28">
        <f>VLOOKUP(primary[[#This Row],[id]],TreeDesign!$A$3:$C$500,3,FALSE)</f>
        <v>20</v>
      </c>
      <c r="D28" t="s">
        <v>1021</v>
      </c>
      <c r="E28" t="s">
        <v>1021</v>
      </c>
      <c r="F28" t="s">
        <v>354</v>
      </c>
      <c r="G28" s="19" t="s">
        <v>349</v>
      </c>
      <c r="I28" t="s">
        <v>1066</v>
      </c>
      <c r="J28" t="s">
        <v>267</v>
      </c>
      <c r="K28" t="s">
        <v>266</v>
      </c>
      <c r="L28" t="s">
        <v>994</v>
      </c>
      <c r="M28" t="s">
        <v>267</v>
      </c>
      <c r="N28" t="s">
        <v>266</v>
      </c>
      <c r="Q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8" t="s">
        <v>296</v>
      </c>
      <c r="S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-3070,1424,0
    scale = 0.7
    Parent
    {
        parentID = prototypeRocketry
        lineFrom = RIGHT
        lineTo = LEFT
    }
    Parent
    {
        parentID = primitiveConstruction
        lineFrom = RIGHT
        lineTo = LEFT
    }
}</v>
      </c>
      <c r="T28" t="str">
        <f>_xlfn.CONCAT(IF(LEFT(primary[[#This Row],[title]],1)&lt;&gt;"#",_xlfn.CONCAT("#LOC_KTT_",primary[[#This Row],[id]],"_Title = ",primary[[#This Row],[title]],"zzz"),""),IF(LEFT(primary[[#This Row],[description]],1)&lt;&gt;"#",_xlfn.CONCAT(CHAR(10),"#LOC_KTT_",primary[[#This Row],[id]],"_Description = ",primary[[#This Row],[description]],"zzz"),""))</f>
        <v>#LOC_KTT_prototypeFuelSystems_Title = Prototype Fuel Systemszzz
#LOC_KTT_prototypeFuelSystems_Description = See that can lying over there?  Let's fill it up with that explosive liquid and try setting it on fire!zzz</v>
      </c>
    </row>
    <row r="29" spans="1:20" x14ac:dyDescent="0.35">
      <c r="A29" s="20" t="s">
        <v>116</v>
      </c>
      <c r="B29">
        <f>VLOOKUP(primary[[#This Row],[id]],TreeDesign!$A$3:$C$500,2,FALSE)</f>
        <v>2</v>
      </c>
      <c r="C29">
        <f>VLOOKUP(primary[[#This Row],[id]],TreeDesign!$A$3:$C$500,3,FALSE)</f>
        <v>24</v>
      </c>
      <c r="D29" t="s">
        <v>278</v>
      </c>
      <c r="E29" t="s">
        <v>278</v>
      </c>
      <c r="F29" t="s">
        <v>314</v>
      </c>
      <c r="G29" s="17" t="s">
        <v>350</v>
      </c>
      <c r="I29" t="s">
        <v>994</v>
      </c>
      <c r="J29" t="s">
        <v>267</v>
      </c>
      <c r="K29" t="s">
        <v>266</v>
      </c>
      <c r="Q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9" t="s">
        <v>296</v>
      </c>
      <c r="S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-3070,1248,0
    scale = 0.7
    Parent
    {
        parentID = primitiveConstruction
        lineFrom = RIGHT
        lineTo = LEFT
    }
}</v>
      </c>
      <c r="T29" t="str">
        <f>_xlfn.CONCAT(IF(LEFT(primary[[#This Row],[title]],1)&lt;&gt;"#",_xlfn.CONCAT("#LOC_KTT_",primary[[#This Row],[id]],"_Title = ",primary[[#This Row],[title]],"zzz"),""),IF(LEFT(primary[[#This Row],[description]],1)&lt;&gt;"#",_xlfn.CONCAT(CHAR(10),"#LOC_KTT_",primary[[#This Row],[id]],"_Description = ",primary[[#This Row],[description]],"zzz"),""))</f>
        <v>#LOC_KTT_earlyConstruction_Title = Early Constructionzzz
#LOC_KTT_earlyConstruction_Description = We have some high quality duct tape holding these parts together!zzz</v>
      </c>
    </row>
    <row r="30" spans="1:20" x14ac:dyDescent="0.35">
      <c r="A30" s="20" t="s">
        <v>117</v>
      </c>
      <c r="B30">
        <f>VLOOKUP(primary[[#This Row],[id]],TreeDesign!$A$3:$C$500,2,FALSE)</f>
        <v>2</v>
      </c>
      <c r="C30">
        <f>VLOOKUP(primary[[#This Row],[id]],TreeDesign!$A$3:$C$500,3,FALSE)</f>
        <v>28</v>
      </c>
      <c r="D30" t="s">
        <v>280</v>
      </c>
      <c r="E30" t="s">
        <v>280</v>
      </c>
      <c r="F30" t="s">
        <v>355</v>
      </c>
      <c r="G30" s="17" t="s">
        <v>350</v>
      </c>
      <c r="I30" t="s">
        <v>115</v>
      </c>
      <c r="J30" t="s">
        <v>267</v>
      </c>
      <c r="K30" t="s">
        <v>266</v>
      </c>
      <c r="Q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0" t="s">
        <v>296</v>
      </c>
      <c r="S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-3070,1072,0
    scale = 0.7
    Parent
    {
        parentID = firstFlight
        lineFrom = RIGHT
        lineTo = LEFT
    }
}</v>
      </c>
      <c r="T30" t="str">
        <f>_xlfn.CONCAT(IF(LEFT(primary[[#This Row],[title]],1)&lt;&gt;"#",_xlfn.CONCAT("#LOC_KTT_",primary[[#This Row],[id]],"_Title = ",primary[[#This Row],[title]],"zzz"),""),IF(LEFT(primary[[#This Row],[description]],1)&lt;&gt;"#",_xlfn.CONCAT(CHAR(10),"#LOC_KTT_",primary[[#This Row],[id]],"_Description = ",primary[[#This Row],[description]],"zzz"),""))</f>
        <v>#LOC_KTT_testPilots_Title = Test Pilotszzz
#LOC_KTT_testPilots_Description = We need someone to be the first to jump off the bridge before we all follow.zzz</v>
      </c>
    </row>
    <row r="31" spans="1:20" x14ac:dyDescent="0.35">
      <c r="A31" s="20" t="s">
        <v>6</v>
      </c>
      <c r="B31">
        <f>VLOOKUP(primary[[#This Row],[id]],TreeDesign!$A$3:$C$500,2,FALSE)</f>
        <v>2</v>
      </c>
      <c r="C31">
        <f>VLOOKUP(primary[[#This Row],[id]],TreeDesign!$A$3:$C$500,3,FALSE)</f>
        <v>29</v>
      </c>
      <c r="D31" t="s">
        <v>281</v>
      </c>
      <c r="E31" t="s">
        <v>281</v>
      </c>
      <c r="F31" t="s">
        <v>356</v>
      </c>
      <c r="G31" s="17" t="s">
        <v>350</v>
      </c>
      <c r="I31" t="s">
        <v>115</v>
      </c>
      <c r="J31" t="s">
        <v>267</v>
      </c>
      <c r="K31" t="s">
        <v>266</v>
      </c>
      <c r="Q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1" t="s">
        <v>296</v>
      </c>
      <c r="S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-3070,1028,0
    scale = 0.7
    Parent
    {
        parentID = firstFlight
        lineFrom = RIGHT
        lineTo = LEFT
    }
}</v>
      </c>
      <c r="T31" t="str">
        <f>_xlfn.CONCAT(IF(LEFT(primary[[#This Row],[title]],1)&lt;&gt;"#",_xlfn.CONCAT("#LOC_KTT_",primary[[#This Row],[id]],"_Title = ",primary[[#This Row],[title]],"zzz"),""),IF(LEFT(primary[[#This Row],[description]],1)&lt;&gt;"#",_xlfn.CONCAT(CHAR(10),"#LOC_KTT_",primary[[#This Row],[id]],"_Description = ",primary[[#This Row],[description]],"zzz"),""))</f>
        <v>#LOC_KTT_earlyFlight_Title = Early Flightzzz
#LOC_KTT_earlyFlight_Description = Kerbals have been flying since the discovery of Solid Fuel.zzz</v>
      </c>
    </row>
    <row r="32" spans="1:20" x14ac:dyDescent="0.35">
      <c r="A32" s="20" t="s">
        <v>992</v>
      </c>
      <c r="B32" s="17">
        <f>VLOOKUP(primary[[#This Row],[id]],TreeDesign!$A$3:$C$500,2,FALSE)</f>
        <v>2</v>
      </c>
      <c r="C32" s="17">
        <f>VLOOKUP(primary[[#This Row],[id]],TreeDesign!$A$3:$C$500,3,FALSE)</f>
        <v>34</v>
      </c>
      <c r="D32" t="s">
        <v>991</v>
      </c>
      <c r="E32" t="s">
        <v>991</v>
      </c>
      <c r="F32" t="s">
        <v>993</v>
      </c>
      <c r="G32" s="18" t="s">
        <v>350</v>
      </c>
      <c r="I32" t="s">
        <v>120</v>
      </c>
      <c r="J32" t="s">
        <v>267</v>
      </c>
      <c r="K32" t="s">
        <v>266</v>
      </c>
      <c r="L32" t="s">
        <v>115</v>
      </c>
      <c r="M32" t="s">
        <v>267</v>
      </c>
      <c r="N32" t="s">
        <v>266</v>
      </c>
      <c r="Q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2" t="s">
        <v>296</v>
      </c>
      <c r="S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-3070,808,0
    scale = 0.7
    Parent
    {
        parentID = algebra
        lineFrom = RIGHT
        lineTo = LEFT
    }
    Parent
    {
        parentID = firstFlight
        lineFrom = RIGHT
        lineTo = LEFT
    }
}</v>
      </c>
      <c r="T32" t="str">
        <f>_xlfn.CONCAT(IF(LEFT(primary[[#This Row],[title]],1)&lt;&gt;"#",_xlfn.CONCAT("#LOC_KTT_",primary[[#This Row],[id]],"_Title = ",primary[[#This Row],[title]],"zzz"),""),IF(LEFT(primary[[#This Row],[description]],1)&lt;&gt;"#",_xlfn.CONCAT(CHAR(10),"#LOC_KTT_",primary[[#This Row],[id]],"_Description = ",primary[[#This Row],[description]],"zzz"),""))</f>
        <v>#LOC_KTT_basicReEntry_Title = Basic Re-Entryzzz
#LOC_KTT_basicReEntry_Description = I want to go home NOW!zzz</v>
      </c>
    </row>
    <row r="33" spans="1:20" x14ac:dyDescent="0.35">
      <c r="A33" s="20" t="s">
        <v>7</v>
      </c>
      <c r="B33">
        <f>VLOOKUP(primary[[#This Row],[id]],TreeDesign!$A$3:$C$500,2,FALSE)</f>
        <v>2</v>
      </c>
      <c r="C33">
        <f>VLOOKUP(primary[[#This Row],[id]],TreeDesign!$A$3:$C$500,3,FALSE)</f>
        <v>43</v>
      </c>
      <c r="D33" t="s">
        <v>357</v>
      </c>
      <c r="E33" t="s">
        <v>1258</v>
      </c>
      <c r="F33" t="s">
        <v>358</v>
      </c>
      <c r="G33" s="17" t="s">
        <v>350</v>
      </c>
      <c r="H33" t="s">
        <v>397</v>
      </c>
      <c r="I33" t="s">
        <v>120</v>
      </c>
      <c r="J33" t="s">
        <v>267</v>
      </c>
      <c r="K33" t="s">
        <v>266</v>
      </c>
      <c r="Q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3" t="s">
        <v>302</v>
      </c>
      <c r="S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-3070,412,0
    scale = 0.7
    Parent
    {
        parentID = algebra
        lineFrom = RIGHT
        lineTo = LEFT
    }
}</v>
      </c>
      <c r="T33" t="str">
        <f>_xlfn.CONCAT(IF(LEFT(primary[[#This Row],[title]],1)&lt;&gt;"#",_xlfn.CONCAT("#LOC_KTT_",primary[[#This Row],[id]],"_Title = ",primary[[#This Row],[title]],"zzz"),""),IF(LEFT(primary[[#This Row],[description]],1)&lt;&gt;"#",_xlfn.CONCAT(CHAR(10),"#LOC_KTT_",primary[[#This Row],[id]],"_Description = ",primary[[#This Row],[description]],"zzz"),""))</f>
        <v/>
      </c>
    </row>
    <row r="34" spans="1:20" x14ac:dyDescent="0.35">
      <c r="A34" s="20" t="s">
        <v>1456</v>
      </c>
      <c r="B34" s="17">
        <f>VLOOKUP(primary[[#This Row],[id]],TreeDesign!$A$3:$C$500,2,FALSE)</f>
        <v>2</v>
      </c>
      <c r="C34" s="17">
        <f>VLOOKUP(primary[[#This Row],[id]],TreeDesign!$A$3:$C$500,3,FALSE)</f>
        <v>51</v>
      </c>
      <c r="D34" t="s">
        <v>1471</v>
      </c>
      <c r="E34" t="s">
        <v>1440</v>
      </c>
      <c r="F34" t="s">
        <v>1486</v>
      </c>
      <c r="G34" s="18" t="s">
        <v>350</v>
      </c>
      <c r="H34" t="s">
        <v>1501</v>
      </c>
      <c r="P34">
        <v>0</v>
      </c>
      <c r="Q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 t="s">
        <v>296</v>
      </c>
      <c r="S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tier2_bottom
    tier = 2
    title = #LOC_KTT_tier2_Title
    description = #LOC_KTT_tier2_Description
    cost = 0
    hideEmpty = False
    nodeName = ktt_tier2_bottom
    anyToUnlock = False
    icon = KiwiTechTree/Icons/ktt_icon_tier2
    pos = -3070,60,0
    scale = 0.7
}</v>
      </c>
      <c r="T34" s="17" t="str">
        <f>_xlfn.CONCAT(IF(LEFT(primary[[#This Row],[title]],1)&lt;&gt;"#",_xlfn.CONCAT("#LOC_KTT_",primary[[#This Row],[id]],"_Title = ",primary[[#This Row],[title]],"zzz"),""),IF(LEFT(primary[[#This Row],[description]],1)&lt;&gt;"#",_xlfn.CONCAT(CHAR(10),"#LOC_KTT_",primary[[#This Row],[id]],"_Description = ",primary[[#This Row],[description]],"zzz"),""))</f>
        <v/>
      </c>
    </row>
    <row r="35" spans="1:20" x14ac:dyDescent="0.35">
      <c r="A35" s="20" t="s">
        <v>1094</v>
      </c>
      <c r="B35" s="17">
        <f>VLOOKUP(primary[[#This Row],[id]],TreeDesign!$A$3:$C$500,2,FALSE)</f>
        <v>2.5</v>
      </c>
      <c r="C35" s="17">
        <f>VLOOKUP(primary[[#This Row],[id]],TreeDesign!$A$3:$C$500,3,FALSE)</f>
        <v>12</v>
      </c>
      <c r="D35" t="s">
        <v>1095</v>
      </c>
      <c r="E35" t="s">
        <v>1095</v>
      </c>
      <c r="F35" s="20" t="s">
        <v>1116</v>
      </c>
      <c r="G35" s="18" t="s">
        <v>349</v>
      </c>
      <c r="I35" t="s">
        <v>1010</v>
      </c>
      <c r="J35" t="s">
        <v>267</v>
      </c>
      <c r="K35" t="s">
        <v>266</v>
      </c>
      <c r="O35" t="s">
        <v>1097</v>
      </c>
      <c r="Q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5" t="s">
        <v>296</v>
      </c>
      <c r="S3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prototypeLiquidFuelFlightControl
    tier = 2.5
    title = #LOC_KTT_prototypeLiquidFuelFlightControl_Title // Prototype Liquid Fuel Flight Control
    description = #LOC_KTT_prototypeLiquidFuelFlightControl_Description // These are prototypical of the archetypes that we ought to anticipate over the forthcoming era, acting as a quintessential model that redefines the paradigm through mediums we could not previously envisage.
    cost = 5
    hideEmpty = False
    nodeName = ktt_prototypeLiquidFuelFlightControl
    anyToUnlock = True
    icon = KiwiTechTree/Icons/ktt_icon_prototypeLiquidFuelFlightControl
    pos = -3015,1776,0
    scale = 0.7
    Parent
    {
        parentID = prototypeFlightControl
        lineFrom = RIGHT
        lineTo = LEFT
    }
}</v>
      </c>
      <c r="T35" t="str">
        <f>_xlfn.CONCAT(IF(LEFT(primary[[#This Row],[title]],1)&lt;&gt;"#",_xlfn.CONCAT("#LOC_KTT_",primary[[#This Row],[id]],"_Title = ",primary[[#This Row],[title]],"zzz"),""),IF(LEFT(primary[[#This Row],[description]],1)&lt;&gt;"#",_xlfn.CONCAT(CHAR(10),"#LOC_KTT_",primary[[#This Row],[id]],"_Description = ",primary[[#This Row],[description]],"zzz"),""))</f>
        <v>#LOC_KTT_prototypeLiquidFuelFlightControl_Title = Prototype Liquid Fuel Flight Controlzzz
#LOC_KTT_prototypeLiquidFuelFlightControl_Description = These are prototypical of the archetypes that we ought to anticipate over the forthcoming era, acting as a quintessential model that redefines the paradigm through mediums we could not previously envisage.zzz</v>
      </c>
    </row>
    <row r="36" spans="1:20" x14ac:dyDescent="0.35">
      <c r="A36" s="20" t="s">
        <v>5</v>
      </c>
      <c r="B36">
        <f>VLOOKUP(primary[[#This Row],[id]],TreeDesign!$A$3:$C$500,2,FALSE)</f>
        <v>2.5</v>
      </c>
      <c r="C36">
        <f>VLOOKUP(primary[[#This Row],[id]],TreeDesign!$A$3:$C$500,3,FALSE)</f>
        <v>16</v>
      </c>
      <c r="D36" t="s">
        <v>329</v>
      </c>
      <c r="E36" t="s">
        <v>329</v>
      </c>
      <c r="F36" t="s">
        <v>1101</v>
      </c>
      <c r="G36" s="19" t="s">
        <v>349</v>
      </c>
      <c r="I36" t="s">
        <v>4</v>
      </c>
      <c r="J36" t="s">
        <v>267</v>
      </c>
      <c r="K36" t="s">
        <v>266</v>
      </c>
      <c r="O36" t="s">
        <v>1097</v>
      </c>
      <c r="Q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6" t="s">
        <v>296</v>
      </c>
      <c r="S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2.5
    title = #LOC_KTT_basicCryoRocketry_Title // Basic Cryogenic Rocketry
    description = #LOC_KTT_basicCryoRocketry_Description // We learned that you cannot just replace replace Liquid Fuel with Liquid Hydrogen or Methane for the same rocket design and have zero consequences.
    cost = 5
    hideEmpty = False
    nodeName = ktt_basicCryoRocketry
    anyToUnlock = True
    icon = KiwiTechTree/Icons/ktt_icon_basicCryoRocketry
    pos = -3015,1600,0
    scale = 0.7
    Parent
    {
        parentID = basicRocketry
        lineFrom = RIGHT
        lineTo = LEFT
    }
}</v>
      </c>
      <c r="T36" t="str">
        <f>_xlfn.CONCAT(IF(LEFT(primary[[#This Row],[title]],1)&lt;&gt;"#",_xlfn.CONCAT("#LOC_KTT_",primary[[#This Row],[id]],"_Title = ",primary[[#This Row],[title]],"zzz"),""),IF(LEFT(primary[[#This Row],[description]],1)&lt;&gt;"#",_xlfn.CONCAT(CHAR(10),"#LOC_KTT_",primary[[#This Row],[id]],"_Description = ",primary[[#This Row],[description]],"zzz"),""))</f>
        <v>#LOC_KTT_basicCryoRocketry_Title = Basic Cryogenic Rocketryzzz
#LOC_KTT_basicCryoRocketry_Description = We learned that you cannot just replace replace Liquid Fuel with Liquid Hydrogen or Methane for the same rocket design and have zero consequences.zzz</v>
      </c>
    </row>
    <row r="37" spans="1:20" x14ac:dyDescent="0.35">
      <c r="A37" s="20" t="s">
        <v>1041</v>
      </c>
      <c r="B37">
        <f>VLOOKUP(primary[[#This Row],[id]],TreeDesign!$A$3:$C$500,2,FALSE)</f>
        <v>2.5</v>
      </c>
      <c r="C37">
        <f>VLOOKUP(primary[[#This Row],[id]],TreeDesign!$A$3:$C$500,3,FALSE)</f>
        <v>18</v>
      </c>
      <c r="D37" t="s">
        <v>1068</v>
      </c>
      <c r="E37" t="s">
        <v>1068</v>
      </c>
      <c r="F37" s="20" t="s">
        <v>1104</v>
      </c>
      <c r="G37" s="19" t="s">
        <v>349</v>
      </c>
      <c r="I37" t="s">
        <v>4</v>
      </c>
      <c r="J37" t="s">
        <v>267</v>
      </c>
      <c r="K37" t="s">
        <v>266</v>
      </c>
      <c r="O37" t="s">
        <v>1097</v>
      </c>
      <c r="Q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7" t="s">
        <v>296</v>
      </c>
      <c r="S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basicLiquidFuelRocketry
    tier = 2.5
    title = #LOC_KTT_basicLiquidFuelRocketry_Title // Basic Liquid Fuel Rocketry
    description = #LOC_KTT_basicLiquidFuelRocketry_Description // Some days even my lucky rocketship underpants don't help.
    cost = 5
    hideEmpty = False
    nodeName = ktt_basicLiquidFuelRocketry
    anyToUnlock = True
    icon = KiwiTechTree/Icons/ktt_icon_basicLiquidFuelRocketry
    pos = -3015,1512,0
    scale = 0.7
    Parent
    {
        parentID = basicRocketry
        lineFrom = RIGHT
        lineTo = LEFT
    }
}</v>
      </c>
      <c r="T37" t="str">
        <f>_xlfn.CONCAT(IF(LEFT(primary[[#This Row],[title]],1)&lt;&gt;"#",_xlfn.CONCAT("#LOC_KTT_",primary[[#This Row],[id]],"_Title = ",primary[[#This Row],[title]],"zzz"),""),IF(LEFT(primary[[#This Row],[description]],1)&lt;&gt;"#",_xlfn.CONCAT(CHAR(10),"#LOC_KTT_",primary[[#This Row],[id]],"_Description = ",primary[[#This Row],[description]],"zzz"),""))</f>
        <v>#LOC_KTT_basicLiquidFuelRocketry_Title = Basic Liquid Fuel Rocketryzzz
#LOC_KTT_basicLiquidFuelRocketry_Description = Some days even my lucky rocketship underpants don't help.zzz</v>
      </c>
    </row>
    <row r="38" spans="1:20" x14ac:dyDescent="0.35">
      <c r="A38" s="20" t="s">
        <v>1426</v>
      </c>
      <c r="B38" s="17">
        <f>VLOOKUP(primary[[#This Row],[id]],TreeDesign!$A$3:$C$500,2,FALSE)</f>
        <v>3</v>
      </c>
      <c r="C38" s="17">
        <f>VLOOKUP(primary[[#This Row],[id]],TreeDesign!$A$3:$C$500,3,FALSE)</f>
        <v>1</v>
      </c>
      <c r="D38" s="22" t="s">
        <v>1441</v>
      </c>
      <c r="E38" s="22" t="s">
        <v>1441</v>
      </c>
      <c r="F38" s="22" t="s">
        <v>1441</v>
      </c>
      <c r="G38" s="18" t="s">
        <v>350</v>
      </c>
      <c r="P38">
        <v>0</v>
      </c>
      <c r="Q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8" t="s">
        <v>296</v>
      </c>
      <c r="S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
    tier = 3
    title = #LOC_KTT_tier3_Title // Tier 3
    description = #LOC_KTT_tier3_Description // Tier 3
    cost = 0
    hideEmpty = False
    nodeName = ktt_tier3
    anyToUnlock = False
    icon = KiwiTechTree/Icons/ktt_icon_tier3
    pos = -2850,2260,0
    scale = 0.7
}</v>
      </c>
      <c r="T38" s="17" t="str">
        <f>_xlfn.CONCAT(IF(LEFT(primary[[#This Row],[title]],1)&lt;&gt;"#",_xlfn.CONCAT("#LOC_KTT_",primary[[#This Row],[id]],"_Title = ",primary[[#This Row],[title]],"zzz"),""),IF(LEFT(primary[[#This Row],[description]],1)&lt;&gt;"#",_xlfn.CONCAT(CHAR(10),"#LOC_KTT_",primary[[#This Row],[id]],"_Description = ",primary[[#This Row],[description]],"zzz"),""))</f>
        <v>#LOC_KTT_tier3_Title = Tier 3zzz
#LOC_KTT_tier3_Description = Tier 3zzz</v>
      </c>
    </row>
    <row r="39" spans="1:20" x14ac:dyDescent="0.35">
      <c r="A39" s="20" t="s">
        <v>9</v>
      </c>
      <c r="B39">
        <f>VLOOKUP(primary[[#This Row],[id]],TreeDesign!$A$3:$C$500,2,FALSE)</f>
        <v>3</v>
      </c>
      <c r="C39">
        <f>VLOOKUP(primary[[#This Row],[id]],TreeDesign!$A$3:$C$500,3,FALSE)</f>
        <v>2</v>
      </c>
      <c r="D39" t="s">
        <v>360</v>
      </c>
      <c r="E39" t="s">
        <v>360</v>
      </c>
      <c r="F39" t="s">
        <v>367</v>
      </c>
      <c r="G39" s="17" t="s">
        <v>350</v>
      </c>
      <c r="I39" t="s">
        <v>1011</v>
      </c>
      <c r="J39" t="s">
        <v>267</v>
      </c>
      <c r="K39" t="s">
        <v>266</v>
      </c>
      <c r="Q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9" t="s">
        <v>296</v>
      </c>
      <c r="S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-2850,2216,0
    scale = 0.7
    Parent
    {
        parentID = prototypeBoosters
        lineFrom = RIGHT
        lineTo = LEFT
    }
}</v>
      </c>
      <c r="T39" t="str">
        <f>_xlfn.CONCAT(IF(LEFT(primary[[#This Row],[title]],1)&lt;&gt;"#",_xlfn.CONCAT("#LOC_KTT_",primary[[#This Row],[id]],"_Title = ",primary[[#This Row],[title]],"zzz"),""),IF(LEFT(primary[[#This Row],[description]],1)&lt;&gt;"#",_xlfn.CONCAT(CHAR(10),"#LOC_KTT_",primary[[#This Row],[id]],"_Description = ",primary[[#This Row],[description]],"zzz"),""))</f>
        <v>#LOC_KTT_tinyBoosters_Title = Tiny Solid Rocket Boosterszzz
#LOC_KTT_tinyBoosters_Description = What is this?  A booster for ants?! How can we be expected to give kerbals a chance to get into space if they can't even fit inside the tank?zzz</v>
      </c>
    </row>
    <row r="40" spans="1:20" x14ac:dyDescent="0.35">
      <c r="A40" s="20" t="s">
        <v>8</v>
      </c>
      <c r="B40">
        <f>VLOOKUP(primary[[#This Row],[id]],TreeDesign!$A$3:$C$500,2,FALSE)</f>
        <v>3</v>
      </c>
      <c r="C40">
        <f>VLOOKUP(primary[[#This Row],[id]],TreeDesign!$A$3:$C$500,3,FALSE)</f>
        <v>11</v>
      </c>
      <c r="D40" t="s">
        <v>307</v>
      </c>
      <c r="E40" t="s">
        <v>307</v>
      </c>
      <c r="F40" t="s">
        <v>359</v>
      </c>
      <c r="G40" s="17" t="s">
        <v>350</v>
      </c>
      <c r="I40" t="s">
        <v>1010</v>
      </c>
      <c r="J40" t="s">
        <v>267</v>
      </c>
      <c r="K40" t="s">
        <v>266</v>
      </c>
      <c r="Q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0" t="s">
        <v>296</v>
      </c>
      <c r="S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-2850,1820,0
    scale = 0.7
    Parent
    {
        parentID = prototypeFlightControl
        lineFrom = RIGHT
        lineTo = LEFT
    }
}</v>
      </c>
      <c r="T40" t="str">
        <f>_xlfn.CONCAT(IF(LEFT(primary[[#This Row],[title]],1)&lt;&gt;"#",_xlfn.CONCAT("#LOC_KTT_",primary[[#This Row],[id]],"_Title = ",primary[[#This Row],[title]],"zzz"),""),IF(LEFT(primary[[#This Row],[description]],1)&lt;&gt;"#",_xlfn.CONCAT(CHAR(10),"#LOC_KTT_",primary[[#This Row],[id]],"_Description = ",primary[[#This Row],[description]],"zzz"),""))</f>
        <v>#LOC_KTT_basicFlightControl_Title = Basic Flight Controlzzz
#LOC_KTT_basicFlightControl_Description = The more you try to control something, the more it controls you.zzz</v>
      </c>
    </row>
    <row r="41" spans="1:20" x14ac:dyDescent="0.35">
      <c r="A41" s="20" t="s">
        <v>1064</v>
      </c>
      <c r="B41" s="17">
        <f>VLOOKUP(primary[[#This Row],[id]],TreeDesign!$A$3:$C$500,2,FALSE)</f>
        <v>3</v>
      </c>
      <c r="C41" s="17">
        <f>VLOOKUP(primary[[#This Row],[id]],TreeDesign!$A$3:$C$500,3,FALSE)</f>
        <v>14</v>
      </c>
      <c r="D41" t="s">
        <v>1084</v>
      </c>
      <c r="E41" t="s">
        <v>1084</v>
      </c>
      <c r="F41" s="20" t="s">
        <v>1115</v>
      </c>
      <c r="G41" s="18" t="s">
        <v>349</v>
      </c>
      <c r="I41" t="s">
        <v>4</v>
      </c>
      <c r="J41" t="s">
        <v>267</v>
      </c>
      <c r="K41" t="s">
        <v>266</v>
      </c>
      <c r="L41" t="s">
        <v>1010</v>
      </c>
      <c r="M41" t="s">
        <v>267</v>
      </c>
      <c r="N41" t="s">
        <v>266</v>
      </c>
      <c r="Q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1" t="s">
        <v>296</v>
      </c>
      <c r="S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-2850,1688,0
    scale = 0.7
    Parent
    {
        parentID = basicRocketry
        lineFrom = RIGHT
        lineTo = LEFT
    }
    Parent
    {
        parentID = prototypeFlightControl
        lineFrom = RIGHT
        lineTo = LEFT
    }
}</v>
      </c>
      <c r="T41" t="str">
        <f>_xlfn.CONCAT(IF(LEFT(primary[[#This Row],[title]],1)&lt;&gt;"#",_xlfn.CONCAT("#LOC_KTT_",primary[[#This Row],[id]],"_Title = ",primary[[#This Row],[title]],"zzz"),""),IF(LEFT(primary[[#This Row],[description]],1)&lt;&gt;"#",_xlfn.CONCAT(CHAR(10),"#LOC_KTT_",primary[[#This Row],[id]],"_Description = ",primary[[#This Row],[description]],"zzz"),""))</f>
        <v>#LOC_KTT_pressureFedPropulsion_Title = Pressure Fed Propulsionzzz
#LOC_KTT_pressureFedPropulsion_Description = These engines use pressurized fuel tanks to get the fuel to the engines.  But Werner told us that space has no pressure.  How will these engines work?!zzz</v>
      </c>
    </row>
    <row r="42" spans="1:20" x14ac:dyDescent="0.35">
      <c r="A42" s="20" t="s">
        <v>11</v>
      </c>
      <c r="B42">
        <f>VLOOKUP(primary[[#This Row],[id]],TreeDesign!$A$3:$C$500,2,FALSE)</f>
        <v>3</v>
      </c>
      <c r="C42">
        <f>VLOOKUP(primary[[#This Row],[id]],TreeDesign!$A$3:$C$500,3,FALSE)</f>
        <v>17</v>
      </c>
      <c r="D42" t="s">
        <v>374</v>
      </c>
      <c r="E42" t="s">
        <v>1259</v>
      </c>
      <c r="F42" t="s">
        <v>375</v>
      </c>
      <c r="G42" s="17" t="s">
        <v>350</v>
      </c>
      <c r="H42" t="s">
        <v>291</v>
      </c>
      <c r="I42" t="s">
        <v>4</v>
      </c>
      <c r="J42" t="s">
        <v>267</v>
      </c>
      <c r="K42" t="s">
        <v>266</v>
      </c>
      <c r="Q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2" t="s">
        <v>302</v>
      </c>
      <c r="S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-2850,1556,0
    scale = 0.7
    Parent
    {
        parentID = basicRocketry
        lineFrom = RIGHT
        lineTo = LEFT
    }
}</v>
      </c>
      <c r="T42" t="str">
        <f>_xlfn.CONCAT(IF(LEFT(primary[[#This Row],[title]],1)&lt;&gt;"#",_xlfn.CONCAT("#LOC_KTT_",primary[[#This Row],[id]],"_Title = ",primary[[#This Row],[title]],"zzz"),""),IF(LEFT(primary[[#This Row],[description]],1)&lt;&gt;"#",_xlfn.CONCAT(CHAR(10),"#LOC_KTT_",primary[[#This Row],[id]],"_Description = ",primary[[#This Row],[description]],"zzz"),""))</f>
        <v/>
      </c>
    </row>
    <row r="43" spans="1:20" x14ac:dyDescent="0.35">
      <c r="A43" s="20" t="s">
        <v>12</v>
      </c>
      <c r="B43">
        <f>VLOOKUP(primary[[#This Row],[id]],TreeDesign!$A$3:$C$500,2,FALSE)</f>
        <v>3</v>
      </c>
      <c r="C43">
        <f>VLOOKUP(primary[[#This Row],[id]],TreeDesign!$A$3:$C$500,3,FALSE)</f>
        <v>20</v>
      </c>
      <c r="D43" t="s">
        <v>308</v>
      </c>
      <c r="E43" t="s">
        <v>308</v>
      </c>
      <c r="F43" t="s">
        <v>392</v>
      </c>
      <c r="G43" s="17" t="s">
        <v>350</v>
      </c>
      <c r="I43" t="s">
        <v>1012</v>
      </c>
      <c r="J43" t="s">
        <v>267</v>
      </c>
      <c r="K43" t="s">
        <v>266</v>
      </c>
      <c r="Q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3" t="s">
        <v>296</v>
      </c>
      <c r="S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-2850,1424,0
    scale = 0.7
    Parent
    {
        parentID = prototypeFuelSystems
        lineFrom = RIGHT
        lineTo = LEFT
    }
}</v>
      </c>
      <c r="T43" t="str">
        <f>_xlfn.CONCAT(IF(LEFT(primary[[#This Row],[title]],1)&lt;&gt;"#",_xlfn.CONCAT("#LOC_KTT_",primary[[#This Row],[id]],"_Title = ",primary[[#This Row],[title]],"zzz"),""),IF(LEFT(primary[[#This Row],[description]],1)&lt;&gt;"#",_xlfn.CONCAT(CHAR(10),"#LOC_KTT_",primary[[#This Row],[id]],"_Description = ",primary[[#This Row],[description]],"zzz"),""))</f>
        <v>#LOC_KTT_earlyFuelSystems_Title = Early Fuel Systemszzz
#LOC_KTT_earlyFuelSystems_Description = We built some containers to hold that oily, black stuff we found in the local tar pits. zzz</v>
      </c>
    </row>
    <row r="44" spans="1:20" x14ac:dyDescent="0.35">
      <c r="A44" s="20" t="s">
        <v>13</v>
      </c>
      <c r="B44">
        <f>VLOOKUP(primary[[#This Row],[id]],TreeDesign!$A$3:$C$500,2,FALSE)</f>
        <v>3</v>
      </c>
      <c r="C44">
        <f>VLOOKUP(primary[[#This Row],[id]],TreeDesign!$A$3:$C$500,3,FALSE)</f>
        <v>24</v>
      </c>
      <c r="D44" t="s">
        <v>420</v>
      </c>
      <c r="E44" t="s">
        <v>420</v>
      </c>
      <c r="F44" t="s">
        <v>421</v>
      </c>
      <c r="G44" s="17" t="s">
        <v>350</v>
      </c>
      <c r="I44" t="s">
        <v>116</v>
      </c>
      <c r="J44" t="s">
        <v>267</v>
      </c>
      <c r="K44" t="s">
        <v>266</v>
      </c>
      <c r="Q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4" t="s">
        <v>296</v>
      </c>
      <c r="S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-2850,1248,0
    scale = 0.7
    Parent
    {
        parentID = earlyConstruction
        lineFrom = RIGHT
        lineTo = LEFT
    }
}</v>
      </c>
      <c r="T44" t="str">
        <f>_xlfn.CONCAT(IF(LEFT(primary[[#This Row],[title]],1)&lt;&gt;"#",_xlfn.CONCAT("#LOC_KTT_",primary[[#This Row],[id]],"_Title = ",primary[[#This Row],[title]],"zzz"),""),IF(LEFT(primary[[#This Row],[description]],1)&lt;&gt;"#",_xlfn.CONCAT(CHAR(10),"#LOC_KTT_",primary[[#This Row],[id]],"_Description = ",primary[[#This Row],[description]],"zzz"),""))</f>
        <v>#LOC_KTT_basicConstruction_Title = Basic Constructionzzz
#LOC_KTT_basicConstruction_Description = Some odds and ends we found lying around Margo's backyard.zzz</v>
      </c>
    </row>
    <row r="45" spans="1:20" x14ac:dyDescent="0.35">
      <c r="A45" s="20" t="s">
        <v>1026</v>
      </c>
      <c r="B45">
        <f>VLOOKUP(primary[[#This Row],[id]],TreeDesign!$A$3:$C$500,2,FALSE)</f>
        <v>3</v>
      </c>
      <c r="C45">
        <f>VLOOKUP(primary[[#This Row],[id]],TreeDesign!$A$3:$C$500,3,FALSE)</f>
        <v>28</v>
      </c>
      <c r="D45" t="s">
        <v>431</v>
      </c>
      <c r="E45" t="s">
        <v>431</v>
      </c>
      <c r="F45" t="s">
        <v>432</v>
      </c>
      <c r="G45" s="17" t="s">
        <v>350</v>
      </c>
      <c r="I45" t="s">
        <v>117</v>
      </c>
      <c r="J45" t="s">
        <v>267</v>
      </c>
      <c r="K45" t="s">
        <v>266</v>
      </c>
      <c r="Q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5" t="s">
        <v>296</v>
      </c>
      <c r="S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-2850,1072,0
    scale = 0.7
    Parent
    {
        parentID = testPilots
        lineFrom = RIGHT
        lineTo = LEFT
    }
}</v>
      </c>
      <c r="T45" t="str">
        <f>_xlfn.CONCAT(IF(LEFT(primary[[#This Row],[title]],1)&lt;&gt;"#",_xlfn.CONCAT("#LOC_KTT_",primary[[#This Row],[id]],"_Title = ",primary[[#This Row],[title]],"zzz"),""),IF(LEFT(primary[[#This Row],[description]],1)&lt;&gt;"#",_xlfn.CONCAT(CHAR(10),"#LOC_KTT_",primary[[#This Row],[id]],"_Description = ",primary[[#This Row],[description]],"zzz"),""))</f>
        <v>#LOC_KTT_nonCommercialFlight_Title = Non-Commercial Flightszzz
#LOC_KTT_nonCommercialFlight_Description = That was some of the best flying I've seen to date -- Right up to the part where you got killed.zzz</v>
      </c>
    </row>
    <row r="46" spans="1:20" x14ac:dyDescent="0.35">
      <c r="A46" s="20" t="s">
        <v>14</v>
      </c>
      <c r="B46">
        <f>VLOOKUP(primary[[#This Row],[id]],TreeDesign!$A$3:$C$500,2,FALSE)</f>
        <v>3</v>
      </c>
      <c r="C46">
        <f>VLOOKUP(primary[[#This Row],[id]],TreeDesign!$A$3:$C$500,3,FALSE)</f>
        <v>29</v>
      </c>
      <c r="D46" t="s">
        <v>433</v>
      </c>
      <c r="E46" t="s">
        <v>1260</v>
      </c>
      <c r="F46" t="s">
        <v>434</v>
      </c>
      <c r="G46" s="17" t="s">
        <v>350</v>
      </c>
      <c r="H46" t="s">
        <v>435</v>
      </c>
      <c r="I46" t="s">
        <v>6</v>
      </c>
      <c r="J46" t="s">
        <v>267</v>
      </c>
      <c r="K46" t="s">
        <v>266</v>
      </c>
      <c r="Q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6" t="s">
        <v>302</v>
      </c>
      <c r="S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-2850,1028,0
    scale = 0.7
    Parent
    {
        parentID = earlyFlight
        lineFrom = RIGHT
        lineTo = LEFT
    }
}</v>
      </c>
      <c r="T46" t="str">
        <f>_xlfn.CONCAT(IF(LEFT(primary[[#This Row],[title]],1)&lt;&gt;"#",_xlfn.CONCAT("#LOC_KTT_",primary[[#This Row],[id]],"_Title = ",primary[[#This Row],[title]],"zzz"),""),IF(LEFT(primary[[#This Row],[description]],1)&lt;&gt;"#",_xlfn.CONCAT(CHAR(10),"#LOC_KTT_",primary[[#This Row],[id]],"_Description = ",primary[[#This Row],[description]],"zzz"),""))</f>
        <v/>
      </c>
    </row>
    <row r="47" spans="1:20" x14ac:dyDescent="0.35">
      <c r="A47" s="20" t="s">
        <v>15</v>
      </c>
      <c r="B47">
        <f>VLOOKUP(primary[[#This Row],[id]],TreeDesign!$A$3:$C$500,2,FALSE)</f>
        <v>3</v>
      </c>
      <c r="C47">
        <f>VLOOKUP(primary[[#This Row],[id]],TreeDesign!$A$3:$C$500,3,FALSE)</f>
        <v>34</v>
      </c>
      <c r="D47" t="s">
        <v>436</v>
      </c>
      <c r="E47" t="s">
        <v>1261</v>
      </c>
      <c r="F47" t="s">
        <v>437</v>
      </c>
      <c r="G47" s="17" t="s">
        <v>350</v>
      </c>
      <c r="H47" t="s">
        <v>981</v>
      </c>
      <c r="I47" t="s">
        <v>992</v>
      </c>
      <c r="J47" t="s">
        <v>267</v>
      </c>
      <c r="K47" t="s">
        <v>266</v>
      </c>
      <c r="Q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7" t="s">
        <v>302</v>
      </c>
      <c r="S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-2850,808,0
    scale = 0.7
    Parent
    {
        parentID = basicReEntry
        lineFrom = RIGHT
        lineTo = LEFT
    }
}</v>
      </c>
      <c r="T47" t="str">
        <f>_xlfn.CONCAT(IF(LEFT(primary[[#This Row],[title]],1)&lt;&gt;"#",_xlfn.CONCAT("#LOC_KTT_",primary[[#This Row],[id]],"_Title = ",primary[[#This Row],[title]],"zzz"),""),IF(LEFT(primary[[#This Row],[description]],1)&lt;&gt;"#",_xlfn.CONCAT(CHAR(10),"#LOC_KTT_",primary[[#This Row],[id]],"_Description = ",primary[[#This Row],[description]],"zzz"),""))</f>
        <v/>
      </c>
    </row>
    <row r="48" spans="1:20" x14ac:dyDescent="0.35">
      <c r="A48" s="20" t="s">
        <v>16</v>
      </c>
      <c r="B48">
        <f>VLOOKUP(primary[[#This Row],[id]],TreeDesign!$A$3:$C$500,2,FALSE)</f>
        <v>3</v>
      </c>
      <c r="C48">
        <f>VLOOKUP(primary[[#This Row],[id]],TreeDesign!$A$3:$C$500,3,FALSE)</f>
        <v>40</v>
      </c>
      <c r="D48" t="s">
        <v>438</v>
      </c>
      <c r="E48" t="s">
        <v>438</v>
      </c>
      <c r="F48" t="s">
        <v>439</v>
      </c>
      <c r="G48" s="17" t="s">
        <v>350</v>
      </c>
      <c r="I48" t="s">
        <v>7</v>
      </c>
      <c r="J48" t="s">
        <v>267</v>
      </c>
      <c r="K48" t="s">
        <v>266</v>
      </c>
      <c r="Q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8" t="s">
        <v>296</v>
      </c>
      <c r="S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-2850,544,0
    scale = 0.7
    Parent
    {
        parentID = engineering101
        lineFrom = RIGHT
        lineTo = LEFT
    }
}</v>
      </c>
      <c r="T48" t="str">
        <f>_xlfn.CONCAT(IF(LEFT(primary[[#This Row],[title]],1)&lt;&gt;"#",_xlfn.CONCAT("#LOC_KTT_",primary[[#This Row],[id]],"_Title = ",primary[[#This Row],[title]],"zzz"),""),IF(LEFT(primary[[#This Row],[description]],1)&lt;&gt;"#",_xlfn.CONCAT(CHAR(10),"#LOC_KTT_",primary[[#This Row],[id]],"_Description = ",primary[[#This Row],[description]],"zzz"),""))</f>
        <v>#LOC_KTT_science201_Title = Science 201zzz
#LOC_KTT_science201_Description = People want us to try and know more about how all that "stuff" works besides just watching all of the pretty explosions.zzz</v>
      </c>
    </row>
    <row r="49" spans="1:20" x14ac:dyDescent="0.35">
      <c r="A49" s="20" t="s">
        <v>1013</v>
      </c>
      <c r="B49">
        <f>VLOOKUP(primary[[#This Row],[id]],TreeDesign!$A$3:$C$500,2,FALSE)</f>
        <v>3</v>
      </c>
      <c r="C49">
        <f>VLOOKUP(primary[[#This Row],[id]],TreeDesign!$A$3:$C$500,3,FALSE)</f>
        <v>43</v>
      </c>
      <c r="D49" t="s">
        <v>1016</v>
      </c>
      <c r="E49" t="s">
        <v>1016</v>
      </c>
      <c r="F49" s="20" t="s">
        <v>488</v>
      </c>
      <c r="G49" s="17" t="s">
        <v>350</v>
      </c>
      <c r="I49" t="s">
        <v>7</v>
      </c>
      <c r="J49" t="s">
        <v>267</v>
      </c>
      <c r="K49" t="s">
        <v>266</v>
      </c>
      <c r="Q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9" t="s">
        <v>296</v>
      </c>
      <c r="S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-2850,412,0
    scale = 0.7
    Parent
    {
        parentID = engineering101
        lineFrom = RIGHT
        lineTo = LEFT
    }
}</v>
      </c>
      <c r="T49" t="str">
        <f>_xlfn.CONCAT(IF(LEFT(primary[[#This Row],[title]],1)&lt;&gt;"#",_xlfn.CONCAT("#LOC_KTT_",primary[[#This Row],[id]],"_Title = ",primary[[#This Row],[title]],"zzz"),""),IF(LEFT(primary[[#This Row],[description]],1)&lt;&gt;"#",_xlfn.CONCAT(CHAR(10),"#LOC_KTT_",primary[[#This Row],[id]],"_Description = ",primary[[#This Row],[description]],"zzz"),""))</f>
        <v>#LOC_KTT_prototypeSatellites_Title = Prototype Satelliteszzz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zzz</v>
      </c>
    </row>
    <row r="50" spans="1:20" x14ac:dyDescent="0.35">
      <c r="A50" s="20" t="s">
        <v>482</v>
      </c>
      <c r="B50">
        <f>VLOOKUP(primary[[#This Row],[id]],TreeDesign!$A$3:$C$500,2,FALSE)</f>
        <v>3</v>
      </c>
      <c r="C50">
        <f>VLOOKUP(primary[[#This Row],[id]],TreeDesign!$A$3:$C$500,3,FALSE)</f>
        <v>46</v>
      </c>
      <c r="D50" t="s">
        <v>483</v>
      </c>
      <c r="E50" t="s">
        <v>483</v>
      </c>
      <c r="F50" s="20" t="s">
        <v>491</v>
      </c>
      <c r="G50" s="17" t="s">
        <v>350</v>
      </c>
      <c r="I50" t="s">
        <v>7</v>
      </c>
      <c r="J50" t="s">
        <v>267</v>
      </c>
      <c r="K50" t="s">
        <v>266</v>
      </c>
      <c r="Q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0" t="s">
        <v>296</v>
      </c>
      <c r="S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-2850,280,0
    scale = 0.7
    Parent
    {
        parentID = engineering101
        lineFrom = RIGHT
        lineTo = LEFT
    }
}</v>
      </c>
      <c r="T50" t="str">
        <f>_xlfn.CONCAT(IF(LEFT(primary[[#This Row],[title]],1)&lt;&gt;"#",_xlfn.CONCAT("#LOC_KTT_",primary[[#This Row],[id]],"_Title = ",primary[[#This Row],[title]],"zzz"),""),IF(LEFT(primary[[#This Row],[description]],1)&lt;&gt;"#",_xlfn.CONCAT(CHAR(10),"#LOC_KTT_",primary[[#This Row],[id]],"_Description = ",primary[[#This Row],[description]],"zzz"),""))</f>
        <v>#LOC_KTT_earlySolar_Title = Early Solar Panelszzz
#LOC_KTT_earlySolar_Description = We'll leave a light on for you.zzz</v>
      </c>
    </row>
    <row r="51" spans="1:20" x14ac:dyDescent="0.35">
      <c r="A51" s="20" t="s">
        <v>17</v>
      </c>
      <c r="B51">
        <f>VLOOKUP(primary[[#This Row],[id]],TreeDesign!$A$3:$C$500,2,FALSE)</f>
        <v>3</v>
      </c>
      <c r="C51">
        <f>VLOOKUP(primary[[#This Row],[id]],TreeDesign!$A$3:$C$500,3,FALSE)</f>
        <v>49</v>
      </c>
      <c r="D51" t="s">
        <v>440</v>
      </c>
      <c r="E51" t="s">
        <v>440</v>
      </c>
      <c r="F51" t="s">
        <v>447</v>
      </c>
      <c r="G51" s="17" t="s">
        <v>350</v>
      </c>
      <c r="I51" t="s">
        <v>7</v>
      </c>
      <c r="J51" t="s">
        <v>267</v>
      </c>
      <c r="K51" t="s">
        <v>266</v>
      </c>
      <c r="Q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1" t="s">
        <v>296</v>
      </c>
      <c r="S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-2850,148,0
    scale = 0.7
    Parent
    {
        parentID = engineering101
        lineFrom = RIGHT
        lineTo = LEFT
    }
}</v>
      </c>
      <c r="T51" t="str">
        <f>_xlfn.CONCAT(IF(LEFT(primary[[#This Row],[title]],1)&lt;&gt;"#",_xlfn.CONCAT("#LOC_KTT_",primary[[#This Row],[id]],"_Title = ",primary[[#This Row],[title]],"zzz"),""),IF(LEFT(primary[[#This Row],[description]],1)&lt;&gt;"#",_xlfn.CONCAT(CHAR(10),"#LOC_KTT_",primary[[#This Row],[id]],"_Description = ",primary[[#This Row],[description]],"zzz"),""))</f>
        <v>#LOC_KTT_serviceModules_Title = Service Moduleszzz
#LOC_KTT_serviceModules_Description = Placing our science instruments, batteries and fuel cells inside may help them survive going into space.zzz</v>
      </c>
    </row>
    <row r="52" spans="1:20" x14ac:dyDescent="0.35">
      <c r="A52" s="20" t="s">
        <v>1457</v>
      </c>
      <c r="B52" s="17">
        <f>VLOOKUP(primary[[#This Row],[id]],TreeDesign!$A$3:$C$500,2,FALSE)</f>
        <v>3</v>
      </c>
      <c r="C52" s="17">
        <f>VLOOKUP(primary[[#This Row],[id]],TreeDesign!$A$3:$C$500,3,FALSE)</f>
        <v>51</v>
      </c>
      <c r="D52" t="s">
        <v>1472</v>
      </c>
      <c r="E52" t="s">
        <v>1441</v>
      </c>
      <c r="F52" t="s">
        <v>1487</v>
      </c>
      <c r="G52" s="18" t="s">
        <v>350</v>
      </c>
      <c r="H52" t="s">
        <v>1502</v>
      </c>
      <c r="P52">
        <v>0</v>
      </c>
      <c r="Q5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2" t="s">
        <v>296</v>
      </c>
      <c r="S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tier3_bottom
    tier = 3
    title = #LOC_KTT_tier3_Title
    description = #LOC_KTT_tier3_Description
    cost = 0
    hideEmpty = False
    nodeName = ktt_tier3_bottom
    anyToUnlock = False
    icon = KiwiTechTree/Icons/ktt_icon_tier3
    pos = -2850,60,0
    scale = 0.7
}</v>
      </c>
      <c r="T52" s="17" t="str">
        <f>_xlfn.CONCAT(IF(LEFT(primary[[#This Row],[title]],1)&lt;&gt;"#",_xlfn.CONCAT("#LOC_KTT_",primary[[#This Row],[id]],"_Title = ",primary[[#This Row],[title]],"zzz"),""),IF(LEFT(primary[[#This Row],[description]],1)&lt;&gt;"#",_xlfn.CONCAT(CHAR(10),"#LOC_KTT_",primary[[#This Row],[id]],"_Description = ",primary[[#This Row],[description]],"zzz"),""))</f>
        <v/>
      </c>
    </row>
    <row r="53" spans="1:20" x14ac:dyDescent="0.35">
      <c r="A53" s="20" t="s">
        <v>1065</v>
      </c>
      <c r="B53" s="17">
        <f>VLOOKUP(primary[[#This Row],[id]],TreeDesign!$A$3:$C$500,2,FALSE)</f>
        <v>3.5</v>
      </c>
      <c r="C53" s="17">
        <f>VLOOKUP(primary[[#This Row],[id]],TreeDesign!$A$3:$C$500,3,FALSE)</f>
        <v>15</v>
      </c>
      <c r="D53" t="s">
        <v>1083</v>
      </c>
      <c r="E53" t="s">
        <v>1083</v>
      </c>
      <c r="F53" s="20" t="s">
        <v>1117</v>
      </c>
      <c r="G53" s="18" t="s">
        <v>349</v>
      </c>
      <c r="I53" t="s">
        <v>1064</v>
      </c>
      <c r="J53" t="s">
        <v>267</v>
      </c>
      <c r="K53" t="s">
        <v>266</v>
      </c>
      <c r="O53" t="s">
        <v>1097</v>
      </c>
      <c r="Q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3" t="s">
        <v>296</v>
      </c>
      <c r="S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liquidFuelPressureFedPropulsion
    tier = 3.5
    title = #LOC_KTT_liquidFuelPressureFedPropulsion_Title // Liquid Fuel Pressure Fed Propulsion
    description = #LOC_KTT_liquidFuelPressureFedPropulsion_Description // While these engines have not been thoroughly tested to see if they work like engines, we know the engineers have tried their darndest to ensure that they look like engines.
    cost = 10
    hideEmpty = False
    nodeName = ktt_liquidFuelPressureFedPropulsion
    anyToUnlock = True
    icon = KiwiTechTree/Icons/ktt_icon_liquidFuelPressureFedPropulsion
    pos = -2795,1644,0
    scale = 0.7
    Parent
    {
        parentID = pressureFedPropulsion
        lineFrom = RIGHT
        lineTo = LEFT
    }
}</v>
      </c>
      <c r="T53" t="str">
        <f>_xlfn.CONCAT(IF(LEFT(primary[[#This Row],[title]],1)&lt;&gt;"#",_xlfn.CONCAT("#LOC_KTT_",primary[[#This Row],[id]],"_Title = ",primary[[#This Row],[title]],"zzz"),""),IF(LEFT(primary[[#This Row],[description]],1)&lt;&gt;"#",_xlfn.CONCAT(CHAR(10),"#LOC_KTT_",primary[[#This Row],[id]],"_Description = ",primary[[#This Row],[description]],"zzz"),""))</f>
        <v>#LOC_KTT_liquidFuelPressureFedPropulsion_Title = Liquid Fuel Pressure Fed Propulsionzzz
#LOC_KTT_liquidFuelPressureFedPropulsion_Description = While these engines have not been thoroughly tested to see if they work like engines, we know the engineers have tried their darndest to ensure that they look like engines.zzz</v>
      </c>
    </row>
    <row r="54" spans="1:20" x14ac:dyDescent="0.35">
      <c r="A54" s="20" t="s">
        <v>10</v>
      </c>
      <c r="B54">
        <f>VLOOKUP(primary[[#This Row],[id]],TreeDesign!$A$3:$C$500,2,FALSE)</f>
        <v>3.5</v>
      </c>
      <c r="C54">
        <f>VLOOKUP(primary[[#This Row],[id]],TreeDesign!$A$3:$C$500,3,FALSE)</f>
        <v>16</v>
      </c>
      <c r="D54" t="s">
        <v>330</v>
      </c>
      <c r="E54" t="s">
        <v>330</v>
      </c>
      <c r="F54" t="s">
        <v>333</v>
      </c>
      <c r="G54" s="19" t="s">
        <v>349</v>
      </c>
      <c r="I54" t="s">
        <v>11</v>
      </c>
      <c r="J54" t="s">
        <v>267</v>
      </c>
      <c r="K54" t="s">
        <v>266</v>
      </c>
      <c r="O54" t="s">
        <v>1097</v>
      </c>
      <c r="Q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4" t="s">
        <v>296</v>
      </c>
      <c r="S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3.5
    title = #LOC_KTT_generalCryoRocketry_Title // General Cryogenic Rocketry
    description = #LOC_KTT_generalCryoRocketry_Description // Those bigger rockets now have ice powers.
    cost = 10
    hideEmpty = False
    nodeName = ktt_generalCryoRocketry
    anyToUnlock = True
    icon = KiwiTechTree/Icons/ktt_icon_generalCryoRocketry
    pos = -2795,1600,0
    scale = 0.7
    Parent
    {
        parentID = generalRocketry
        lineFrom = RIGHT
        lineTo = LEFT
    }
}</v>
      </c>
      <c r="T54" t="str">
        <f>_xlfn.CONCAT(IF(LEFT(primary[[#This Row],[title]],1)&lt;&gt;"#",_xlfn.CONCAT("#LOC_KTT_",primary[[#This Row],[id]],"_Title = ",primary[[#This Row],[title]],"zzz"),""),IF(LEFT(primary[[#This Row],[description]],1)&lt;&gt;"#",_xlfn.CONCAT(CHAR(10),"#LOC_KTT_",primary[[#This Row],[id]],"_Description = ",primary[[#This Row],[description]],"zzz"),""))</f>
        <v>#LOC_KTT_generalCryoRocketry_Title = General Cryogenic Rocketryzzz
#LOC_KTT_generalCryoRocketry_Description = Those bigger rockets now have ice powers.zzz</v>
      </c>
    </row>
    <row r="55" spans="1:20" x14ac:dyDescent="0.35">
      <c r="A55" s="20" t="s">
        <v>1042</v>
      </c>
      <c r="B55">
        <f>VLOOKUP(primary[[#This Row],[id]],TreeDesign!$A$3:$C$500,2,FALSE)</f>
        <v>3.5</v>
      </c>
      <c r="C55">
        <f>VLOOKUP(primary[[#This Row],[id]],TreeDesign!$A$3:$C$500,3,FALSE)</f>
        <v>18</v>
      </c>
      <c r="D55" t="s">
        <v>1069</v>
      </c>
      <c r="E55" t="s">
        <v>1069</v>
      </c>
      <c r="F55" s="20" t="s">
        <v>1106</v>
      </c>
      <c r="G55" s="19" t="s">
        <v>349</v>
      </c>
      <c r="I55" t="s">
        <v>11</v>
      </c>
      <c r="J55" t="s">
        <v>267</v>
      </c>
      <c r="K55" t="s">
        <v>266</v>
      </c>
      <c r="O55" t="s">
        <v>1097</v>
      </c>
      <c r="Q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5" t="s">
        <v>296</v>
      </c>
      <c r="S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generalLiquidFuelRocketry
    tier = 3.5
    title = #LOC_KTT_generalLiquidFuelRocketry_Title // General Liquid Fuel Rocketry
    description = #LOC_KTT_generalLiquidFuelRocketry_Description // These engines will be helpful for the reunification portion of the ascent profile.
    cost = 10
    hideEmpty = False
    nodeName = ktt_generalLiquidFuelRocketry
    anyToUnlock = True
    icon = KiwiTechTree/Icons/ktt_icon_generalLiquidFuelRocketry
    pos = -2795,1512,0
    scale = 0.7
    Parent
    {
        parentID = generalRocketry
        lineFrom = RIGHT
        lineTo = LEFT
    }
}</v>
      </c>
      <c r="T55" t="str">
        <f>_xlfn.CONCAT(IF(LEFT(primary[[#This Row],[title]],1)&lt;&gt;"#",_xlfn.CONCAT("#LOC_KTT_",primary[[#This Row],[id]],"_Title = ",primary[[#This Row],[title]],"zzz"),""),IF(LEFT(primary[[#This Row],[description]],1)&lt;&gt;"#",_xlfn.CONCAT(CHAR(10),"#LOC_KTT_",primary[[#This Row],[id]],"_Description = ",primary[[#This Row],[description]],"zzz"),""))</f>
        <v>#LOC_KTT_generalLiquidFuelRocketry_Title = General Liquid Fuel Rocketryzzz
#LOC_KTT_generalLiquidFuelRocketry_Description = These engines will be helpful for the reunification portion of the ascent profile.zzz</v>
      </c>
    </row>
    <row r="56" spans="1:20" x14ac:dyDescent="0.35">
      <c r="A56" s="20" t="s">
        <v>29</v>
      </c>
      <c r="B56">
        <f>VLOOKUP(primary[[#This Row],[id]],TreeDesign!$A$3:$C$500,2,FALSE)</f>
        <v>3.5</v>
      </c>
      <c r="C56">
        <f>VLOOKUP(primary[[#This Row],[id]],TreeDesign!$A$3:$C$500,3,FALSE)</f>
        <v>37</v>
      </c>
      <c r="D56" t="s">
        <v>499</v>
      </c>
      <c r="E56" t="s">
        <v>499</v>
      </c>
      <c r="F56" t="s">
        <v>498</v>
      </c>
      <c r="G56" s="17" t="s">
        <v>350</v>
      </c>
      <c r="I56" t="s">
        <v>15</v>
      </c>
      <c r="J56" t="s">
        <v>267</v>
      </c>
      <c r="K56" t="s">
        <v>266</v>
      </c>
      <c r="Q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35</v>
      </c>
      <c r="R56" t="s">
        <v>296</v>
      </c>
      <c r="S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-2795,676,0
    scale = 0.7
    Parent
    {
        parentID = survivability
        lineFrom = RIGHT
        lineTo = LEFT
    }
}</v>
      </c>
      <c r="T56" t="str">
        <f>_xlfn.CONCAT(IF(LEFT(primary[[#This Row],[title]],1)&lt;&gt;"#",_xlfn.CONCAT("#LOC_KTT_",primary[[#This Row],[id]],"_Title = ",primary[[#This Row],[title]],"zzz"),""),IF(LEFT(primary[[#This Row],[description]],1)&lt;&gt;"#",_xlfn.CONCAT(CHAR(10),"#LOC_KTT_",primary[[#This Row],[id]],"_Description = ",primary[[#This Row],[description]],"zzz"),""))</f>
        <v>#LOC_KTT_basicReentryModule_Title = Basic Re-Entry Modulezzz
#LOC_KTT_basicReentryModule_Description = Jebediah, I choose you!zzz</v>
      </c>
    </row>
    <row r="57" spans="1:20" x14ac:dyDescent="0.35">
      <c r="A57" s="20" t="s">
        <v>1427</v>
      </c>
      <c r="B57" s="17">
        <f>VLOOKUP(primary[[#This Row],[id]],TreeDesign!$A$3:$C$500,2,FALSE)</f>
        <v>4</v>
      </c>
      <c r="C57" s="17">
        <f>VLOOKUP(primary[[#This Row],[id]],TreeDesign!$A$3:$C$500,3,FALSE)</f>
        <v>1</v>
      </c>
      <c r="D57" s="22" t="s">
        <v>1442</v>
      </c>
      <c r="E57" s="22" t="s">
        <v>1442</v>
      </c>
      <c r="F57" s="22" t="s">
        <v>1442</v>
      </c>
      <c r="G57" s="18" t="s">
        <v>350</v>
      </c>
      <c r="P57">
        <v>0</v>
      </c>
      <c r="Q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7" t="s">
        <v>296</v>
      </c>
      <c r="S5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
    tier = 4
    title = #LOC_KTT_tier4_Title // Tier 4
    description = #LOC_KTT_tier4_Description // Tier 4
    cost = 0
    hideEmpty = False
    nodeName = ktt_tier4
    anyToUnlock = False
    icon = KiwiTechTree/Icons/ktt_icon_tier4
    pos = -2630,2260,0
    scale = 0.7
}</v>
      </c>
      <c r="T57" s="17" t="str">
        <f>_xlfn.CONCAT(IF(LEFT(primary[[#This Row],[title]],1)&lt;&gt;"#",_xlfn.CONCAT("#LOC_KTT_",primary[[#This Row],[id]],"_Title = ",primary[[#This Row],[title]],"zzz"),""),IF(LEFT(primary[[#This Row],[description]],1)&lt;&gt;"#",_xlfn.CONCAT(CHAR(10),"#LOC_KTT_",primary[[#This Row],[id]],"_Description = ",primary[[#This Row],[description]],"zzz"),""))</f>
        <v>#LOC_KTT_tier4_Title = Tier 4zzz
#LOC_KTT_tier4_Description = Tier 4zzz</v>
      </c>
    </row>
    <row r="58" spans="1:20" x14ac:dyDescent="0.35">
      <c r="A58" s="20" t="s">
        <v>19</v>
      </c>
      <c r="B58">
        <f>VLOOKUP(primary[[#This Row],[id]],TreeDesign!$A$3:$C$500,2,FALSE)</f>
        <v>4</v>
      </c>
      <c r="C58">
        <f>VLOOKUP(primary[[#This Row],[id]],TreeDesign!$A$3:$C$500,3,FALSE)</f>
        <v>2</v>
      </c>
      <c r="D58" t="s">
        <v>361</v>
      </c>
      <c r="E58" t="s">
        <v>361</v>
      </c>
      <c r="F58" t="s">
        <v>368</v>
      </c>
      <c r="G58" s="17" t="s">
        <v>350</v>
      </c>
      <c r="I58" t="s">
        <v>9</v>
      </c>
      <c r="J58" t="s">
        <v>267</v>
      </c>
      <c r="K58" t="s">
        <v>266</v>
      </c>
      <c r="Q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8" t="s">
        <v>296</v>
      </c>
      <c r="S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-2630,2216,0
    scale = 0.7
    Parent
    {
        parentID = tinyBoosters
        lineFrom = RIGHT
        lineTo = LEFT
    }
}</v>
      </c>
      <c r="T58" t="str">
        <f>_xlfn.CONCAT(IF(LEFT(primary[[#This Row],[title]],1)&lt;&gt;"#",_xlfn.CONCAT("#LOC_KTT_",primary[[#This Row],[id]],"_Title = ",primary[[#This Row],[title]],"zzz"),""),IF(LEFT(primary[[#This Row],[description]],1)&lt;&gt;"#",_xlfn.CONCAT(CHAR(10),"#LOC_KTT_",primary[[#This Row],[id]],"_Description = ",primary[[#This Row],[description]],"zzz"),""))</f>
        <v>#LOC_KTT_smallBoosters_Title = Small Solid Rocket Boosterszzz
#LOC_KTT_smallBoosters_Description = We solved the problem! Kerbals could, theoretically, fit inside the solid tanks of these boosters. zzz</v>
      </c>
    </row>
    <row r="59" spans="1:20" x14ac:dyDescent="0.35">
      <c r="A59" s="20" t="s">
        <v>18</v>
      </c>
      <c r="B59">
        <f>VLOOKUP(primary[[#This Row],[id]],TreeDesign!$A$3:$C$500,2,FALSE)</f>
        <v>4</v>
      </c>
      <c r="C59">
        <f>VLOOKUP(primary[[#This Row],[id]],TreeDesign!$A$3:$C$500,3,FALSE)</f>
        <v>11</v>
      </c>
      <c r="D59" t="s">
        <v>448</v>
      </c>
      <c r="E59" t="s">
        <v>1262</v>
      </c>
      <c r="F59" t="s">
        <v>449</v>
      </c>
      <c r="G59" s="17" t="s">
        <v>350</v>
      </c>
      <c r="H59" t="s">
        <v>507</v>
      </c>
      <c r="I59" t="s">
        <v>8</v>
      </c>
      <c r="J59" t="s">
        <v>267</v>
      </c>
      <c r="K59" t="s">
        <v>266</v>
      </c>
      <c r="Q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9" t="s">
        <v>302</v>
      </c>
      <c r="S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-2630,1820,0
    scale = 0.7
    Parent
    {
        parentID = basicFlightControl
        lineFrom = RIGHT
        lineTo = LEFT
    }
}</v>
      </c>
      <c r="T59" t="str">
        <f>_xlfn.CONCAT(IF(LEFT(primary[[#This Row],[title]],1)&lt;&gt;"#",_xlfn.CONCAT("#LOC_KTT_",primary[[#This Row],[id]],"_Title = ",primary[[#This Row],[title]],"zzz"),""),IF(LEFT(primary[[#This Row],[description]],1)&lt;&gt;"#",_xlfn.CONCAT(CHAR(10),"#LOC_KTT_",primary[[#This Row],[id]],"_Description = ",primary[[#This Row],[description]],"zzz"),""))</f>
        <v/>
      </c>
    </row>
    <row r="60" spans="1:20" x14ac:dyDescent="0.35">
      <c r="A60" s="20" t="s">
        <v>1022</v>
      </c>
      <c r="B60" s="17">
        <f>VLOOKUP(primary[[#This Row],[id]],TreeDesign!$A$3:$C$500,2,FALSE)</f>
        <v>4</v>
      </c>
      <c r="C60" s="17">
        <f>VLOOKUP(primary[[#This Row],[id]],TreeDesign!$A$3:$C$500,3,FALSE)</f>
        <v>14</v>
      </c>
      <c r="D60" t="s">
        <v>1023</v>
      </c>
      <c r="E60" t="s">
        <v>1023</v>
      </c>
      <c r="F60" t="s">
        <v>1024</v>
      </c>
      <c r="G60" s="18" t="s">
        <v>350</v>
      </c>
      <c r="I60" t="s">
        <v>1064</v>
      </c>
      <c r="J60" t="s">
        <v>267</v>
      </c>
      <c r="K60" t="s">
        <v>266</v>
      </c>
      <c r="Q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0" t="s">
        <v>296</v>
      </c>
      <c r="S6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-2630,1688,0
    scale = 0.7
    Parent
    {
        parentID = pressureFedPropulsion
        lineFrom = RIGHT
        lineTo = LEFT
    }
}</v>
      </c>
      <c r="T60" t="str">
        <f>_xlfn.CONCAT(IF(LEFT(primary[[#This Row],[title]],1)&lt;&gt;"#",_xlfn.CONCAT("#LOC_KTT_",primary[[#This Row],[id]],"_Title = ",primary[[#This Row],[title]],"zzz"),""),IF(LEFT(primary[[#This Row],[description]],1)&lt;&gt;"#",_xlfn.CONCAT(CHAR(10),"#LOC_KTT_",primary[[#This Row],[id]],"_Description = ",primary[[#This Row],[description]],"zzz"),""))</f>
        <v>#LOC_KTT_earlyPropulsionSystems_Title = Early Propulsion Systemszzz
#LOC_KTT_earlyPropulsionSystems_Description = These engines are simple and cheap, and probably reliable.zzz</v>
      </c>
    </row>
    <row r="61" spans="1:20" x14ac:dyDescent="0.35">
      <c r="A61" s="20" t="s">
        <v>21</v>
      </c>
      <c r="B61">
        <f>VLOOKUP(primary[[#This Row],[id]],TreeDesign!$A$3:$C$500,2,FALSE)</f>
        <v>4</v>
      </c>
      <c r="C61">
        <f>VLOOKUP(primary[[#This Row],[id]],TreeDesign!$A$3:$C$500,3,FALSE)</f>
        <v>17</v>
      </c>
      <c r="D61" t="s">
        <v>376</v>
      </c>
      <c r="E61" t="s">
        <v>1263</v>
      </c>
      <c r="F61" t="s">
        <v>377</v>
      </c>
      <c r="G61" s="17" t="s">
        <v>350</v>
      </c>
      <c r="H61" t="s">
        <v>398</v>
      </c>
      <c r="I61" t="s">
        <v>11</v>
      </c>
      <c r="J61" t="s">
        <v>267</v>
      </c>
      <c r="K61" t="s">
        <v>266</v>
      </c>
      <c r="Q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1" t="s">
        <v>302</v>
      </c>
      <c r="S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-2630,1556,0
    scale = 0.7
    Parent
    {
        parentID = generalRocketry
        lineFrom = RIGHT
        lineTo = LEFT
    }
}</v>
      </c>
      <c r="T61" t="str">
        <f>_xlfn.CONCAT(IF(LEFT(primary[[#This Row],[title]],1)&lt;&gt;"#",_xlfn.CONCAT("#LOC_KTT_",primary[[#This Row],[id]],"_Title = ",primary[[#This Row],[title]],"zzz"),""),IF(LEFT(primary[[#This Row],[description]],1)&lt;&gt;"#",_xlfn.CONCAT(CHAR(10),"#LOC_KTT_",primary[[#This Row],[id]],"_Description = ",primary[[#This Row],[description]],"zzz"),""))</f>
        <v/>
      </c>
    </row>
    <row r="62" spans="1:20" x14ac:dyDescent="0.35">
      <c r="A62" s="20" t="s">
        <v>22</v>
      </c>
      <c r="B62">
        <f>VLOOKUP(primary[[#This Row],[id]],TreeDesign!$A$3:$C$500,2,FALSE)</f>
        <v>4</v>
      </c>
      <c r="C62">
        <f>VLOOKUP(primary[[#This Row],[id]],TreeDesign!$A$3:$C$500,3,FALSE)</f>
        <v>20</v>
      </c>
      <c r="D62" t="s">
        <v>309</v>
      </c>
      <c r="E62" t="s">
        <v>309</v>
      </c>
      <c r="F62" t="s">
        <v>393</v>
      </c>
      <c r="G62" s="17" t="s">
        <v>350</v>
      </c>
      <c r="I62" t="s">
        <v>12</v>
      </c>
      <c r="J62" t="s">
        <v>267</v>
      </c>
      <c r="K62" t="s">
        <v>266</v>
      </c>
      <c r="Q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2" t="s">
        <v>296</v>
      </c>
      <c r="S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-2630,1424,0
    scale = 0.7
    Parent
    {
        parentID = earlyFuelSystems
        lineFrom = RIGHT
        lineTo = LEFT
    }
}</v>
      </c>
      <c r="T62" t="str">
        <f>_xlfn.CONCAT(IF(LEFT(primary[[#This Row],[title]],1)&lt;&gt;"#",_xlfn.CONCAT("#LOC_KTT_",primary[[#This Row],[id]],"_Title = ",primary[[#This Row],[title]],"zzz"),""),IF(LEFT(primary[[#This Row],[description]],1)&lt;&gt;"#",_xlfn.CONCAT(CHAR(10),"#LOC_KTT_",primary[[#This Row],[id]],"_Description = ",primary[[#This Row],[description]],"zzz"),""))</f>
        <v>#LOC_KTT_basicFuelSystems_Title = Basic Fuel Systemszzz
#LOC_KTT_basicFuelSystems_Description = We now have a basic understanding of how fuel should flow through a rocket. zzz</v>
      </c>
    </row>
    <row r="63" spans="1:20" x14ac:dyDescent="0.35">
      <c r="A63" s="20" t="s">
        <v>23</v>
      </c>
      <c r="B63">
        <f>VLOOKUP(primary[[#This Row],[id]],TreeDesign!$A$3:$C$500,2,FALSE)</f>
        <v>4</v>
      </c>
      <c r="C63">
        <f>VLOOKUP(primary[[#This Row],[id]],TreeDesign!$A$3:$C$500,3,FALSE)</f>
        <v>21</v>
      </c>
      <c r="D63" t="s">
        <v>441</v>
      </c>
      <c r="E63" t="s">
        <v>441</v>
      </c>
      <c r="F63" t="s">
        <v>450</v>
      </c>
      <c r="G63" s="17" t="s">
        <v>350</v>
      </c>
      <c r="I63" t="s">
        <v>12</v>
      </c>
      <c r="J63" t="s">
        <v>267</v>
      </c>
      <c r="K63" t="s">
        <v>266</v>
      </c>
      <c r="Q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3" t="s">
        <v>296</v>
      </c>
      <c r="S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-2630,1380,0
    scale = 0.7
    Parent
    {
        parentID = earlyFuelSystems
        lineFrom = RIGHT
        lineTo = LEFT
    }
}</v>
      </c>
      <c r="T63" t="str">
        <f>_xlfn.CONCAT(IF(LEFT(primary[[#This Row],[title]],1)&lt;&gt;"#",_xlfn.CONCAT("#LOC_KTT_",primary[[#This Row],[id]],"_Title = ",primary[[#This Row],[title]],"zzz"),""),IF(LEFT(primary[[#This Row],[description]],1)&lt;&gt;"#",_xlfn.CONCAT(CHAR(10),"#LOC_KTT_",primary[[#This Row],[id]],"_Description = ",primary[[#This Row],[description]],"zzz"),""))</f>
        <v>#LOC_KTT_fuelLines_Title = Fuel Lineszzz
#LOC_KTT_fuelLines_Description = Advances have been made to connect fuel tanks together.zzz</v>
      </c>
    </row>
    <row r="64" spans="1:20" x14ac:dyDescent="0.35">
      <c r="A64" s="20" t="s">
        <v>24</v>
      </c>
      <c r="B64">
        <f>VLOOKUP(primary[[#This Row],[id]],TreeDesign!$A$3:$C$500,2,FALSE)</f>
        <v>4</v>
      </c>
      <c r="C64">
        <f>VLOOKUP(primary[[#This Row],[id]],TreeDesign!$A$3:$C$500,3,FALSE)</f>
        <v>23</v>
      </c>
      <c r="D64" t="s">
        <v>460</v>
      </c>
      <c r="E64" t="s">
        <v>460</v>
      </c>
      <c r="F64" t="s">
        <v>461</v>
      </c>
      <c r="G64" s="17" t="s">
        <v>350</v>
      </c>
      <c r="I64" t="s">
        <v>13</v>
      </c>
      <c r="J64" t="s">
        <v>267</v>
      </c>
      <c r="K64" t="s">
        <v>266</v>
      </c>
      <c r="Q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4" t="s">
        <v>296</v>
      </c>
      <c r="S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-2630,1292,0
    scale = 0.7
    Parent
    {
        parentID = basicConstruction
        lineFrom = RIGHT
        lineTo = LEFT
    }
}</v>
      </c>
      <c r="T64" t="str">
        <f>_xlfn.CONCAT(IF(LEFT(primary[[#This Row],[title]],1)&lt;&gt;"#",_xlfn.CONCAT("#LOC_KTT_",primary[[#This Row],[id]],"_Title = ",primary[[#This Row],[title]],"zzz"),""),IF(LEFT(primary[[#This Row],[description]],1)&lt;&gt;"#",_xlfn.CONCAT(CHAR(10),"#LOC_KTT_",primary[[#This Row],[id]],"_Description = ",primary[[#This Row],[description]],"zzz"),""))</f>
        <v>#LOC_KTT_decoupling_Title = Decouplingzzz
#LOC_KTT_decoupling_Description = The kerbals at the lab were inspired by their Matryoshka dolls.zzz</v>
      </c>
    </row>
    <row r="65" spans="1:20" x14ac:dyDescent="0.35">
      <c r="A65" s="20" t="s">
        <v>458</v>
      </c>
      <c r="B65">
        <f>VLOOKUP(primary[[#This Row],[id]],TreeDesign!$A$3:$C$500,2,FALSE)</f>
        <v>4</v>
      </c>
      <c r="C65">
        <f>VLOOKUP(primary[[#This Row],[id]],TreeDesign!$A$3:$C$500,3,FALSE)</f>
        <v>24</v>
      </c>
      <c r="D65" t="s">
        <v>462</v>
      </c>
      <c r="E65" t="s">
        <v>462</v>
      </c>
      <c r="F65" s="20" t="s">
        <v>494</v>
      </c>
      <c r="G65" s="17" t="s">
        <v>350</v>
      </c>
      <c r="I65" t="s">
        <v>13</v>
      </c>
      <c r="J65" t="s">
        <v>267</v>
      </c>
      <c r="K65" t="s">
        <v>266</v>
      </c>
      <c r="Q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5" t="s">
        <v>296</v>
      </c>
      <c r="S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-2630,1248,0
    scale = 0.7
    Parent
    {
        parentID = basicConstruction
        lineFrom = RIGHT
        lineTo = LEFT
    }
}</v>
      </c>
      <c r="T65" t="str">
        <f>_xlfn.CONCAT(IF(LEFT(primary[[#This Row],[title]],1)&lt;&gt;"#",_xlfn.CONCAT("#LOC_KTT_",primary[[#This Row],[id]],"_Title = ",primary[[#This Row],[title]],"zzz"),""),IF(LEFT(primary[[#This Row],[description]],1)&lt;&gt;"#",_xlfn.CONCAT(CHAR(10),"#LOC_KTT_",primary[[#This Row],[id]],"_Description = ",primary[[#This Row],[description]],"zzz"),""))</f>
        <v>#LOC_KTT_fairings_Title = Fairingszzz
#LOC_KTT_fairings_Description = A lot of electronics and probes do not really like being exposed to the high temperatures present during a launch.  Use these to cover them up.zzz</v>
      </c>
    </row>
    <row r="66" spans="1:20" x14ac:dyDescent="0.35">
      <c r="A66" s="20" t="s">
        <v>25</v>
      </c>
      <c r="B66">
        <f>VLOOKUP(primary[[#This Row],[id]],TreeDesign!$A$3:$C$500,2,FALSE)</f>
        <v>4</v>
      </c>
      <c r="C66">
        <f>VLOOKUP(primary[[#This Row],[id]],TreeDesign!$A$3:$C$500,3,FALSE)</f>
        <v>25</v>
      </c>
      <c r="D66" t="s">
        <v>422</v>
      </c>
      <c r="E66" t="s">
        <v>1264</v>
      </c>
      <c r="F66" t="s">
        <v>423</v>
      </c>
      <c r="G66" s="17" t="s">
        <v>350</v>
      </c>
      <c r="H66" t="s">
        <v>424</v>
      </c>
      <c r="I66" t="s">
        <v>13</v>
      </c>
      <c r="J66" t="s">
        <v>267</v>
      </c>
      <c r="K66" t="s">
        <v>266</v>
      </c>
      <c r="Q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6" t="s">
        <v>302</v>
      </c>
      <c r="S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-2630,1204,0
    scale = 0.7
    Parent
    {
        parentID = basicConstruction
        lineFrom = RIGHT
        lineTo = LEFT
    }
}</v>
      </c>
      <c r="T66" t="str">
        <f>_xlfn.CONCAT(IF(LEFT(primary[[#This Row],[title]],1)&lt;&gt;"#",_xlfn.CONCAT("#LOC_KTT_",primary[[#This Row],[id]],"_Title = ",primary[[#This Row],[title]],"zzz"),""),IF(LEFT(primary[[#This Row],[description]],1)&lt;&gt;"#",_xlfn.CONCAT(CHAR(10),"#LOC_KTT_",primary[[#This Row],[id]],"_Description = ",primary[[#This Row],[description]],"zzz"),""))</f>
        <v/>
      </c>
    </row>
    <row r="67" spans="1:20" x14ac:dyDescent="0.35">
      <c r="A67" s="20" t="s">
        <v>118</v>
      </c>
      <c r="B67">
        <f>VLOOKUP(primary[[#This Row],[id]],TreeDesign!$A$3:$C$500,2,FALSE)</f>
        <v>4</v>
      </c>
      <c r="C67">
        <f>VLOOKUP(primary[[#This Row],[id]],TreeDesign!$A$3:$C$500,3,FALSE)</f>
        <v>28</v>
      </c>
      <c r="D67" t="s">
        <v>442</v>
      </c>
      <c r="E67" t="s">
        <v>442</v>
      </c>
      <c r="F67" s="20" t="s">
        <v>485</v>
      </c>
      <c r="G67" s="17" t="s">
        <v>350</v>
      </c>
      <c r="I67" t="s">
        <v>1026</v>
      </c>
      <c r="J67" t="s">
        <v>267</v>
      </c>
      <c r="K67" t="s">
        <v>266</v>
      </c>
      <c r="Q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7" t="s">
        <v>296</v>
      </c>
      <c r="S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-2630,1072,0
    scale = 0.7
    Parent
    {
        parentID = nonCommercialFlight
        lineFrom = RIGHT
        lineTo = LEFT
    }
}</v>
      </c>
      <c r="T67" t="str">
        <f>_xlfn.CONCAT(IF(LEFT(primary[[#This Row],[title]],1)&lt;&gt;"#",_xlfn.CONCAT("#LOC_KTT_",primary[[#This Row],[id]],"_Title = ",primary[[#This Row],[title]],"zzz"),""),IF(LEFT(primary[[#This Row],[description]],1)&lt;&gt;"#",_xlfn.CONCAT(CHAR(10),"#LOC_KTT_",primary[[#This Row],[id]],"_Description = ",primary[[#This Row],[description]],"zzz"),""))</f>
        <v>#LOC_KTT_airLaunch_Title = Air Launchzzz
#LOC_KTT_airLaunch_Description = Sometimes we need someone older and bigger than us to lift us up a bit higher than we can reach on our own.zzz</v>
      </c>
    </row>
    <row r="68" spans="1:20" x14ac:dyDescent="0.35">
      <c r="A68" s="20" t="s">
        <v>27</v>
      </c>
      <c r="B68">
        <f>VLOOKUP(primary[[#This Row],[id]],TreeDesign!$A$3:$C$500,2,FALSE)</f>
        <v>4</v>
      </c>
      <c r="C68">
        <f>VLOOKUP(primary[[#This Row],[id]],TreeDesign!$A$3:$C$500,3,FALSE)</f>
        <v>29</v>
      </c>
      <c r="D68" t="s">
        <v>463</v>
      </c>
      <c r="E68" t="s">
        <v>1265</v>
      </c>
      <c r="F68" t="s">
        <v>464</v>
      </c>
      <c r="G68" s="17" t="s">
        <v>350</v>
      </c>
      <c r="H68" t="s">
        <v>465</v>
      </c>
      <c r="I68" t="s">
        <v>14</v>
      </c>
      <c r="J68" t="s">
        <v>267</v>
      </c>
      <c r="K68" t="s">
        <v>266</v>
      </c>
      <c r="Q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8" t="s">
        <v>302</v>
      </c>
      <c r="S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-2630,1028,0
    scale = 0.7
    Parent
    {
        parentID = stability
        lineFrom = RIGHT
        lineTo = LEFT
    }
}</v>
      </c>
      <c r="T68" t="str">
        <f>_xlfn.CONCAT(IF(LEFT(primary[[#This Row],[title]],1)&lt;&gt;"#",_xlfn.CONCAT("#LOC_KTT_",primary[[#This Row],[id]],"_Title = ",primary[[#This Row],[title]],"zzz"),""),IF(LEFT(primary[[#This Row],[description]],1)&lt;&gt;"#",_xlfn.CONCAT(CHAR(10),"#LOC_KTT_",primary[[#This Row],[id]],"_Description = ",primary[[#This Row],[description]],"zzz"),""))</f>
        <v/>
      </c>
    </row>
    <row r="69" spans="1:20" x14ac:dyDescent="0.35">
      <c r="A69" s="20" t="s">
        <v>119</v>
      </c>
      <c r="B69">
        <f>VLOOKUP(primary[[#This Row],[id]],TreeDesign!$A$3:$C$500,2,FALSE)</f>
        <v>4</v>
      </c>
      <c r="C69">
        <f>VLOOKUP(primary[[#This Row],[id]],TreeDesign!$A$3:$C$500,3,FALSE)</f>
        <v>31</v>
      </c>
      <c r="D69" t="s">
        <v>443</v>
      </c>
      <c r="E69" t="s">
        <v>443</v>
      </c>
      <c r="F69" s="20" t="s">
        <v>486</v>
      </c>
      <c r="G69" s="17" t="s">
        <v>350</v>
      </c>
      <c r="I69" t="s">
        <v>14</v>
      </c>
      <c r="J69" t="s">
        <v>267</v>
      </c>
      <c r="K69" t="s">
        <v>266</v>
      </c>
      <c r="Q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9" t="s">
        <v>296</v>
      </c>
      <c r="S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-2630,940,0
    scale = 0.7
    Parent
    {
        parentID = stability
        lineFrom = RIGHT
        lineTo = LEFT
    }
}</v>
      </c>
      <c r="T69" t="str">
        <f>_xlfn.CONCAT(IF(LEFT(primary[[#This Row],[title]],1)&lt;&gt;"#",_xlfn.CONCAT("#LOC_KTT_",primary[[#This Row],[id]],"_Title = ",primary[[#This Row],[title]],"zzz"),""),IF(LEFT(primary[[#This Row],[description]],1)&lt;&gt;"#",_xlfn.CONCAT(CHAR(10),"#LOC_KTT_",primary[[#This Row],[id]],"_Description = ",primary[[#This Row],[description]],"zzz"),""))</f>
        <v>#LOC_KTT_basicLanding_Title = Basic Landingzzz
#LOC_KTT_basicLanding_Description = Rumors have it that wheels improve the ability of some aircraft to land without unplanned disassembly upon returning to land.zzz</v>
      </c>
    </row>
    <row r="70" spans="1:20" x14ac:dyDescent="0.35">
      <c r="A70" s="20" t="s">
        <v>28</v>
      </c>
      <c r="B70">
        <f>VLOOKUP(primary[[#This Row],[id]],TreeDesign!$A$3:$C$500,2,FALSE)</f>
        <v>4</v>
      </c>
      <c r="C70">
        <f>VLOOKUP(primary[[#This Row],[id]],TreeDesign!$A$3:$C$500,3,FALSE)</f>
        <v>34</v>
      </c>
      <c r="D70" t="s">
        <v>466</v>
      </c>
      <c r="E70" t="s">
        <v>1266</v>
      </c>
      <c r="F70" t="s">
        <v>467</v>
      </c>
      <c r="G70" s="17" t="s">
        <v>350</v>
      </c>
      <c r="H70" t="s">
        <v>982</v>
      </c>
      <c r="I70" t="s">
        <v>15</v>
      </c>
      <c r="J70" t="s">
        <v>267</v>
      </c>
      <c r="K70" t="s">
        <v>266</v>
      </c>
      <c r="Q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0" t="s">
        <v>387</v>
      </c>
      <c r="S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-2630,808,0
    scale = 0.7
    Parent
    {
        parentID = survivability
        lineFrom = RIGHT
        lineTo = LEFT
    }
}</v>
      </c>
      <c r="T70" t="str">
        <f>_xlfn.CONCAT(IF(LEFT(primary[[#This Row],[title]],1)&lt;&gt;"#",_xlfn.CONCAT("#LOC_KTT_",primary[[#This Row],[id]],"_Title = ",primary[[#This Row],[title]],"zzz"),""),IF(LEFT(primary[[#This Row],[description]],1)&lt;&gt;"#",_xlfn.CONCAT(CHAR(10),"#LOC_KTT_",primary[[#This Row],[id]],"_Description = ",primary[[#This Row],[description]],"zzz"),""))</f>
        <v/>
      </c>
    </row>
    <row r="71" spans="1:20" x14ac:dyDescent="0.35">
      <c r="A71" s="20" t="s">
        <v>997</v>
      </c>
      <c r="B71" s="17">
        <f>VLOOKUP(primary[[#This Row],[id]],TreeDesign!$A$3:$C$500,2,FALSE)</f>
        <v>4</v>
      </c>
      <c r="C71" s="17">
        <f>VLOOKUP(primary[[#This Row],[id]],TreeDesign!$A$3:$C$500,3,FALSE)</f>
        <v>35</v>
      </c>
      <c r="D71" t="s">
        <v>998</v>
      </c>
      <c r="E71" t="s">
        <v>998</v>
      </c>
      <c r="F71" t="s">
        <v>999</v>
      </c>
      <c r="G71" s="18" t="s">
        <v>350</v>
      </c>
      <c r="I71" t="s">
        <v>15</v>
      </c>
      <c r="J71" t="s">
        <v>267</v>
      </c>
      <c r="K71" t="s">
        <v>266</v>
      </c>
      <c r="Q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1" t="s">
        <v>296</v>
      </c>
      <c r="S7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-2630,764,0
    scale = 0.7
    Parent
    {
        parentID = survivability
        lineFrom = RIGHT
        lineTo = LEFT
    }
}</v>
      </c>
      <c r="T71" t="str">
        <f>_xlfn.CONCAT(IF(LEFT(primary[[#This Row],[title]],1)&lt;&gt;"#",_xlfn.CONCAT("#LOC_KTT_",primary[[#This Row],[id]],"_Title = ",primary[[#This Row],[title]],"zzz"),""),IF(LEFT(primary[[#This Row],[description]],1)&lt;&gt;"#",_xlfn.CONCAT(CHAR(10),"#LOC_KTT_",primary[[#This Row],[id]],"_Description = ",primary[[#This Row],[description]],"zzz"),""))</f>
        <v>#LOC_KTT_basicCommandModules_Title = Basic Command Moduleszzz
#LOC_KTT_basicCommandModules_Description = They are not pretty, but they get the job done.zzz</v>
      </c>
    </row>
    <row r="72" spans="1:20" x14ac:dyDescent="0.35">
      <c r="A72" s="20" t="s">
        <v>30</v>
      </c>
      <c r="B72">
        <f>VLOOKUP(primary[[#This Row],[id]],TreeDesign!$A$3:$C$500,2,FALSE)</f>
        <v>4</v>
      </c>
      <c r="C72">
        <f>VLOOKUP(primary[[#This Row],[id]],TreeDesign!$A$3:$C$500,3,FALSE)</f>
        <v>39</v>
      </c>
      <c r="D72" t="s">
        <v>468</v>
      </c>
      <c r="E72" t="s">
        <v>1267</v>
      </c>
      <c r="F72" t="s">
        <v>469</v>
      </c>
      <c r="G72" s="17" t="s">
        <v>350</v>
      </c>
      <c r="H72" t="s">
        <v>470</v>
      </c>
      <c r="I72" t="s">
        <v>16</v>
      </c>
      <c r="J72" t="s">
        <v>267</v>
      </c>
      <c r="K72" t="s">
        <v>266</v>
      </c>
      <c r="Q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2" t="s">
        <v>302</v>
      </c>
      <c r="S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-2630,588,0
    scale = 0.7
    Parent
    {
        parentID = science201
        lineFrom = RIGHT
        lineTo = LEFT
    }
}</v>
      </c>
      <c r="T72" t="str">
        <f>_xlfn.CONCAT(IF(LEFT(primary[[#This Row],[title]],1)&lt;&gt;"#",_xlfn.CONCAT("#LOC_KTT_",primary[[#This Row],[id]],"_Title = ",primary[[#This Row],[title]],"zzz"),""),IF(LEFT(primary[[#This Row],[description]],1)&lt;&gt;"#",_xlfn.CONCAT(CHAR(10),"#LOC_KTT_",primary[[#This Row],[id]],"_Description = ",primary[[#This Row],[description]],"zzz"),""))</f>
        <v/>
      </c>
    </row>
    <row r="73" spans="1:20" x14ac:dyDescent="0.35">
      <c r="A73" s="20" t="s">
        <v>138</v>
      </c>
      <c r="B73">
        <f>VLOOKUP(primary[[#This Row],[id]],TreeDesign!$A$3:$C$500,2,FALSE)</f>
        <v>4</v>
      </c>
      <c r="C73">
        <f>VLOOKUP(primary[[#This Row],[id]],TreeDesign!$A$3:$C$500,3,FALSE)</f>
        <v>40</v>
      </c>
      <c r="D73" t="s">
        <v>444</v>
      </c>
      <c r="E73" t="s">
        <v>444</v>
      </c>
      <c r="F73" s="20" t="s">
        <v>487</v>
      </c>
      <c r="G73" s="17" t="s">
        <v>350</v>
      </c>
      <c r="I73" t="s">
        <v>16</v>
      </c>
      <c r="J73" t="s">
        <v>267</v>
      </c>
      <c r="K73" t="s">
        <v>266</v>
      </c>
      <c r="Q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3" t="s">
        <v>296</v>
      </c>
      <c r="S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-2630,544,0
    scale = 0.7
    Parent
    {
        parentID = science201
        lineFrom = RIGHT
        lineTo = LEFT
    }
}</v>
      </c>
      <c r="T73" t="str">
        <f>_xlfn.CONCAT(IF(LEFT(primary[[#This Row],[title]],1)&lt;&gt;"#",_xlfn.CONCAT("#LOC_KTT_",primary[[#This Row],[id]],"_Title = ",primary[[#This Row],[title]],"zzz"),""),IF(LEFT(primary[[#This Row],[description]],1)&lt;&gt;"#",_xlfn.CONCAT(CHAR(10),"#LOC_KTT_",primary[[#This Row],[id]],"_Description = ",primary[[#This Row],[description]],"zzz"),""))</f>
        <v>#LOC_KTT_groundScience_Title = Ground Sciencezzz
#LOC_KTT_groundScience_Description = These experiments are one step above poking a stick at the ground.zzz</v>
      </c>
    </row>
    <row r="74" spans="1:20" x14ac:dyDescent="0.35">
      <c r="A74" s="20" t="s">
        <v>456</v>
      </c>
      <c r="B74">
        <f>VLOOKUP(primary[[#This Row],[id]],TreeDesign!$A$3:$C$500,2,FALSE)</f>
        <v>4</v>
      </c>
      <c r="C74">
        <f>VLOOKUP(primary[[#This Row],[id]],TreeDesign!$A$3:$C$500,3,FALSE)</f>
        <v>42</v>
      </c>
      <c r="D74" t="s">
        <v>476</v>
      </c>
      <c r="E74" t="s">
        <v>476</v>
      </c>
      <c r="F74" s="20" t="s">
        <v>493</v>
      </c>
      <c r="G74" s="17" t="s">
        <v>350</v>
      </c>
      <c r="I74" t="s">
        <v>16</v>
      </c>
      <c r="J74" t="s">
        <v>267</v>
      </c>
      <c r="K74" t="s">
        <v>266</v>
      </c>
      <c r="L74" t="s">
        <v>1013</v>
      </c>
      <c r="M74" t="s">
        <v>267</v>
      </c>
      <c r="N74" t="s">
        <v>266</v>
      </c>
      <c r="Q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4" t="s">
        <v>296</v>
      </c>
      <c r="S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-2630,456,0
    scale = 0.7
    Parent
    {
        parentID = science201
        lineFrom = RIGHT
        lineTo = LEFT
    }
    Parent
    {
        parentID = prototypeSatellites
        lineFrom = RIGHT
        lineTo = LEFT
    }
}</v>
      </c>
      <c r="T74" t="str">
        <f>_xlfn.CONCAT(IF(LEFT(primary[[#This Row],[title]],1)&lt;&gt;"#",_xlfn.CONCAT("#LOC_KTT_",primary[[#This Row],[id]],"_Title = ",primary[[#This Row],[title]],"zzz"),""),IF(LEFT(primary[[#This Row],[description]],1)&lt;&gt;"#",_xlfn.CONCAT(CHAR(10),"#LOC_KTT_",primary[[#This Row],[id]],"_Description = ",primary[[#This Row],[description]],"zzz"),""))</f>
        <v>#LOC_KTT_antennaArrays_Title = Antenna Arrayszzz
#LOC_KTT_antennaArrays_Description = Combining antennas so we can communicate farther!zzz</v>
      </c>
    </row>
    <row r="75" spans="1:20" x14ac:dyDescent="0.35">
      <c r="A75" s="20" t="s">
        <v>1014</v>
      </c>
      <c r="B75">
        <f>VLOOKUP(primary[[#This Row],[id]],TreeDesign!$A$3:$C$500,2,FALSE)</f>
        <v>4</v>
      </c>
      <c r="C75">
        <f>VLOOKUP(primary[[#This Row],[id]],TreeDesign!$A$3:$C$500,3,FALSE)</f>
        <v>43</v>
      </c>
      <c r="D75" t="s">
        <v>1017</v>
      </c>
      <c r="E75" t="s">
        <v>1017</v>
      </c>
      <c r="F75" s="20" t="s">
        <v>489</v>
      </c>
      <c r="G75" s="17" t="s">
        <v>350</v>
      </c>
      <c r="I75" t="s">
        <v>1013</v>
      </c>
      <c r="J75" t="s">
        <v>267</v>
      </c>
      <c r="K75" t="s">
        <v>266</v>
      </c>
      <c r="Q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5" t="s">
        <v>296</v>
      </c>
      <c r="S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-2630,412,0
    scale = 0.7
    Parent
    {
        parentID = prototypeSatellites
        lineFrom = RIGHT
        lineTo = LEFT
    }
}</v>
      </c>
      <c r="T75" t="str">
        <f>_xlfn.CONCAT(IF(LEFT(primary[[#This Row],[title]],1)&lt;&gt;"#",_xlfn.CONCAT("#LOC_KTT_",primary[[#This Row],[id]],"_Title = ",primary[[#This Row],[title]],"zzz"),""),IF(LEFT(primary[[#This Row],[description]],1)&lt;&gt;"#",_xlfn.CONCAT(CHAR(10),"#LOC_KTT_",primary[[#This Row],[id]],"_Description = ",primary[[#This Row],[description]],"zzz"),""))</f>
        <v>#LOC_KTT_basicSatellites_Title = Basic Satelliteszzz
#LOC_KTT_basicSatellites_Description = 48 6f 77 20 6d 75 63 68 20 77 6f 6f 64 20 77 6f 75 6c 64 20 61 20 77 6f 6f 64 63 68 75 63 6b 20 63 68 75 63 6b 20 69 66 20 61 20 77 6f 6f 64 63 68 75 63 6b 20 63 6f 75 6c 64 20 63 68 75 63 6b 20 77 6f 6f 64 3fzzz</v>
      </c>
    </row>
    <row r="76" spans="1:20" x14ac:dyDescent="0.35">
      <c r="A76" s="20" t="s">
        <v>452</v>
      </c>
      <c r="B76">
        <f>VLOOKUP(primary[[#This Row],[id]],TreeDesign!$A$3:$C$500,2,FALSE)</f>
        <v>4</v>
      </c>
      <c r="C76">
        <f>VLOOKUP(primary[[#This Row],[id]],TreeDesign!$A$3:$C$500,3,FALSE)</f>
        <v>44</v>
      </c>
      <c r="D76" t="s">
        <v>472</v>
      </c>
      <c r="E76" t="s">
        <v>472</v>
      </c>
      <c r="F76" s="20" t="s">
        <v>492</v>
      </c>
      <c r="G76" s="17" t="s">
        <v>350</v>
      </c>
      <c r="I76" t="s">
        <v>1013</v>
      </c>
      <c r="J76" t="s">
        <v>267</v>
      </c>
      <c r="K76" t="s">
        <v>266</v>
      </c>
      <c r="Q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6" t="s">
        <v>296</v>
      </c>
      <c r="S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-2630,368,0
    scale = 0.7
    Parent
    {
        parentID = prototypeSatellites
        lineFrom = RIGHT
        lineTo = LEFT
    }
}</v>
      </c>
      <c r="T76" t="str">
        <f>_xlfn.CONCAT(IF(LEFT(primary[[#This Row],[title]],1)&lt;&gt;"#",_xlfn.CONCAT("#LOC_KTT_",primary[[#This Row],[id]],"_Title = ",primary[[#This Row],[title]],"zzz"),""),IF(LEFT(primary[[#This Row],[description]],1)&lt;&gt;"#",_xlfn.CONCAT(CHAR(10),"#LOC_KTT_",primary[[#This Row],[id]],"_Description = ",primary[[#This Row],[description]],"zzz"),""))</f>
        <v>#LOC_KTT_avionics_Title = Avionicszzz
#LOC_KTT_avionics_Description = After 18,067 flights, Kerbals are starting to feel a bit tired of flying everything themselves.zzz</v>
      </c>
    </row>
    <row r="77" spans="1:20" x14ac:dyDescent="0.35">
      <c r="A77" s="20" t="s">
        <v>31</v>
      </c>
      <c r="B77">
        <f>VLOOKUP(primary[[#This Row],[id]],TreeDesign!$A$3:$C$500,2,FALSE)</f>
        <v>4</v>
      </c>
      <c r="C77">
        <f>VLOOKUP(primary[[#This Row],[id]],TreeDesign!$A$3:$C$500,3,FALSE)</f>
        <v>46</v>
      </c>
      <c r="D77" t="s">
        <v>445</v>
      </c>
      <c r="E77" t="s">
        <v>445</v>
      </c>
      <c r="F77" t="s">
        <v>480</v>
      </c>
      <c r="G77" s="17" t="s">
        <v>350</v>
      </c>
      <c r="I77" t="s">
        <v>482</v>
      </c>
      <c r="J77" t="s">
        <v>267</v>
      </c>
      <c r="K77" t="s">
        <v>266</v>
      </c>
      <c r="Q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7" t="s">
        <v>296</v>
      </c>
      <c r="S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-2630,280,0
    scale = 0.7
    Parent
    {
        parentID = earlySolar
        lineFrom = RIGHT
        lineTo = LEFT
    }
}</v>
      </c>
      <c r="T77" t="str">
        <f>_xlfn.CONCAT(IF(LEFT(primary[[#This Row],[title]],1)&lt;&gt;"#",_xlfn.CONCAT("#LOC_KTT_",primary[[#This Row],[id]],"_Title = ",primary[[#This Row],[title]],"zzz"),""),IF(LEFT(primary[[#This Row],[description]],1)&lt;&gt;"#",_xlfn.CONCAT(CHAR(10),"#LOC_KTT_",primary[[#This Row],[id]],"_Description = ",primary[[#This Row],[description]],"zzz"),""))</f>
        <v>#LOC_KTT_batteryTech_Title = Battery Techzzz
#LOC_KTT_batteryTech_Description = Batteries help us get a bit more bang for our buck.zzz</v>
      </c>
    </row>
    <row r="78" spans="1:20" x14ac:dyDescent="0.35">
      <c r="A78" s="20" t="s">
        <v>1458</v>
      </c>
      <c r="B78" s="17">
        <f>VLOOKUP(primary[[#This Row],[id]],TreeDesign!$A$3:$C$500,2,FALSE)</f>
        <v>4</v>
      </c>
      <c r="C78" s="17">
        <f>VLOOKUP(primary[[#This Row],[id]],TreeDesign!$A$3:$C$500,3,FALSE)</f>
        <v>51</v>
      </c>
      <c r="D78" t="s">
        <v>1473</v>
      </c>
      <c r="E78" t="s">
        <v>1442</v>
      </c>
      <c r="F78" t="s">
        <v>1488</v>
      </c>
      <c r="G78" s="18" t="s">
        <v>350</v>
      </c>
      <c r="H78" t="s">
        <v>1503</v>
      </c>
      <c r="P78">
        <v>0</v>
      </c>
      <c r="Q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8" t="s">
        <v>296</v>
      </c>
      <c r="S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tier4_bottom
    tier = 4
    title = #LOC_KTT_tier4_Title
    description = #LOC_KTT_tier4_Description
    cost = 0
    hideEmpty = False
    nodeName = ktt_tier4_bottom
    anyToUnlock = False
    icon = KiwiTechTree/Icons/ktt_icon_tier4
    pos = -2630,60,0
    scale = 0.7
}</v>
      </c>
      <c r="T78" s="17" t="str">
        <f>_xlfn.CONCAT(IF(LEFT(primary[[#This Row],[title]],1)&lt;&gt;"#",_xlfn.CONCAT("#LOC_KTT_",primary[[#This Row],[id]],"_Title = ",primary[[#This Row],[title]],"zzz"),""),IF(LEFT(primary[[#This Row],[description]],1)&lt;&gt;"#",_xlfn.CONCAT(CHAR(10),"#LOC_KTT_",primary[[#This Row],[id]],"_Description = ",primary[[#This Row],[description]],"zzz"),""))</f>
        <v/>
      </c>
    </row>
    <row r="79" spans="1:20" x14ac:dyDescent="0.35">
      <c r="A79" s="20" t="s">
        <v>1055</v>
      </c>
      <c r="B79" s="17">
        <f>VLOOKUP(primary[[#This Row],[id]],TreeDesign!$A$3:$C$500,2,FALSE)</f>
        <v>4.5</v>
      </c>
      <c r="C79" s="17">
        <f>VLOOKUP(primary[[#This Row],[id]],TreeDesign!$A$3:$C$500,3,FALSE)</f>
        <v>15</v>
      </c>
      <c r="D79" t="s">
        <v>1085</v>
      </c>
      <c r="E79" t="s">
        <v>1085</v>
      </c>
      <c r="F79" s="20" t="s">
        <v>1118</v>
      </c>
      <c r="G79" s="18" t="s">
        <v>349</v>
      </c>
      <c r="I79" t="s">
        <v>1022</v>
      </c>
      <c r="J79" t="s">
        <v>267</v>
      </c>
      <c r="K79" t="s">
        <v>266</v>
      </c>
      <c r="O79" t="s">
        <v>1097</v>
      </c>
      <c r="Q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79" t="s">
        <v>296</v>
      </c>
      <c r="S7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earlyLiquidFuelPropulsionSystems
    tier = 4.5
    title = #LOC_KTT_earlyLiquidFuelPropulsionSystems_Title // Early Liquid Fuel Propulsion Systems
    description = #LOC_KTT_earlyLiquidFuelPropulsionSystems_Description // These may help keep the rocket in the direction that was originally intended.
    cost = 25
    hideEmpty = False
    nodeName = ktt_earlyLiquidFuelPropulsionSystems
    anyToUnlock = True
    icon = KiwiTechTree/Icons/ktt_icon_earlyLiquidFuelPropulsionSystems
    pos = -2575,1644,0
    scale = 0.7
    Parent
    {
        parentID = earlyPropulsionSystems
        lineFrom = RIGHT
        lineTo = LEFT
    }
}</v>
      </c>
      <c r="T79" t="str">
        <f>_xlfn.CONCAT(IF(LEFT(primary[[#This Row],[title]],1)&lt;&gt;"#",_xlfn.CONCAT("#LOC_KTT_",primary[[#This Row],[id]],"_Title = ",primary[[#This Row],[title]],"zzz"),""),IF(LEFT(primary[[#This Row],[description]],1)&lt;&gt;"#",_xlfn.CONCAT(CHAR(10),"#LOC_KTT_",primary[[#This Row],[id]],"_Description = ",primary[[#This Row],[description]],"zzz"),""))</f>
        <v>#LOC_KTT_earlyLiquidFuelPropulsionSystems_Title = Early Liquid Fuel Propulsion Systemszzz
#LOC_KTT_earlyLiquidFuelPropulsionSystems_Description = These may help keep the rocket in the direction that was originally intended.zzz</v>
      </c>
    </row>
    <row r="80" spans="1:20" x14ac:dyDescent="0.35">
      <c r="A80" s="20" t="s">
        <v>20</v>
      </c>
      <c r="B80">
        <f>VLOOKUP(primary[[#This Row],[id]],TreeDesign!$A$3:$C$500,2,FALSE)</f>
        <v>4.5</v>
      </c>
      <c r="C80">
        <f>VLOOKUP(primary[[#This Row],[id]],TreeDesign!$A$3:$C$500,3,FALSE)</f>
        <v>16</v>
      </c>
      <c r="D80" t="s">
        <v>331</v>
      </c>
      <c r="E80" t="s">
        <v>331</v>
      </c>
      <c r="F80" t="s">
        <v>334</v>
      </c>
      <c r="G80" s="19" t="s">
        <v>349</v>
      </c>
      <c r="I80" t="s">
        <v>21</v>
      </c>
      <c r="J80" t="s">
        <v>267</v>
      </c>
      <c r="K80" t="s">
        <v>266</v>
      </c>
      <c r="O80" t="s">
        <v>1097</v>
      </c>
      <c r="Q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0" t="s">
        <v>296</v>
      </c>
      <c r="S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4.5
    title = #LOC_KTT_advancedCryoRocketry_Title // Advanced Cryogenic Rocketry
    description = #LOC_KTT_advancedCryoRocketry_Description // Our Cryo Rockets are advanced, or something.
    cost = 25
    hideEmpty = False
    nodeName = ktt_advancedCryoRocketry
    anyToUnlock = True
    icon = KiwiTechTree/Icons/ktt_icon_advancedCryoRocketry
    pos = -2575,1600,0
    scale = 0.7
    Parent
    {
        parentID = advRocketry
        lineFrom = RIGHT
        lineTo = LEFT
    }
}</v>
      </c>
      <c r="T80" t="str">
        <f>_xlfn.CONCAT(IF(LEFT(primary[[#This Row],[title]],1)&lt;&gt;"#",_xlfn.CONCAT("#LOC_KTT_",primary[[#This Row],[id]],"_Title = ",primary[[#This Row],[title]],"zzz"),""),IF(LEFT(primary[[#This Row],[description]],1)&lt;&gt;"#",_xlfn.CONCAT(CHAR(10),"#LOC_KTT_",primary[[#This Row],[id]],"_Description = ",primary[[#This Row],[description]],"zzz"),""))</f>
        <v>#LOC_KTT_advancedCryoRocketry_Title = Advanced Cryogenic Rocketryzzz
#LOC_KTT_advancedCryoRocketry_Description = Our Cryo Rockets are advanced, or something.zzz</v>
      </c>
    </row>
    <row r="81" spans="1:20" x14ac:dyDescent="0.35">
      <c r="A81" s="20" t="s">
        <v>1043</v>
      </c>
      <c r="B81" s="17">
        <f>VLOOKUP(primary[[#This Row],[id]],TreeDesign!$A$3:$C$500,2,FALSE)</f>
        <v>4.5</v>
      </c>
      <c r="C81" s="17">
        <f>VLOOKUP(primary[[#This Row],[id]],TreeDesign!$A$3:$C$500,3,FALSE)</f>
        <v>18</v>
      </c>
      <c r="D81" t="s">
        <v>1070</v>
      </c>
      <c r="E81" t="s">
        <v>1070</v>
      </c>
      <c r="F81" s="20" t="s">
        <v>1107</v>
      </c>
      <c r="G81" s="18" t="s">
        <v>349</v>
      </c>
      <c r="I81" t="s">
        <v>21</v>
      </c>
      <c r="J81" t="s">
        <v>267</v>
      </c>
      <c r="K81" t="s">
        <v>266</v>
      </c>
      <c r="O81" t="s">
        <v>1097</v>
      </c>
      <c r="Q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1" t="s">
        <v>296</v>
      </c>
      <c r="S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advancedLiquidFuelRocketry
    tier = 4.5
    title = #LOC_KTT_advancedLiquidFuelRocketry_Title // Advanced Liquid Fuel Rocketry
    description = #LOC_KTT_advancedLiquidFuelRocketry_Description // Step 25, Point Rocket (B) at Planet (F) and light Fuse (G).  Note: Remember to open door and bring a snack.
    cost = 25
    hideEmpty = False
    nodeName = ktt_advancedLiquidFuelRocketry
    anyToUnlock = True
    icon = KiwiTechTree/Icons/ktt_icon_advancedLiquidFuelRocketry
    pos = -2575,1512,0
    scale = 0.7
    Parent
    {
        parentID = advRocketry
        lineFrom = RIGHT
        lineTo = LEFT
    }
}</v>
      </c>
      <c r="T81" t="str">
        <f>_xlfn.CONCAT(IF(LEFT(primary[[#This Row],[title]],1)&lt;&gt;"#",_xlfn.CONCAT("#LOC_KTT_",primary[[#This Row],[id]],"_Title = ",primary[[#This Row],[title]],"zzz"),""),IF(LEFT(primary[[#This Row],[description]],1)&lt;&gt;"#",_xlfn.CONCAT(CHAR(10),"#LOC_KTT_",primary[[#This Row],[id]],"_Description = ",primary[[#This Row],[description]],"zzz"),""))</f>
        <v>#LOC_KTT_advancedLiquidFuelRocketry_Title = Advanced Liquid Fuel Rocketryzzz
#LOC_KTT_advancedLiquidFuelRocketry_Description = Step 25, Point Rocket (B) at Planet (F) and light Fuse (G).  Note: Remember to open door and bring a snack.zzz</v>
      </c>
    </row>
    <row r="82" spans="1:20" x14ac:dyDescent="0.35">
      <c r="A82" s="20" t="s">
        <v>26</v>
      </c>
      <c r="B82">
        <f>VLOOKUP(primary[[#This Row],[id]],TreeDesign!$A$3:$C$500,2,FALSE)</f>
        <v>4.5</v>
      </c>
      <c r="C82">
        <f>VLOOKUP(primary[[#This Row],[id]],TreeDesign!$A$3:$C$500,3,FALSE)</f>
        <v>30</v>
      </c>
      <c r="D82" t="s">
        <v>446</v>
      </c>
      <c r="E82" t="s">
        <v>446</v>
      </c>
      <c r="F82" t="s">
        <v>481</v>
      </c>
      <c r="G82" s="17" t="s">
        <v>350</v>
      </c>
      <c r="I82" t="s">
        <v>27</v>
      </c>
      <c r="J82" t="s">
        <v>267</v>
      </c>
      <c r="K82" t="s">
        <v>266</v>
      </c>
      <c r="Q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2" t="s">
        <v>484</v>
      </c>
      <c r="S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-2575,984,0
    scale = 0.7
    Parent
    {
        parentID = aviation
        lineFrom = RIGHT
        lineTo = LEFT
    }
}</v>
      </c>
      <c r="T82" t="str">
        <f>_xlfn.CONCAT(IF(LEFT(primary[[#This Row],[title]],1)&lt;&gt;"#",_xlfn.CONCAT("#LOC_KTT_",primary[[#This Row],[id]],"_Title = ",primary[[#This Row],[title]],"zzz"),""),IF(LEFT(primary[[#This Row],[description]],1)&lt;&gt;"#",_xlfn.CONCAT(CHAR(10),"#LOC_KTT_",primary[[#This Row],[id]],"_Description = ",primary[[#This Row],[description]],"zzz"),""))</f>
        <v>#LOC_KTT_proceduralWings_Title = Procedural Wingszzz
#LOC_KTT_proceduralWings_Description = There comes a time in every kerbal's short, but exciting life in which they say, "The heck with using 25 pieces to assemble a wing, I am going to hammer out my own. It will be as good as those others."  They will be sadly missed.zzz</v>
      </c>
    </row>
    <row r="83" spans="1:20" x14ac:dyDescent="0.35">
      <c r="A83" s="20" t="s">
        <v>48</v>
      </c>
      <c r="B83">
        <f>VLOOKUP(primary[[#This Row],[id]],TreeDesign!$A$3:$C$500,2,FALSE)</f>
        <v>4.5</v>
      </c>
      <c r="C83">
        <f>VLOOKUP(primary[[#This Row],[id]],TreeDesign!$A$3:$C$500,3,FALSE)</f>
        <v>37</v>
      </c>
      <c r="D83" t="s">
        <v>500</v>
      </c>
      <c r="E83" t="s">
        <v>500</v>
      </c>
      <c r="F83" t="s">
        <v>501</v>
      </c>
      <c r="G83" s="17" t="s">
        <v>350</v>
      </c>
      <c r="I83" t="s">
        <v>29</v>
      </c>
      <c r="J83" t="s">
        <v>267</v>
      </c>
      <c r="K83" t="s">
        <v>266</v>
      </c>
      <c r="Q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3" t="s">
        <v>296</v>
      </c>
      <c r="S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-2575,676,0
    scale = 0.7
    Parent
    {
        parentID = basicReentryModule
        lineFrom = RIGHT
        lineTo = LEFT
    }
}</v>
      </c>
      <c r="T83" t="str">
        <f>_xlfn.CONCAT(IF(LEFT(primary[[#This Row],[title]],1)&lt;&gt;"#",_xlfn.CONCAT("#LOC_KTT_",primary[[#This Row],[id]],"_Title = ",primary[[#This Row],[title]],"zzz"),""),IF(LEFT(primary[[#This Row],[description]],1)&lt;&gt;"#",_xlfn.CONCAT(CHAR(10),"#LOC_KTT_",primary[[#This Row],[id]],"_Description = ",primary[[#This Row],[description]],"zzz"),""))</f>
        <v>#LOC_KTT_reentryModule_Title = Re-Entry Modulezzz
#LOC_KTT_reentryModule_Description = Twice the kerbals, twice the danger.zzz</v>
      </c>
    </row>
    <row r="84" spans="1:20" x14ac:dyDescent="0.35">
      <c r="A84" s="20" t="s">
        <v>1428</v>
      </c>
      <c r="B84" s="17">
        <f>VLOOKUP(primary[[#This Row],[id]],TreeDesign!$A$3:$C$500,2,FALSE)</f>
        <v>5</v>
      </c>
      <c r="C84" s="17">
        <f>VLOOKUP(primary[[#This Row],[id]],TreeDesign!$A$3:$C$500,3,FALSE)</f>
        <v>1</v>
      </c>
      <c r="D84" s="22" t="s">
        <v>1443</v>
      </c>
      <c r="E84" s="22" t="s">
        <v>1443</v>
      </c>
      <c r="F84" s="22" t="s">
        <v>1443</v>
      </c>
      <c r="G84" s="18" t="s">
        <v>350</v>
      </c>
      <c r="P84">
        <v>0</v>
      </c>
      <c r="Q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84" t="s">
        <v>296</v>
      </c>
      <c r="S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
    tier = 5
    title = #LOC_KTT_tier5_Title // Tier 5
    description = #LOC_KTT_tier5_Description // Tier 5
    cost = 0
    hideEmpty = False
    nodeName = ktt_tier5
    anyToUnlock = False
    icon = KiwiTechTree/Icons/ktt_icon_tier5
    pos = -2410,2260,0
    scale = 0.7
}</v>
      </c>
      <c r="T84" s="17" t="str">
        <f>_xlfn.CONCAT(IF(LEFT(primary[[#This Row],[title]],1)&lt;&gt;"#",_xlfn.CONCAT("#LOC_KTT_",primary[[#This Row],[id]],"_Title = ",primary[[#This Row],[title]],"zzz"),""),IF(LEFT(primary[[#This Row],[description]],1)&lt;&gt;"#",_xlfn.CONCAT(CHAR(10),"#LOC_KTT_",primary[[#This Row],[id]],"_Description = ",primary[[#This Row],[description]],"zzz"),""))</f>
        <v>#LOC_KTT_tier5_Title = Tier 5zzz
#LOC_KTT_tier5_Description = Tier 5zzz</v>
      </c>
    </row>
    <row r="85" spans="1:20" x14ac:dyDescent="0.35">
      <c r="A85" s="20" t="s">
        <v>34</v>
      </c>
      <c r="B85">
        <f>VLOOKUP(primary[[#This Row],[id]],TreeDesign!$A$3:$C$500,2,FALSE)</f>
        <v>5</v>
      </c>
      <c r="C85">
        <f>VLOOKUP(primary[[#This Row],[id]],TreeDesign!$A$3:$C$500,3,FALSE)</f>
        <v>2</v>
      </c>
      <c r="D85" t="s">
        <v>362</v>
      </c>
      <c r="E85" t="s">
        <v>362</v>
      </c>
      <c r="F85" t="s">
        <v>369</v>
      </c>
      <c r="G85" s="17" t="s">
        <v>350</v>
      </c>
      <c r="I85" t="s">
        <v>19</v>
      </c>
      <c r="J85" t="s">
        <v>267</v>
      </c>
      <c r="K85" t="s">
        <v>266</v>
      </c>
      <c r="L85" t="s">
        <v>18</v>
      </c>
      <c r="M85" t="s">
        <v>267</v>
      </c>
      <c r="N85" t="s">
        <v>266</v>
      </c>
      <c r="Q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5" t="s">
        <v>296</v>
      </c>
      <c r="S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-2410,2216,0
    scale = 0.7
    Parent
    {
        parentID = smallBoosters
        lineFrom = RIGHT
        lineTo = LEFT
    }
    Parent
    {
        parentID = flightControl
        lineFrom = RIGHT
        lineTo = LEFT
    }
}</v>
      </c>
      <c r="T85" t="str">
        <f>_xlfn.CONCAT(IF(LEFT(primary[[#This Row],[title]],1)&lt;&gt;"#",_xlfn.CONCAT("#LOC_KTT_",primary[[#This Row],[id]],"_Title = ",primary[[#This Row],[title]],"zzz"),""),IF(LEFT(primary[[#This Row],[description]],1)&lt;&gt;"#",_xlfn.CONCAT(CHAR(10),"#LOC_KTT_",primary[[#This Row],[id]],"_Description = ",primary[[#This Row],[description]],"zzz"),""))</f>
        <v>#LOC_KTT_mediumBoosters_Title = Medium Solid Rocket Boosterszzz
#LOC_KTT_mediumBoosters_Description = At some point, we want to get into orbit using only solid rockets to challenge our doubters and naysayers.zzz</v>
      </c>
    </row>
    <row r="86" spans="1:20" x14ac:dyDescent="0.35">
      <c r="A86" s="20" t="s">
        <v>32</v>
      </c>
      <c r="B86">
        <f>VLOOKUP(primary[[#This Row],[id]],TreeDesign!$A$3:$C$500,2,FALSE)</f>
        <v>5</v>
      </c>
      <c r="C86">
        <f>VLOOKUP(primary[[#This Row],[id]],TreeDesign!$A$3:$C$500,3,FALSE)</f>
        <v>11</v>
      </c>
      <c r="D86" t="s">
        <v>504</v>
      </c>
      <c r="E86" t="s">
        <v>1268</v>
      </c>
      <c r="F86" t="s">
        <v>505</v>
      </c>
      <c r="G86" s="17" t="s">
        <v>350</v>
      </c>
      <c r="H86" t="s">
        <v>506</v>
      </c>
      <c r="I86" t="s">
        <v>18</v>
      </c>
      <c r="J86" t="s">
        <v>267</v>
      </c>
      <c r="K86" t="s">
        <v>266</v>
      </c>
      <c r="Q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6" t="s">
        <v>302</v>
      </c>
      <c r="S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-2410,1820,0
    scale = 0.7
    Parent
    {
        parentID = flightControl
        lineFrom = RIGHT
        lineTo = LEFT
    }
}</v>
      </c>
      <c r="T86" t="str">
        <f>_xlfn.CONCAT(IF(LEFT(primary[[#This Row],[title]],1)&lt;&gt;"#",_xlfn.CONCAT("#LOC_KTT_",primary[[#This Row],[id]],"_Title = ",primary[[#This Row],[title]],"zzz"),""),IF(LEFT(primary[[#This Row],[description]],1)&lt;&gt;"#",_xlfn.CONCAT(CHAR(10),"#LOC_KTT_",primary[[#This Row],[id]],"_Description = ",primary[[#This Row],[description]],"zzz"),""))</f>
        <v/>
      </c>
    </row>
    <row r="87" spans="1:20" x14ac:dyDescent="0.35">
      <c r="A87" s="20" t="s">
        <v>33</v>
      </c>
      <c r="B87">
        <f>VLOOKUP(primary[[#This Row],[id]],TreeDesign!$A$3:$C$500,2,FALSE)</f>
        <v>5</v>
      </c>
      <c r="C87">
        <f>VLOOKUP(primary[[#This Row],[id]],TreeDesign!$A$3:$C$500,3,FALSE)</f>
        <v>14</v>
      </c>
      <c r="D87" t="s">
        <v>515</v>
      </c>
      <c r="E87" t="s">
        <v>1269</v>
      </c>
      <c r="F87" t="s">
        <v>516</v>
      </c>
      <c r="G87" s="17" t="s">
        <v>350</v>
      </c>
      <c r="H87" t="s">
        <v>517</v>
      </c>
      <c r="I87" t="s">
        <v>1022</v>
      </c>
      <c r="J87" t="s">
        <v>267</v>
      </c>
      <c r="K87" t="s">
        <v>266</v>
      </c>
      <c r="Q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7" t="s">
        <v>302</v>
      </c>
      <c r="S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-2410,1688,0
    scale = 0.7
    Parent
    {
        parentID = earlyPropulsionSystems
        lineFrom = RIGHT
        lineTo = LEFT
    }
}</v>
      </c>
      <c r="T87" t="str">
        <f>_xlfn.CONCAT(IF(LEFT(primary[[#This Row],[title]],1)&lt;&gt;"#",_xlfn.CONCAT("#LOC_KTT_",primary[[#This Row],[id]],"_Title = ",primary[[#This Row],[title]],"zzz"),""),IF(LEFT(primary[[#This Row],[description]],1)&lt;&gt;"#",_xlfn.CONCAT(CHAR(10),"#LOC_KTT_",primary[[#This Row],[id]],"_Description = ",primary[[#This Row],[description]],"zzz"),""))</f>
        <v/>
      </c>
    </row>
    <row r="88" spans="1:20" x14ac:dyDescent="0.35">
      <c r="A88" s="20" t="s">
        <v>36</v>
      </c>
      <c r="B88">
        <f>VLOOKUP(primary[[#This Row],[id]],TreeDesign!$A$3:$C$500,2,FALSE)</f>
        <v>5</v>
      </c>
      <c r="C88">
        <f>VLOOKUP(primary[[#This Row],[id]],TreeDesign!$A$3:$C$500,3,FALSE)</f>
        <v>17</v>
      </c>
      <c r="D88" t="s">
        <v>378</v>
      </c>
      <c r="E88" t="s">
        <v>1270</v>
      </c>
      <c r="F88" t="s">
        <v>379</v>
      </c>
      <c r="G88" s="17" t="s">
        <v>350</v>
      </c>
      <c r="H88" t="s">
        <v>292</v>
      </c>
      <c r="I88" t="s">
        <v>21</v>
      </c>
      <c r="J88" t="s">
        <v>267</v>
      </c>
      <c r="K88" t="s">
        <v>266</v>
      </c>
      <c r="Q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8" t="s">
        <v>302</v>
      </c>
      <c r="S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-2410,1556,0
    scale = 0.7
    Parent
    {
        parentID = advRocketry
        lineFrom = RIGHT
        lineTo = LEFT
    }
}</v>
      </c>
      <c r="T88" t="str">
        <f>_xlfn.CONCAT(IF(LEFT(primary[[#This Row],[title]],1)&lt;&gt;"#",_xlfn.CONCAT("#LOC_KTT_",primary[[#This Row],[id]],"_Title = ",primary[[#This Row],[title]],"zzz"),""),IF(LEFT(primary[[#This Row],[description]],1)&lt;&gt;"#",_xlfn.CONCAT(CHAR(10),"#LOC_KTT_",primary[[#This Row],[id]],"_Description = ",primary[[#This Row],[description]],"zzz"),""))</f>
        <v/>
      </c>
    </row>
    <row r="89" spans="1:20" x14ac:dyDescent="0.35">
      <c r="A89" s="20" t="s">
        <v>37</v>
      </c>
      <c r="B89">
        <f>VLOOKUP(primary[[#This Row],[id]],TreeDesign!$A$3:$C$500,2,FALSE)</f>
        <v>5</v>
      </c>
      <c r="C89">
        <f>VLOOKUP(primary[[#This Row],[id]],TreeDesign!$A$3:$C$500,3,FALSE)</f>
        <v>20</v>
      </c>
      <c r="D89" t="s">
        <v>394</v>
      </c>
      <c r="E89" t="s">
        <v>1271</v>
      </c>
      <c r="F89" t="s">
        <v>395</v>
      </c>
      <c r="G89" s="17" t="s">
        <v>350</v>
      </c>
      <c r="H89" t="s">
        <v>396</v>
      </c>
      <c r="I89" t="s">
        <v>22</v>
      </c>
      <c r="J89" t="s">
        <v>267</v>
      </c>
      <c r="K89" t="s">
        <v>266</v>
      </c>
      <c r="Q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9" t="s">
        <v>302</v>
      </c>
      <c r="S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-2410,1424,0
    scale = 0.7
    Parent
    {
        parentID = basicFuelSystems
        lineFrom = RIGHT
        lineTo = LEFT
    }
}</v>
      </c>
      <c r="T89" t="str">
        <f>_xlfn.CONCAT(IF(LEFT(primary[[#This Row],[title]],1)&lt;&gt;"#",_xlfn.CONCAT("#LOC_KTT_",primary[[#This Row],[id]],"_Title = ",primary[[#This Row],[title]],"zzz"),""),IF(LEFT(primary[[#This Row],[description]],1)&lt;&gt;"#",_xlfn.CONCAT(CHAR(10),"#LOC_KTT_",primary[[#This Row],[id]],"_Description = ",primary[[#This Row],[description]],"zzz"),""))</f>
        <v/>
      </c>
    </row>
    <row r="90" spans="1:20" x14ac:dyDescent="0.35">
      <c r="A90" s="20" t="s">
        <v>38</v>
      </c>
      <c r="B90">
        <f>VLOOKUP(primary[[#This Row],[id]],TreeDesign!$A$3:$C$500,2,FALSE)</f>
        <v>5</v>
      </c>
      <c r="C90">
        <f>VLOOKUP(primary[[#This Row],[id]],TreeDesign!$A$3:$C$500,3,FALSE)</f>
        <v>21</v>
      </c>
      <c r="D90" t="s">
        <v>518</v>
      </c>
      <c r="E90" t="s">
        <v>518</v>
      </c>
      <c r="F90" t="s">
        <v>519</v>
      </c>
      <c r="G90" s="19" t="s">
        <v>350</v>
      </c>
      <c r="I90" t="s">
        <v>23</v>
      </c>
      <c r="J90" t="s">
        <v>267</v>
      </c>
      <c r="K90" t="s">
        <v>266</v>
      </c>
      <c r="Q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0" t="s">
        <v>296</v>
      </c>
      <c r="S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-2410,1380,0
    scale = 0.7
    Parent
    {
        parentID = fuelLines
        lineFrom = RIGHT
        lineTo = LEFT
    }
}</v>
      </c>
      <c r="T90" t="str">
        <f>_xlfn.CONCAT(IF(LEFT(primary[[#This Row],[title]],1)&lt;&gt;"#",_xlfn.CONCAT("#LOC_KTT_",primary[[#This Row],[id]],"_Title = ",primary[[#This Row],[title]],"zzz"),""),IF(LEFT(primary[[#This Row],[description]],1)&lt;&gt;"#",_xlfn.CONCAT(CHAR(10),"#LOC_KTT_",primary[[#This Row],[id]],"_Description = ",primary[[#This Row],[description]],"zzz"),""))</f>
        <v>#LOC_KTT_flexibleFuelSolutions_Title = Flexible Fuel Solutionszzz
#LOC_KTT_flexibleFuelSolutions_Description = Mmm, doughnuts.zzz</v>
      </c>
    </row>
    <row r="91" spans="1:20" x14ac:dyDescent="0.35">
      <c r="A91" s="20" t="s">
        <v>39</v>
      </c>
      <c r="B91">
        <f>VLOOKUP(primary[[#This Row],[id]],TreeDesign!$A$3:$C$500,2,FALSE)</f>
        <v>5</v>
      </c>
      <c r="C91">
        <f>VLOOKUP(primary[[#This Row],[id]],TreeDesign!$A$3:$C$500,3,FALSE)</f>
        <v>23</v>
      </c>
      <c r="D91" t="s">
        <v>520</v>
      </c>
      <c r="E91" t="s">
        <v>520</v>
      </c>
      <c r="F91" t="s">
        <v>521</v>
      </c>
      <c r="G91" s="19" t="s">
        <v>350</v>
      </c>
      <c r="I91" t="s">
        <v>24</v>
      </c>
      <c r="J91" t="s">
        <v>267</v>
      </c>
      <c r="K91" t="s">
        <v>266</v>
      </c>
      <c r="Q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1" t="s">
        <v>296</v>
      </c>
      <c r="S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-2410,1292,0
    scale = 0.7
    Parent
    {
        parentID = decoupling
        lineFrom = RIGHT
        lineTo = LEFT
    }
}</v>
      </c>
      <c r="T91" t="str">
        <f>_xlfn.CONCAT(IF(LEFT(primary[[#This Row],[title]],1)&lt;&gt;"#",_xlfn.CONCAT("#LOC_KTT_",primary[[#This Row],[id]],"_Title = ",primary[[#This Row],[title]],"zzz"),""),IF(LEFT(primary[[#This Row],[description]],1)&lt;&gt;"#",_xlfn.CONCAT(CHAR(10),"#LOC_KTT_",primary[[#This Row],[id]],"_Description = ",primary[[#This Row],[description]],"zzz"),""))</f>
        <v>#LOC_KTT_docking_Title = Dockingzzz
#LOC_KTT_docking_Description = The engineers have said they are pretty sure that the seal on the Clamp-O-Tron will hold.  If not, it will only cause a rapid unplanned disassembly.zzz</v>
      </c>
    </row>
    <row r="92" spans="1:20" x14ac:dyDescent="0.35">
      <c r="A92" s="20" t="s">
        <v>496</v>
      </c>
      <c r="B92">
        <f>VLOOKUP(primary[[#This Row],[id]],TreeDesign!$A$3:$C$500,2,FALSE)</f>
        <v>5</v>
      </c>
      <c r="C92">
        <f>VLOOKUP(primary[[#This Row],[id]],TreeDesign!$A$3:$C$500,3,FALSE)</f>
        <v>24</v>
      </c>
      <c r="D92" t="s">
        <v>478</v>
      </c>
      <c r="E92" t="s">
        <v>478</v>
      </c>
      <c r="F92" s="20" t="s">
        <v>497</v>
      </c>
      <c r="G92" s="17" t="s">
        <v>350</v>
      </c>
      <c r="I92" t="s">
        <v>458</v>
      </c>
      <c r="J92" t="s">
        <v>267</v>
      </c>
      <c r="K92" t="s">
        <v>266</v>
      </c>
      <c r="Q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2" t="s">
        <v>296</v>
      </c>
      <c r="S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-2410,1248,0
    scale = 0.7
    Parent
    {
        parentID = fairings
        lineFrom = RIGHT
        lineTo = LEFT
    }
}</v>
      </c>
      <c r="T92" t="str">
        <f>_xlfn.CONCAT(IF(LEFT(primary[[#This Row],[title]],1)&lt;&gt;"#",_xlfn.CONCAT("#LOC_KTT_",primary[[#This Row],[id]],"_Title = ",primary[[#This Row],[title]],"zzz"),""),IF(LEFT(primary[[#This Row],[description]],1)&lt;&gt;"#",_xlfn.CONCAT(CHAR(10),"#LOC_KTT_",primary[[#This Row],[id]],"_Description = ",primary[[#This Row],[description]],"zzz"),""))</f>
        <v>#LOC_KTT_adapters_Title = Engine Adapterszzz
#LOC_KTT_adapters_Description = For cases where we want to stack thinner fuel tanks or probes on top of wider fuel tanks (and probes?)zzz</v>
      </c>
    </row>
    <row r="93" spans="1:20" x14ac:dyDescent="0.35">
      <c r="A93" s="20" t="s">
        <v>40</v>
      </c>
      <c r="B93">
        <f>VLOOKUP(primary[[#This Row],[id]],TreeDesign!$A$3:$C$500,2,FALSE)</f>
        <v>5</v>
      </c>
      <c r="C93">
        <f>VLOOKUP(primary[[#This Row],[id]],TreeDesign!$A$3:$C$500,3,FALSE)</f>
        <v>25</v>
      </c>
      <c r="D93" t="s">
        <v>425</v>
      </c>
      <c r="E93" t="s">
        <v>1272</v>
      </c>
      <c r="F93" t="s">
        <v>426</v>
      </c>
      <c r="G93" s="17" t="s">
        <v>350</v>
      </c>
      <c r="H93" t="s">
        <v>430</v>
      </c>
      <c r="I93" t="s">
        <v>25</v>
      </c>
      <c r="J93" t="s">
        <v>267</v>
      </c>
      <c r="K93" t="s">
        <v>266</v>
      </c>
      <c r="Q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3" t="s">
        <v>302</v>
      </c>
      <c r="S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-2410,1204,0
    scale = 0.7
    Parent
    {
        parentID = generalConstruction
        lineFrom = RIGHT
        lineTo = LEFT
    }
}</v>
      </c>
      <c r="T93" t="str">
        <f>_xlfn.CONCAT(IF(LEFT(primary[[#This Row],[title]],1)&lt;&gt;"#",_xlfn.CONCAT("#LOC_KTT_",primary[[#This Row],[id]],"_Title = ",primary[[#This Row],[title]],"zzz"),""),IF(LEFT(primary[[#This Row],[description]],1)&lt;&gt;"#",_xlfn.CONCAT(CHAR(10),"#LOC_KTT_",primary[[#This Row],[id]],"_Description = ",primary[[#This Row],[description]],"zzz"),""))</f>
        <v/>
      </c>
    </row>
    <row r="94" spans="1:20" x14ac:dyDescent="0.35">
      <c r="A94" s="20" t="s">
        <v>41</v>
      </c>
      <c r="B94">
        <f>VLOOKUP(primary[[#This Row],[id]],TreeDesign!$A$3:$C$500,2,FALSE)</f>
        <v>5</v>
      </c>
      <c r="C94">
        <f>VLOOKUP(primary[[#This Row],[id]],TreeDesign!$A$3:$C$500,3,FALSE)</f>
        <v>26</v>
      </c>
      <c r="D94" t="s">
        <v>318</v>
      </c>
      <c r="E94" t="s">
        <v>318</v>
      </c>
      <c r="F94" t="s">
        <v>324</v>
      </c>
      <c r="G94" s="17" t="s">
        <v>350</v>
      </c>
      <c r="I94" t="s">
        <v>25</v>
      </c>
      <c r="J94" t="s">
        <v>267</v>
      </c>
      <c r="K94" t="s">
        <v>266</v>
      </c>
      <c r="Q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4" t="s">
        <v>296</v>
      </c>
      <c r="S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-2410,1160,0
    scale = 0.7
    Parent
    {
        parentID = generalConstruction
        lineFrom = RIGHT
        lineTo = LEFT
    }
}</v>
      </c>
      <c r="T94" t="str">
        <f>_xlfn.CONCAT(IF(LEFT(primary[[#This Row],[title]],1)&lt;&gt;"#",_xlfn.CONCAT("#LOC_KTT_",primary[[#This Row],[id]],"_Title = ",primary[[#This Row],[title]],"zzz"),""),IF(LEFT(primary[[#This Row],[description]],1)&lt;&gt;"#",_xlfn.CONCAT(CHAR(10),"#LOC_KTT_",primary[[#This Row],[id]],"_Description = ",primary[[#This Row],[description]],"zzz"),""))</f>
        <v>#LOC_KTT_earlyActuators_Title = Early Actuatorszzz
#LOC_KTT_earlyActuators_Description = KAL, open the pod bay doors.zzz</v>
      </c>
    </row>
    <row r="95" spans="1:20" x14ac:dyDescent="0.35">
      <c r="A95" s="20" t="s">
        <v>42</v>
      </c>
      <c r="B95">
        <f>VLOOKUP(primary[[#This Row],[id]],TreeDesign!$A$3:$C$500,2,FALSE)</f>
        <v>5</v>
      </c>
      <c r="C95">
        <f>VLOOKUP(primary[[#This Row],[id]],TreeDesign!$A$3:$C$500,3,FALSE)</f>
        <v>28</v>
      </c>
      <c r="D95" t="s">
        <v>522</v>
      </c>
      <c r="E95" t="s">
        <v>522</v>
      </c>
      <c r="F95" t="s">
        <v>524</v>
      </c>
      <c r="G95" s="19" t="s">
        <v>350</v>
      </c>
      <c r="I95" t="s">
        <v>118</v>
      </c>
      <c r="J95" t="s">
        <v>267</v>
      </c>
      <c r="K95" t="s">
        <v>266</v>
      </c>
      <c r="L95" t="s">
        <v>27</v>
      </c>
      <c r="M95" t="s">
        <v>267</v>
      </c>
      <c r="N95" t="s">
        <v>266</v>
      </c>
      <c r="Q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5" t="s">
        <v>296</v>
      </c>
      <c r="S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-2410,1072,0
    scale = 0.7
    Parent
    {
        parentID = airLaunch
        lineFrom = RIGHT
        lineTo = LEFT
    }
    Parent
    {
        parentID = aviation
        lineFrom = RIGHT
        lineTo = LEFT
    }
}</v>
      </c>
      <c r="T95" t="str">
        <f>_xlfn.CONCAT(IF(LEFT(primary[[#This Row],[title]],1)&lt;&gt;"#",_xlfn.CONCAT("#LOC_KTT_",primary[[#This Row],[id]],"_Title = ",primary[[#This Row],[title]],"zzz"),""),IF(LEFT(primary[[#This Row],[description]],1)&lt;&gt;"#",_xlfn.CONCAT(CHAR(10),"#LOC_KTT_",primary[[#This Row],[id]],"_Description = ",primary[[#This Row],[description]],"zzz"),""))</f>
        <v>#LOC_KTT_streamlinedFlight_Title = Streamlined Flightzzz
#LOC_KTT_streamlinedFlight_Description = We are never getting off this rock in a flying saucer, or will we?zzz</v>
      </c>
    </row>
    <row r="96" spans="1:20" x14ac:dyDescent="0.35">
      <c r="A96" s="20" t="s">
        <v>43</v>
      </c>
      <c r="B96">
        <f>VLOOKUP(primary[[#This Row],[id]],TreeDesign!$A$3:$C$500,2,FALSE)</f>
        <v>5</v>
      </c>
      <c r="C96">
        <f>VLOOKUP(primary[[#This Row],[id]],TreeDesign!$A$3:$C$500,3,FALSE)</f>
        <v>29</v>
      </c>
      <c r="D96" t="s">
        <v>525</v>
      </c>
      <c r="E96" t="s">
        <v>1273</v>
      </c>
      <c r="F96" t="s">
        <v>526</v>
      </c>
      <c r="G96" s="19" t="s">
        <v>350</v>
      </c>
      <c r="H96" t="s">
        <v>527</v>
      </c>
      <c r="I96" t="s">
        <v>118</v>
      </c>
      <c r="J96" t="s">
        <v>267</v>
      </c>
      <c r="K96" t="s">
        <v>266</v>
      </c>
      <c r="L96" t="s">
        <v>27</v>
      </c>
      <c r="M96" t="s">
        <v>267</v>
      </c>
      <c r="N96" t="s">
        <v>266</v>
      </c>
      <c r="Q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6" t="s">
        <v>302</v>
      </c>
      <c r="S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-2410,1028,0
    scale = 0.7
    Parent
    {
        parentID = airLaunch
        lineFrom = RIGHT
        lineTo = LEFT
    }
    Parent
    {
        parentID = aviation
        lineFrom = RIGHT
        lineTo = LEFT
    }
}</v>
      </c>
      <c r="T96" t="str">
        <f>_xlfn.CONCAT(IF(LEFT(primary[[#This Row],[title]],1)&lt;&gt;"#",_xlfn.CONCAT("#LOC_KTT_",primary[[#This Row],[id]],"_Title = ",primary[[#This Row],[title]],"zzz"),""),IF(LEFT(primary[[#This Row],[description]],1)&lt;&gt;"#",_xlfn.CONCAT(CHAR(10),"#LOC_KTT_",primary[[#This Row],[id]],"_Description = ",primary[[#This Row],[description]],"zzz"),""))</f>
        <v/>
      </c>
    </row>
    <row r="97" spans="1:20" x14ac:dyDescent="0.35">
      <c r="A97" s="20" t="s">
        <v>45</v>
      </c>
      <c r="B97">
        <f>VLOOKUP(primary[[#This Row],[id]],TreeDesign!$A$3:$C$500,2,FALSE)</f>
        <v>5</v>
      </c>
      <c r="C97">
        <f>VLOOKUP(primary[[#This Row],[id]],TreeDesign!$A$3:$C$500,3,FALSE)</f>
        <v>30</v>
      </c>
      <c r="D97" t="s">
        <v>528</v>
      </c>
      <c r="E97" t="s">
        <v>1274</v>
      </c>
      <c r="F97" t="s">
        <v>529</v>
      </c>
      <c r="G97" s="19" t="s">
        <v>350</v>
      </c>
      <c r="H97" t="s">
        <v>530</v>
      </c>
      <c r="I97" t="s">
        <v>27</v>
      </c>
      <c r="J97" t="s">
        <v>267</v>
      </c>
      <c r="K97" t="s">
        <v>266</v>
      </c>
      <c r="Q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7" t="s">
        <v>387</v>
      </c>
      <c r="S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-2410,984,0
    scale = 0.7
    Parent
    {
        parentID = aviation
        lineFrom = RIGHT
        lineTo = LEFT
    }
}</v>
      </c>
      <c r="T97" t="str">
        <f>_xlfn.CONCAT(IF(LEFT(primary[[#This Row],[title]],1)&lt;&gt;"#",_xlfn.CONCAT("#LOC_KTT_",primary[[#This Row],[id]],"_Title = ",primary[[#This Row],[title]],"zzz"),""),IF(LEFT(primary[[#This Row],[description]],1)&lt;&gt;"#",_xlfn.CONCAT(CHAR(10),"#LOC_KTT_",primary[[#This Row],[id]],"_Description = ",primary[[#This Row],[description]],"zzz"),""))</f>
        <v/>
      </c>
    </row>
    <row r="98" spans="1:20" x14ac:dyDescent="0.35">
      <c r="A98" s="20" t="s">
        <v>44</v>
      </c>
      <c r="B98">
        <f>VLOOKUP(primary[[#This Row],[id]],TreeDesign!$A$3:$C$500,2,FALSE)</f>
        <v>5</v>
      </c>
      <c r="C98">
        <f>VLOOKUP(primary[[#This Row],[id]],TreeDesign!$A$3:$C$500,3,FALSE)</f>
        <v>31</v>
      </c>
      <c r="D98" t="s">
        <v>541</v>
      </c>
      <c r="E98" t="s">
        <v>1275</v>
      </c>
      <c r="F98" t="s">
        <v>542</v>
      </c>
      <c r="G98" s="19" t="s">
        <v>350</v>
      </c>
      <c r="H98" t="s">
        <v>543</v>
      </c>
      <c r="I98" t="s">
        <v>119</v>
      </c>
      <c r="J98" t="s">
        <v>267</v>
      </c>
      <c r="K98" t="s">
        <v>266</v>
      </c>
      <c r="Q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8" t="s">
        <v>302</v>
      </c>
      <c r="S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-2410,940,0
    scale = 0.7
    Parent
    {
        parentID = basicLanding
        lineFrom = RIGHT
        lineTo = LEFT
    }
}</v>
      </c>
      <c r="T98" t="str">
        <f>_xlfn.CONCAT(IF(LEFT(primary[[#This Row],[title]],1)&lt;&gt;"#",_xlfn.CONCAT("#LOC_KTT_",primary[[#This Row],[id]],"_Title = ",primary[[#This Row],[title]],"zzz"),""),IF(LEFT(primary[[#This Row],[description]],1)&lt;&gt;"#",_xlfn.CONCAT(CHAR(10),"#LOC_KTT_",primary[[#This Row],[id]],"_Description = ",primary[[#This Row],[description]],"zzz"),""))</f>
        <v/>
      </c>
    </row>
    <row r="99" spans="1:20" x14ac:dyDescent="0.35">
      <c r="A99" s="20" t="s">
        <v>49</v>
      </c>
      <c r="B99">
        <f>VLOOKUP(primary[[#This Row],[id]],TreeDesign!$A$3:$C$500,2,FALSE)</f>
        <v>5</v>
      </c>
      <c r="C99">
        <f>VLOOKUP(primary[[#This Row],[id]],TreeDesign!$A$3:$C$500,3,FALSE)</f>
        <v>32</v>
      </c>
      <c r="D99" t="s">
        <v>544</v>
      </c>
      <c r="E99" t="s">
        <v>1276</v>
      </c>
      <c r="F99" t="s">
        <v>545</v>
      </c>
      <c r="G99" s="19" t="s">
        <v>350</v>
      </c>
      <c r="H99" t="s">
        <v>546</v>
      </c>
      <c r="I99" t="s">
        <v>119</v>
      </c>
      <c r="J99" t="s">
        <v>267</v>
      </c>
      <c r="K99" t="s">
        <v>266</v>
      </c>
      <c r="L99" t="s">
        <v>28</v>
      </c>
      <c r="M99" t="s">
        <v>267</v>
      </c>
      <c r="N99" t="s">
        <v>266</v>
      </c>
      <c r="Q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9" t="s">
        <v>302</v>
      </c>
      <c r="S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-2410,896,0
    scale = 0.7
    Parent
    {
        parentID = basicLanding
        lineFrom = RIGHT
        lineTo = LEFT
    }
    Parent
    {
        parentID = enhancedSurvivability
        lineFrom = RIGHT
        lineTo = LEFT
    }
}</v>
      </c>
      <c r="T99" t="str">
        <f>_xlfn.CONCAT(IF(LEFT(primary[[#This Row],[title]],1)&lt;&gt;"#",_xlfn.CONCAT("#LOC_KTT_",primary[[#This Row],[id]],"_Title = ",primary[[#This Row],[title]],"zzz"),""),IF(LEFT(primary[[#This Row],[description]],1)&lt;&gt;"#",_xlfn.CONCAT(CHAR(10),"#LOC_KTT_",primary[[#This Row],[id]],"_Description = ",primary[[#This Row],[description]],"zzz"),""))</f>
        <v/>
      </c>
    </row>
    <row r="100" spans="1:20" x14ac:dyDescent="0.35">
      <c r="A100" s="20" t="s">
        <v>988</v>
      </c>
      <c r="B100" s="17">
        <f>VLOOKUP(primary[[#This Row],[id]],TreeDesign!$A$3:$C$500,2,FALSE)</f>
        <v>5</v>
      </c>
      <c r="C100" s="17">
        <f>VLOOKUP(primary[[#This Row],[id]],TreeDesign!$A$3:$C$500,3,FALSE)</f>
        <v>33</v>
      </c>
      <c r="D100" t="s">
        <v>989</v>
      </c>
      <c r="E100" t="s">
        <v>989</v>
      </c>
      <c r="F100" t="s">
        <v>990</v>
      </c>
      <c r="G100" s="18" t="s">
        <v>350</v>
      </c>
      <c r="I100" t="s">
        <v>28</v>
      </c>
      <c r="J100" t="s">
        <v>267</v>
      </c>
      <c r="K100" t="s">
        <v>266</v>
      </c>
      <c r="Q1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0" t="s">
        <v>296</v>
      </c>
      <c r="S10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-2410,852,0
    scale = 0.7
    Parent
    {
        parentID = enhancedSurvivability
        lineFrom = RIGHT
        lineTo = LEFT
    }
}</v>
      </c>
      <c r="T100" t="str">
        <f>_xlfn.CONCAT(IF(LEFT(primary[[#This Row],[title]],1)&lt;&gt;"#",_xlfn.CONCAT("#LOC_KTT_",primary[[#This Row],[id]],"_Title = ",primary[[#This Row],[title]],"zzz"),""),IF(LEFT(primary[[#This Row],[description]],1)&lt;&gt;"#",_xlfn.CONCAT(CHAR(10),"#LOC_KTT_",primary[[#This Row],[id]],"_Description = ",primary[[#This Row],[description]],"zzz"),""))</f>
        <v>#LOC_KTT_heatShields_Title = Heat Shieldszzz
#LOC_KTT_heatShields_Description = These can be helpful to avoid rapid unplanned disassembly in the atmosphere.zzz</v>
      </c>
    </row>
    <row r="101" spans="1:20" x14ac:dyDescent="0.35">
      <c r="A101" s="20" t="s">
        <v>46</v>
      </c>
      <c r="B101">
        <f>VLOOKUP(primary[[#This Row],[id]],TreeDesign!$A$3:$C$500,2,FALSE)</f>
        <v>5</v>
      </c>
      <c r="C101">
        <f>VLOOKUP(primary[[#This Row],[id]],TreeDesign!$A$3:$C$500,3,FALSE)</f>
        <v>35</v>
      </c>
      <c r="D101" t="s">
        <v>547</v>
      </c>
      <c r="E101" t="s">
        <v>1277</v>
      </c>
      <c r="F101" t="s">
        <v>548</v>
      </c>
      <c r="G101" s="19" t="s">
        <v>350</v>
      </c>
      <c r="H101" t="s">
        <v>549</v>
      </c>
      <c r="I101" t="s">
        <v>28</v>
      </c>
      <c r="J101" t="s">
        <v>267</v>
      </c>
      <c r="K101" t="s">
        <v>266</v>
      </c>
      <c r="L101" t="s">
        <v>997</v>
      </c>
      <c r="M101" t="s">
        <v>267</v>
      </c>
      <c r="N101" t="s">
        <v>266</v>
      </c>
      <c r="Q1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1" t="s">
        <v>387</v>
      </c>
      <c r="S1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-2410,764,0
    scale = 0.7
    Parent
    {
        parentID = enhancedSurvivability
        lineFrom = RIGHT
        lineTo = LEFT
    }
    Parent
    {
        parentID = basicCommandModules
        lineFrom = RIGHT
        lineTo = LEFT
    }
}</v>
      </c>
      <c r="T101" t="str">
        <f>_xlfn.CONCAT(IF(LEFT(primary[[#This Row],[title]],1)&lt;&gt;"#",_xlfn.CONCAT("#LOC_KTT_",primary[[#This Row],[id]],"_Title = ",primary[[#This Row],[title]],"zzz"),""),IF(LEFT(primary[[#This Row],[description]],1)&lt;&gt;"#",_xlfn.CONCAT(CHAR(10),"#LOC_KTT_",primary[[#This Row],[id]],"_Description = ",primary[[#This Row],[description]],"zzz"),""))</f>
        <v/>
      </c>
    </row>
    <row r="102" spans="1:20" x14ac:dyDescent="0.35">
      <c r="A102" s="20" t="s">
        <v>50</v>
      </c>
      <c r="B102">
        <f>VLOOKUP(primary[[#This Row],[id]],TreeDesign!$A$3:$C$500,2,FALSE)</f>
        <v>5</v>
      </c>
      <c r="C102">
        <f>VLOOKUP(primary[[#This Row],[id]],TreeDesign!$A$3:$C$500,3,FALSE)</f>
        <v>39</v>
      </c>
      <c r="D102" t="s">
        <v>523</v>
      </c>
      <c r="E102" t="s">
        <v>523</v>
      </c>
      <c r="F102" t="s">
        <v>582</v>
      </c>
      <c r="G102" s="19" t="s">
        <v>350</v>
      </c>
      <c r="I102" t="s">
        <v>30</v>
      </c>
      <c r="J102" t="s">
        <v>267</v>
      </c>
      <c r="K102" t="s">
        <v>266</v>
      </c>
      <c r="Q1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2" t="s">
        <v>296</v>
      </c>
      <c r="S1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-2410,588,0
    scale = 0.7
    Parent
    {
        parentID = basicScience
        lineFrom = RIGHT
        lineTo = LEFT
    }
}</v>
      </c>
      <c r="T102" t="str">
        <f>_xlfn.CONCAT(IF(LEFT(primary[[#This Row],[title]],1)&lt;&gt;"#",_xlfn.CONCAT("#LOC_KTT_",primary[[#This Row],[id]],"_Title = ",primary[[#This Row],[title]],"zzz"),""),IF(LEFT(primary[[#This Row],[description]],1)&lt;&gt;"#",_xlfn.CONCAT(CHAR(10),"#LOC_KTT_",primary[[#This Row],[id]],"_Description = ",primary[[#This Row],[description]],"zzz"),""))</f>
        <v>#LOC_KTT_appliedScience_Title = Applied Sciencezzz
#LOC_KTT_appliedScience_Description = We have asked our scientists to start applying what they know to practical devices with real Kerbin applications.zzz</v>
      </c>
    </row>
    <row r="103" spans="1:20" x14ac:dyDescent="0.35">
      <c r="A103" s="20" t="s">
        <v>51</v>
      </c>
      <c r="B103">
        <f>VLOOKUP(primary[[#This Row],[id]],TreeDesign!$A$3:$C$500,2,FALSE)</f>
        <v>5</v>
      </c>
      <c r="C103">
        <f>VLOOKUP(primary[[#This Row],[id]],TreeDesign!$A$3:$C$500,3,FALSE)</f>
        <v>40</v>
      </c>
      <c r="D103" t="s">
        <v>583</v>
      </c>
      <c r="E103" t="s">
        <v>1278</v>
      </c>
      <c r="F103" t="s">
        <v>584</v>
      </c>
      <c r="G103" s="19" t="s">
        <v>350</v>
      </c>
      <c r="H103" t="s">
        <v>983</v>
      </c>
      <c r="I103" t="s">
        <v>138</v>
      </c>
      <c r="J103" t="s">
        <v>267</v>
      </c>
      <c r="K103" t="s">
        <v>266</v>
      </c>
      <c r="Q1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3" t="s">
        <v>302</v>
      </c>
      <c r="S1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-2410,544,0
    scale = 0.7
    Parent
    {
        parentID = groundScience
        lineFrom = RIGHT
        lineTo = LEFT
    }
}</v>
      </c>
      <c r="T103" t="str">
        <f>_xlfn.CONCAT(IF(LEFT(primary[[#This Row],[title]],1)&lt;&gt;"#",_xlfn.CONCAT("#LOC_KTT_",primary[[#This Row],[id]],"_Title = ",primary[[#This Row],[title]],"zzz"),""),IF(LEFT(primary[[#This Row],[description]],1)&lt;&gt;"#",_xlfn.CONCAT(CHAR(10),"#LOC_KTT_",primary[[#This Row],[id]],"_Description = ",primary[[#This Row],[description]],"zzz"),""))</f>
        <v/>
      </c>
    </row>
    <row r="104" spans="1:20" x14ac:dyDescent="0.35">
      <c r="A104" s="20" t="s">
        <v>457</v>
      </c>
      <c r="B104">
        <f>VLOOKUP(primary[[#This Row],[id]],TreeDesign!$A$3:$C$500,2,FALSE)</f>
        <v>5</v>
      </c>
      <c r="C104">
        <f>VLOOKUP(primary[[#This Row],[id]],TreeDesign!$A$3:$C$500,3,FALSE)</f>
        <v>42</v>
      </c>
      <c r="D104" t="s">
        <v>477</v>
      </c>
      <c r="E104" t="s">
        <v>477</v>
      </c>
      <c r="F104" s="20" t="s">
        <v>585</v>
      </c>
      <c r="G104" s="19" t="s">
        <v>350</v>
      </c>
      <c r="I104" t="s">
        <v>456</v>
      </c>
      <c r="J104" t="s">
        <v>267</v>
      </c>
      <c r="K104" t="s">
        <v>266</v>
      </c>
      <c r="Q1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4" t="s">
        <v>296</v>
      </c>
      <c r="S1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-2410,456,0
    scale = 0.7
    Parent
    {
        parentID = antennaArrays
        lineFrom = RIGHT
        lineTo = LEFT
    }
}</v>
      </c>
      <c r="T104" t="str">
        <f>_xlfn.CONCAT(IF(LEFT(primary[[#This Row],[title]],1)&lt;&gt;"#",_xlfn.CONCAT("#LOC_KTT_",primary[[#This Row],[id]],"_Title = ",primary[[#This Row],[title]],"zzz"),""),IF(LEFT(primary[[#This Row],[description]],1)&lt;&gt;"#",_xlfn.CONCAT(CHAR(10),"#LOC_KTT_",primary[[#This Row],[id]],"_Description = ",primary[[#This Row],[description]],"zzz"),""))</f>
        <v>#LOC_KTT_parabolicAntennas_Title = Parabolic Antennaszzz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point.zzz</v>
      </c>
    </row>
    <row r="105" spans="1:20" x14ac:dyDescent="0.35">
      <c r="A105" s="20" t="s">
        <v>1015</v>
      </c>
      <c r="B105">
        <f>VLOOKUP(primary[[#This Row],[id]],TreeDesign!$A$3:$C$500,2,FALSE)</f>
        <v>5</v>
      </c>
      <c r="C105">
        <f>VLOOKUP(primary[[#This Row],[id]],TreeDesign!$A$3:$C$500,3,FALSE)</f>
        <v>43</v>
      </c>
      <c r="D105" t="s">
        <v>1018</v>
      </c>
      <c r="E105" t="s">
        <v>1018</v>
      </c>
      <c r="F105" t="s">
        <v>490</v>
      </c>
      <c r="G105" s="17" t="s">
        <v>350</v>
      </c>
      <c r="I105" t="s">
        <v>1014</v>
      </c>
      <c r="J105" t="s">
        <v>267</v>
      </c>
      <c r="K105" t="s">
        <v>266</v>
      </c>
      <c r="Q1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5" t="s">
        <v>296</v>
      </c>
      <c r="S1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-2410,412,0
    scale = 0.7
    Parent
    {
        parentID = basicSatellites
        lineFrom = RIGHT
        lineTo = LEFT
    }
}</v>
      </c>
      <c r="T105" t="str">
        <f>_xlfn.CONCAT(IF(LEFT(primary[[#This Row],[title]],1)&lt;&gt;"#",_xlfn.CONCAT("#LOC_KTT_",primary[[#This Row],[id]],"_Title = ",primary[[#This Row],[title]],"zzz"),""),IF(LEFT(primary[[#This Row],[description]],1)&lt;&gt;"#",_xlfn.CONCAT(CHAR(10),"#LOC_KTT_",primary[[#This Row],[id]],"_Description = ",primary[[#This Row],[description]],"zzz"),""))</f>
        <v>#LOC_KTT_earlySatellites_Title = Early Satelliteszzz
#LOC_KTT_earlySatellites_Description = kqdzp sslzc caomw bcgqh idbwv iibkr ogzai djaakzzz</v>
      </c>
    </row>
    <row r="106" spans="1:20" x14ac:dyDescent="0.35">
      <c r="A106" s="20" t="s">
        <v>451</v>
      </c>
      <c r="B106">
        <f>VLOOKUP(primary[[#This Row],[id]],TreeDesign!$A$3:$C$500,2,FALSE)</f>
        <v>5</v>
      </c>
      <c r="C106">
        <f>VLOOKUP(primary[[#This Row],[id]],TreeDesign!$A$3:$C$500,3,FALSE)</f>
        <v>46</v>
      </c>
      <c r="D106" t="s">
        <v>471</v>
      </c>
      <c r="E106" t="s">
        <v>471</v>
      </c>
      <c r="F106" s="20" t="s">
        <v>677</v>
      </c>
      <c r="G106" s="19" t="s">
        <v>350</v>
      </c>
      <c r="I106" t="s">
        <v>31</v>
      </c>
      <c r="J106" t="s">
        <v>267</v>
      </c>
      <c r="K106" t="s">
        <v>266</v>
      </c>
      <c r="Q1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6" t="s">
        <v>296</v>
      </c>
      <c r="S1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-2410,280,0
    scale = 0.7
    Parent
    {
        parentID = batteryTech
        lineFrom = RIGHT
        lineTo = LEFT
    }
}</v>
      </c>
      <c r="T106" t="str">
        <f>_xlfn.CONCAT(IF(LEFT(primary[[#This Row],[title]],1)&lt;&gt;"#",_xlfn.CONCAT("#LOC_KTT_",primary[[#This Row],[id]],"_Title = ",primary[[#This Row],[title]],"zzz"),""),IF(LEFT(primary[[#This Row],[description]],1)&lt;&gt;"#",_xlfn.CONCAT(CHAR(10),"#LOC_KTT_",primary[[#This Row],[id]],"_Description = ",primary[[#This Row],[description]],"zzz"),""))</f>
        <v>#LOC_KTT_solarTech_Title = Solar Techzzz
#LOC_KTT_solarTech_Description = We don't want to conquer the cosmos, we simply want to extend the boundaries of Kerbin to the frontiers of the cosmos.zzz</v>
      </c>
    </row>
    <row r="107" spans="1:20" x14ac:dyDescent="0.35">
      <c r="A107" s="20" t="s">
        <v>52</v>
      </c>
      <c r="B107">
        <f>VLOOKUP(primary[[#This Row],[id]],TreeDesign!$A$3:$C$500,2,FALSE)</f>
        <v>5</v>
      </c>
      <c r="C107">
        <f>VLOOKUP(primary[[#This Row],[id]],TreeDesign!$A$3:$C$500,3,FALSE)</f>
        <v>47</v>
      </c>
      <c r="D107" t="s">
        <v>586</v>
      </c>
      <c r="E107" t="s">
        <v>1279</v>
      </c>
      <c r="F107" t="s">
        <v>587</v>
      </c>
      <c r="G107" s="19" t="s">
        <v>350</v>
      </c>
      <c r="H107" t="s">
        <v>985</v>
      </c>
      <c r="I107" t="s">
        <v>31</v>
      </c>
      <c r="J107" t="s">
        <v>267</v>
      </c>
      <c r="K107" t="s">
        <v>266</v>
      </c>
      <c r="Q1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7" t="s">
        <v>302</v>
      </c>
      <c r="S1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-2410,236,0
    scale = 0.7
    Parent
    {
        parentID = batteryTech
        lineFrom = RIGHT
        lineTo = LEFT
    }
}</v>
      </c>
      <c r="T107" t="str">
        <f>_xlfn.CONCAT(IF(LEFT(primary[[#This Row],[title]],1)&lt;&gt;"#",_xlfn.CONCAT("#LOC_KTT_",primary[[#This Row],[id]],"_Title = ",primary[[#This Row],[title]],"zzz"),""),IF(LEFT(primary[[#This Row],[description]],1)&lt;&gt;"#",_xlfn.CONCAT(CHAR(10),"#LOC_KTT_",primary[[#This Row],[id]],"_Description = ",primary[[#This Row],[description]],"zzz"),""))</f>
        <v/>
      </c>
    </row>
    <row r="108" spans="1:20" x14ac:dyDescent="0.35">
      <c r="A108" s="20" t="s">
        <v>53</v>
      </c>
      <c r="B108">
        <f>VLOOKUP(primary[[#This Row],[id]],TreeDesign!$A$3:$C$500,2,FALSE)</f>
        <v>5</v>
      </c>
      <c r="C108">
        <f>VLOOKUP(primary[[#This Row],[id]],TreeDesign!$A$3:$C$500,3,FALSE)</f>
        <v>49</v>
      </c>
      <c r="D108" t="s">
        <v>588</v>
      </c>
      <c r="E108" t="s">
        <v>1280</v>
      </c>
      <c r="F108" t="s">
        <v>589</v>
      </c>
      <c r="G108" s="19" t="s">
        <v>350</v>
      </c>
      <c r="H108" t="s">
        <v>590</v>
      </c>
      <c r="I108" t="s">
        <v>31</v>
      </c>
      <c r="J108" t="s">
        <v>267</v>
      </c>
      <c r="K108" t="s">
        <v>266</v>
      </c>
      <c r="L108" t="s">
        <v>17</v>
      </c>
      <c r="M108" t="s">
        <v>267</v>
      </c>
      <c r="N108" t="s">
        <v>266</v>
      </c>
      <c r="Q1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8" t="s">
        <v>387</v>
      </c>
      <c r="S1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-2410,148,0
    scale = 0.7
    Parent
    {
        parentID = batteryTech
        lineFrom = RIGHT
        lineTo = LEFT
    }
    Parent
    {
        parentID = serviceModules
        lineFrom = RIGHT
        lineTo = LEFT
    }
}</v>
      </c>
      <c r="T108" t="str">
        <f>_xlfn.CONCAT(IF(LEFT(primary[[#This Row],[title]],1)&lt;&gt;"#",_xlfn.CONCAT("#LOC_KTT_",primary[[#This Row],[id]],"_Title = ",primary[[#This Row],[title]],"zzz"),""),IF(LEFT(primary[[#This Row],[description]],1)&lt;&gt;"#",_xlfn.CONCAT(CHAR(10),"#LOC_KTT_",primary[[#This Row],[id]],"_Description = ",primary[[#This Row],[description]],"zzz"),""))</f>
        <v/>
      </c>
    </row>
    <row r="109" spans="1:20" x14ac:dyDescent="0.35">
      <c r="A109" s="20" t="s">
        <v>54</v>
      </c>
      <c r="B109">
        <f>VLOOKUP(primary[[#This Row],[id]],TreeDesign!$A$3:$C$500,2,FALSE)</f>
        <v>5</v>
      </c>
      <c r="C109">
        <f>VLOOKUP(primary[[#This Row],[id]],TreeDesign!$A$3:$C$500,3,FALSE)</f>
        <v>50</v>
      </c>
      <c r="D109" t="s">
        <v>591</v>
      </c>
      <c r="E109" t="s">
        <v>1281</v>
      </c>
      <c r="F109" t="s">
        <v>592</v>
      </c>
      <c r="G109" s="19" t="s">
        <v>350</v>
      </c>
      <c r="H109" t="s">
        <v>593</v>
      </c>
      <c r="I109" t="s">
        <v>17</v>
      </c>
      <c r="J109" t="s">
        <v>267</v>
      </c>
      <c r="K109" t="s">
        <v>266</v>
      </c>
      <c r="Q1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9" t="s">
        <v>387</v>
      </c>
      <c r="S1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-2410,104,0
    scale = 0.7
    Parent
    {
        parentID = serviceModules
        lineFrom = RIGHT
        lineTo = LEFT
    }
}</v>
      </c>
      <c r="T109" t="str">
        <f>_xlfn.CONCAT(IF(LEFT(primary[[#This Row],[title]],1)&lt;&gt;"#",_xlfn.CONCAT("#LOC_KTT_",primary[[#This Row],[id]],"_Title = ",primary[[#This Row],[title]],"zzz"),""),IF(LEFT(primary[[#This Row],[description]],1)&lt;&gt;"#",_xlfn.CONCAT(CHAR(10),"#LOC_KTT_",primary[[#This Row],[id]],"_Description = ",primary[[#This Row],[description]],"zzz"),""))</f>
        <v/>
      </c>
    </row>
    <row r="110" spans="1:20" x14ac:dyDescent="0.35">
      <c r="A110" s="20" t="s">
        <v>1459</v>
      </c>
      <c r="B110" s="17">
        <f>VLOOKUP(primary[[#This Row],[id]],TreeDesign!$A$3:$C$500,2,FALSE)</f>
        <v>5</v>
      </c>
      <c r="C110" s="17">
        <f>VLOOKUP(primary[[#This Row],[id]],TreeDesign!$A$3:$C$500,3,FALSE)</f>
        <v>51</v>
      </c>
      <c r="D110" t="s">
        <v>1474</v>
      </c>
      <c r="E110" t="s">
        <v>1443</v>
      </c>
      <c r="F110" t="s">
        <v>1489</v>
      </c>
      <c r="G110" s="18" t="s">
        <v>350</v>
      </c>
      <c r="H110" t="s">
        <v>1504</v>
      </c>
      <c r="P110">
        <v>0</v>
      </c>
      <c r="Q11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0" t="s">
        <v>296</v>
      </c>
      <c r="S1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tier5_bottom
    tier = 5
    title = #LOC_KTT_tier5_Title
    description = #LOC_KTT_tier5_Description
    cost = 0
    hideEmpty = False
    nodeName = ktt_tier5_bottom
    anyToUnlock = False
    icon = KiwiTechTree/Icons/ktt_icon_tier5
    pos = -2410,60,0
    scale = 0.7
}</v>
      </c>
      <c r="T110" s="17" t="str">
        <f>_xlfn.CONCAT(IF(LEFT(primary[[#This Row],[title]],1)&lt;&gt;"#",_xlfn.CONCAT("#LOC_KTT_",primary[[#This Row],[id]],"_Title = ",primary[[#This Row],[title]],"zzz"),""),IF(LEFT(primary[[#This Row],[description]],1)&lt;&gt;"#",_xlfn.CONCAT(CHAR(10),"#LOC_KTT_",primary[[#This Row],[id]],"_Description = ",primary[[#This Row],[description]],"zzz"),""))</f>
        <v/>
      </c>
    </row>
    <row r="111" spans="1:20" x14ac:dyDescent="0.35">
      <c r="A111" s="20" t="s">
        <v>1056</v>
      </c>
      <c r="B111" s="17">
        <f>VLOOKUP(primary[[#This Row],[id]],TreeDesign!$A$3:$C$500,2,FALSE)</f>
        <v>5.5</v>
      </c>
      <c r="C111" s="17">
        <f>VLOOKUP(primary[[#This Row],[id]],TreeDesign!$A$3:$C$500,3,FALSE)</f>
        <v>15</v>
      </c>
      <c r="D111" t="s">
        <v>1086</v>
      </c>
      <c r="E111" t="s">
        <v>1086</v>
      </c>
      <c r="F111" s="20" t="s">
        <v>1119</v>
      </c>
      <c r="G111" s="18" t="s">
        <v>349</v>
      </c>
      <c r="I111" t="s">
        <v>33</v>
      </c>
      <c r="J111" t="s">
        <v>267</v>
      </c>
      <c r="K111" t="s">
        <v>266</v>
      </c>
      <c r="O111" t="s">
        <v>1097</v>
      </c>
      <c r="Q1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1" t="s">
        <v>296</v>
      </c>
      <c r="S11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liquidFuelPropulsionSystems
    tier = 5.5
    title = #LOC_KTT_liquidFuelPropulsionSystems_Title // Liquid Fuel Propulsion Systems
    description = #LOC_KTT_liquidFuelPropulsionSystems_Description // Less is not Moar!
    cost = 50
    hideEmpty = False
    nodeName = ktt_liquidFuelPropulsionSystems
    anyToUnlock = True
    icon = KiwiTechTree/Icons/ktt_icon_liquidFuelPropulsionSystems
    pos = -2355,1644,0
    scale = 0.7
    Parent
    {
        parentID = propulsionSystems
        lineFrom = RIGHT
        lineTo = LEFT
    }
}</v>
      </c>
      <c r="T111" t="str">
        <f>_xlfn.CONCAT(IF(LEFT(primary[[#This Row],[title]],1)&lt;&gt;"#",_xlfn.CONCAT("#LOC_KTT_",primary[[#This Row],[id]],"_Title = ",primary[[#This Row],[title]],"zzz"),""),IF(LEFT(primary[[#This Row],[description]],1)&lt;&gt;"#",_xlfn.CONCAT(CHAR(10),"#LOC_KTT_",primary[[#This Row],[id]],"_Description = ",primary[[#This Row],[description]],"zzz"),""))</f>
        <v>#LOC_KTT_liquidFuelPropulsionSystems_Title = Liquid Fuel Propulsion Systemszzz
#LOC_KTT_liquidFuelPropulsionSystems_Description = Less is not Moar!zzz</v>
      </c>
    </row>
    <row r="112" spans="1:20" x14ac:dyDescent="0.35">
      <c r="A112" s="20" t="s">
        <v>35</v>
      </c>
      <c r="B112">
        <f>VLOOKUP(primary[[#This Row],[id]],TreeDesign!$A$3:$C$500,2,FALSE)</f>
        <v>5.5</v>
      </c>
      <c r="C112">
        <f>VLOOKUP(primary[[#This Row],[id]],TreeDesign!$A$3:$C$500,3,FALSE)</f>
        <v>16</v>
      </c>
      <c r="D112" t="s">
        <v>332</v>
      </c>
      <c r="E112" t="s">
        <v>332</v>
      </c>
      <c r="F112" t="s">
        <v>339</v>
      </c>
      <c r="G112" s="19" t="s">
        <v>349</v>
      </c>
      <c r="I112" t="s">
        <v>36</v>
      </c>
      <c r="J112" t="s">
        <v>267</v>
      </c>
      <c r="K112" t="s">
        <v>266</v>
      </c>
      <c r="O112" t="s">
        <v>1097</v>
      </c>
      <c r="Q1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2" t="s">
        <v>296</v>
      </c>
      <c r="S1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5.5
    title = #LOC_KTT_heavyCryoRocketry_Title // Heavy Cryogenic Rocketry
    description = #LOC_KTT_heavyCryoRocketry_Description // Sometimes we just need a lot of oomph to get us going where we want to go.
    cost = 50
    hideEmpty = False
    nodeName = ktt_heavyCryoRocketry
    anyToUnlock = True
    icon = KiwiTechTree/Icons/ktt_icon_heavyCryoRocketry
    pos = -2355,1600,0
    scale = 0.7
    Parent
    {
        parentID = heavyRocketry
        lineFrom = RIGHT
        lineTo = LEFT
    }
}</v>
      </c>
      <c r="T112" t="str">
        <f>_xlfn.CONCAT(IF(LEFT(primary[[#This Row],[title]],1)&lt;&gt;"#",_xlfn.CONCAT("#LOC_KTT_",primary[[#This Row],[id]],"_Title = ",primary[[#This Row],[title]],"zzz"),""),IF(LEFT(primary[[#This Row],[description]],1)&lt;&gt;"#",_xlfn.CONCAT(CHAR(10),"#LOC_KTT_",primary[[#This Row],[id]],"_Description = ",primary[[#This Row],[description]],"zzz"),""))</f>
        <v>#LOC_KTT_heavyCryoRocketry_Title = Heavy Cryogenic Rocketryzzz
#LOC_KTT_heavyCryoRocketry_Description = Sometimes we just need a lot of oomph to get us going where we want to go.zzz</v>
      </c>
    </row>
    <row r="113" spans="1:20" x14ac:dyDescent="0.35">
      <c r="A113" s="20" t="s">
        <v>1044</v>
      </c>
      <c r="B113">
        <f>VLOOKUP(primary[[#This Row],[id]],TreeDesign!$A$3:$C$500,2,FALSE)</f>
        <v>5.5</v>
      </c>
      <c r="C113">
        <f>VLOOKUP(primary[[#This Row],[id]],TreeDesign!$A$3:$C$500,3,FALSE)</f>
        <v>18</v>
      </c>
      <c r="D113" t="s">
        <v>1071</v>
      </c>
      <c r="E113" t="s">
        <v>1071</v>
      </c>
      <c r="F113" s="20" t="s">
        <v>1108</v>
      </c>
      <c r="G113" s="19" t="s">
        <v>349</v>
      </c>
      <c r="I113" t="s">
        <v>36</v>
      </c>
      <c r="J113" t="s">
        <v>267</v>
      </c>
      <c r="K113" t="s">
        <v>266</v>
      </c>
      <c r="O113" t="s">
        <v>1097</v>
      </c>
      <c r="Q1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3" t="s">
        <v>296</v>
      </c>
      <c r="S1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heavyLiquidFuelRocketry
    tier = 5.5
    title = #LOC_KTT_heavyLiquidFuelRocketry_Title // Heavy Liquid Fuel Rocketry
    description = #LOC_KTT_heavyLiquidFuelRocketry_Description // What is there to say that has not already been said better in another one of these nodes.
    cost = 50
    hideEmpty = False
    nodeName = ktt_heavyLiquidFuelRocketry
    anyToUnlock = True
    icon = KiwiTechTree/Icons/ktt_icon_heavyLiquidFuelRocketry
    pos = -2355,1512,0
    scale = 0.7
    Parent
    {
        parentID = heavyRocketry
        lineFrom = RIGHT
        lineTo = LEFT
    }
}</v>
      </c>
      <c r="T113" t="str">
        <f>_xlfn.CONCAT(IF(LEFT(primary[[#This Row],[title]],1)&lt;&gt;"#",_xlfn.CONCAT("#LOC_KTT_",primary[[#This Row],[id]],"_Title = ",primary[[#This Row],[title]],"zzz"),""),IF(LEFT(primary[[#This Row],[description]],1)&lt;&gt;"#",_xlfn.CONCAT(CHAR(10),"#LOC_KTT_",primary[[#This Row],[id]],"_Description = ",primary[[#This Row],[description]],"zzz"),""))</f>
        <v>#LOC_KTT_heavyLiquidFuelRocketry_Title = Heavy Liquid Fuel Rocketryzzz
#LOC_KTT_heavyLiquidFuelRocketry_Description = What is there to say that has not already been said better in another one of these nodes.zzz</v>
      </c>
    </row>
    <row r="114" spans="1:20" x14ac:dyDescent="0.35">
      <c r="A114" s="20" t="s">
        <v>47</v>
      </c>
      <c r="B114">
        <f>VLOOKUP(primary[[#This Row],[id]],TreeDesign!$A$3:$C$500,2,FALSE)</f>
        <v>5.5</v>
      </c>
      <c r="C114">
        <f>VLOOKUP(primary[[#This Row],[id]],TreeDesign!$A$3:$C$500,3,FALSE)</f>
        <v>36</v>
      </c>
      <c r="D114" t="s">
        <v>594</v>
      </c>
      <c r="E114" t="s">
        <v>594</v>
      </c>
      <c r="F114" t="s">
        <v>595</v>
      </c>
      <c r="G114" s="19" t="s">
        <v>350</v>
      </c>
      <c r="I114" t="s">
        <v>46</v>
      </c>
      <c r="J114" t="s">
        <v>267</v>
      </c>
      <c r="K114" t="s">
        <v>266</v>
      </c>
      <c r="Q1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4" t="s">
        <v>296</v>
      </c>
      <c r="S1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-2355,720,0
    scale = 0.7
    Parent
    {
        parentID = simpleCommandModules
        lineFrom = RIGHT
        lineTo = LEFT
    }
}</v>
      </c>
      <c r="T114" t="str">
        <f>_xlfn.CONCAT(IF(LEFT(primary[[#This Row],[title]],1)&lt;&gt;"#",_xlfn.CONCAT("#LOC_KTT_",primary[[#This Row],[id]],"_Title = ",primary[[#This Row],[title]],"zzz"),""),IF(LEFT(primary[[#This Row],[description]],1)&lt;&gt;"#",_xlfn.CONCAT(CHAR(10),"#LOC_KTT_",primary[[#This Row],[id]],"_Description = ",primary[[#This Row],[description]],"zzz"),""))</f>
        <v>#LOC_KTT_simpleCommandModulesExtensions_Title = Simple Command Module Extensionszzz
#LOC_KTT_simpleCommandModulesExtensions_Description = We want to add a few more parts that fit nicely, but do not want to go full upgrade.zzz</v>
      </c>
    </row>
    <row r="115" spans="1:20" x14ac:dyDescent="0.35">
      <c r="A115" s="20" t="s">
        <v>71</v>
      </c>
      <c r="B115">
        <f>VLOOKUP(primary[[#This Row],[id]],TreeDesign!$A$3:$C$500,2,FALSE)</f>
        <v>5.5</v>
      </c>
      <c r="C115">
        <f>VLOOKUP(primary[[#This Row],[id]],TreeDesign!$A$3:$C$500,3,FALSE)</f>
        <v>37</v>
      </c>
      <c r="D115" t="s">
        <v>503</v>
      </c>
      <c r="E115" t="s">
        <v>503</v>
      </c>
      <c r="F115" t="s">
        <v>502</v>
      </c>
      <c r="G115" s="17" t="s">
        <v>350</v>
      </c>
      <c r="I115" t="s">
        <v>48</v>
      </c>
      <c r="J115" t="s">
        <v>267</v>
      </c>
      <c r="K115" t="s">
        <v>266</v>
      </c>
      <c r="Q1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5" t="s">
        <v>296</v>
      </c>
      <c r="S1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-2355,676,0
    scale = 0.7
    Parent
    {
        parentID = reentryModule
        lineFrom = RIGHT
        lineTo = LEFT
    }
}</v>
      </c>
      <c r="T115" t="str">
        <f>_xlfn.CONCAT(IF(LEFT(primary[[#This Row],[title]],1)&lt;&gt;"#",_xlfn.CONCAT("#LOC_KTT_",primary[[#This Row],[id]],"_Title = ",primary[[#This Row],[title]],"zzz"),""),IF(LEFT(primary[[#This Row],[description]],1)&lt;&gt;"#",_xlfn.CONCAT(CHAR(10),"#LOC_KTT_",primary[[#This Row],[id]],"_Description = ",primary[[#This Row],[description]],"zzz"),""))</f>
        <v>#LOC_KTT_advancedReentryModule_Title = Advanced Re-Entry Modulezzz
#LOC_KTT_advancedReentryModule_Description = Fifty percent more kerbals, much less fun.zzz</v>
      </c>
    </row>
    <row r="116" spans="1:20" x14ac:dyDescent="0.35">
      <c r="A116" s="20" t="s">
        <v>1429</v>
      </c>
      <c r="B116" s="17">
        <f>VLOOKUP(primary[[#This Row],[id]],TreeDesign!$A$3:$C$500,2,FALSE)</f>
        <v>6</v>
      </c>
      <c r="C116" s="17">
        <f>VLOOKUP(primary[[#This Row],[id]],TreeDesign!$A$3:$C$500,3,FALSE)</f>
        <v>1</v>
      </c>
      <c r="D116" s="22" t="s">
        <v>1444</v>
      </c>
      <c r="E116" s="22" t="s">
        <v>1444</v>
      </c>
      <c r="F116" s="22" t="s">
        <v>1444</v>
      </c>
      <c r="G116" s="18" t="s">
        <v>350</v>
      </c>
      <c r="P116">
        <v>0</v>
      </c>
      <c r="Q1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6" t="s">
        <v>296</v>
      </c>
      <c r="S1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
    tier = 6
    title = #LOC_KTT_tier6_Title // Tier 6
    description = #LOC_KTT_tier6_Description // Tier 6
    cost = 0
    hideEmpty = False
    nodeName = ktt_tier6
    anyToUnlock = False
    icon = KiwiTechTree/Icons/ktt_icon_tier6
    pos = -2190,2260,0
    scale = 0.7
}</v>
      </c>
      <c r="T116" s="17" t="str">
        <f>_xlfn.CONCAT(IF(LEFT(primary[[#This Row],[title]],1)&lt;&gt;"#",_xlfn.CONCAT("#LOC_KTT_",primary[[#This Row],[id]],"_Title = ",primary[[#This Row],[title]],"zzz"),""),IF(LEFT(primary[[#This Row],[description]],1)&lt;&gt;"#",_xlfn.CONCAT(CHAR(10),"#LOC_KTT_",primary[[#This Row],[id]],"_Description = ",primary[[#This Row],[description]],"zzz"),""))</f>
        <v>#LOC_KTT_tier6_Title = Tier 6zzz
#LOC_KTT_tier6_Description = Tier 6zzz</v>
      </c>
    </row>
    <row r="117" spans="1:20" x14ac:dyDescent="0.35">
      <c r="A117" s="20" t="s">
        <v>57</v>
      </c>
      <c r="B117">
        <f>VLOOKUP(primary[[#This Row],[id]],TreeDesign!$A$3:$C$500,2,FALSE)</f>
        <v>6</v>
      </c>
      <c r="C117">
        <f>VLOOKUP(primary[[#This Row],[id]],TreeDesign!$A$3:$C$500,3,FALSE)</f>
        <v>2</v>
      </c>
      <c r="D117" t="s">
        <v>363</v>
      </c>
      <c r="E117" t="s">
        <v>363</v>
      </c>
      <c r="F117" t="s">
        <v>370</v>
      </c>
      <c r="G117" s="17" t="s">
        <v>350</v>
      </c>
      <c r="I117" t="s">
        <v>34</v>
      </c>
      <c r="J117" t="s">
        <v>267</v>
      </c>
      <c r="K117" t="s">
        <v>266</v>
      </c>
      <c r="Q1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7" t="s">
        <v>296</v>
      </c>
      <c r="S1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-2190,2216,0
    scale = 0.7
    Parent
    {
        parentID = mediumBoosters
        lineFrom = RIGHT
        lineTo = LEFT
    }
}</v>
      </c>
      <c r="T117" t="str">
        <f>_xlfn.CONCAT(IF(LEFT(primary[[#This Row],[title]],1)&lt;&gt;"#",_xlfn.CONCAT("#LOC_KTT_",primary[[#This Row],[id]],"_Title = ",primary[[#This Row],[title]],"zzz"),""),IF(LEFT(primary[[#This Row],[description]],1)&lt;&gt;"#",_xlfn.CONCAT(CHAR(10),"#LOC_KTT_",primary[[#This Row],[id]],"_Description = ",primary[[#This Row],[description]],"zzz"),""))</f>
        <v>#LOC_KTT_largeBoosters_Title = Large Solid Rocket Boosterszzz
#LOC_KTT_largeBoosters_Description = Bigger is better.zzz</v>
      </c>
    </row>
    <row r="118" spans="1:20" x14ac:dyDescent="0.35">
      <c r="A118" s="20" t="s">
        <v>730</v>
      </c>
      <c r="B118" s="17">
        <f>VLOOKUP(primary[[#This Row],[id]],TreeDesign!$A$3:$C$500,2,FALSE)</f>
        <v>6</v>
      </c>
      <c r="C118" s="17">
        <f>VLOOKUP(primary[[#This Row],[id]],TreeDesign!$A$3:$C$500,3,FALSE)</f>
        <v>5</v>
      </c>
      <c r="D118" t="s">
        <v>731</v>
      </c>
      <c r="E118" t="s">
        <v>731</v>
      </c>
      <c r="F118" t="s">
        <v>732</v>
      </c>
      <c r="G118" s="18" t="s">
        <v>350</v>
      </c>
      <c r="I118" t="s">
        <v>36</v>
      </c>
      <c r="J118" t="s">
        <v>267</v>
      </c>
      <c r="K118" t="s">
        <v>266</v>
      </c>
      <c r="P118">
        <v>1.35</v>
      </c>
      <c r="Q1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270</v>
      </c>
      <c r="R118" t="s">
        <v>296</v>
      </c>
      <c r="S1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270
    hideEmpty = False
    nodeName = ktt_earlyNuclearSystems
    anyToUnlock = False
    icon = KiwiTechTree/Icons/ktt_icon_earlyNuclearSystems
    pos = -2190,2084,0
    scale = 0.7
    Parent
    {
        parentID = heavyRocketry
        lineFrom = RIGHT
        lineTo = LEFT
    }
}</v>
      </c>
      <c r="T118" t="str">
        <f>_xlfn.CONCAT(IF(LEFT(primary[[#This Row],[title]],1)&lt;&gt;"#",_xlfn.CONCAT("#LOC_KTT_",primary[[#This Row],[id]],"_Title = ",primary[[#This Row],[title]],"zzz"),""),IF(LEFT(primary[[#This Row],[description]],1)&lt;&gt;"#",_xlfn.CONCAT(CHAR(10),"#LOC_KTT_",primary[[#This Row],[id]],"_Description = ",primary[[#This Row],[description]],"zzz"),""))</f>
        <v>#LOC_KTT_earlyNuclearSystems_Title = Early Nuclear Systemszzz
#LOC_KTT_earlyNuclearSystems_Description = Festivals are fun for young kerbalings, fun for parents and offer a break from the stresses of the nuclear family.  Wait, what?  Is this not the inspirational yet slightly ironic quote you were looking for?zzz</v>
      </c>
    </row>
    <row r="119" spans="1:20" x14ac:dyDescent="0.35">
      <c r="A119" s="20" t="s">
        <v>55</v>
      </c>
      <c r="B119">
        <f>VLOOKUP(primary[[#This Row],[id]],TreeDesign!$A$3:$C$500,2,FALSE)</f>
        <v>6</v>
      </c>
      <c r="C119">
        <f>VLOOKUP(primary[[#This Row],[id]],TreeDesign!$A$3:$C$500,3,FALSE)</f>
        <v>11</v>
      </c>
      <c r="D119" t="s">
        <v>508</v>
      </c>
      <c r="E119" t="s">
        <v>1282</v>
      </c>
      <c r="F119" t="s">
        <v>509</v>
      </c>
      <c r="G119" s="17" t="s">
        <v>350</v>
      </c>
      <c r="H119" t="s">
        <v>510</v>
      </c>
      <c r="I119" t="s">
        <v>32</v>
      </c>
      <c r="J119" t="s">
        <v>267</v>
      </c>
      <c r="K119" t="s">
        <v>266</v>
      </c>
      <c r="Q1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9" t="s">
        <v>302</v>
      </c>
      <c r="S1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-2190,1820,0
    scale = 0.7
    Parent
    {
        parentID = advFlightControl
        lineFrom = RIGHT
        lineTo = LEFT
    }
}</v>
      </c>
      <c r="T119" t="str">
        <f>_xlfn.CONCAT(IF(LEFT(primary[[#This Row],[title]],1)&lt;&gt;"#",_xlfn.CONCAT("#LOC_KTT_",primary[[#This Row],[id]],"_Title = ",primary[[#This Row],[title]],"zzz"),""),IF(LEFT(primary[[#This Row],[description]],1)&lt;&gt;"#",_xlfn.CONCAT(CHAR(10),"#LOC_KTT_",primary[[#This Row],[id]],"_Description = ",primary[[#This Row],[description]],"zzz"),""))</f>
        <v/>
      </c>
    </row>
    <row r="120" spans="1:20" x14ac:dyDescent="0.35">
      <c r="A120" s="20" t="s">
        <v>56</v>
      </c>
      <c r="B120">
        <f>VLOOKUP(primary[[#This Row],[id]],TreeDesign!$A$3:$C$500,2,FALSE)</f>
        <v>6</v>
      </c>
      <c r="C120">
        <f>VLOOKUP(primary[[#This Row],[id]],TreeDesign!$A$3:$C$500,3,FALSE)</f>
        <v>14</v>
      </c>
      <c r="D120" t="s">
        <v>621</v>
      </c>
      <c r="E120" t="s">
        <v>1283</v>
      </c>
      <c r="F120" t="s">
        <v>622</v>
      </c>
      <c r="G120" s="19" t="s">
        <v>350</v>
      </c>
      <c r="H120" t="s">
        <v>623</v>
      </c>
      <c r="I120" t="s">
        <v>33</v>
      </c>
      <c r="J120" t="s">
        <v>267</v>
      </c>
      <c r="K120" t="s">
        <v>266</v>
      </c>
      <c r="Q1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0" t="s">
        <v>302</v>
      </c>
      <c r="S1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-2190,1688,0
    scale = 0.7
    Parent
    {
        parentID = propulsionSystems
        lineFrom = RIGHT
        lineTo = LEFT
    }
}</v>
      </c>
      <c r="T120" t="str">
        <f>_xlfn.CONCAT(IF(LEFT(primary[[#This Row],[title]],1)&lt;&gt;"#",_xlfn.CONCAT("#LOC_KTT_",primary[[#This Row],[id]],"_Title = ",primary[[#This Row],[title]],"zzz"),""),IF(LEFT(primary[[#This Row],[description]],1)&lt;&gt;"#",_xlfn.CONCAT(CHAR(10),"#LOC_KTT_",primary[[#This Row],[id]],"_Description = ",primary[[#This Row],[description]],"zzz"),""))</f>
        <v/>
      </c>
    </row>
    <row r="121" spans="1:20" x14ac:dyDescent="0.35">
      <c r="A121" s="20" t="s">
        <v>59</v>
      </c>
      <c r="B121">
        <f>VLOOKUP(primary[[#This Row],[id]],TreeDesign!$A$3:$C$500,2,FALSE)</f>
        <v>6</v>
      </c>
      <c r="C121">
        <f>VLOOKUP(primary[[#This Row],[id]],TreeDesign!$A$3:$C$500,3,FALSE)</f>
        <v>17</v>
      </c>
      <c r="D121" t="s">
        <v>380</v>
      </c>
      <c r="E121" t="s">
        <v>1284</v>
      </c>
      <c r="F121" t="s">
        <v>381</v>
      </c>
      <c r="G121" s="17" t="s">
        <v>350</v>
      </c>
      <c r="H121" t="s">
        <v>987</v>
      </c>
      <c r="I121" t="s">
        <v>36</v>
      </c>
      <c r="J121" t="s">
        <v>267</v>
      </c>
      <c r="K121" t="s">
        <v>266</v>
      </c>
      <c r="Q1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1" t="s">
        <v>302</v>
      </c>
      <c r="S1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-2190,1556,0
    scale = 0.7
    Parent
    {
        parentID = heavyRocketry
        lineFrom = RIGHT
        lineTo = LEFT
    }
}</v>
      </c>
      <c r="T121" t="str">
        <f>_xlfn.CONCAT(IF(LEFT(primary[[#This Row],[title]],1)&lt;&gt;"#",_xlfn.CONCAT("#LOC_KTT_",primary[[#This Row],[id]],"_Title = ",primary[[#This Row],[title]],"zzz"),""),IF(LEFT(primary[[#This Row],[description]],1)&lt;&gt;"#",_xlfn.CONCAT(CHAR(10),"#LOC_KTT_",primary[[#This Row],[id]],"_Description = ",primary[[#This Row],[description]],"zzz"),""))</f>
        <v/>
      </c>
    </row>
    <row r="122" spans="1:20" x14ac:dyDescent="0.35">
      <c r="A122" s="20" t="s">
        <v>60</v>
      </c>
      <c r="B122">
        <f>VLOOKUP(primary[[#This Row],[id]],TreeDesign!$A$3:$C$500,2,FALSE)</f>
        <v>6</v>
      </c>
      <c r="C122">
        <f>VLOOKUP(primary[[#This Row],[id]],TreeDesign!$A$3:$C$500,3,FALSE)</f>
        <v>20</v>
      </c>
      <c r="D122" t="s">
        <v>403</v>
      </c>
      <c r="E122" t="s">
        <v>1285</v>
      </c>
      <c r="F122" t="s">
        <v>404</v>
      </c>
      <c r="G122" s="17" t="s">
        <v>350</v>
      </c>
      <c r="H122" t="s">
        <v>405</v>
      </c>
      <c r="I122" t="s">
        <v>37</v>
      </c>
      <c r="J122" t="s">
        <v>267</v>
      </c>
      <c r="K122" t="s">
        <v>266</v>
      </c>
      <c r="Q1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2" t="s">
        <v>302</v>
      </c>
      <c r="S1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-2190,1424,0
    scale = 0.7
    Parent
    {
        parentID = fuelSystems
        lineFrom = RIGHT
        lineTo = LEFT
    }
}</v>
      </c>
      <c r="T122" t="str">
        <f>_xlfn.CONCAT(IF(LEFT(primary[[#This Row],[title]],1)&lt;&gt;"#",_xlfn.CONCAT("#LOC_KTT_",primary[[#This Row],[id]],"_Title = ",primary[[#This Row],[title]],"zzz"),""),IF(LEFT(primary[[#This Row],[description]],1)&lt;&gt;"#",_xlfn.CONCAT(CHAR(10),"#LOC_KTT_",primary[[#This Row],[id]],"_Description = ",primary[[#This Row],[description]],"zzz"),""))</f>
        <v/>
      </c>
    </row>
    <row r="123" spans="1:20" x14ac:dyDescent="0.35">
      <c r="A123" s="20" t="s">
        <v>61</v>
      </c>
      <c r="B123">
        <f>VLOOKUP(primary[[#This Row],[id]],TreeDesign!$A$3:$C$500,2,FALSE)</f>
        <v>6</v>
      </c>
      <c r="C123">
        <f>VLOOKUP(primary[[#This Row],[id]],TreeDesign!$A$3:$C$500,3,FALSE)</f>
        <v>21</v>
      </c>
      <c r="D123" t="s">
        <v>640</v>
      </c>
      <c r="E123" t="s">
        <v>640</v>
      </c>
      <c r="F123" t="s">
        <v>639</v>
      </c>
      <c r="G123" s="19" t="s">
        <v>350</v>
      </c>
      <c r="I123" t="s">
        <v>38</v>
      </c>
      <c r="J123" t="s">
        <v>267</v>
      </c>
      <c r="K123" t="s">
        <v>266</v>
      </c>
      <c r="Q1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3" t="s">
        <v>296</v>
      </c>
      <c r="S1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-2190,1380,0
    scale = 0.7
    Parent
    {
        parentID = flexibleFuelSolutions
        lineFrom = RIGHT
        lineTo = LEFT
    }
}</v>
      </c>
      <c r="T123" t="str">
        <f>_xlfn.CONCAT(IF(LEFT(primary[[#This Row],[title]],1)&lt;&gt;"#",_xlfn.CONCAT("#LOC_KTT_",primary[[#This Row],[id]],"_Title = ",primary[[#This Row],[title]],"zzz"),""),IF(LEFT(primary[[#This Row],[description]],1)&lt;&gt;"#",_xlfn.CONCAT(CHAR(10),"#LOC_KTT_",primary[[#This Row],[id]],"_Description = ",primary[[#This Row],[description]],"zzz"),""))</f>
        <v>#LOC_KTT_advancedFlexibleFuelSystems_Title = Advanced Flexible Fuel Systemszzz
#LOC_KTT_advancedFlexibleFuelSystems_Description = Unlike kerbals, fuel tanks come in all sorts of shapes and sizes.zzz</v>
      </c>
    </row>
    <row r="124" spans="1:20" x14ac:dyDescent="0.35">
      <c r="A124" s="20" t="s">
        <v>62</v>
      </c>
      <c r="B124">
        <f>VLOOKUP(primary[[#This Row],[id]],TreeDesign!$A$3:$C$500,2,FALSE)</f>
        <v>6</v>
      </c>
      <c r="C124">
        <f>VLOOKUP(primary[[#This Row],[id]],TreeDesign!$A$3:$C$500,3,FALSE)</f>
        <v>23</v>
      </c>
      <c r="D124" t="s">
        <v>641</v>
      </c>
      <c r="E124" t="s">
        <v>641</v>
      </c>
      <c r="F124" t="s">
        <v>648</v>
      </c>
      <c r="G124" s="19" t="s">
        <v>350</v>
      </c>
      <c r="I124" t="s">
        <v>39</v>
      </c>
      <c r="J124" t="s">
        <v>267</v>
      </c>
      <c r="K124" t="s">
        <v>266</v>
      </c>
      <c r="L124" t="s">
        <v>496</v>
      </c>
      <c r="M124" t="s">
        <v>267</v>
      </c>
      <c r="N124" t="s">
        <v>266</v>
      </c>
      <c r="Q1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4" t="s">
        <v>296</v>
      </c>
      <c r="S1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-2190,1292,0
    scale = 0.7
    Parent
    {
        parentID = docking
        lineFrom = RIGHT
        lineTo = LEFT
    }
    Parent
    {
        parentID = adapters
        lineFrom = RIGHT
        lineTo = LEFT
    }
}</v>
      </c>
      <c r="T124" t="str">
        <f>_xlfn.CONCAT(IF(LEFT(primary[[#This Row],[title]],1)&lt;&gt;"#",_xlfn.CONCAT("#LOC_KTT_",primary[[#This Row],[id]],"_Title = ",primary[[#This Row],[title]],"zzz"),""),IF(LEFT(primary[[#This Row],[description]],1)&lt;&gt;"#",_xlfn.CONCAT(CHAR(10),"#LOC_KTT_",primary[[#This Row],[id]],"_Description = ",primary[[#This Row],[description]],"zzz"),""))</f>
        <v>#LOC_KTT_advancedDecoupling_Title = Advanced Decouplingzzz
#LOC_KTT_advancedDecoupling_Description = We have gotten better at disconnecting bigger parts of the ship that we no longer want attached.zzz</v>
      </c>
    </row>
    <row r="125" spans="1:20" x14ac:dyDescent="0.35">
      <c r="A125" s="20" t="s">
        <v>459</v>
      </c>
      <c r="B125">
        <f>VLOOKUP(primary[[#This Row],[id]],TreeDesign!$A$3:$C$500,2,FALSE)</f>
        <v>6</v>
      </c>
      <c r="C125">
        <f>VLOOKUP(primary[[#This Row],[id]],TreeDesign!$A$3:$C$500,3,FALSE)</f>
        <v>24</v>
      </c>
      <c r="D125" t="s">
        <v>479</v>
      </c>
      <c r="E125" t="s">
        <v>479</v>
      </c>
      <c r="F125" s="20" t="s">
        <v>495</v>
      </c>
      <c r="G125" s="17" t="s">
        <v>350</v>
      </c>
      <c r="I125" t="s">
        <v>496</v>
      </c>
      <c r="J125" t="s">
        <v>267</v>
      </c>
      <c r="K125" t="s">
        <v>266</v>
      </c>
      <c r="Q1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5" t="s">
        <v>296</v>
      </c>
      <c r="S1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-2190,1248,0
    scale = 0.7
    Parent
    {
        parentID = adapters
        lineFrom = RIGHT
        lineTo = LEFT
    }
}</v>
      </c>
      <c r="T125" t="str">
        <f>_xlfn.CONCAT(IF(LEFT(primary[[#This Row],[title]],1)&lt;&gt;"#",_xlfn.CONCAT("#LOC_KTT_",primary[[#This Row],[id]],"_Title = ",primary[[#This Row],[title]],"zzz"),""),IF(LEFT(primary[[#This Row],[description]],1)&lt;&gt;"#",_xlfn.CONCAT(CHAR(10),"#LOC_KTT_",primary[[#This Row],[id]],"_Description = ",primary[[#This Row],[description]],"zzz"),""))</f>
        <v>#LOC_KTT_noseCones_Title = Nose Coneszzz
#LOC_KTT_noseCones_Description = They say these help the aerodynamic profile of aircraft and launchers.  That is just a rumor.  Who is they?zzz</v>
      </c>
    </row>
    <row r="126" spans="1:20" x14ac:dyDescent="0.35">
      <c r="A126" s="20" t="s">
        <v>63</v>
      </c>
      <c r="B126">
        <f>VLOOKUP(primary[[#This Row],[id]],TreeDesign!$A$3:$C$500,2,FALSE)</f>
        <v>6</v>
      </c>
      <c r="C126">
        <f>VLOOKUP(primary[[#This Row],[id]],TreeDesign!$A$3:$C$500,3,FALSE)</f>
        <v>25</v>
      </c>
      <c r="D126" t="s">
        <v>427</v>
      </c>
      <c r="E126" t="s">
        <v>1286</v>
      </c>
      <c r="F126" t="s">
        <v>428</v>
      </c>
      <c r="G126" s="17" t="s">
        <v>350</v>
      </c>
      <c r="H126" t="s">
        <v>429</v>
      </c>
      <c r="I126" t="s">
        <v>40</v>
      </c>
      <c r="J126" t="s">
        <v>267</v>
      </c>
      <c r="K126" t="s">
        <v>266</v>
      </c>
      <c r="Q1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6" t="s">
        <v>302</v>
      </c>
      <c r="S1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-2190,1204,0
    scale = 0.7
    Parent
    {
        parentID = advConstruction
        lineFrom = RIGHT
        lineTo = LEFT
    }
}</v>
      </c>
      <c r="T126" t="str">
        <f>_xlfn.CONCAT(IF(LEFT(primary[[#This Row],[title]],1)&lt;&gt;"#",_xlfn.CONCAT("#LOC_KTT_",primary[[#This Row],[id]],"_Title = ",primary[[#This Row],[title]],"zzz"),""),IF(LEFT(primary[[#This Row],[description]],1)&lt;&gt;"#",_xlfn.CONCAT(CHAR(10),"#LOC_KTT_",primary[[#This Row],[id]],"_Description = ",primary[[#This Row],[description]],"zzz"),""))</f>
        <v/>
      </c>
    </row>
    <row r="127" spans="1:20" x14ac:dyDescent="0.35">
      <c r="A127" s="20" t="s">
        <v>64</v>
      </c>
      <c r="B127">
        <f>VLOOKUP(primary[[#This Row],[id]],TreeDesign!$A$3:$C$500,2,FALSE)</f>
        <v>6</v>
      </c>
      <c r="C127">
        <f>VLOOKUP(primary[[#This Row],[id]],TreeDesign!$A$3:$C$500,3,FALSE)</f>
        <v>26</v>
      </c>
      <c r="D127" t="s">
        <v>649</v>
      </c>
      <c r="E127" t="s">
        <v>1025</v>
      </c>
      <c r="F127" t="s">
        <v>650</v>
      </c>
      <c r="G127" s="19" t="s">
        <v>350</v>
      </c>
      <c r="H127" t="s">
        <v>651</v>
      </c>
      <c r="I127" t="s">
        <v>41</v>
      </c>
      <c r="J127" t="s">
        <v>267</v>
      </c>
      <c r="K127" t="s">
        <v>266</v>
      </c>
      <c r="L127" t="s">
        <v>40</v>
      </c>
      <c r="M127" t="s">
        <v>267</v>
      </c>
      <c r="N127" t="s">
        <v>266</v>
      </c>
      <c r="Q1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7" t="s">
        <v>302</v>
      </c>
      <c r="S1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-2190,1160,0
    scale = 0.7
    Parent
    {
        parentID = earlyActuators
        lineFrom = RIGHT
        lineTo = LEFT
    }
    Parent
    {
        parentID = advConstruction
        lineFrom = RIGHT
        lineTo = LEFT
    }
}</v>
      </c>
      <c r="T127" t="str">
        <f>_xlfn.CONCAT(IF(LEFT(primary[[#This Row],[title]],1)&lt;&gt;"#",_xlfn.CONCAT("#LOC_KTT_",primary[[#This Row],[id]],"_Title = ",primary[[#This Row],[title]],"zzz"),""),IF(LEFT(primary[[#This Row],[description]],1)&lt;&gt;"#",_xlfn.CONCAT(CHAR(10),"#LOC_KTT_",primary[[#This Row],[id]],"_Description = ",primary[[#This Row],[description]],"zzz"),""))</f>
        <v/>
      </c>
    </row>
    <row r="128" spans="1:20" x14ac:dyDescent="0.35">
      <c r="A128" s="20" t="s">
        <v>65</v>
      </c>
      <c r="B128">
        <f>VLOOKUP(primary[[#This Row],[id]],TreeDesign!$A$3:$C$500,2,FALSE)</f>
        <v>6</v>
      </c>
      <c r="C128">
        <f>VLOOKUP(primary[[#This Row],[id]],TreeDesign!$A$3:$C$500,3,FALSE)</f>
        <v>28</v>
      </c>
      <c r="D128" t="s">
        <v>652</v>
      </c>
      <c r="E128" t="s">
        <v>1287</v>
      </c>
      <c r="F128" t="s">
        <v>653</v>
      </c>
      <c r="G128" s="19" t="s">
        <v>350</v>
      </c>
      <c r="H128" t="s">
        <v>654</v>
      </c>
      <c r="I128" t="s">
        <v>42</v>
      </c>
      <c r="J128" t="s">
        <v>267</v>
      </c>
      <c r="K128" t="s">
        <v>266</v>
      </c>
      <c r="Q1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8" t="s">
        <v>302</v>
      </c>
      <c r="S1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-2190,1072,0
    scale = 0.7
    Parent
    {
        parentID = streamlinedFlight
        lineFrom = RIGHT
        lineTo = LEFT
    }
}</v>
      </c>
      <c r="T128" t="str">
        <f>_xlfn.CONCAT(IF(LEFT(primary[[#This Row],[title]],1)&lt;&gt;"#",_xlfn.CONCAT("#LOC_KTT_",primary[[#This Row],[id]],"_Title = ",primary[[#This Row],[title]],"zzz"),""),IF(LEFT(primary[[#This Row],[description]],1)&lt;&gt;"#",_xlfn.CONCAT(CHAR(10),"#LOC_KTT_",primary[[#This Row],[id]],"_Description = ",primary[[#This Row],[description]],"zzz"),""))</f>
        <v/>
      </c>
    </row>
    <row r="129" spans="1:20" x14ac:dyDescent="0.35">
      <c r="A129" s="20" t="s">
        <v>66</v>
      </c>
      <c r="B129">
        <f>VLOOKUP(primary[[#This Row],[id]],TreeDesign!$A$3:$C$500,2,FALSE)</f>
        <v>6</v>
      </c>
      <c r="C129">
        <f>VLOOKUP(primary[[#This Row],[id]],TreeDesign!$A$3:$C$500,3,FALSE)</f>
        <v>29</v>
      </c>
      <c r="D129" t="s">
        <v>655</v>
      </c>
      <c r="E129" t="s">
        <v>1288</v>
      </c>
      <c r="F129" t="s">
        <v>656</v>
      </c>
      <c r="G129" s="19" t="s">
        <v>350</v>
      </c>
      <c r="H129" t="s">
        <v>657</v>
      </c>
      <c r="I129" t="s">
        <v>43</v>
      </c>
      <c r="J129" t="s">
        <v>267</v>
      </c>
      <c r="K129" t="s">
        <v>266</v>
      </c>
      <c r="Q1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9" t="s">
        <v>302</v>
      </c>
      <c r="S1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-2190,1028,0
    scale = 0.7
    Parent
    {
        parentID = aerodynamicSystems
        lineFrom = RIGHT
        lineTo = LEFT
    }
}</v>
      </c>
      <c r="T129" t="str">
        <f>_xlfn.CONCAT(IF(LEFT(primary[[#This Row],[title]],1)&lt;&gt;"#",_xlfn.CONCAT("#LOC_KTT_",primary[[#This Row],[id]],"_Title = ",primary[[#This Row],[title]],"zzz"),""),IF(LEFT(primary[[#This Row],[description]],1)&lt;&gt;"#",_xlfn.CONCAT(CHAR(10),"#LOC_KTT_",primary[[#This Row],[id]],"_Description = ",primary[[#This Row],[description]],"zzz"),""))</f>
        <v/>
      </c>
    </row>
    <row r="130" spans="1:20" x14ac:dyDescent="0.35">
      <c r="A130" s="20" t="s">
        <v>67</v>
      </c>
      <c r="B130">
        <f>VLOOKUP(primary[[#This Row],[id]],TreeDesign!$A$3:$C$500,2,FALSE)</f>
        <v>6</v>
      </c>
      <c r="C130">
        <f>VLOOKUP(primary[[#This Row],[id]],TreeDesign!$A$3:$C$500,3,FALSE)</f>
        <v>30</v>
      </c>
      <c r="D130" t="s">
        <v>531</v>
      </c>
      <c r="E130" t="s">
        <v>1289</v>
      </c>
      <c r="F130" t="s">
        <v>532</v>
      </c>
      <c r="G130" s="19" t="s">
        <v>350</v>
      </c>
      <c r="H130" t="s">
        <v>533</v>
      </c>
      <c r="I130" t="s">
        <v>45</v>
      </c>
      <c r="J130" t="s">
        <v>267</v>
      </c>
      <c r="K130" t="s">
        <v>266</v>
      </c>
      <c r="Q1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0" t="s">
        <v>387</v>
      </c>
      <c r="S1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-2190,984,0
    scale = 0.7
    Parent
    {
        parentID = subsonicFlight
        lineFrom = RIGHT
        lineTo = LEFT
    }
}</v>
      </c>
      <c r="T130" t="str">
        <f>_xlfn.CONCAT(IF(LEFT(primary[[#This Row],[title]],1)&lt;&gt;"#",_xlfn.CONCAT("#LOC_KTT_",primary[[#This Row],[id]],"_Title = ",primary[[#This Row],[title]],"zzz"),""),IF(LEFT(primary[[#This Row],[description]],1)&lt;&gt;"#",_xlfn.CONCAT(CHAR(10),"#LOC_KTT_",primary[[#This Row],[id]],"_Description = ",primary[[#This Row],[description]],"zzz"),""))</f>
        <v/>
      </c>
    </row>
    <row r="131" spans="1:20" x14ac:dyDescent="0.35">
      <c r="A131" s="20" t="s">
        <v>68</v>
      </c>
      <c r="B131">
        <f>VLOOKUP(primary[[#This Row],[id]],TreeDesign!$A$3:$C$500,2,FALSE)</f>
        <v>6</v>
      </c>
      <c r="C131">
        <f>VLOOKUP(primary[[#This Row],[id]],TreeDesign!$A$3:$C$500,3,FALSE)</f>
        <v>31</v>
      </c>
      <c r="D131" t="s">
        <v>658</v>
      </c>
      <c r="E131" t="s">
        <v>1290</v>
      </c>
      <c r="F131" t="s">
        <v>659</v>
      </c>
      <c r="G131" s="19" t="s">
        <v>350</v>
      </c>
      <c r="H131" t="s">
        <v>660</v>
      </c>
      <c r="I131" t="s">
        <v>44</v>
      </c>
      <c r="J131" t="s">
        <v>267</v>
      </c>
      <c r="K131" t="s">
        <v>266</v>
      </c>
      <c r="Q1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1" t="s">
        <v>302</v>
      </c>
      <c r="S1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-2190,940,0
    scale = 0.7
    Parent
    {
        parentID = landing
        lineFrom = RIGHT
        lineTo = LEFT
    }
}</v>
      </c>
      <c r="T131" t="str">
        <f>_xlfn.CONCAT(IF(LEFT(primary[[#This Row],[title]],1)&lt;&gt;"#",_xlfn.CONCAT("#LOC_KTT_",primary[[#This Row],[id]],"_Title = ",primary[[#This Row],[title]],"zzz"),""),IF(LEFT(primary[[#This Row],[description]],1)&lt;&gt;"#",_xlfn.CONCAT(CHAR(10),"#LOC_KTT_",primary[[#This Row],[id]],"_Description = ",primary[[#This Row],[description]],"zzz"),""))</f>
        <v/>
      </c>
    </row>
    <row r="132" spans="1:20" x14ac:dyDescent="0.35">
      <c r="A132" s="20" t="s">
        <v>72</v>
      </c>
      <c r="B132">
        <f>VLOOKUP(primary[[#This Row],[id]],TreeDesign!$A$3:$C$500,2,FALSE)</f>
        <v>6</v>
      </c>
      <c r="C132">
        <f>VLOOKUP(primary[[#This Row],[id]],TreeDesign!$A$3:$C$500,3,FALSE)</f>
        <v>32</v>
      </c>
      <c r="D132" t="s">
        <v>661</v>
      </c>
      <c r="E132" t="s">
        <v>1291</v>
      </c>
      <c r="F132" t="s">
        <v>662</v>
      </c>
      <c r="G132" s="19" t="s">
        <v>350</v>
      </c>
      <c r="H132" t="s">
        <v>663</v>
      </c>
      <c r="I132" t="s">
        <v>49</v>
      </c>
      <c r="J132" t="s">
        <v>267</v>
      </c>
      <c r="K132" t="s">
        <v>266</v>
      </c>
      <c r="Q1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2" t="s">
        <v>302</v>
      </c>
      <c r="S1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-2190,896,0
    scale = 0.7
    Parent
    {
        parentID = spaceExploration
        lineFrom = RIGHT
        lineTo = LEFT
    }
}</v>
      </c>
      <c r="T132" t="str">
        <f>_xlfn.CONCAT(IF(LEFT(primary[[#This Row],[title]],1)&lt;&gt;"#",_xlfn.CONCAT("#LOC_KTT_",primary[[#This Row],[id]],"_Title = ",primary[[#This Row],[title]],"zzz"),""),IF(LEFT(primary[[#This Row],[description]],1)&lt;&gt;"#",_xlfn.CONCAT(CHAR(10),"#LOC_KTT_",primary[[#This Row],[id]],"_Description = ",primary[[#This Row],[description]],"zzz"),""))</f>
        <v/>
      </c>
    </row>
    <row r="133" spans="1:20" x14ac:dyDescent="0.35">
      <c r="A133" s="20" t="s">
        <v>103</v>
      </c>
      <c r="B133">
        <f>VLOOKUP(primary[[#This Row],[id]],TreeDesign!$A$3:$C$500,2,FALSE)</f>
        <v>6</v>
      </c>
      <c r="C133">
        <f>VLOOKUP(primary[[#This Row],[id]],TreeDesign!$A$3:$C$500,3,FALSE)</f>
        <v>33</v>
      </c>
      <c r="D133" t="s">
        <v>678</v>
      </c>
      <c r="E133" t="s">
        <v>1292</v>
      </c>
      <c r="F133" t="s">
        <v>679</v>
      </c>
      <c r="G133" s="19" t="s">
        <v>350</v>
      </c>
      <c r="H133" t="s">
        <v>680</v>
      </c>
      <c r="I133" t="s">
        <v>988</v>
      </c>
      <c r="J133" t="s">
        <v>267</v>
      </c>
      <c r="K133" t="s">
        <v>266</v>
      </c>
      <c r="Q1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3" t="s">
        <v>387</v>
      </c>
      <c r="S1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-2190,852,0
    scale = 0.7
    Parent
    {
        parentID = heatShields
        lineFrom = RIGHT
        lineTo = LEFT
    }
}</v>
      </c>
      <c r="T133" t="str">
        <f>_xlfn.CONCAT(IF(LEFT(primary[[#This Row],[title]],1)&lt;&gt;"#",_xlfn.CONCAT("#LOC_KTT_",primary[[#This Row],[id]],"_Title = ",primary[[#This Row],[title]],"zzz"),""),IF(LEFT(primary[[#This Row],[description]],1)&lt;&gt;"#",_xlfn.CONCAT(CHAR(10),"#LOC_KTT_",primary[[#This Row],[id]],"_Description = ",primary[[#This Row],[description]],"zzz"),""))</f>
        <v/>
      </c>
    </row>
    <row r="134" spans="1:20" x14ac:dyDescent="0.35">
      <c r="A134" s="20" t="s">
        <v>69</v>
      </c>
      <c r="B134">
        <f>VLOOKUP(primary[[#This Row],[id]],TreeDesign!$A$3:$C$500,2,FALSE)</f>
        <v>6</v>
      </c>
      <c r="C134">
        <f>VLOOKUP(primary[[#This Row],[id]],TreeDesign!$A$3:$C$500,3,FALSE)</f>
        <v>35</v>
      </c>
      <c r="D134" t="s">
        <v>600</v>
      </c>
      <c r="E134" t="s">
        <v>1293</v>
      </c>
      <c r="F134" t="s">
        <v>601</v>
      </c>
      <c r="G134" s="19" t="s">
        <v>350</v>
      </c>
      <c r="H134" t="s">
        <v>602</v>
      </c>
      <c r="I134" t="s">
        <v>46</v>
      </c>
      <c r="J134" t="s">
        <v>267</v>
      </c>
      <c r="K134" t="s">
        <v>266</v>
      </c>
      <c r="Q1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4" t="s">
        <v>302</v>
      </c>
      <c r="S1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-2190,764,0
    scale = 0.7
    Parent
    {
        parentID = simpleCommandModules
        lineFrom = RIGHT
        lineTo = LEFT
    }
}</v>
      </c>
      <c r="T134" t="str">
        <f>_xlfn.CONCAT(IF(LEFT(primary[[#This Row],[title]],1)&lt;&gt;"#",_xlfn.CONCAT("#LOC_KTT_",primary[[#This Row],[id]],"_Title = ",primary[[#This Row],[title]],"zzz"),""),IF(LEFT(primary[[#This Row],[description]],1)&lt;&gt;"#",_xlfn.CONCAT(CHAR(10),"#LOC_KTT_",primary[[#This Row],[id]],"_Description = ",primary[[#This Row],[description]],"zzz"),""))</f>
        <v/>
      </c>
    </row>
    <row r="135" spans="1:20" x14ac:dyDescent="0.35">
      <c r="A135" s="20" t="s">
        <v>73</v>
      </c>
      <c r="B135">
        <f>VLOOKUP(primary[[#This Row],[id]],TreeDesign!$A$3:$C$500,2,FALSE)</f>
        <v>6</v>
      </c>
      <c r="C135">
        <f>VLOOKUP(primary[[#This Row],[id]],TreeDesign!$A$3:$C$500,3,FALSE)</f>
        <v>39</v>
      </c>
      <c r="D135" t="s">
        <v>642</v>
      </c>
      <c r="E135" t="s">
        <v>642</v>
      </c>
      <c r="F135" t="s">
        <v>665</v>
      </c>
      <c r="G135" s="19" t="s">
        <v>350</v>
      </c>
      <c r="I135" t="s">
        <v>50</v>
      </c>
      <c r="J135" t="s">
        <v>267</v>
      </c>
      <c r="K135" t="s">
        <v>266</v>
      </c>
      <c r="Q1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5" t="s">
        <v>296</v>
      </c>
      <c r="S1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-2190,588,0
    scale = 0.7
    Parent
    {
        parentID = appliedScience
        lineFrom = RIGHT
        lineTo = LEFT
    }
}</v>
      </c>
      <c r="T135" t="str">
        <f>_xlfn.CONCAT(IF(LEFT(primary[[#This Row],[title]],1)&lt;&gt;"#",_xlfn.CONCAT("#LOC_KTT_",primary[[#This Row],[id]],"_Title = ",primary[[#This Row],[title]],"zzz"),""),IF(LEFT(primary[[#This Row],[description]],1)&lt;&gt;"#",_xlfn.CONCAT(CHAR(10),"#LOC_KTT_",primary[[#This Row],[id]],"_Description = ",primary[[#This Row],[description]],"zzz"),""))</f>
        <v>#LOC_KTT_exactScience_Title = Exact Sciencezzz
#LOC_KTT_exactScience_Description = The managers have taken a course in six sigma and now they think they understand engineering.zzz</v>
      </c>
    </row>
    <row r="136" spans="1:20" x14ac:dyDescent="0.35">
      <c r="A136" s="20" t="s">
        <v>75</v>
      </c>
      <c r="B136">
        <f>VLOOKUP(primary[[#This Row],[id]],TreeDesign!$A$3:$C$500,2,FALSE)</f>
        <v>6</v>
      </c>
      <c r="C136">
        <f>VLOOKUP(primary[[#This Row],[id]],TreeDesign!$A$3:$C$500,3,FALSE)</f>
        <v>40</v>
      </c>
      <c r="D136" t="s">
        <v>666</v>
      </c>
      <c r="E136" t="s">
        <v>1294</v>
      </c>
      <c r="F136" t="s">
        <v>667</v>
      </c>
      <c r="G136" s="19" t="s">
        <v>350</v>
      </c>
      <c r="H136" t="s">
        <v>668</v>
      </c>
      <c r="I136" t="s">
        <v>51</v>
      </c>
      <c r="J136" t="s">
        <v>267</v>
      </c>
      <c r="K136" t="s">
        <v>266</v>
      </c>
      <c r="Q1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6" t="s">
        <v>302</v>
      </c>
      <c r="S1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-2190,544,0
    scale = 0.7
    Parent
    {
        parentID = miniaturization
        lineFrom = RIGHT
        lineTo = LEFT
    }
}</v>
      </c>
      <c r="T136" t="str">
        <f>_xlfn.CONCAT(IF(LEFT(primary[[#This Row],[title]],1)&lt;&gt;"#",_xlfn.CONCAT("#LOC_KTT_",primary[[#This Row],[id]],"_Title = ",primary[[#This Row],[title]],"zzz"),""),IF(LEFT(primary[[#This Row],[description]],1)&lt;&gt;"#",_xlfn.CONCAT(CHAR(10),"#LOC_KTT_",primary[[#This Row],[id]],"_Description = ",primary[[#This Row],[description]],"zzz"),""))</f>
        <v/>
      </c>
    </row>
    <row r="137" spans="1:20" x14ac:dyDescent="0.35">
      <c r="A137" s="20" t="s">
        <v>142</v>
      </c>
      <c r="B137">
        <f>VLOOKUP(primary[[#This Row],[id]],TreeDesign!$A$3:$C$500,2,FALSE)</f>
        <v>6</v>
      </c>
      <c r="C137">
        <f>VLOOKUP(primary[[#This Row],[id]],TreeDesign!$A$3:$C$500,3,FALSE)</f>
        <v>42</v>
      </c>
      <c r="D137" t="s">
        <v>669</v>
      </c>
      <c r="E137" t="s">
        <v>669</v>
      </c>
      <c r="F137" t="s">
        <v>670</v>
      </c>
      <c r="G137" s="19" t="s">
        <v>350</v>
      </c>
      <c r="I137" t="s">
        <v>457</v>
      </c>
      <c r="J137" t="s">
        <v>267</v>
      </c>
      <c r="K137" t="s">
        <v>266</v>
      </c>
      <c r="Q1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7" t="s">
        <v>296</v>
      </c>
      <c r="S1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-2190,456,0
    scale = 0.7
    Parent
    {
        parentID = parabolicAntennas
        lineFrom = RIGHT
        lineTo = LEFT
    }
}</v>
      </c>
      <c r="T137" t="str">
        <f>_xlfn.CONCAT(IF(LEFT(primary[[#This Row],[title]],1)&lt;&gt;"#",_xlfn.CONCAT("#LOC_KTT_",primary[[#This Row],[id]],"_Title = ",primary[[#This Row],[title]],"zzz"),""),IF(LEFT(primary[[#This Row],[description]],1)&lt;&gt;"#",_xlfn.CONCAT(CHAR(10),"#LOC_KTT_",primary[[#This Row],[id]],"_Description = ",primary[[#This Row],[description]],"zzz"),""))</f>
        <v>#LOC_KTT_lowGainCommunications_Title = Low-Gain Communicationszzz
#LOC_KTT_lowGainCommunications_Description = We do not always need MOAR power.zzz</v>
      </c>
    </row>
    <row r="138" spans="1:20" x14ac:dyDescent="0.35">
      <c r="A138" s="20" t="s">
        <v>74</v>
      </c>
      <c r="B138">
        <f>VLOOKUP(primary[[#This Row],[id]],TreeDesign!$A$3:$C$500,2,FALSE)</f>
        <v>6</v>
      </c>
      <c r="C138">
        <f>VLOOKUP(primary[[#This Row],[id]],TreeDesign!$A$3:$C$500,3,FALSE)</f>
        <v>43</v>
      </c>
      <c r="D138" t="s">
        <v>643</v>
      </c>
      <c r="E138" t="s">
        <v>643</v>
      </c>
      <c r="F138" t="s">
        <v>671</v>
      </c>
      <c r="G138" s="19" t="s">
        <v>350</v>
      </c>
      <c r="I138" t="s">
        <v>1015</v>
      </c>
      <c r="J138" t="s">
        <v>267</v>
      </c>
      <c r="K138" t="s">
        <v>266</v>
      </c>
      <c r="Q1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8" t="s">
        <v>296</v>
      </c>
      <c r="S1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-2190,412,0
    scale = 0.7
    Parent
    {
        parentID = earlySatellites
        lineFrom = RIGHT
        lineTo = LEFT
    }
}</v>
      </c>
      <c r="T138" t="str">
        <f>_xlfn.CONCAT(IF(LEFT(primary[[#This Row],[title]],1)&lt;&gt;"#",_xlfn.CONCAT("#LOC_KTT_",primary[[#This Row],[id]],"_Title = ",primary[[#This Row],[title]],"zzz"),""),IF(LEFT(primary[[#This Row],[description]],1)&lt;&gt;"#",_xlfn.CONCAT(CHAR(10),"#LOC_KTT_",primary[[#This Row],[id]],"_Description = ",primary[[#This Row],[description]],"zzz"),""))</f>
        <v>#LOC_KTT_communicationSatellites_Title = Communication Satelliteszzz
#LOC_KTT_communicationSatellites_Description = We would like to be able to communicate with Kerbin at all times.zzz</v>
      </c>
    </row>
    <row r="139" spans="1:20" x14ac:dyDescent="0.35">
      <c r="A139" s="20" t="s">
        <v>453</v>
      </c>
      <c r="B139">
        <f>VLOOKUP(primary[[#This Row],[id]],TreeDesign!$A$3:$C$500,2,FALSE)</f>
        <v>6</v>
      </c>
      <c r="C139">
        <f>VLOOKUP(primary[[#This Row],[id]],TreeDesign!$A$3:$C$500,3,FALSE)</f>
        <v>44</v>
      </c>
      <c r="D139" t="s">
        <v>473</v>
      </c>
      <c r="E139" t="s">
        <v>473</v>
      </c>
      <c r="F139" s="20" t="s">
        <v>674</v>
      </c>
      <c r="G139" s="19" t="s">
        <v>350</v>
      </c>
      <c r="I139" t="s">
        <v>1015</v>
      </c>
      <c r="J139" t="s">
        <v>267</v>
      </c>
      <c r="K139" t="s">
        <v>266</v>
      </c>
      <c r="L139" t="s">
        <v>452</v>
      </c>
      <c r="M139" t="s">
        <v>267</v>
      </c>
      <c r="N139" t="s">
        <v>266</v>
      </c>
      <c r="Q1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9" t="s">
        <v>296</v>
      </c>
      <c r="S1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-2190,368,0
    scale = 0.7
    Parent
    {
        parentID = earlySatellites
        lineFrom = RIGHT
        lineTo = LEFT
    }
    Parent
    {
        parentID = avionics
        lineFrom = RIGHT
        lineTo = LEFT
    }
}</v>
      </c>
      <c r="T139" t="str">
        <f>_xlfn.CONCAT(IF(LEFT(primary[[#This Row],[title]],1)&lt;&gt;"#",_xlfn.CONCAT("#LOC_KTT_",primary[[#This Row],[id]],"_Title = ",primary[[#This Row],[title]],"zzz"),""),IF(LEFT(primary[[#This Row],[description]],1)&lt;&gt;"#",_xlfn.CONCAT(CHAR(10),"#LOC_KTT_",primary[[#This Row],[id]],"_Description = ",primary[[#This Row],[description]],"zzz"),""))</f>
        <v>#LOC_KTT_advancedAvionics_Title = Advanced Avionicszzz
#LOC_KTT_advancedAvionics_Description = Despite the repeated failures, these advanced avionic units have the greatest enthusiasm and confidence that they will be able to complete the mission, someday.zzz</v>
      </c>
    </row>
    <row r="140" spans="1:20" x14ac:dyDescent="0.35">
      <c r="A140" s="20" t="s">
        <v>783</v>
      </c>
      <c r="B140">
        <f>VLOOKUP(primary[[#This Row],[id]],TreeDesign!$A$3:$C$500,2,FALSE)</f>
        <v>6</v>
      </c>
      <c r="C140">
        <f>VLOOKUP(primary[[#This Row],[id]],TreeDesign!$A$3:$C$500,3,FALSE)</f>
        <v>46</v>
      </c>
      <c r="D140" t="s">
        <v>784</v>
      </c>
      <c r="E140" t="s">
        <v>784</v>
      </c>
      <c r="F140" t="s">
        <v>785</v>
      </c>
      <c r="G140" s="19" t="s">
        <v>350</v>
      </c>
      <c r="I140" t="s">
        <v>451</v>
      </c>
      <c r="J140" t="s">
        <v>267</v>
      </c>
      <c r="K140" t="s">
        <v>266</v>
      </c>
      <c r="Q1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0" t="s">
        <v>296</v>
      </c>
      <c r="S1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-2190,280,0
    scale = 0.7
    Parent
    {
        parentID = solarTech
        lineFrom = RIGHT
        lineTo = LEFT
    }
}</v>
      </c>
      <c r="T140" t="str">
        <f>_xlfn.CONCAT(IF(LEFT(primary[[#This Row],[title]],1)&lt;&gt;"#",_xlfn.CONCAT("#LOC_KTT_",primary[[#This Row],[id]],"_Title = ",primary[[#This Row],[title]],"zzz"),""),IF(LEFT(primary[[#This Row],[description]],1)&lt;&gt;"#",_xlfn.CONCAT(CHAR(10),"#LOC_KTT_",primary[[#This Row],[id]],"_Description = ",primary[[#This Row],[description]],"zzz"),""))</f>
        <v>#LOC_KTT_improvedSolarTech_Title = Improved Solar Techzzz
#LOC_KTT_improvedSolarTech_Description = These are hand-picked solar panels, the best of the best are used to survive the rigours of space radiation.zzz</v>
      </c>
    </row>
    <row r="141" spans="1:20" x14ac:dyDescent="0.35">
      <c r="A141" s="20" t="s">
        <v>76</v>
      </c>
      <c r="B141">
        <f>VLOOKUP(primary[[#This Row],[id]],TreeDesign!$A$3:$C$500,2,FALSE)</f>
        <v>6</v>
      </c>
      <c r="C141">
        <f>VLOOKUP(primary[[#This Row],[id]],TreeDesign!$A$3:$C$500,3,FALSE)</f>
        <v>47</v>
      </c>
      <c r="D141" t="s">
        <v>675</v>
      </c>
      <c r="E141" t="s">
        <v>1295</v>
      </c>
      <c r="F141" t="s">
        <v>676</v>
      </c>
      <c r="G141" s="19" t="s">
        <v>350</v>
      </c>
      <c r="H141" t="s">
        <v>984</v>
      </c>
      <c r="I141" t="s">
        <v>52</v>
      </c>
      <c r="J141" t="s">
        <v>267</v>
      </c>
      <c r="K141" t="s">
        <v>266</v>
      </c>
      <c r="Q1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1" t="s">
        <v>302</v>
      </c>
      <c r="S1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-2190,236,0
    scale = 0.7
    Parent
    {
        parentID = electrics
        lineFrom = RIGHT
        lineTo = LEFT
    }
}</v>
      </c>
      <c r="T141" t="str">
        <f>_xlfn.CONCAT(IF(LEFT(primary[[#This Row],[title]],1)&lt;&gt;"#",_xlfn.CONCAT("#LOC_KTT_",primary[[#This Row],[id]],"_Title = ",primary[[#This Row],[title]],"zzz"),""),IF(LEFT(primary[[#This Row],[description]],1)&lt;&gt;"#",_xlfn.CONCAT(CHAR(10),"#LOC_KTT_",primary[[#This Row],[id]],"_Description = ",primary[[#This Row],[description]],"zzz"),""))</f>
        <v/>
      </c>
    </row>
    <row r="142" spans="1:20" x14ac:dyDescent="0.35">
      <c r="A142" s="20" t="s">
        <v>77</v>
      </c>
      <c r="B142">
        <f>VLOOKUP(primary[[#This Row],[id]],TreeDesign!$A$3:$C$500,2,FALSE)</f>
        <v>6</v>
      </c>
      <c r="C142">
        <f>VLOOKUP(primary[[#This Row],[id]],TreeDesign!$A$3:$C$500,3,FALSE)</f>
        <v>49</v>
      </c>
      <c r="D142" t="s">
        <v>681</v>
      </c>
      <c r="E142" t="s">
        <v>1296</v>
      </c>
      <c r="F142" t="s">
        <v>682</v>
      </c>
      <c r="G142" s="19" t="s">
        <v>350</v>
      </c>
      <c r="H142" t="s">
        <v>683</v>
      </c>
      <c r="I142" t="s">
        <v>53</v>
      </c>
      <c r="J142" t="s">
        <v>267</v>
      </c>
      <c r="K142" t="s">
        <v>266</v>
      </c>
      <c r="Q1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2" t="s">
        <v>387</v>
      </c>
      <c r="S1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-2190,148,0
    scale = 0.7
    Parent
    {
        parentID = recycling
        lineFrom = RIGHT
        lineTo = LEFT
    }
}</v>
      </c>
      <c r="T142" t="str">
        <f>_xlfn.CONCAT(IF(LEFT(primary[[#This Row],[title]],1)&lt;&gt;"#",_xlfn.CONCAT("#LOC_KTT_",primary[[#This Row],[id]],"_Title = ",primary[[#This Row],[title]],"zzz"),""),IF(LEFT(primary[[#This Row],[description]],1)&lt;&gt;"#",_xlfn.CONCAT(CHAR(10),"#LOC_KTT_",primary[[#This Row],[id]],"_Description = ",primary[[#This Row],[description]],"zzz"),""))</f>
        <v/>
      </c>
    </row>
    <row r="143" spans="1:20" x14ac:dyDescent="0.35">
      <c r="A143" s="20" t="s">
        <v>78</v>
      </c>
      <c r="B143">
        <f>VLOOKUP(primary[[#This Row],[id]],TreeDesign!$A$3:$C$500,2,FALSE)</f>
        <v>6</v>
      </c>
      <c r="C143">
        <f>VLOOKUP(primary[[#This Row],[id]],TreeDesign!$A$3:$C$500,3,FALSE)</f>
        <v>50</v>
      </c>
      <c r="D143" t="s">
        <v>644</v>
      </c>
      <c r="E143" t="s">
        <v>644</v>
      </c>
      <c r="F143" t="s">
        <v>684</v>
      </c>
      <c r="G143" s="19" t="s">
        <v>350</v>
      </c>
      <c r="I143" t="s">
        <v>54</v>
      </c>
      <c r="J143" t="s">
        <v>267</v>
      </c>
      <c r="K143" t="s">
        <v>266</v>
      </c>
      <c r="Q1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3" t="s">
        <v>296</v>
      </c>
      <c r="S1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-2190,104,0
    scale = 0.7
    Parent
    {
        parentID = storageTech
        lineFrom = RIGHT
        lineTo = LEFT
    }
}</v>
      </c>
      <c r="T143" t="str">
        <f>_xlfn.CONCAT(IF(LEFT(primary[[#This Row],[title]],1)&lt;&gt;"#",_xlfn.CONCAT("#LOC_KTT_",primary[[#This Row],[id]],"_Title = ",primary[[#This Row],[title]],"zzz"),""),IF(LEFT(primary[[#This Row],[description]],1)&lt;&gt;"#",_xlfn.CONCAT(CHAR(10),"#LOC_KTT_",primary[[#This Row],[id]],"_Description = ",primary[[#This Row],[description]],"zzz"),""))</f>
        <v>#LOC_KTT_earlyLogistics_Title = Early Logisticszzz
#LOC_KTT_earlyLogistics_Description = We love logistics.zzz</v>
      </c>
    </row>
    <row r="144" spans="1:20" x14ac:dyDescent="0.35">
      <c r="A144" s="20" t="s">
        <v>1460</v>
      </c>
      <c r="B144" s="17">
        <f>VLOOKUP(primary[[#This Row],[id]],TreeDesign!$A$3:$C$500,2,FALSE)</f>
        <v>6</v>
      </c>
      <c r="C144" s="17">
        <f>VLOOKUP(primary[[#This Row],[id]],TreeDesign!$A$3:$C$500,3,FALSE)</f>
        <v>51</v>
      </c>
      <c r="D144" t="s">
        <v>1475</v>
      </c>
      <c r="E144" t="s">
        <v>1444</v>
      </c>
      <c r="F144" t="s">
        <v>1490</v>
      </c>
      <c r="G144" s="18" t="s">
        <v>350</v>
      </c>
      <c r="H144" t="s">
        <v>1505</v>
      </c>
      <c r="P144">
        <v>0</v>
      </c>
      <c r="Q1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4" t="s">
        <v>296</v>
      </c>
      <c r="S1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tier6_bottom
    tier = 6
    title = #LOC_KTT_tier6_Title
    description = #LOC_KTT_tier6_Description
    cost = 0
    hideEmpty = False
    nodeName = ktt_tier6_bottom
    anyToUnlock = False
    icon = KiwiTechTree/Icons/ktt_icon_tier6
    pos = -2190,60,0
    scale = 0.7
}</v>
      </c>
      <c r="T144" s="17" t="str">
        <f>_xlfn.CONCAT(IF(LEFT(primary[[#This Row],[title]],1)&lt;&gt;"#",_xlfn.CONCAT("#LOC_KTT_",primary[[#This Row],[id]],"_Title = ",primary[[#This Row],[title]],"zzz"),""),IF(LEFT(primary[[#This Row],[description]],1)&lt;&gt;"#",_xlfn.CONCAT(CHAR(10),"#LOC_KTT_",primary[[#This Row],[id]],"_Description = ",primary[[#This Row],[description]],"zzz"),""))</f>
        <v/>
      </c>
    </row>
    <row r="145" spans="1:20" x14ac:dyDescent="0.35">
      <c r="A145" s="20" t="s">
        <v>1057</v>
      </c>
      <c r="B145" s="17">
        <f>VLOOKUP(primary[[#This Row],[id]],TreeDesign!$A$3:$C$500,2,FALSE)</f>
        <v>6.5</v>
      </c>
      <c r="C145" s="17">
        <f>VLOOKUP(primary[[#This Row],[id]],TreeDesign!$A$3:$C$500,3,FALSE)</f>
        <v>15</v>
      </c>
      <c r="D145" t="s">
        <v>1087</v>
      </c>
      <c r="E145" t="s">
        <v>1087</v>
      </c>
      <c r="F145" s="20" t="s">
        <v>1120</v>
      </c>
      <c r="G145" s="18" t="s">
        <v>349</v>
      </c>
      <c r="I145" t="s">
        <v>56</v>
      </c>
      <c r="J145" t="s">
        <v>267</v>
      </c>
      <c r="K145" t="s">
        <v>266</v>
      </c>
      <c r="O145" t="s">
        <v>1097</v>
      </c>
      <c r="Q1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5" t="s">
        <v>296</v>
      </c>
      <c r="S1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precisionLiquidFuelPropulsion
    tier = 6.5
    title = #LOC_KTT_precisionLiquidFuelPropulsion_Title // Precision Liquid Fuel Propulsion
    description = #LOC_KTT_precisionLiquidFuelPropulsion_Description // We can now thread these rockets through the eye of a needle, as long as the eye is the size of the Mun.
    cost = 100
    hideEmpty = False
    nodeName = ktt_precisionLiquidFuelPropulsion
    anyToUnlock = True
    icon = KiwiTechTree/Icons/ktt_icon_precisionLiquidFuelPropulsion
    pos = -2135,1644,0
    scale = 0.7
    Parent
    {
        parentID = precisionPropulsion
        lineFrom = RIGHT
        lineTo = LEFT
    }
}</v>
      </c>
      <c r="T145" t="str">
        <f>_xlfn.CONCAT(IF(LEFT(primary[[#This Row],[title]],1)&lt;&gt;"#",_xlfn.CONCAT("#LOC_KTT_",primary[[#This Row],[id]],"_Title = ",primary[[#This Row],[title]],"zzz"),""),IF(LEFT(primary[[#This Row],[description]],1)&lt;&gt;"#",_xlfn.CONCAT(CHAR(10),"#LOC_KTT_",primary[[#This Row],[id]],"_Description = ",primary[[#This Row],[description]],"zzz"),""))</f>
        <v>#LOC_KTT_precisionLiquidFuelPropulsion_Title = Precision Liquid Fuel Propulsionzzz
#LOC_KTT_precisionLiquidFuelPropulsion_Description = We can now thread these rockets through the eye of a needle, as long as the eye is the size of the Mun.zzz</v>
      </c>
    </row>
    <row r="146" spans="1:20" x14ac:dyDescent="0.35">
      <c r="A146" s="20" t="s">
        <v>58</v>
      </c>
      <c r="B146">
        <f>VLOOKUP(primary[[#This Row],[id]],TreeDesign!$A$3:$C$500,2,FALSE)</f>
        <v>6.5</v>
      </c>
      <c r="C146">
        <f>VLOOKUP(primary[[#This Row],[id]],TreeDesign!$A$3:$C$500,3,FALSE)</f>
        <v>16</v>
      </c>
      <c r="D146" t="s">
        <v>335</v>
      </c>
      <c r="E146" t="s">
        <v>335</v>
      </c>
      <c r="F146" t="s">
        <v>340</v>
      </c>
      <c r="G146" s="19" t="s">
        <v>349</v>
      </c>
      <c r="I146" t="s">
        <v>59</v>
      </c>
      <c r="J146" t="s">
        <v>267</v>
      </c>
      <c r="K146" t="s">
        <v>266</v>
      </c>
      <c r="O146" t="s">
        <v>1097</v>
      </c>
      <c r="Q1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6" t="s">
        <v>296</v>
      </c>
      <c r="S1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6.5
    title = #LOC_KTT_heavierCryoRocketry_Title // Heavier Cryogenic Rocketry
    description = #LOC_KTT_heavierCryoRocketry_Description // Did you know that Ice XVI is the least dense crstalline form of water, topologically equivalent to the empty structure of sII clathrate hydrates?
    cost = 100
    hideEmpty = False
    nodeName = ktt_heavierCryoRocketry
    anyToUnlock = True
    icon = KiwiTechTree/Icons/ktt_icon_heavierCryoRocketry
    pos = -2135,1600,0
    scale = 0.7
    Parent
    {
        parentID = heavierRocketry
        lineFrom = RIGHT
        lineTo = LEFT
    }
}</v>
      </c>
      <c r="T146" t="str">
        <f>_xlfn.CONCAT(IF(LEFT(primary[[#This Row],[title]],1)&lt;&gt;"#",_xlfn.CONCAT("#LOC_KTT_",primary[[#This Row],[id]],"_Title = ",primary[[#This Row],[title]],"zzz"),""),IF(LEFT(primary[[#This Row],[description]],1)&lt;&gt;"#",_xlfn.CONCAT(CHAR(10),"#LOC_KTT_",primary[[#This Row],[id]],"_Description = ",primary[[#This Row],[description]],"zzz"),""))</f>
        <v>#LOC_KTT_heavierCryoRocketry_Title = Heavier Cryogenic Rocketryzzz
#LOC_KTT_heavierCryoRocketry_Description = Did you know that Ice XVI is the least dense crstalline form of water, topologically equivalent to the empty structure of sII clathrate hydrates?zzz</v>
      </c>
    </row>
    <row r="147" spans="1:20" x14ac:dyDescent="0.35">
      <c r="A147" s="20" t="s">
        <v>1045</v>
      </c>
      <c r="B147">
        <f>VLOOKUP(primary[[#This Row],[id]],TreeDesign!$A$3:$C$500,2,FALSE)</f>
        <v>6.5</v>
      </c>
      <c r="C147">
        <f>VLOOKUP(primary[[#This Row],[id]],TreeDesign!$A$3:$C$500,3,FALSE)</f>
        <v>18</v>
      </c>
      <c r="D147" t="s">
        <v>1072</v>
      </c>
      <c r="E147" t="s">
        <v>1072</v>
      </c>
      <c r="F147" s="20" t="s">
        <v>1109</v>
      </c>
      <c r="G147" s="19" t="s">
        <v>349</v>
      </c>
      <c r="I147" t="s">
        <v>59</v>
      </c>
      <c r="J147" t="s">
        <v>267</v>
      </c>
      <c r="K147" t="s">
        <v>266</v>
      </c>
      <c r="O147" t="s">
        <v>1097</v>
      </c>
      <c r="Q1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7" t="s">
        <v>296</v>
      </c>
      <c r="S1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heavierLiquidFuelRocketry
    tier = 6.5
    title = #LOC_KTT_heavierLiquidFuelRocketry_Title // Heavier Liquid Fuel Rocketry
    description = #LOC_KTT_heavierLiquidFuelRocketry_Description // It's time we face reality, we are not really rocket scientists.
    cost = 100
    hideEmpty = False
    nodeName = ktt_heavierLiquidFuelRocketry
    anyToUnlock = True
    icon = KiwiTechTree/Icons/ktt_icon_heavierLiquidFuelRocketry
    pos = -2135,1512,0
    scale = 0.7
    Parent
    {
        parentID = heavierRocketry
        lineFrom = RIGHT
        lineTo = LEFT
    }
}</v>
      </c>
      <c r="T147" t="str">
        <f>_xlfn.CONCAT(IF(LEFT(primary[[#This Row],[title]],1)&lt;&gt;"#",_xlfn.CONCAT("#LOC_KTT_",primary[[#This Row],[id]],"_Title = ",primary[[#This Row],[title]],"zzz"),""),IF(LEFT(primary[[#This Row],[description]],1)&lt;&gt;"#",_xlfn.CONCAT(CHAR(10),"#LOC_KTT_",primary[[#This Row],[id]],"_Description = ",primary[[#This Row],[description]],"zzz"),""))</f>
        <v>#LOC_KTT_heavierLiquidFuelRocketry_Title = Heavier Liquid Fuel Rocketryzzz
#LOC_KTT_heavierLiquidFuelRocketry_Description = It's time we face reality, we are not really rocket scientists.zzz</v>
      </c>
    </row>
    <row r="148" spans="1:20" x14ac:dyDescent="0.35">
      <c r="A148" s="20" t="s">
        <v>70</v>
      </c>
      <c r="B148">
        <f>VLOOKUP(primary[[#This Row],[id]],TreeDesign!$A$3:$C$500,2,FALSE)</f>
        <v>6.5</v>
      </c>
      <c r="C148">
        <f>VLOOKUP(primary[[#This Row],[id]],TreeDesign!$A$3:$C$500,3,FALSE)</f>
        <v>36</v>
      </c>
      <c r="D148" t="s">
        <v>596</v>
      </c>
      <c r="E148" t="s">
        <v>596</v>
      </c>
      <c r="F148" t="s">
        <v>597</v>
      </c>
      <c r="G148" s="19" t="s">
        <v>350</v>
      </c>
      <c r="I148" t="s">
        <v>47</v>
      </c>
      <c r="J148" t="s">
        <v>267</v>
      </c>
      <c r="K148" t="s">
        <v>266</v>
      </c>
      <c r="L148" t="s">
        <v>69</v>
      </c>
      <c r="M148" t="s">
        <v>267</v>
      </c>
      <c r="N148" t="s">
        <v>266</v>
      </c>
      <c r="Q1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148" t="s">
        <v>296</v>
      </c>
      <c r="S1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-2135,720,0
    scale = 0.7
    Parent
    {
        parentID = simpleCommandModulesExtensions
        lineFrom = RIGHT
        lineTo = LEFT
    }
    Parent
    {
        parentID = commandModules
        lineFrom = RIGHT
        lineTo = LEFT
    }
}</v>
      </c>
      <c r="T148" t="str">
        <f>_xlfn.CONCAT(IF(LEFT(primary[[#This Row],[title]],1)&lt;&gt;"#",_xlfn.CONCAT("#LOC_KTT_",primary[[#This Row],[id]],"_Title = ",primary[[#This Row],[title]],"zzz"),""),IF(LEFT(primary[[#This Row],[description]],1)&lt;&gt;"#",_xlfn.CONCAT(CHAR(10),"#LOC_KTT_",primary[[#This Row],[id]],"_Description = ",primary[[#This Row],[description]],"zzz"),""))</f>
        <v>#LOC_KTT_commandModulesExtensions_Title = Command Module Extensionszzz
#LOC_KTT_commandModulesExtensions_Description = These command modules aren't quite independent enough to go to space without parental guidance.zzz</v>
      </c>
    </row>
    <row r="149" spans="1:20" x14ac:dyDescent="0.35">
      <c r="A149" s="20" t="s">
        <v>1430</v>
      </c>
      <c r="B149" s="17">
        <f>VLOOKUP(primary[[#This Row],[id]],TreeDesign!$A$3:$C$500,2,FALSE)</f>
        <v>7</v>
      </c>
      <c r="C149" s="17">
        <f>VLOOKUP(primary[[#This Row],[id]],TreeDesign!$A$3:$C$500,3,FALSE)</f>
        <v>1</v>
      </c>
      <c r="D149" s="22" t="s">
        <v>1445</v>
      </c>
      <c r="E149" s="22" t="s">
        <v>1445</v>
      </c>
      <c r="F149" s="22" t="s">
        <v>1445</v>
      </c>
      <c r="G149" s="18" t="s">
        <v>350</v>
      </c>
      <c r="P149">
        <v>0</v>
      </c>
      <c r="Q1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9" t="s">
        <v>296</v>
      </c>
      <c r="S1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
    tier = 7
    title = #LOC_KTT_tier7_Title // Tier 7
    description = #LOC_KTT_tier7_Description // Tier 7
    cost = 0
    hideEmpty = False
    nodeName = ktt_tier7
    anyToUnlock = False
    icon = KiwiTechTree/Icons/ktt_icon_tier7
    pos = -1970,2260,0
    scale = 0.7
}</v>
      </c>
      <c r="T149" s="17" t="str">
        <f>_xlfn.CONCAT(IF(LEFT(primary[[#This Row],[title]],1)&lt;&gt;"#",_xlfn.CONCAT("#LOC_KTT_",primary[[#This Row],[id]],"_Title = ",primary[[#This Row],[title]],"zzz"),""),IF(LEFT(primary[[#This Row],[description]],1)&lt;&gt;"#",_xlfn.CONCAT(CHAR(10),"#LOC_KTT_",primary[[#This Row],[id]],"_Description = ",primary[[#This Row],[description]],"zzz"),""))</f>
        <v>#LOC_KTT_tier7_Title = Tier 7zzz
#LOC_KTT_tier7_Description = Tier 7zzz</v>
      </c>
    </row>
    <row r="150" spans="1:20" x14ac:dyDescent="0.35">
      <c r="A150" s="20" t="s">
        <v>83</v>
      </c>
      <c r="B150">
        <f>VLOOKUP(primary[[#This Row],[id]],TreeDesign!$A$3:$C$500,2,FALSE)</f>
        <v>7</v>
      </c>
      <c r="C150">
        <f>VLOOKUP(primary[[#This Row],[id]],TreeDesign!$A$3:$C$500,3,FALSE)</f>
        <v>2</v>
      </c>
      <c r="D150" t="s">
        <v>364</v>
      </c>
      <c r="E150" t="s">
        <v>364</v>
      </c>
      <c r="F150" t="s">
        <v>371</v>
      </c>
      <c r="G150" s="17" t="s">
        <v>350</v>
      </c>
      <c r="I150" t="s">
        <v>57</v>
      </c>
      <c r="J150" t="s">
        <v>267</v>
      </c>
      <c r="K150" t="s">
        <v>266</v>
      </c>
      <c r="Q1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0" t="s">
        <v>296</v>
      </c>
      <c r="S1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-1970,2216,0
    scale = 0.7
    Parent
    {
        parentID = largeBoosters
        lineFrom = RIGHT
        lineTo = LEFT
    }
}</v>
      </c>
      <c r="T150" t="str">
        <f>_xlfn.CONCAT(IF(LEFT(primary[[#This Row],[title]],1)&lt;&gt;"#",_xlfn.CONCAT("#LOC_KTT_",primary[[#This Row],[id]],"_Title = ",primary[[#This Row],[title]],"zzz"),""),IF(LEFT(primary[[#This Row],[description]],1)&lt;&gt;"#",_xlfn.CONCAT(CHAR(10),"#LOC_KTT_",primary[[#This Row],[id]],"_Description = ",primary[[#This Row],[description]],"zzz"),""))</f>
        <v>#LOC_KTT_largerBoosters_Title = Larger Solid Rocket Boosterszzz
#LOC_KTT_largerBoosters_Description = If bigger is better, biggerer is betterer.zzz</v>
      </c>
    </row>
    <row r="151" spans="1:20" x14ac:dyDescent="0.35">
      <c r="A151" s="20" t="s">
        <v>79</v>
      </c>
      <c r="B151">
        <f>VLOOKUP(primary[[#This Row],[id]],TreeDesign!$A$3:$C$500,2,FALSE)</f>
        <v>7</v>
      </c>
      <c r="C151">
        <f>VLOOKUP(primary[[#This Row],[id]],TreeDesign!$A$3:$C$500,3,FALSE)</f>
        <v>4</v>
      </c>
      <c r="D151" t="s">
        <v>685</v>
      </c>
      <c r="E151" t="s">
        <v>1297</v>
      </c>
      <c r="F151" t="s">
        <v>686</v>
      </c>
      <c r="G151" s="19" t="s">
        <v>350</v>
      </c>
      <c r="H151" t="s">
        <v>687</v>
      </c>
      <c r="I151" t="s">
        <v>80</v>
      </c>
      <c r="J151" t="s">
        <v>268</v>
      </c>
      <c r="K151" t="s">
        <v>269</v>
      </c>
      <c r="L151" t="s">
        <v>730</v>
      </c>
      <c r="M151" t="s">
        <v>267</v>
      </c>
      <c r="N151" t="s">
        <v>266</v>
      </c>
      <c r="P151">
        <v>1.35</v>
      </c>
      <c r="Q1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1" t="s">
        <v>387</v>
      </c>
      <c r="S1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540
    hideEmpty = False
    nodeName = ktt_nuclearPower
    anyToUnlock = False
    icon = CommunityTechTree/UI/ctt_icon_nuclearPower
    pos = -1970,2128,0
    scale = 0.7
    Parent
    {
        parentID = nuclearPropulsion
        lineFrom = TOP
        lineTo = BOTTOM
    }
    Parent
    {
        parentID = earlyNuclearSystems
        lineFrom = RIGHT
        lineTo = LEFT
    }
}</v>
      </c>
      <c r="T151" t="str">
        <f>_xlfn.CONCAT(IF(LEFT(primary[[#This Row],[title]],1)&lt;&gt;"#",_xlfn.CONCAT("#LOC_KTT_",primary[[#This Row],[id]],"_Title = ",primary[[#This Row],[title]],"zzz"),""),IF(LEFT(primary[[#This Row],[description]],1)&lt;&gt;"#",_xlfn.CONCAT(CHAR(10),"#LOC_KTT_",primary[[#This Row],[id]],"_Description = ",primary[[#This Row],[description]],"zzz"),""))</f>
        <v/>
      </c>
    </row>
    <row r="152" spans="1:20" x14ac:dyDescent="0.35">
      <c r="A152" s="20" t="s">
        <v>80</v>
      </c>
      <c r="B152">
        <f>VLOOKUP(primary[[#This Row],[id]],TreeDesign!$A$3:$C$500,2,FALSE)</f>
        <v>7</v>
      </c>
      <c r="C152">
        <f>VLOOKUP(primary[[#This Row],[id]],TreeDesign!$A$3:$C$500,3,FALSE)</f>
        <v>5</v>
      </c>
      <c r="D152" t="s">
        <v>688</v>
      </c>
      <c r="E152" t="s">
        <v>1298</v>
      </c>
      <c r="F152" t="s">
        <v>689</v>
      </c>
      <c r="G152" s="19" t="s">
        <v>350</v>
      </c>
      <c r="H152" t="s">
        <v>690</v>
      </c>
      <c r="I152" t="s">
        <v>730</v>
      </c>
      <c r="J152" t="s">
        <v>267</v>
      </c>
      <c r="K152" t="s">
        <v>266</v>
      </c>
      <c r="P152">
        <v>1.35</v>
      </c>
      <c r="Q1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2" t="s">
        <v>302</v>
      </c>
      <c r="S1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540
    hideEmpty = False
    nodeName = ktt_nuclearPropulsion
    anyToUnlock = False
    icon = RDicon_propulsion-nuclear
    pos = -1970,2084,0
    scale = 0.7
    Parent
    {
        parentID = earlyNuclearSystems
        lineFrom = RIGHT
        lineTo = LEFT
    }
}</v>
      </c>
      <c r="T152" t="str">
        <f>_xlfn.CONCAT(IF(LEFT(primary[[#This Row],[title]],1)&lt;&gt;"#",_xlfn.CONCAT("#LOC_KTT_",primary[[#This Row],[id]],"_Title = ",primary[[#This Row],[title]],"zzz"),""),IF(LEFT(primary[[#This Row],[description]],1)&lt;&gt;"#",_xlfn.CONCAT(CHAR(10),"#LOC_KTT_",primary[[#This Row],[id]],"_Description = ",primary[[#This Row],[description]],"zzz"),""))</f>
        <v/>
      </c>
    </row>
    <row r="153" spans="1:20" x14ac:dyDescent="0.35">
      <c r="A153" s="20" t="s">
        <v>624</v>
      </c>
      <c r="B153" s="17">
        <f>VLOOKUP(primary[[#This Row],[id]],TreeDesign!$A$3:$C$500,2,FALSE)</f>
        <v>7</v>
      </c>
      <c r="C153" s="17">
        <f>VLOOKUP(primary[[#This Row],[id]],TreeDesign!$A$3:$C$500,3,FALSE)</f>
        <v>9</v>
      </c>
      <c r="D153" t="s">
        <v>673</v>
      </c>
      <c r="E153" t="s">
        <v>673</v>
      </c>
      <c r="F153" t="s">
        <v>672</v>
      </c>
      <c r="G153" s="18" t="s">
        <v>350</v>
      </c>
      <c r="I153" t="s">
        <v>56</v>
      </c>
      <c r="J153" t="s">
        <v>267</v>
      </c>
      <c r="K153" t="s">
        <v>266</v>
      </c>
      <c r="P153">
        <v>1.2</v>
      </c>
      <c r="Q1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480</v>
      </c>
      <c r="R153" t="s">
        <v>296</v>
      </c>
      <c r="S1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480
    hideEmpty = False
    nodeName = ktt_earlyIonPropulsion
    anyToUnlock = False
    icon = KiwiTechTree/Icons/ktt_icon_earlyIonPropulsion
    pos = -1970,1908,0
    scale = 0.7
    Parent
    {
        parentID = precisionPropulsion
        lineFrom = RIGHT
        lineTo = LEFT
    }
}</v>
      </c>
      <c r="T153" t="str">
        <f>_xlfn.CONCAT(IF(LEFT(primary[[#This Row],[title]],1)&lt;&gt;"#",_xlfn.CONCAT("#LOC_KTT_",primary[[#This Row],[id]],"_Title = ",primary[[#This Row],[title]],"zzz"),""),IF(LEFT(primary[[#This Row],[description]],1)&lt;&gt;"#",_xlfn.CONCAT(CHAR(10),"#LOC_KTT_",primary[[#This Row],[id]],"_Description = ",primary[[#This Row],[description]],"zzz"),""))</f>
        <v>#LOC_KTT_earlyIonPropulsion_Title = Early Ion Propulsionzzz
#LOC_KTT_earlyIonPropulsion_Description = Oh, Jebediah, don't let's ask for the moon. We have the stars.zzz</v>
      </c>
    </row>
    <row r="154" spans="1:20" x14ac:dyDescent="0.35">
      <c r="A154" s="20" t="s">
        <v>81</v>
      </c>
      <c r="B154">
        <f>VLOOKUP(primary[[#This Row],[id]],TreeDesign!$A$3:$C$500,2,FALSE)</f>
        <v>7</v>
      </c>
      <c r="C154">
        <f>VLOOKUP(primary[[#This Row],[id]],TreeDesign!$A$3:$C$500,3,FALSE)</f>
        <v>11</v>
      </c>
      <c r="D154" t="s">
        <v>511</v>
      </c>
      <c r="E154" t="s">
        <v>511</v>
      </c>
      <c r="F154" t="s">
        <v>512</v>
      </c>
      <c r="G154" s="17" t="s">
        <v>350</v>
      </c>
      <c r="I154" t="s">
        <v>55</v>
      </c>
      <c r="J154" t="s">
        <v>267</v>
      </c>
      <c r="K154" t="s">
        <v>266</v>
      </c>
      <c r="Q1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4" t="s">
        <v>296</v>
      </c>
      <c r="S1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-1970,1820,0
    scale = 0.7
    Parent
    {
        parentID = specializedControl
        lineFrom = RIGHT
        lineTo = LEFT
    }
}</v>
      </c>
      <c r="T154" t="str">
        <f>_xlfn.CONCAT(IF(LEFT(primary[[#This Row],[title]],1)&lt;&gt;"#",_xlfn.CONCAT("#LOC_KTT_",primary[[#This Row],[id]],"_Title = ",primary[[#This Row],[title]],"zzz"),""),IF(LEFT(primary[[#This Row],[description]],1)&lt;&gt;"#",_xlfn.CONCAT(CHAR(10),"#LOC_KTT_",primary[[#This Row],[id]],"_Description = ",primary[[#This Row],[description]],"zzz"),""))</f>
        <v>#LOC_KTT_experimentalControl_Title = Experimental Controlzzz
#LOC_KTT_experimentalControl_Description = It is unclear why these particular thrusters and SAS modules are experimental whereas the previous ones we tested were not deemed to be experimental. Stop asking questions.zzz</v>
      </c>
    </row>
    <row r="155" spans="1:20" x14ac:dyDescent="0.35">
      <c r="A155" s="20" t="s">
        <v>82</v>
      </c>
      <c r="B155">
        <f>VLOOKUP(primary[[#This Row],[id]],TreeDesign!$A$3:$C$500,2,FALSE)</f>
        <v>7</v>
      </c>
      <c r="C155">
        <f>VLOOKUP(primary[[#This Row],[id]],TreeDesign!$A$3:$C$500,3,FALSE)</f>
        <v>14</v>
      </c>
      <c r="D155" t="s">
        <v>628</v>
      </c>
      <c r="E155" t="s">
        <v>628</v>
      </c>
      <c r="F155" t="s">
        <v>630</v>
      </c>
      <c r="G155" s="19" t="s">
        <v>350</v>
      </c>
      <c r="I155" t="s">
        <v>56</v>
      </c>
      <c r="J155" t="s">
        <v>267</v>
      </c>
      <c r="K155" t="s">
        <v>266</v>
      </c>
      <c r="L155" t="s">
        <v>59</v>
      </c>
      <c r="M155" t="s">
        <v>267</v>
      </c>
      <c r="N155" t="s">
        <v>266</v>
      </c>
      <c r="P155">
        <v>1.1000000000000001</v>
      </c>
      <c r="Q1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440</v>
      </c>
      <c r="R155" t="s">
        <v>296</v>
      </c>
      <c r="S1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440
    hideEmpty = False
    nodeName = ktt_experimentalPropulsion
    anyToUnlock = False
    icon = KiwiTechTree/Icons/ktt_icon_experimentalPropulsion
    pos = -1970,1688,0
    scale = 0.7
    Parent
    {
        parentID = precisionPropulsion
        lineFrom = RIGHT
        lineTo = LEFT
    }
    Parent
    {
        parentID = heavierRocketry
        lineFrom = RIGHT
        lineTo = LEFT
    }
}</v>
      </c>
      <c r="T155" t="str">
        <f>_xlfn.CONCAT(IF(LEFT(primary[[#This Row],[title]],1)&lt;&gt;"#",_xlfn.CONCAT("#LOC_KTT_",primary[[#This Row],[id]],"_Title = ",primary[[#This Row],[title]],"zzz"),""),IF(LEFT(primary[[#This Row],[description]],1)&lt;&gt;"#",_xlfn.CONCAT(CHAR(10),"#LOC_KTT_",primary[[#This Row],[id]],"_Description = ",primary[[#This Row],[description]],"zzz"),""))</f>
        <v>#LOC_KTT_experimentalPropulsion_Title = Experimental Propulsionzzz
#LOC_KTT_experimentalPropulsion_Description = We just need to think not inside the box.zzz</v>
      </c>
    </row>
    <row r="156" spans="1:20" x14ac:dyDescent="0.35">
      <c r="A156" s="20" t="s">
        <v>85</v>
      </c>
      <c r="B156">
        <f>VLOOKUP(primary[[#This Row],[id]],TreeDesign!$A$3:$C$500,2,FALSE)</f>
        <v>7</v>
      </c>
      <c r="C156">
        <f>VLOOKUP(primary[[#This Row],[id]],TreeDesign!$A$3:$C$500,3,FALSE)</f>
        <v>17</v>
      </c>
      <c r="D156" t="s">
        <v>319</v>
      </c>
      <c r="E156" t="s">
        <v>319</v>
      </c>
      <c r="F156" t="s">
        <v>382</v>
      </c>
      <c r="G156" s="17" t="s">
        <v>350</v>
      </c>
      <c r="H156" t="s">
        <v>399</v>
      </c>
      <c r="I156" t="s">
        <v>59</v>
      </c>
      <c r="J156" t="s">
        <v>267</v>
      </c>
      <c r="K156" t="s">
        <v>266</v>
      </c>
      <c r="Q1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6" t="s">
        <v>296</v>
      </c>
      <c r="S1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-1970,1556,0
    scale = 0.7
    Parent
    {
        parentID = heavierRocketry
        lineFrom = RIGHT
        lineTo = LEFT
    }
}</v>
      </c>
      <c r="T156" t="str">
        <f>_xlfn.CONCAT(IF(LEFT(primary[[#This Row],[title]],1)&lt;&gt;"#",_xlfn.CONCAT("#LOC_KTT_",primary[[#This Row],[id]],"_Title = ",primary[[#This Row],[title]],"zzz"),""),IF(LEFT(primary[[#This Row],[description]],1)&lt;&gt;"#",_xlfn.CONCAT(CHAR(10),"#LOC_KTT_",primary[[#This Row],[id]],"_Description = ",primary[[#This Row],[description]],"zzz"),""))</f>
        <v>#LOC_KTT_evenHeavierRocketry_Title = Even Heavier Rocketryzzz
#LOC_KTT_evenHeavierRocketry_Description = Designing rockets this big and awesome requires using squiggle wiggle pens.zzz</v>
      </c>
    </row>
    <row r="157" spans="1:20" x14ac:dyDescent="0.35">
      <c r="A157" s="20" t="s">
        <v>86</v>
      </c>
      <c r="B157">
        <f>VLOOKUP(primary[[#This Row],[id]],TreeDesign!$A$3:$C$500,2,FALSE)</f>
        <v>7</v>
      </c>
      <c r="C157">
        <f>VLOOKUP(primary[[#This Row],[id]],TreeDesign!$A$3:$C$500,3,FALSE)</f>
        <v>20</v>
      </c>
      <c r="D157" t="s">
        <v>406</v>
      </c>
      <c r="E157" t="s">
        <v>1299</v>
      </c>
      <c r="F157" t="s">
        <v>407</v>
      </c>
      <c r="G157" s="17" t="s">
        <v>350</v>
      </c>
      <c r="H157" t="s">
        <v>408</v>
      </c>
      <c r="I157" t="s">
        <v>60</v>
      </c>
      <c r="J157" t="s">
        <v>267</v>
      </c>
      <c r="K157" t="s">
        <v>266</v>
      </c>
      <c r="Q1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7" t="s">
        <v>302</v>
      </c>
      <c r="S1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-1970,1424,0
    scale = 0.7
    Parent
    {
        parentID = advFuelSystems
        lineFrom = RIGHT
        lineTo = LEFT
    }
}</v>
      </c>
      <c r="T157" t="str">
        <f>_xlfn.CONCAT(IF(LEFT(primary[[#This Row],[title]],1)&lt;&gt;"#",_xlfn.CONCAT("#LOC_KTT_",primary[[#This Row],[id]],"_Title = ",primary[[#This Row],[title]],"zzz"),""),IF(LEFT(primary[[#This Row],[description]],1)&lt;&gt;"#",_xlfn.CONCAT(CHAR(10),"#LOC_KTT_",primary[[#This Row],[id]],"_Description = ",primary[[#This Row],[description]],"zzz"),""))</f>
        <v/>
      </c>
    </row>
    <row r="158" spans="1:20" x14ac:dyDescent="0.35">
      <c r="A158" s="20" t="s">
        <v>203</v>
      </c>
      <c r="B158">
        <f>VLOOKUP(primary[[#This Row],[id]],TreeDesign!$A$3:$C$500,2,FALSE)</f>
        <v>7</v>
      </c>
      <c r="C158">
        <f>VLOOKUP(primary[[#This Row],[id]],TreeDesign!$A$3:$C$500,3,FALSE)</f>
        <v>21</v>
      </c>
      <c r="D158" t="s">
        <v>645</v>
      </c>
      <c r="E158" t="s">
        <v>645</v>
      </c>
      <c r="F158" t="s">
        <v>741</v>
      </c>
      <c r="G158" s="19" t="s">
        <v>350</v>
      </c>
      <c r="I158" t="s">
        <v>61</v>
      </c>
      <c r="J158" t="s">
        <v>267</v>
      </c>
      <c r="K158" t="s">
        <v>266</v>
      </c>
      <c r="Q1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8" t="s">
        <v>296</v>
      </c>
      <c r="S1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-1970,1380,0
    scale = 0.7
    Parent
    {
        parentID = advancedFlexibleFuelSystems
        lineFrom = RIGHT
        lineTo = LEFT
    }
}</v>
      </c>
      <c r="T158" t="str">
        <f>_xlfn.CONCAT(IF(LEFT(primary[[#This Row],[title]],1)&lt;&gt;"#",_xlfn.CONCAT("#LOC_KTT_",primary[[#This Row],[id]],"_Title = ",primary[[#This Row],[title]],"zzz"),""),IF(LEFT(primary[[#This Row],[description]],1)&lt;&gt;"#",_xlfn.CONCAT(CHAR(10),"#LOC_KTT_",primary[[#This Row],[id]],"_Description = ",primary[[#This Row],[description]],"zzz"),""))</f>
        <v>#LOC_KTT_largeFlexibleFuelSystems_Title = Large Flexible Fuel Systemszzz
#LOC_KTT_largeFlexibleFuelSystems_Description = These are great for a cheap method to hold fuel.  Just keep them away from that haystack, we lost a needle in it and those things are sharp!zzz</v>
      </c>
    </row>
    <row r="159" spans="1:20" x14ac:dyDescent="0.35">
      <c r="A159" s="20" t="s">
        <v>87</v>
      </c>
      <c r="B159">
        <f>VLOOKUP(primary[[#This Row],[id]],TreeDesign!$A$3:$C$500,2,FALSE)</f>
        <v>7</v>
      </c>
      <c r="C159">
        <f>VLOOKUP(primary[[#This Row],[id]],TreeDesign!$A$3:$C$500,3,FALSE)</f>
        <v>23</v>
      </c>
      <c r="D159" t="s">
        <v>646</v>
      </c>
      <c r="E159" t="s">
        <v>646</v>
      </c>
      <c r="F159" t="s">
        <v>746</v>
      </c>
      <c r="G159" s="19" t="s">
        <v>350</v>
      </c>
      <c r="I159" t="s">
        <v>62</v>
      </c>
      <c r="J159" t="s">
        <v>267</v>
      </c>
      <c r="K159" t="s">
        <v>266</v>
      </c>
      <c r="Q1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9" t="s">
        <v>296</v>
      </c>
      <c r="S1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-1970,1292,0
    scale = 0.7
    Parent
    {
        parentID = advancedDecoupling
        lineFrom = RIGHT
        lineTo = LEFT
    }
}</v>
      </c>
      <c r="T159" t="str">
        <f>_xlfn.CONCAT(IF(LEFT(primary[[#This Row],[title]],1)&lt;&gt;"#",_xlfn.CONCAT("#LOC_KTT_",primary[[#This Row],[id]],"_Title = ",primary[[#This Row],[title]],"zzz"),""),IF(LEFT(primary[[#This Row],[description]],1)&lt;&gt;"#",_xlfn.CONCAT(CHAR(10),"#LOC_KTT_",primary[[#This Row],[id]],"_Description = ",primary[[#This Row],[description]],"zzz"),""))</f>
        <v>#LOC_KTT_enginePlates_Title = Engine Plateszzz
#LOC_KTT_enginePlates_Description = On rare occasions, it is nice to put many small engines together rather than just one really ridiculously big engine.  In those situations, these will help.zzz</v>
      </c>
    </row>
    <row r="160" spans="1:20" x14ac:dyDescent="0.35">
      <c r="A160" s="20" t="s">
        <v>88</v>
      </c>
      <c r="B160">
        <f>VLOOKUP(primary[[#This Row],[id]],TreeDesign!$A$3:$C$500,2,FALSE)</f>
        <v>7</v>
      </c>
      <c r="C160">
        <f>VLOOKUP(primary[[#This Row],[id]],TreeDesign!$A$3:$C$500,3,FALSE)</f>
        <v>24</v>
      </c>
      <c r="D160" t="s">
        <v>747</v>
      </c>
      <c r="E160" t="s">
        <v>1300</v>
      </c>
      <c r="F160" t="s">
        <v>748</v>
      </c>
      <c r="G160" s="19" t="s">
        <v>350</v>
      </c>
      <c r="H160" t="s">
        <v>749</v>
      </c>
      <c r="I160" t="s">
        <v>63</v>
      </c>
      <c r="J160" t="s">
        <v>267</v>
      </c>
      <c r="K160" t="s">
        <v>266</v>
      </c>
      <c r="L160" t="s">
        <v>459</v>
      </c>
      <c r="M160" t="s">
        <v>267</v>
      </c>
      <c r="N160" t="s">
        <v>266</v>
      </c>
      <c r="Q1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0" t="s">
        <v>302</v>
      </c>
      <c r="S1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-1970,1248,0
    scale = 0.7
    Parent
    {
        parentID = specializedConstruction
        lineFrom = RIGHT
        lineTo = LEFT
    }
    Parent
    {
        parentID = noseCones
        lineFrom = RIGHT
        lineTo = LEFT
    }
}</v>
      </c>
      <c r="T160" t="str">
        <f>_xlfn.CONCAT(IF(LEFT(primary[[#This Row],[title]],1)&lt;&gt;"#",_xlfn.CONCAT("#LOC_KTT_",primary[[#This Row],[id]],"_Title = ",primary[[#This Row],[title]],"zzz"),""),IF(LEFT(primary[[#This Row],[description]],1)&lt;&gt;"#",_xlfn.CONCAT(CHAR(10),"#LOC_KTT_",primary[[#This Row],[id]],"_Description = ",primary[[#This Row],[description]],"zzz"),""))</f>
        <v/>
      </c>
    </row>
    <row r="161" spans="1:20" x14ac:dyDescent="0.35">
      <c r="A161" s="20" t="s">
        <v>89</v>
      </c>
      <c r="B161">
        <f>VLOOKUP(primary[[#This Row],[id]],TreeDesign!$A$3:$C$500,2,FALSE)</f>
        <v>7</v>
      </c>
      <c r="C161">
        <f>VLOOKUP(primary[[#This Row],[id]],TreeDesign!$A$3:$C$500,3,FALSE)</f>
        <v>25</v>
      </c>
      <c r="D161" t="s">
        <v>750</v>
      </c>
      <c r="E161" t="s">
        <v>1301</v>
      </c>
      <c r="F161" t="s">
        <v>751</v>
      </c>
      <c r="G161" s="19" t="s">
        <v>350</v>
      </c>
      <c r="H161" t="s">
        <v>752</v>
      </c>
      <c r="I161" t="s">
        <v>63</v>
      </c>
      <c r="J161" t="s">
        <v>267</v>
      </c>
      <c r="K161" t="s">
        <v>266</v>
      </c>
      <c r="Q1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1" t="s">
        <v>302</v>
      </c>
      <c r="S1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-1970,1204,0
    scale = 0.7
    Parent
    {
        parentID = specializedConstruction
        lineFrom = RIGHT
        lineTo = LEFT
    }
}</v>
      </c>
      <c r="T161" t="str">
        <f>_xlfn.CONCAT(IF(LEFT(primary[[#This Row],[title]],1)&lt;&gt;"#",_xlfn.CONCAT("#LOC_KTT_",primary[[#This Row],[id]],"_Title = ",primary[[#This Row],[title]],"zzz"),""),IF(LEFT(primary[[#This Row],[description]],1)&lt;&gt;"#",_xlfn.CONCAT(CHAR(10),"#LOC_KTT_",primary[[#This Row],[id]],"_Description = ",primary[[#This Row],[description]],"zzz"),""))</f>
        <v/>
      </c>
    </row>
    <row r="162" spans="1:20" x14ac:dyDescent="0.35">
      <c r="A162" s="20" t="s">
        <v>90</v>
      </c>
      <c r="B162">
        <f>VLOOKUP(primary[[#This Row],[id]],TreeDesign!$A$3:$C$500,2,FALSE)</f>
        <v>7</v>
      </c>
      <c r="C162">
        <f>VLOOKUP(primary[[#This Row],[id]],TreeDesign!$A$3:$C$500,3,FALSE)</f>
        <v>26</v>
      </c>
      <c r="D162" t="s">
        <v>753</v>
      </c>
      <c r="E162" t="s">
        <v>1302</v>
      </c>
      <c r="F162" t="s">
        <v>754</v>
      </c>
      <c r="G162" s="19" t="s">
        <v>350</v>
      </c>
      <c r="H162" t="s">
        <v>755</v>
      </c>
      <c r="I162" t="s">
        <v>64</v>
      </c>
      <c r="J162" t="s">
        <v>267</v>
      </c>
      <c r="K162" t="s">
        <v>266</v>
      </c>
      <c r="Q1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2" t="s">
        <v>387</v>
      </c>
      <c r="S1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-1970,1160,0
    scale = 0.7
    Parent
    {
        parentID = actuators
        lineFrom = RIGHT
        lineTo = LEFT
    }
}</v>
      </c>
      <c r="T162" t="str">
        <f>_xlfn.CONCAT(IF(LEFT(primary[[#This Row],[title]],1)&lt;&gt;"#",_xlfn.CONCAT("#LOC_KTT_",primary[[#This Row],[id]],"_Title = ",primary[[#This Row],[title]],"zzz"),""),IF(LEFT(primary[[#This Row],[description]],1)&lt;&gt;"#",_xlfn.CONCAT(CHAR(10),"#LOC_KTT_",primary[[#This Row],[id]],"_Description = ",primary[[#This Row],[description]],"zzz"),""))</f>
        <v/>
      </c>
    </row>
    <row r="163" spans="1:20" x14ac:dyDescent="0.35">
      <c r="A163" s="20" t="s">
        <v>91</v>
      </c>
      <c r="B163">
        <f>VLOOKUP(primary[[#This Row],[id]],TreeDesign!$A$3:$C$500,2,FALSE)</f>
        <v>7</v>
      </c>
      <c r="C163">
        <f>VLOOKUP(primary[[#This Row],[id]],TreeDesign!$A$3:$C$500,3,FALSE)</f>
        <v>28</v>
      </c>
      <c r="D163" t="s">
        <v>756</v>
      </c>
      <c r="E163" t="s">
        <v>1303</v>
      </c>
      <c r="F163" t="s">
        <v>757</v>
      </c>
      <c r="G163" s="19" t="s">
        <v>350</v>
      </c>
      <c r="H163" t="s">
        <v>758</v>
      </c>
      <c r="I163" t="s">
        <v>65</v>
      </c>
      <c r="J163" t="s">
        <v>267</v>
      </c>
      <c r="K163" t="s">
        <v>266</v>
      </c>
      <c r="Q1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3" t="s">
        <v>302</v>
      </c>
      <c r="S1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-1970,1072,0
    scale = 0.7
    Parent
    {
        parentID = supersonicFlight
        lineFrom = RIGHT
        lineTo = LEFT
    }
}</v>
      </c>
      <c r="T163" t="str">
        <f>_xlfn.CONCAT(IF(LEFT(primary[[#This Row],[title]],1)&lt;&gt;"#",_xlfn.CONCAT("#LOC_KTT_",primary[[#This Row],[id]],"_Title = ",primary[[#This Row],[title]],"zzz"),""),IF(LEFT(primary[[#This Row],[description]],1)&lt;&gt;"#",_xlfn.CONCAT(CHAR(10),"#LOC_KTT_",primary[[#This Row],[id]],"_Description = ",primary[[#This Row],[description]],"zzz"),""))</f>
        <v/>
      </c>
    </row>
    <row r="164" spans="1:20" x14ac:dyDescent="0.35">
      <c r="A164" s="20" t="s">
        <v>92</v>
      </c>
      <c r="B164">
        <f>VLOOKUP(primary[[#This Row],[id]],TreeDesign!$A$3:$C$500,2,FALSE)</f>
        <v>7</v>
      </c>
      <c r="C164">
        <f>VLOOKUP(primary[[#This Row],[id]],TreeDesign!$A$3:$C$500,3,FALSE)</f>
        <v>29</v>
      </c>
      <c r="D164" t="s">
        <v>759</v>
      </c>
      <c r="E164" t="s">
        <v>1304</v>
      </c>
      <c r="F164" t="s">
        <v>760</v>
      </c>
      <c r="G164" s="19" t="s">
        <v>350</v>
      </c>
      <c r="H164" t="s">
        <v>761</v>
      </c>
      <c r="I164" t="s">
        <v>66</v>
      </c>
      <c r="J164" t="s">
        <v>267</v>
      </c>
      <c r="K164" t="s">
        <v>266</v>
      </c>
      <c r="Q1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4" t="s">
        <v>302</v>
      </c>
      <c r="S1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-1970,1028,0
    scale = 0.7
    Parent
    {
        parentID = advAerodynamics
        lineFrom = RIGHT
        lineTo = LEFT
    }
}</v>
      </c>
      <c r="T164" t="str">
        <f>_xlfn.CONCAT(IF(LEFT(primary[[#This Row],[title]],1)&lt;&gt;"#",_xlfn.CONCAT("#LOC_KTT_",primary[[#This Row],[id]],"_Title = ",primary[[#This Row],[title]],"zzz"),""),IF(LEFT(primary[[#This Row],[description]],1)&lt;&gt;"#",_xlfn.CONCAT(CHAR(10),"#LOC_KTT_",primary[[#This Row],[id]],"_Description = ",primary[[#This Row],[description]],"zzz"),""))</f>
        <v/>
      </c>
    </row>
    <row r="165" spans="1:20" x14ac:dyDescent="0.35">
      <c r="A165" s="20" t="s">
        <v>93</v>
      </c>
      <c r="B165">
        <f>VLOOKUP(primary[[#This Row],[id]],TreeDesign!$A$3:$C$500,2,FALSE)</f>
        <v>7</v>
      </c>
      <c r="C165">
        <f>VLOOKUP(primary[[#This Row],[id]],TreeDesign!$A$3:$C$500,3,FALSE)</f>
        <v>30</v>
      </c>
      <c r="D165" t="s">
        <v>534</v>
      </c>
      <c r="E165" t="s">
        <v>534</v>
      </c>
      <c r="F165" t="s">
        <v>535</v>
      </c>
      <c r="G165" s="19" t="s">
        <v>350</v>
      </c>
      <c r="I165" t="s">
        <v>67</v>
      </c>
      <c r="J165" t="s">
        <v>267</v>
      </c>
      <c r="K165" t="s">
        <v>266</v>
      </c>
      <c r="Q1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5" t="s">
        <v>296</v>
      </c>
      <c r="S1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-1970,984,0
    scale = 0.7
    Parent
    {
        parentID = efficientFlightSystems
        lineFrom = RIGHT
        lineTo = LEFT
    }
}</v>
      </c>
      <c r="T165" t="str">
        <f>_xlfn.CONCAT(IF(LEFT(primary[[#This Row],[title]],1)&lt;&gt;"#",_xlfn.CONCAT("#LOC_KTT_",primary[[#This Row],[id]],"_Title = ",primary[[#This Row],[title]],"zzz"),""),IF(LEFT(primary[[#This Row],[description]],1)&lt;&gt;"#",_xlfn.CONCAT(CHAR(10),"#LOC_KTT_",primary[[#This Row],[id]],"_Description = ",primary[[#This Row],[description]],"zzz"),""))</f>
        <v>#LOC_KTT_advancedFlightSystems_Title = Advanced Flight Systemszzz
#LOC_KTT_advancedFlightSystems_Description = Who are these kerbals who would design craft using these?zzz</v>
      </c>
    </row>
    <row r="166" spans="1:20" x14ac:dyDescent="0.35">
      <c r="A166" s="20" t="s">
        <v>94</v>
      </c>
      <c r="B166">
        <f>VLOOKUP(primary[[#This Row],[id]],TreeDesign!$A$3:$C$500,2,FALSE)</f>
        <v>7</v>
      </c>
      <c r="C166">
        <f>VLOOKUP(primary[[#This Row],[id]],TreeDesign!$A$3:$C$500,3,FALSE)</f>
        <v>31</v>
      </c>
      <c r="D166" t="s">
        <v>762</v>
      </c>
      <c r="E166" t="s">
        <v>1305</v>
      </c>
      <c r="F166" t="s">
        <v>763</v>
      </c>
      <c r="G166" s="19" t="s">
        <v>350</v>
      </c>
      <c r="H166" t="s">
        <v>764</v>
      </c>
      <c r="I166" t="s">
        <v>68</v>
      </c>
      <c r="J166" t="s">
        <v>267</v>
      </c>
      <c r="K166" t="s">
        <v>266</v>
      </c>
      <c r="Q1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6" t="s">
        <v>302</v>
      </c>
      <c r="S1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-1970,940,0
    scale = 0.7
    Parent
    {
        parentID = fieldScience
        lineFrom = RIGHT
        lineTo = LEFT
    }
}</v>
      </c>
      <c r="T166" t="str">
        <f>_xlfn.CONCAT(IF(LEFT(primary[[#This Row],[title]],1)&lt;&gt;"#",_xlfn.CONCAT("#LOC_KTT_",primary[[#This Row],[id]],"_Title = ",primary[[#This Row],[title]],"zzz"),""),IF(LEFT(primary[[#This Row],[description]],1)&lt;&gt;"#",_xlfn.CONCAT(CHAR(10),"#LOC_KTT_",primary[[#This Row],[id]],"_Description = ",primary[[#This Row],[description]],"zzz"),""))</f>
        <v/>
      </c>
    </row>
    <row r="167" spans="1:20" x14ac:dyDescent="0.35">
      <c r="A167" s="20" t="s">
        <v>454</v>
      </c>
      <c r="B167">
        <f>VLOOKUP(primary[[#This Row],[id]],TreeDesign!$A$3:$C$500,2,FALSE)</f>
        <v>7</v>
      </c>
      <c r="C167">
        <f>VLOOKUP(primary[[#This Row],[id]],TreeDesign!$A$3:$C$500,3,FALSE)</f>
        <v>32</v>
      </c>
      <c r="D167" t="s">
        <v>474</v>
      </c>
      <c r="E167" t="s">
        <v>474</v>
      </c>
      <c r="F167" s="20" t="s">
        <v>765</v>
      </c>
      <c r="G167" s="19" t="s">
        <v>350</v>
      </c>
      <c r="I167" t="s">
        <v>72</v>
      </c>
      <c r="J167" t="s">
        <v>267</v>
      </c>
      <c r="K167" t="s">
        <v>266</v>
      </c>
      <c r="Q1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7" t="s">
        <v>296</v>
      </c>
      <c r="S1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-1970,896,0
    scale = 0.7
    Parent
    {
        parentID = advExploration
        lineFrom = RIGHT
        lineTo = LEFT
    }
}</v>
      </c>
      <c r="T167" t="str">
        <f>_xlfn.CONCAT(IF(LEFT(primary[[#This Row],[title]],1)&lt;&gt;"#",_xlfn.CONCAT("#LOC_KTT_",primary[[#This Row],[id]],"_Title = ",primary[[#This Row],[title]],"zzz"),""),IF(LEFT(primary[[#This Row],[description]],1)&lt;&gt;"#",_xlfn.CONCAT(CHAR(10),"#LOC_KTT_",primary[[#This Row],[id]],"_Description = ",primary[[#This Row],[description]],"zzz"),""))</f>
        <v>#LOC_KTT_landingFrames_Title = Landing Frameszzz
#LOC_KTT_landingFrames_Description = Kerbals are no longer constrained to try and land things on wheels or the engine.zzz</v>
      </c>
    </row>
    <row r="168" spans="1:20" x14ac:dyDescent="0.35">
      <c r="A168" s="20" t="s">
        <v>102</v>
      </c>
      <c r="B168">
        <f>VLOOKUP(primary[[#This Row],[id]],TreeDesign!$A$3:$C$500,2,FALSE)</f>
        <v>7</v>
      </c>
      <c r="C168">
        <f>VLOOKUP(primary[[#This Row],[id]],TreeDesign!$A$3:$C$500,3,FALSE)</f>
        <v>33</v>
      </c>
      <c r="D168" t="s">
        <v>782</v>
      </c>
      <c r="E168" t="s">
        <v>782</v>
      </c>
      <c r="F168" t="s">
        <v>786</v>
      </c>
      <c r="G168" s="19" t="s">
        <v>350</v>
      </c>
      <c r="I168" t="s">
        <v>103</v>
      </c>
      <c r="J168" t="s">
        <v>267</v>
      </c>
      <c r="K168" t="s">
        <v>266</v>
      </c>
      <c r="Q1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8" t="s">
        <v>296</v>
      </c>
      <c r="S1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-1970,852,0
    scale = 0.7
    Parent
    {
        parentID = heatManagementSystems
        lineFrom = RIGHT
        lineTo = LEFT
    }
}</v>
      </c>
      <c r="T168" t="str">
        <f>_xlfn.CONCAT(IF(LEFT(primary[[#This Row],[title]],1)&lt;&gt;"#",_xlfn.CONCAT("#LOC_KTT_",primary[[#This Row],[id]],"_Title = ",primary[[#This Row],[title]],"zzz"),""),IF(LEFT(primary[[#This Row],[description]],1)&lt;&gt;"#",_xlfn.CONCAT(CHAR(10),"#LOC_KTT_",primary[[#This Row],[id]],"_Description = ",primary[[#This Row],[description]],"zzz"),""))</f>
        <v>#LOC_KTT_intermediateHeatManagement_Title = Intermediate Heat Managementzzz
#LOC_KTT_intermediateHeatManagement_Description = Hopefully these are not too little too late.zzz</v>
      </c>
    </row>
    <row r="169" spans="1:20" x14ac:dyDescent="0.35">
      <c r="A169" s="20" t="s">
        <v>95</v>
      </c>
      <c r="B169">
        <f>VLOOKUP(primary[[#This Row],[id]],TreeDesign!$A$3:$C$500,2,FALSE)</f>
        <v>7</v>
      </c>
      <c r="C169">
        <f>VLOOKUP(primary[[#This Row],[id]],TreeDesign!$A$3:$C$500,3,FALSE)</f>
        <v>35</v>
      </c>
      <c r="D169" t="s">
        <v>603</v>
      </c>
      <c r="E169" t="s">
        <v>1306</v>
      </c>
      <c r="F169" t="s">
        <v>604</v>
      </c>
      <c r="G169" s="19" t="s">
        <v>350</v>
      </c>
      <c r="H169" t="s">
        <v>605</v>
      </c>
      <c r="I169" t="s">
        <v>69</v>
      </c>
      <c r="J169" t="s">
        <v>267</v>
      </c>
      <c r="K169" t="s">
        <v>266</v>
      </c>
      <c r="Q1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9" t="s">
        <v>387</v>
      </c>
      <c r="S1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-1970,764,0
    scale = 0.7
    Parent
    {
        parentID = commandModules
        lineFrom = RIGHT
        lineTo = LEFT
    }
}</v>
      </c>
      <c r="T169" t="str">
        <f>_xlfn.CONCAT(IF(LEFT(primary[[#This Row],[title]],1)&lt;&gt;"#",_xlfn.CONCAT("#LOC_KTT_",primary[[#This Row],[id]],"_Title = ",primary[[#This Row],[title]],"zzz"),""),IF(LEFT(primary[[#This Row],[description]],1)&lt;&gt;"#",_xlfn.CONCAT(CHAR(10),"#LOC_KTT_",primary[[#This Row],[id]],"_Description = ",primary[[#This Row],[description]],"zzz"),""))</f>
        <v/>
      </c>
    </row>
    <row r="170" spans="1:20" x14ac:dyDescent="0.35">
      <c r="A170" s="20" t="s">
        <v>97</v>
      </c>
      <c r="B170">
        <f>VLOOKUP(primary[[#This Row],[id]],TreeDesign!$A$3:$C$500,2,FALSE)</f>
        <v>7</v>
      </c>
      <c r="C170">
        <f>VLOOKUP(primary[[#This Row],[id]],TreeDesign!$A$3:$C$500,3,FALSE)</f>
        <v>39</v>
      </c>
      <c r="D170" t="s">
        <v>647</v>
      </c>
      <c r="E170" t="s">
        <v>647</v>
      </c>
      <c r="F170" t="s">
        <v>766</v>
      </c>
      <c r="G170" s="19" t="s">
        <v>350</v>
      </c>
      <c r="H170" t="s">
        <v>767</v>
      </c>
      <c r="I170" t="s">
        <v>73</v>
      </c>
      <c r="J170" t="s">
        <v>267</v>
      </c>
      <c r="K170" t="s">
        <v>266</v>
      </c>
      <c r="Q1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0" t="s">
        <v>302</v>
      </c>
      <c r="S1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-1970,588,0
    scale = 0.7
    Parent
    {
        parentID = exactScience
        lineFrom = RIGHT
        lineTo = LEFT
    }
}</v>
      </c>
      <c r="T170" t="str">
        <f>_xlfn.CONCAT(IF(LEFT(primary[[#This Row],[title]],1)&lt;&gt;"#",_xlfn.CONCAT("#LOC_KTT_",primary[[#This Row],[id]],"_Title = ",primary[[#This Row],[title]],"zzz"),""),IF(LEFT(primary[[#This Row],[description]],1)&lt;&gt;"#",_xlfn.CONCAT(CHAR(10),"#LOC_KTT_",primary[[#This Row],[id]],"_Description = ",primary[[#This Row],[description]],"zzz"),""))</f>
        <v>#LOC_KTT_scienceTech_Title = Science Techzzz</v>
      </c>
    </row>
    <row r="171" spans="1:20" x14ac:dyDescent="0.35">
      <c r="A171" s="20" t="s">
        <v>100</v>
      </c>
      <c r="B171">
        <f>VLOOKUP(primary[[#This Row],[id]],TreeDesign!$A$3:$C$500,2,FALSE)</f>
        <v>7</v>
      </c>
      <c r="C171">
        <f>VLOOKUP(primary[[#This Row],[id]],TreeDesign!$A$3:$C$500,3,FALSE)</f>
        <v>40</v>
      </c>
      <c r="D171" t="s">
        <v>768</v>
      </c>
      <c r="E171" t="s">
        <v>1307</v>
      </c>
      <c r="F171" t="s">
        <v>769</v>
      </c>
      <c r="G171" s="19" t="s">
        <v>350</v>
      </c>
      <c r="H171" t="s">
        <v>770</v>
      </c>
      <c r="I171" t="s">
        <v>75</v>
      </c>
      <c r="J171" t="s">
        <v>267</v>
      </c>
      <c r="K171" t="s">
        <v>266</v>
      </c>
      <c r="Q1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1" t="s">
        <v>302</v>
      </c>
      <c r="S1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-1970,544,0
    scale = 0.7
    Parent
    {
        parentID = precisionEngineering
        lineFrom = RIGHT
        lineTo = LEFT
    }
}</v>
      </c>
      <c r="T171" t="str">
        <f>_xlfn.CONCAT(IF(LEFT(primary[[#This Row],[title]],1)&lt;&gt;"#",_xlfn.CONCAT("#LOC_KTT_",primary[[#This Row],[id]],"_Title = ",primary[[#This Row],[title]],"zzz"),""),IF(LEFT(primary[[#This Row],[description]],1)&lt;&gt;"#",_xlfn.CONCAT(CHAR(10),"#LOC_KTT_",primary[[#This Row],[id]],"_Description = ",primary[[#This Row],[description]],"zzz"),""))</f>
        <v/>
      </c>
    </row>
    <row r="172" spans="1:20" x14ac:dyDescent="0.35">
      <c r="A172" s="20" t="s">
        <v>98</v>
      </c>
      <c r="B172">
        <f>VLOOKUP(primary[[#This Row],[id]],TreeDesign!$A$3:$C$500,2,FALSE)</f>
        <v>7</v>
      </c>
      <c r="C172">
        <f>VLOOKUP(primary[[#This Row],[id]],TreeDesign!$A$3:$C$500,3,FALSE)</f>
        <v>42</v>
      </c>
      <c r="D172" t="s">
        <v>771</v>
      </c>
      <c r="E172" t="s">
        <v>771</v>
      </c>
      <c r="F172" t="s">
        <v>772</v>
      </c>
      <c r="G172" s="19" t="s">
        <v>350</v>
      </c>
      <c r="I172" t="s">
        <v>142</v>
      </c>
      <c r="J172" t="s">
        <v>267</v>
      </c>
      <c r="K172" t="s">
        <v>266</v>
      </c>
      <c r="Q1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2" t="s">
        <v>296</v>
      </c>
      <c r="S1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-1970,456,0
    scale = 0.7
    Parent
    {
        parentID = lowGainCommunications
        lineFrom = RIGHT
        lineTo = LEFT
    }
}</v>
      </c>
      <c r="T172" t="str">
        <f>_xlfn.CONCAT(IF(LEFT(primary[[#This Row],[title]],1)&lt;&gt;"#",_xlfn.CONCAT("#LOC_KTT_",primary[[#This Row],[id]],"_Title = ",primary[[#This Row],[title]],"zzz"),""),IF(LEFT(primary[[#This Row],[description]],1)&lt;&gt;"#",_xlfn.CONCAT(CHAR(10),"#LOC_KTT_",primary[[#This Row],[id]],"_Description = ",primary[[#This Row],[description]],"zzz"),""))</f>
        <v>#LOC_KTT_highGainCommunications_Title = High Gain Communicationszzz
#LOC_KTT_highGainCommunications_Description = Bill, we need more power!zzz</v>
      </c>
    </row>
    <row r="173" spans="1:20" x14ac:dyDescent="0.35">
      <c r="A173" s="20" t="s">
        <v>99</v>
      </c>
      <c r="B173">
        <f>VLOOKUP(primary[[#This Row],[id]],TreeDesign!$A$3:$C$500,2,FALSE)</f>
        <v>7</v>
      </c>
      <c r="C173">
        <f>VLOOKUP(primary[[#This Row],[id]],TreeDesign!$A$3:$C$500,3,FALSE)</f>
        <v>43</v>
      </c>
      <c r="D173" t="s">
        <v>773</v>
      </c>
      <c r="E173" t="s">
        <v>773</v>
      </c>
      <c r="F173" t="s">
        <v>775</v>
      </c>
      <c r="G173" s="19" t="s">
        <v>350</v>
      </c>
      <c r="H173" t="s">
        <v>776</v>
      </c>
      <c r="I173" t="s">
        <v>74</v>
      </c>
      <c r="J173" t="s">
        <v>267</v>
      </c>
      <c r="K173" t="s">
        <v>266</v>
      </c>
      <c r="Q1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3" t="s">
        <v>302</v>
      </c>
      <c r="S1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-1970,412,0
    scale = 0.7
    Parent
    {
        parentID = communicationSatellites
        lineFrom = RIGHT
        lineTo = LEFT
    }
}</v>
      </c>
      <c r="T173" t="str">
        <f>_xlfn.CONCAT(IF(LEFT(primary[[#This Row],[title]],1)&lt;&gt;"#",_xlfn.CONCAT("#LOC_KTT_",primary[[#This Row],[id]],"_Title = ",primary[[#This Row],[title]],"zzz"),""),IF(LEFT(primary[[#This Row],[description]],1)&lt;&gt;"#",_xlfn.CONCAT(CHAR(10),"#LOC_KTT_",primary[[#This Row],[id]],"_Description = ",primary[[#This Row],[description]],"zzz"),""))</f>
        <v>#LOC_KTT_unmannedTech_Title = Unkerballed Techzzz</v>
      </c>
    </row>
    <row r="174" spans="1:20" x14ac:dyDescent="0.35">
      <c r="A174" s="20" t="s">
        <v>145</v>
      </c>
      <c r="B174">
        <f>VLOOKUP(primary[[#This Row],[id]],TreeDesign!$A$3:$C$500,2,FALSE)</f>
        <v>7</v>
      </c>
      <c r="C174">
        <f>VLOOKUP(primary[[#This Row],[id]],TreeDesign!$A$3:$C$500,3,FALSE)</f>
        <v>46</v>
      </c>
      <c r="D174" t="s">
        <v>831</v>
      </c>
      <c r="E174" t="s">
        <v>1309</v>
      </c>
      <c r="F174" t="s">
        <v>832</v>
      </c>
      <c r="G174" s="19" t="s">
        <v>350</v>
      </c>
      <c r="H174" t="s">
        <v>833</v>
      </c>
      <c r="I174" t="s">
        <v>783</v>
      </c>
      <c r="J174" t="s">
        <v>267</v>
      </c>
      <c r="K174" t="s">
        <v>266</v>
      </c>
      <c r="Q1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4" t="s">
        <v>387</v>
      </c>
      <c r="S1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-1970,280,0
    scale = 0.7
    Parent
    {
        parentID = improvedSolarTech
        lineFrom = RIGHT
        lineTo = LEFT
    }
}</v>
      </c>
      <c r="T174" t="str">
        <f>_xlfn.CONCAT(IF(LEFT(primary[[#This Row],[title]],1)&lt;&gt;"#",_xlfn.CONCAT("#LOC_KTT_",primary[[#This Row],[id]],"_Title = ",primary[[#This Row],[title]],"zzz"),""),IF(LEFT(primary[[#This Row],[description]],1)&lt;&gt;"#",_xlfn.CONCAT(CHAR(10),"#LOC_KTT_",primary[[#This Row],[id]],"_Description = ",primary[[#This Row],[description]],"zzz"),""))</f>
        <v/>
      </c>
    </row>
    <row r="175" spans="1:20" x14ac:dyDescent="0.35">
      <c r="A175" s="20" t="s">
        <v>101</v>
      </c>
      <c r="B175">
        <f>VLOOKUP(primary[[#This Row],[id]],TreeDesign!$A$3:$C$500,2,FALSE)</f>
        <v>7</v>
      </c>
      <c r="C175">
        <f>VLOOKUP(primary[[#This Row],[id]],TreeDesign!$A$3:$C$500,3,FALSE)</f>
        <v>47</v>
      </c>
      <c r="D175" t="s">
        <v>779</v>
      </c>
      <c r="E175" t="s">
        <v>1308</v>
      </c>
      <c r="F175" t="s">
        <v>780</v>
      </c>
      <c r="G175" s="19" t="s">
        <v>350</v>
      </c>
      <c r="H175" t="s">
        <v>781</v>
      </c>
      <c r="I175" t="s">
        <v>76</v>
      </c>
      <c r="J175" t="s">
        <v>267</v>
      </c>
      <c r="K175" t="s">
        <v>266</v>
      </c>
      <c r="Q1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5" t="s">
        <v>302</v>
      </c>
      <c r="S1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-1970,236,0
    scale = 0.7
    Parent
    {
        parentID = advElectrics
        lineFrom = RIGHT
        lineTo = LEFT
    }
}</v>
      </c>
      <c r="T175" t="str">
        <f>_xlfn.CONCAT(IF(LEFT(primary[[#This Row],[title]],1)&lt;&gt;"#",_xlfn.CONCAT("#LOC_KTT_",primary[[#This Row],[id]],"_Title = ",primary[[#This Row],[title]],"zzz"),""),IF(LEFT(primary[[#This Row],[description]],1)&lt;&gt;"#",_xlfn.CONCAT(CHAR(10),"#LOC_KTT_",primary[[#This Row],[id]],"_Description = ",primary[[#This Row],[description]],"zzz"),""))</f>
        <v/>
      </c>
    </row>
    <row r="176" spans="1:20" x14ac:dyDescent="0.35">
      <c r="A176" s="20" t="s">
        <v>104</v>
      </c>
      <c r="B176">
        <f>VLOOKUP(primary[[#This Row],[id]],TreeDesign!$A$3:$C$500,2,FALSE)</f>
        <v>7</v>
      </c>
      <c r="C176">
        <f>VLOOKUP(primary[[#This Row],[id]],TreeDesign!$A$3:$C$500,3,FALSE)</f>
        <v>49</v>
      </c>
      <c r="D176" t="s">
        <v>664</v>
      </c>
      <c r="E176" t="s">
        <v>664</v>
      </c>
      <c r="F176" t="s">
        <v>787</v>
      </c>
      <c r="G176" s="19" t="s">
        <v>350</v>
      </c>
      <c r="I176" t="s">
        <v>77</v>
      </c>
      <c r="J176" t="s">
        <v>267</v>
      </c>
      <c r="K176" t="s">
        <v>266</v>
      </c>
      <c r="Q1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6" t="s">
        <v>296</v>
      </c>
      <c r="S1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-1970,148,0
    scale = 0.7
    Parent
    {
        parentID = hydroponics
        lineFrom = RIGHT
        lineTo = LEFT
    }
}</v>
      </c>
      <c r="T176" t="str">
        <f>_xlfn.CONCAT(IF(LEFT(primary[[#This Row],[title]],1)&lt;&gt;"#",_xlfn.CONCAT("#LOC_KTT_",primary[[#This Row],[id]],"_Title = ",primary[[#This Row],[title]],"zzz"),""),IF(LEFT(primary[[#This Row],[description]],1)&lt;&gt;"#",_xlfn.CONCAT(CHAR(10),"#LOC_KTT_",primary[[#This Row],[id]],"_Description = ",primary[[#This Row],[description]],"zzz"),""))</f>
        <v>#LOC_KTT_earlyStations_Title = Early Stationszzz
#LOC_KTT_earlyStations_Description = It's Kerbin's first station! How cute that you think that the Clamp-o-Tron Jr will be useful.zzz</v>
      </c>
    </row>
    <row r="177" spans="1:20" x14ac:dyDescent="0.35">
      <c r="A177" s="20" t="s">
        <v>105</v>
      </c>
      <c r="B177">
        <f>VLOOKUP(primary[[#This Row],[id]],TreeDesign!$A$3:$C$500,2,FALSE)</f>
        <v>7</v>
      </c>
      <c r="C177">
        <f>VLOOKUP(primary[[#This Row],[id]],TreeDesign!$A$3:$C$500,3,FALSE)</f>
        <v>50</v>
      </c>
      <c r="D177" t="s">
        <v>788</v>
      </c>
      <c r="E177" t="s">
        <v>1310</v>
      </c>
      <c r="F177" t="s">
        <v>789</v>
      </c>
      <c r="G177" s="19" t="s">
        <v>350</v>
      </c>
      <c r="H177" t="s">
        <v>790</v>
      </c>
      <c r="I177" t="s">
        <v>78</v>
      </c>
      <c r="J177" t="s">
        <v>267</v>
      </c>
      <c r="K177" t="s">
        <v>266</v>
      </c>
      <c r="Q1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7" t="s">
        <v>387</v>
      </c>
      <c r="S1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-1970,104,0
    scale = 0.7
    Parent
    {
        parentID = earlyLogistics
        lineFrom = RIGHT
        lineTo = LEFT
    }
}</v>
      </c>
      <c r="T177" t="str">
        <f>_xlfn.CONCAT(IF(LEFT(primary[[#This Row],[title]],1)&lt;&gt;"#",_xlfn.CONCAT("#LOC_KTT_",primary[[#This Row],[id]],"_Title = ",primary[[#This Row],[title]],"zzz"),""),IF(LEFT(primary[[#This Row],[description]],1)&lt;&gt;"#",_xlfn.CONCAT(CHAR(10),"#LOC_KTT_",primary[[#This Row],[id]],"_Description = ",primary[[#This Row],[description]],"zzz"),""))</f>
        <v/>
      </c>
    </row>
    <row r="178" spans="1:20" x14ac:dyDescent="0.35">
      <c r="A178" s="20" t="s">
        <v>1461</v>
      </c>
      <c r="B178" s="17">
        <f>VLOOKUP(primary[[#This Row],[id]],TreeDesign!$A$3:$C$500,2,FALSE)</f>
        <v>7</v>
      </c>
      <c r="C178" s="17">
        <f>VLOOKUP(primary[[#This Row],[id]],TreeDesign!$A$3:$C$500,3,FALSE)</f>
        <v>51</v>
      </c>
      <c r="D178" t="s">
        <v>1476</v>
      </c>
      <c r="E178" t="s">
        <v>1445</v>
      </c>
      <c r="F178" t="s">
        <v>1491</v>
      </c>
      <c r="G178" s="18" t="s">
        <v>350</v>
      </c>
      <c r="H178" t="s">
        <v>1506</v>
      </c>
      <c r="P178">
        <v>0</v>
      </c>
      <c r="Q1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78" t="s">
        <v>296</v>
      </c>
      <c r="S1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tier7_bottom
    tier = 7
    title = #LOC_KTT_tier7_Title
    description = #LOC_KTT_tier7_Description
    cost = 0
    hideEmpty = False
    nodeName = ktt_tier7_bottom
    anyToUnlock = False
    icon = KiwiTechTree/Icons/ktt_icon_tier7
    pos = -1970,60,0
    scale = 0.7
}</v>
      </c>
      <c r="T178" s="17" t="str">
        <f>_xlfn.CONCAT(IF(LEFT(primary[[#This Row],[title]],1)&lt;&gt;"#",_xlfn.CONCAT("#LOC_KTT_",primary[[#This Row],[id]],"_Title = ",primary[[#This Row],[title]],"zzz"),""),IF(LEFT(primary[[#This Row],[description]],1)&lt;&gt;"#",_xlfn.CONCAT(CHAR(10),"#LOC_KTT_",primary[[#This Row],[id]],"_Description = ",primary[[#This Row],[description]],"zzz"),""))</f>
        <v/>
      </c>
    </row>
    <row r="179" spans="1:20" x14ac:dyDescent="0.35">
      <c r="A179" s="20" t="s">
        <v>106</v>
      </c>
      <c r="B179">
        <f>VLOOKUP(primary[[#This Row],[id]],TreeDesign!$A$3:$C$500,2,FALSE)</f>
        <v>7.5</v>
      </c>
      <c r="C179">
        <f>VLOOKUP(primary[[#This Row],[id]],TreeDesign!$A$3:$C$500,3,FALSE)</f>
        <v>3</v>
      </c>
      <c r="D179" t="s">
        <v>691</v>
      </c>
      <c r="E179" t="s">
        <v>1311</v>
      </c>
      <c r="F179" t="s">
        <v>692</v>
      </c>
      <c r="G179" s="19" t="s">
        <v>350</v>
      </c>
      <c r="H179" t="s">
        <v>693</v>
      </c>
      <c r="I179" t="s">
        <v>79</v>
      </c>
      <c r="J179" t="s">
        <v>267</v>
      </c>
      <c r="K179" t="s">
        <v>266</v>
      </c>
      <c r="P179">
        <v>1.35</v>
      </c>
      <c r="Q1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179" t="s">
        <v>387</v>
      </c>
      <c r="S1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675
    hideEmpty = False
    nodeName = ktt_nuclearFuelSystems
    anyToUnlock = False
    icon = CommunityTechTree/UI/ctt_icon_nuclearFuelSystems
    pos = -1915,2172,0
    scale = 0.7
    Parent
    {
        parentID = nuclearPower
        lineFrom = RIGHT
        lineTo = LEFT
    }
}</v>
      </c>
      <c r="T179" t="str">
        <f>_xlfn.CONCAT(IF(LEFT(primary[[#This Row],[title]],1)&lt;&gt;"#",_xlfn.CONCAT("#LOC_KTT_",primary[[#This Row],[id]],"_Title = ",primary[[#This Row],[title]],"zzz"),""),IF(LEFT(primary[[#This Row],[description]],1)&lt;&gt;"#",_xlfn.CONCAT(CHAR(10),"#LOC_KTT_",primary[[#This Row],[id]],"_Description = ",primary[[#This Row],[description]],"zzz"),""))</f>
        <v/>
      </c>
    </row>
    <row r="180" spans="1:20" x14ac:dyDescent="0.35">
      <c r="A180" s="20" t="s">
        <v>109</v>
      </c>
      <c r="B180" s="17">
        <f>VLOOKUP(primary[[#This Row],[id]],TreeDesign!$A$3:$C$500,2,FALSE)</f>
        <v>7.5</v>
      </c>
      <c r="C180" s="17">
        <f>VLOOKUP(primary[[#This Row],[id]],TreeDesign!$A$3:$C$500,3,FALSE)</f>
        <v>10</v>
      </c>
      <c r="D180" t="s">
        <v>793</v>
      </c>
      <c r="E180" t="s">
        <v>793</v>
      </c>
      <c r="F180" t="s">
        <v>795</v>
      </c>
      <c r="G180" s="18" t="s">
        <v>350</v>
      </c>
      <c r="I180" t="s">
        <v>624</v>
      </c>
      <c r="J180" t="s">
        <v>267</v>
      </c>
      <c r="K180" t="s">
        <v>266</v>
      </c>
      <c r="Q1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0" t="s">
        <v>296</v>
      </c>
      <c r="S18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-1915,1864,0
    scale = 0.7
    Parent
    {
        parentID = earlyIonPropulsion
        lineFrom = RIGHT
        lineTo = LEFT
    }
}</v>
      </c>
      <c r="T180" t="str">
        <f>_xlfn.CONCAT(IF(LEFT(primary[[#This Row],[title]],1)&lt;&gt;"#",_xlfn.CONCAT("#LOC_KTT_",primary[[#This Row],[id]],"_Title = ",primary[[#This Row],[title]],"zzz"),""),IF(LEFT(primary[[#This Row],[description]],1)&lt;&gt;"#",_xlfn.CONCAT(CHAR(10),"#LOC_KTT_",primary[[#This Row],[id]],"_Description = ",primary[[#This Row],[description]],"zzz"),""))</f>
        <v>#LOC_KTT_nobleGasFuelSystems_Title = Noble Gas Fuel Systemszzz
#LOC_KTT_nobleGasFuelSystems_Description = Why does the noble gas always cry? Because all his friends Argon.zzz</v>
      </c>
    </row>
    <row r="181" spans="1:20" x14ac:dyDescent="0.35">
      <c r="A181" s="20" t="s">
        <v>1052</v>
      </c>
      <c r="B181" s="17">
        <f>VLOOKUP(primary[[#This Row],[id]],TreeDesign!$A$3:$C$500,2,FALSE)</f>
        <v>7.5</v>
      </c>
      <c r="C181" s="17">
        <f>VLOOKUP(primary[[#This Row],[id]],TreeDesign!$A$3:$C$500,3,FALSE)</f>
        <v>13</v>
      </c>
      <c r="D181" t="s">
        <v>1078</v>
      </c>
      <c r="E181" t="s">
        <v>1078</v>
      </c>
      <c r="F181" s="20" t="s">
        <v>1121</v>
      </c>
      <c r="G181" s="18" t="s">
        <v>349</v>
      </c>
      <c r="I181" t="s">
        <v>82</v>
      </c>
      <c r="J181" t="s">
        <v>267</v>
      </c>
      <c r="K181" t="s">
        <v>266</v>
      </c>
      <c r="O181" t="s">
        <v>1097</v>
      </c>
      <c r="P181">
        <v>1.1000000000000001</v>
      </c>
      <c r="Q1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1" t="s">
        <v>296</v>
      </c>
      <c r="S1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experimentalCryoPropulsion
    tier = 7.5
    title = #LOC_KTT_experimentalCryoPropulsion_Title // Experimental Cryogenic Propulsion
    description = #LOC_KTT_experimentalCryoPropulsion_Description // Experimental is not something that we should associate with "ready to fly".
    cost = 220
    hideEmpty = False
    nodeName = ktt_experimentalCryoPropulsion
    anyToUnlock = True
    icon = KiwiTechTree/Icons/ktt_icon_experimentalCryoPropulsion
    pos = -1915,1732,0
    scale = 0.7
    Parent
    {
        parentID = experimentalPropulsion
        lineFrom = RIGHT
        lineTo = LEFT
    }
}</v>
      </c>
      <c r="T181" t="str">
        <f>_xlfn.CONCAT(IF(LEFT(primary[[#This Row],[title]],1)&lt;&gt;"#",_xlfn.CONCAT("#LOC_KTT_",primary[[#This Row],[id]],"_Title = ",primary[[#This Row],[title]],"zzz"),""),IF(LEFT(primary[[#This Row],[description]],1)&lt;&gt;"#",_xlfn.CONCAT(CHAR(10),"#LOC_KTT_",primary[[#This Row],[id]],"_Description = ",primary[[#This Row],[description]],"zzz"),""))</f>
        <v>#LOC_KTT_experimentalCryoPropulsion_Title = Experimental Cryogenic Propulsionzzz
#LOC_KTT_experimentalCryoPropulsion_Description = Experimental is not something that we should associate with "ready to fly".zzz</v>
      </c>
    </row>
    <row r="182" spans="1:20" x14ac:dyDescent="0.35">
      <c r="A182" s="20" t="s">
        <v>1051</v>
      </c>
      <c r="B182" s="17">
        <f>VLOOKUP(primary[[#This Row],[id]],TreeDesign!$A$3:$C$500,2,FALSE)</f>
        <v>7.5</v>
      </c>
      <c r="C182" s="17">
        <f>VLOOKUP(primary[[#This Row],[id]],TreeDesign!$A$3:$C$500,3,FALSE)</f>
        <v>15</v>
      </c>
      <c r="D182" t="s">
        <v>1088</v>
      </c>
      <c r="E182" t="s">
        <v>1088</v>
      </c>
      <c r="F182" s="20" t="s">
        <v>1122</v>
      </c>
      <c r="G182" s="18" t="s">
        <v>349</v>
      </c>
      <c r="I182" t="s">
        <v>82</v>
      </c>
      <c r="J182" t="s">
        <v>267</v>
      </c>
      <c r="K182" t="s">
        <v>266</v>
      </c>
      <c r="O182" t="s">
        <v>1097</v>
      </c>
      <c r="P182">
        <v>1.1000000000000001</v>
      </c>
      <c r="Q1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2" t="s">
        <v>296</v>
      </c>
      <c r="S1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experimentalLiquidFuelPropulsion
    tier = 7.5
    title = #LOC_KTT_experimentalLiquidFuelPropulsion_Title // Experimental Liquid Fuel Propulsion
    description = #LOC_KTT_experimentalLiquidFuelPropulsion_Description // What are we going to do tonight?  The same thing we do every night, try to flight experimental rockets which will promptly spiral out of control.
    cost = 220
    hideEmpty = False
    nodeName = ktt_experimentalLiquidFuelPropulsion
    anyToUnlock = True
    icon = KiwiTechTree/Icons/ktt_icon_experimentalLiquidFuelPropulsion
    pos = -1915,1644,0
    scale = 0.7
    Parent
    {
        parentID = experimentalPropulsion
        lineFrom = RIGHT
        lineTo = LEFT
    }
}</v>
      </c>
      <c r="T182" t="str">
        <f>_xlfn.CONCAT(IF(LEFT(primary[[#This Row],[title]],1)&lt;&gt;"#",_xlfn.CONCAT("#LOC_KTT_",primary[[#This Row],[id]],"_Title = ",primary[[#This Row],[title]],"zzz"),""),IF(LEFT(primary[[#This Row],[description]],1)&lt;&gt;"#",_xlfn.CONCAT(CHAR(10),"#LOC_KTT_",primary[[#This Row],[id]],"_Description = ",primary[[#This Row],[description]],"zzz"),""))</f>
        <v>#LOC_KTT_experimentalLiquidFuelPropulsion_Title = Experimental Liquid Fuel Propulsionzzz
#LOC_KTT_experimentalLiquidFuelPropulsion_Description = What are we going to do tonight?  The same thing we do every night, try to flight experimental rockets which will promptly spiral out of control.zzz</v>
      </c>
    </row>
    <row r="183" spans="1:20" x14ac:dyDescent="0.35">
      <c r="A183" s="20" t="s">
        <v>84</v>
      </c>
      <c r="B183">
        <f>VLOOKUP(primary[[#This Row],[id]],TreeDesign!$A$3:$C$500,2,FALSE)</f>
        <v>7.5</v>
      </c>
      <c r="C183">
        <f>VLOOKUP(primary[[#This Row],[id]],TreeDesign!$A$3:$C$500,3,FALSE)</f>
        <v>16</v>
      </c>
      <c r="D183" t="s">
        <v>342</v>
      </c>
      <c r="E183" t="s">
        <v>342</v>
      </c>
      <c r="F183" t="s">
        <v>341</v>
      </c>
      <c r="G183" s="19" t="s">
        <v>349</v>
      </c>
      <c r="I183" t="s">
        <v>85</v>
      </c>
      <c r="J183" t="s">
        <v>267</v>
      </c>
      <c r="K183" t="s">
        <v>266</v>
      </c>
      <c r="O183" t="s">
        <v>1097</v>
      </c>
      <c r="Q1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3" t="s">
        <v>296</v>
      </c>
      <c r="S1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7.5
    title = #LOC_KTT_evenHeavierCryoRocketry_Title // Even Heavier Cryogenic Rocketry
    description = #LOC_KTT_evenHeavierCryoRocketry_Description // These rockets are great at blasting us away from our problems.
    cost = 200
    hideEmpty = False
    nodeName = ktt_evenHeavierCryoRocketry
    anyToUnlock = True
    icon = KiwiTechTree/Icons/ktt_icon_evenHeavierCryoRocketry
    pos = -1915,1600,0
    scale = 0.7
    Parent
    {
        parentID = evenHeavierRocketry
        lineFrom = RIGHT
        lineTo = LEFT
    }
}</v>
      </c>
      <c r="T183" t="str">
        <f>_xlfn.CONCAT(IF(LEFT(primary[[#This Row],[title]],1)&lt;&gt;"#",_xlfn.CONCAT("#LOC_KTT_",primary[[#This Row],[id]],"_Title = ",primary[[#This Row],[title]],"zzz"),""),IF(LEFT(primary[[#This Row],[description]],1)&lt;&gt;"#",_xlfn.CONCAT(CHAR(10),"#LOC_KTT_",primary[[#This Row],[id]],"_Description = ",primary[[#This Row],[description]],"zzz"),""))</f>
        <v>#LOC_KTT_evenHeavierCryoRocketry_Title = Even Heavier Cryogenic Rocketryzzz
#LOC_KTT_evenHeavierCryoRocketry_Description = These rockets are great at blasting us away from our problems.zzz</v>
      </c>
    </row>
    <row r="184" spans="1:20" x14ac:dyDescent="0.35">
      <c r="A184" s="20" t="s">
        <v>1046</v>
      </c>
      <c r="B184">
        <f>VLOOKUP(primary[[#This Row],[id]],TreeDesign!$A$3:$C$500,2,FALSE)</f>
        <v>7.5</v>
      </c>
      <c r="C184">
        <f>VLOOKUP(primary[[#This Row],[id]],TreeDesign!$A$3:$C$500,3,FALSE)</f>
        <v>18</v>
      </c>
      <c r="D184" t="s">
        <v>1073</v>
      </c>
      <c r="E184" t="s">
        <v>1073</v>
      </c>
      <c r="F184" s="20" t="s">
        <v>1110</v>
      </c>
      <c r="G184" s="19" t="s">
        <v>349</v>
      </c>
      <c r="I184" t="s">
        <v>85</v>
      </c>
      <c r="J184" t="s">
        <v>267</v>
      </c>
      <c r="K184" t="s">
        <v>266</v>
      </c>
      <c r="O184" t="s">
        <v>1097</v>
      </c>
      <c r="Q1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4" t="s">
        <v>296</v>
      </c>
      <c r="S1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evenHeavierLiquidFuelRocketry
    tier = 7.5
    title = #LOC_KTT_evenHeavierLiquidFuelRocketry_Title // Even Heavier Liquid Fuel Rocketry
    description = #LOC_KTT_evenHeavierLiquidFuelRocketry_Description // It doesn't take a rocket scientist to figure this stuff out, but it does take a scientist.  Anyone know which kind?
    cost = 200
    hideEmpty = False
    nodeName = ktt_evenHeavierLiquidFuelRocketry
    anyToUnlock = True
    icon = KiwiTechTree/Icons/ktt_icon_evenHeavierLiquidFuelRocketry
    pos = -1915,1512,0
    scale = 0.7
    Parent
    {
        parentID = evenHeavierRocketry
        lineFrom = RIGHT
        lineTo = LEFT
    }
}</v>
      </c>
      <c r="T184" t="str">
        <f>_xlfn.CONCAT(IF(LEFT(primary[[#This Row],[title]],1)&lt;&gt;"#",_xlfn.CONCAT("#LOC_KTT_",primary[[#This Row],[id]],"_Title = ",primary[[#This Row],[title]],"zzz"),""),IF(LEFT(primary[[#This Row],[description]],1)&lt;&gt;"#",_xlfn.CONCAT(CHAR(10),"#LOC_KTT_",primary[[#This Row],[id]],"_Description = ",primary[[#This Row],[description]],"zzz"),""))</f>
        <v>#LOC_KTT_evenHeavierLiquidFuelRocketry_Title = Even Heavier Liquid Fuel Rocketryzzz
#LOC_KTT_evenHeavierLiquidFuelRocketry_Description = It doesn't take a rocket scientist to figure this stuff out, but it does take a scientist.  Anyone know which kind?zzz</v>
      </c>
    </row>
    <row r="185" spans="1:20" x14ac:dyDescent="0.35">
      <c r="A185" s="20" t="s">
        <v>96</v>
      </c>
      <c r="B185">
        <f>VLOOKUP(primary[[#This Row],[id]],TreeDesign!$A$3:$C$500,2,FALSE)</f>
        <v>7.5</v>
      </c>
      <c r="C185">
        <f>VLOOKUP(primary[[#This Row],[id]],TreeDesign!$A$3:$C$500,3,FALSE)</f>
        <v>36</v>
      </c>
      <c r="D185" t="s">
        <v>598</v>
      </c>
      <c r="E185" t="s">
        <v>598</v>
      </c>
      <c r="F185" t="s">
        <v>599</v>
      </c>
      <c r="G185" s="19" t="s">
        <v>350</v>
      </c>
      <c r="I185" t="s">
        <v>95</v>
      </c>
      <c r="J185" t="s">
        <v>267</v>
      </c>
      <c r="K185" t="s">
        <v>266</v>
      </c>
      <c r="L185" t="s">
        <v>70</v>
      </c>
      <c r="M185" t="s">
        <v>267</v>
      </c>
      <c r="N185" t="s">
        <v>266</v>
      </c>
      <c r="Q1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5" t="s">
        <v>296</v>
      </c>
      <c r="S1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-1915,720,0
    scale = 0.7
    Parent
    {
        parentID = heavyCommandModules
        lineFrom = RIGHT
        lineTo = LEFT
    }
    Parent
    {
        parentID = commandModulesExtensions
        lineFrom = RIGHT
        lineTo = LEFT
    }
}</v>
      </c>
      <c r="T185" t="str">
        <f>_xlfn.CONCAT(IF(LEFT(primary[[#This Row],[title]],1)&lt;&gt;"#",_xlfn.CONCAT("#LOC_KTT_",primary[[#This Row],[id]],"_Title = ",primary[[#This Row],[title]],"zzz"),""),IF(LEFT(primary[[#This Row],[description]],1)&lt;&gt;"#",_xlfn.CONCAT(CHAR(10),"#LOC_KTT_",primary[[#This Row],[id]],"_Description = ",primary[[#This Row],[description]],"zzz"),""))</f>
        <v>#LOC_KTT_heavyCommandModulesExtensions_Title = Heavy Command Module Extensionszzz
#LOC_KTT_heavyCommandModulesExtensions_Description = I am sure you are not reading the descriptions by this point in the playthrough.zzz</v>
      </c>
    </row>
    <row r="186" spans="1:20" x14ac:dyDescent="0.35">
      <c r="A186" s="20" t="s">
        <v>1431</v>
      </c>
      <c r="B186" s="17">
        <f>VLOOKUP(primary[[#This Row],[id]],TreeDesign!$A$3:$C$500,2,FALSE)</f>
        <v>8</v>
      </c>
      <c r="C186" s="17">
        <f>VLOOKUP(primary[[#This Row],[id]],TreeDesign!$A$3:$C$500,3,FALSE)</f>
        <v>1</v>
      </c>
      <c r="D186" s="22" t="s">
        <v>1446</v>
      </c>
      <c r="E186" s="22" t="s">
        <v>1446</v>
      </c>
      <c r="F186" s="22" t="s">
        <v>1446</v>
      </c>
      <c r="G186" s="18" t="s">
        <v>350</v>
      </c>
      <c r="P186">
        <v>0</v>
      </c>
      <c r="Q1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86" t="s">
        <v>296</v>
      </c>
      <c r="S18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
    tier = 8
    title = #LOC_KTT_tier8_Title // Tier 8
    description = #LOC_KTT_tier8_Description // Tier 8
    cost = 0
    hideEmpty = False
    nodeName = ktt_tier8
    anyToUnlock = False
    icon = KiwiTechTree/Icons/ktt_icon_tier8
    pos = -1750,2260,0
    scale = 0.7
}</v>
      </c>
      <c r="T186" s="17" t="str">
        <f>_xlfn.CONCAT(IF(LEFT(primary[[#This Row],[title]],1)&lt;&gt;"#",_xlfn.CONCAT("#LOC_KTT_",primary[[#This Row],[id]],"_Title = ",primary[[#This Row],[title]],"zzz"),""),IF(LEFT(primary[[#This Row],[description]],1)&lt;&gt;"#",_xlfn.CONCAT(CHAR(10),"#LOC_KTT_",primary[[#This Row],[id]],"_Description = ",primary[[#This Row],[description]],"zzz"),""))</f>
        <v>#LOC_KTT_tier8_Title = Tier 8zzz
#LOC_KTT_tier8_Description = Tier 8zzz</v>
      </c>
    </row>
    <row r="187" spans="1:20" x14ac:dyDescent="0.35">
      <c r="A187" s="20" t="s">
        <v>123</v>
      </c>
      <c r="B187">
        <f>VLOOKUP(primary[[#This Row],[id]],TreeDesign!$A$3:$C$500,2,FALSE)</f>
        <v>8</v>
      </c>
      <c r="C187">
        <f>VLOOKUP(primary[[#This Row],[id]],TreeDesign!$A$3:$C$500,3,FALSE)</f>
        <v>2</v>
      </c>
      <c r="D187" t="s">
        <v>365</v>
      </c>
      <c r="E187" t="s">
        <v>365</v>
      </c>
      <c r="F187" t="s">
        <v>372</v>
      </c>
      <c r="G187" s="17" t="s">
        <v>350</v>
      </c>
      <c r="I187" t="s">
        <v>83</v>
      </c>
      <c r="J187" t="s">
        <v>267</v>
      </c>
      <c r="K187" t="s">
        <v>266</v>
      </c>
      <c r="Q1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7" t="s">
        <v>296</v>
      </c>
      <c r="S1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-1750,2216,0
    scale = 0.7
    Parent
    {
        parentID = largerBoosters
        lineFrom = RIGHT
        lineTo = LEFT
    }
}</v>
      </c>
      <c r="T187" t="str">
        <f>_xlfn.CONCAT(IF(LEFT(primary[[#This Row],[title]],1)&lt;&gt;"#",_xlfn.CONCAT("#LOC_KTT_",primary[[#This Row],[id]],"_Title = ",primary[[#This Row],[title]],"zzz"),""),IF(LEFT(primary[[#This Row],[description]],1)&lt;&gt;"#",_xlfn.CONCAT(CHAR(10),"#LOC_KTT_",primary[[#This Row],[id]],"_Description = ",primary[[#This Row],[description]],"zzz"),""))</f>
        <v>#LOC_KTT_hugeBoosters_Title = Huge Solid Rocket Boosterszzz
#LOC_KTT_hugeBoosters_Description = It is pronounced: hue-guh.zzz</v>
      </c>
    </row>
    <row r="188" spans="1:20" x14ac:dyDescent="0.35">
      <c r="A188" s="20" t="s">
        <v>107</v>
      </c>
      <c r="B188">
        <f>VLOOKUP(primary[[#This Row],[id]],TreeDesign!$A$3:$C$500,2,FALSE)</f>
        <v>8</v>
      </c>
      <c r="C188">
        <f>VLOOKUP(primary[[#This Row],[id]],TreeDesign!$A$3:$C$500,3,FALSE)</f>
        <v>4</v>
      </c>
      <c r="D188" t="s">
        <v>694</v>
      </c>
      <c r="E188" t="s">
        <v>1312</v>
      </c>
      <c r="F188" t="s">
        <v>695</v>
      </c>
      <c r="G188" s="19" t="s">
        <v>350</v>
      </c>
      <c r="H188" t="s">
        <v>696</v>
      </c>
      <c r="I188" t="s">
        <v>79</v>
      </c>
      <c r="J188" t="s">
        <v>267</v>
      </c>
      <c r="K188" t="s">
        <v>266</v>
      </c>
      <c r="P188">
        <v>1.35</v>
      </c>
      <c r="Q1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8" t="s">
        <v>387</v>
      </c>
      <c r="S1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810
    hideEmpty = False
    nodeName = ktt_largeNuclearPower
    anyToUnlock = False
    icon = CommunityTechTree/UI/ctt_icon_improvedNuclearPower
    pos = -1750,2128,0
    scale = 0.7
    Parent
    {
        parentID = nuclearPower
        lineFrom = RIGHT
        lineTo = LEFT
    }
}</v>
      </c>
      <c r="T188" t="str">
        <f>_xlfn.CONCAT(IF(LEFT(primary[[#This Row],[title]],1)&lt;&gt;"#",_xlfn.CONCAT("#LOC_KTT_",primary[[#This Row],[id]],"_Title = ",primary[[#This Row],[title]],"zzz"),""),IF(LEFT(primary[[#This Row],[description]],1)&lt;&gt;"#",_xlfn.CONCAT(CHAR(10),"#LOC_KTT_",primary[[#This Row],[id]],"_Description = ",primary[[#This Row],[description]],"zzz"),""))</f>
        <v/>
      </c>
    </row>
    <row r="189" spans="1:20" x14ac:dyDescent="0.35">
      <c r="A189" s="20" t="s">
        <v>108</v>
      </c>
      <c r="B189">
        <f>VLOOKUP(primary[[#This Row],[id]],TreeDesign!$A$3:$C$500,2,FALSE)</f>
        <v>8</v>
      </c>
      <c r="C189">
        <f>VLOOKUP(primary[[#This Row],[id]],TreeDesign!$A$3:$C$500,3,FALSE)</f>
        <v>5</v>
      </c>
      <c r="D189" t="s">
        <v>721</v>
      </c>
      <c r="E189" t="s">
        <v>1313</v>
      </c>
      <c r="F189" t="s">
        <v>722</v>
      </c>
      <c r="G189" s="19" t="s">
        <v>350</v>
      </c>
      <c r="H189" t="s">
        <v>723</v>
      </c>
      <c r="I189" t="s">
        <v>80</v>
      </c>
      <c r="J189" t="s">
        <v>267</v>
      </c>
      <c r="K189" t="s">
        <v>266</v>
      </c>
      <c r="P189">
        <v>1.35</v>
      </c>
      <c r="Q1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9" t="s">
        <v>387</v>
      </c>
      <c r="S1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810
    hideEmpty = False
    nodeName = ktt_improvedNuclearPropulsion
    anyToUnlock = False
    icon = CommunityTechTree/UI/ctt_icon_improvedNuclearPropulsion
    pos = -1750,2084,0
    scale = 0.7
    Parent
    {
        parentID = nuclearPropulsion
        lineFrom = RIGHT
        lineTo = LEFT
    }
}</v>
      </c>
      <c r="T189" t="str">
        <f>_xlfn.CONCAT(IF(LEFT(primary[[#This Row],[title]],1)&lt;&gt;"#",_xlfn.CONCAT("#LOC_KTT_",primary[[#This Row],[id]],"_Title = ",primary[[#This Row],[title]],"zzz"),""),IF(LEFT(primary[[#This Row],[description]],1)&lt;&gt;"#",_xlfn.CONCAT(CHAR(10),"#LOC_KTT_",primary[[#This Row],[id]],"_Description = ",primary[[#This Row],[description]],"zzz"),""))</f>
        <v/>
      </c>
    </row>
    <row r="190" spans="1:20" x14ac:dyDescent="0.35">
      <c r="A190" s="20" t="s">
        <v>110</v>
      </c>
      <c r="B190">
        <f>VLOOKUP(primary[[#This Row],[id]],TreeDesign!$A$3:$C$500,2,FALSE)</f>
        <v>8</v>
      </c>
      <c r="C190">
        <f>VLOOKUP(primary[[#This Row],[id]],TreeDesign!$A$3:$C$500,3,FALSE)</f>
        <v>9</v>
      </c>
      <c r="D190" t="s">
        <v>791</v>
      </c>
      <c r="E190" t="s">
        <v>1314</v>
      </c>
      <c r="F190" t="s">
        <v>792</v>
      </c>
      <c r="G190" s="19" t="s">
        <v>350</v>
      </c>
      <c r="H190" t="s">
        <v>796</v>
      </c>
      <c r="I190" t="s">
        <v>624</v>
      </c>
      <c r="J190" t="s">
        <v>267</v>
      </c>
      <c r="K190" t="s">
        <v>266</v>
      </c>
      <c r="P190">
        <v>1.2</v>
      </c>
      <c r="Q1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720</v>
      </c>
      <c r="R190" t="s">
        <v>302</v>
      </c>
      <c r="S1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720
    hideEmpty = False
    nodeName = ktt_ionPropulsion
    anyToUnlock = False
    icon = RDicon_propulsion-ion
    pos = -1750,1908,0
    scale = 0.7
    Parent
    {
        parentID = earlyIonPropulsion
        lineFrom = RIGHT
        lineTo = LEFT
    }
}</v>
      </c>
      <c r="T190" t="str">
        <f>_xlfn.CONCAT(IF(LEFT(primary[[#This Row],[title]],1)&lt;&gt;"#",_xlfn.CONCAT("#LOC_KTT_",primary[[#This Row],[id]],"_Title = ",primary[[#This Row],[title]],"zzz"),""),IF(LEFT(primary[[#This Row],[description]],1)&lt;&gt;"#",_xlfn.CONCAT(CHAR(10),"#LOC_KTT_",primary[[#This Row],[id]],"_Description = ",primary[[#This Row],[description]],"zzz"),""))</f>
        <v/>
      </c>
    </row>
    <row r="191" spans="1:20" x14ac:dyDescent="0.35">
      <c r="A191" s="20" t="s">
        <v>121</v>
      </c>
      <c r="B191">
        <f>VLOOKUP(primary[[#This Row],[id]],TreeDesign!$A$3:$C$500,2,FALSE)</f>
        <v>8</v>
      </c>
      <c r="C191">
        <f>VLOOKUP(primary[[#This Row],[id]],TreeDesign!$A$3:$C$500,3,FALSE)</f>
        <v>11</v>
      </c>
      <c r="D191" t="s">
        <v>513</v>
      </c>
      <c r="E191" t="s">
        <v>513</v>
      </c>
      <c r="F191" t="s">
        <v>514</v>
      </c>
      <c r="G191" s="17" t="s">
        <v>350</v>
      </c>
      <c r="I191" t="s">
        <v>81</v>
      </c>
      <c r="J191" t="s">
        <v>267</v>
      </c>
      <c r="K191" t="s">
        <v>266</v>
      </c>
      <c r="Q1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1" t="s">
        <v>296</v>
      </c>
      <c r="S1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-1750,1820,0
    scale = 0.7
    Parent
    {
        parentID = experimentalControl
        lineFrom = RIGHT
        lineTo = LEFT
    }
}</v>
      </c>
      <c r="T191" t="str">
        <f>_xlfn.CONCAT(IF(LEFT(primary[[#This Row],[title]],1)&lt;&gt;"#",_xlfn.CONCAT("#LOC_KTT_",primary[[#This Row],[id]],"_Title = ",primary[[#This Row],[title]],"zzz"),""),IF(LEFT(primary[[#This Row],[description]],1)&lt;&gt;"#",_xlfn.CONCAT(CHAR(10),"#LOC_KTT_",primary[[#This Row],[id]],"_Description = ",primary[[#This Row],[description]],"zzz"),""))</f>
        <v>#LOC_KTT_exoticControl_Title = Exotic Controlzzz
#LOC_KTT_exoticControl_Description = Turning the control dial up to 11.zzz</v>
      </c>
    </row>
    <row r="192" spans="1:20" x14ac:dyDescent="0.35">
      <c r="A192" s="20" t="s">
        <v>122</v>
      </c>
      <c r="B192">
        <f>VLOOKUP(primary[[#This Row],[id]],TreeDesign!$A$3:$C$500,2,FALSE)</f>
        <v>8</v>
      </c>
      <c r="C192">
        <f>VLOOKUP(primary[[#This Row],[id]],TreeDesign!$A$3:$C$500,3,FALSE)</f>
        <v>14</v>
      </c>
      <c r="D192" t="s">
        <v>629</v>
      </c>
      <c r="E192" t="s">
        <v>629</v>
      </c>
      <c r="F192" t="s">
        <v>631</v>
      </c>
      <c r="G192" s="19" t="s">
        <v>350</v>
      </c>
      <c r="I192" t="s">
        <v>82</v>
      </c>
      <c r="J192" t="s">
        <v>267</v>
      </c>
      <c r="K192" t="s">
        <v>266</v>
      </c>
      <c r="P192">
        <v>1.1000000000000001</v>
      </c>
      <c r="Q1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660</v>
      </c>
      <c r="R192" t="s">
        <v>296</v>
      </c>
      <c r="S1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660
    hideEmpty = False
    nodeName = ktt_exoticPropulsion
    anyToUnlock = False
    icon = KiwiTechTree/Icons/ktt_icon_exoticPropulsion
    pos = -1750,1688,0
    scale = 0.7
    Parent
    {
        parentID = experimentalPropulsion
        lineFrom = RIGHT
        lineTo = LEFT
    }
}</v>
      </c>
      <c r="T192" t="str">
        <f>_xlfn.CONCAT(IF(LEFT(primary[[#This Row],[title]],1)&lt;&gt;"#",_xlfn.CONCAT("#LOC_KTT_",primary[[#This Row],[id]],"_Title = ",primary[[#This Row],[title]],"zzz"),""),IF(LEFT(primary[[#This Row],[description]],1)&lt;&gt;"#",_xlfn.CONCAT(CHAR(10),"#LOC_KTT_",primary[[#This Row],[id]],"_Description = ",primary[[#This Row],[description]],"zzz"),""))</f>
        <v>#LOC_KTT_exoticPropulsion_Title = Exotic Propulsionzzz
#LOC_KTT_exoticPropulsion_Description = One Kerbal's exotic is another Kerbal's conventional.zzz</v>
      </c>
    </row>
    <row r="193" spans="1:20" x14ac:dyDescent="0.35">
      <c r="A193" s="20" t="s">
        <v>125</v>
      </c>
      <c r="B193">
        <f>VLOOKUP(primary[[#This Row],[id]],TreeDesign!$A$3:$C$500,2,FALSE)</f>
        <v>8</v>
      </c>
      <c r="C193">
        <f>VLOOKUP(primary[[#This Row],[id]],TreeDesign!$A$3:$C$500,3,FALSE)</f>
        <v>17</v>
      </c>
      <c r="D193" t="s">
        <v>383</v>
      </c>
      <c r="E193" t="s">
        <v>1315</v>
      </c>
      <c r="F193" t="s">
        <v>384</v>
      </c>
      <c r="G193" s="17" t="s">
        <v>350</v>
      </c>
      <c r="H193" t="s">
        <v>293</v>
      </c>
      <c r="I193" t="s">
        <v>85</v>
      </c>
      <c r="J193" t="s">
        <v>267</v>
      </c>
      <c r="K193" t="s">
        <v>266</v>
      </c>
      <c r="Q1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3" t="s">
        <v>302</v>
      </c>
      <c r="S1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-1750,1556,0
    scale = 0.7
    Parent
    {
        parentID = evenHeavierRocketry
        lineFrom = RIGHT
        lineTo = LEFT
    }
}</v>
      </c>
      <c r="T193" t="str">
        <f>_xlfn.CONCAT(IF(LEFT(primary[[#This Row],[title]],1)&lt;&gt;"#",_xlfn.CONCAT("#LOC_KTT_",primary[[#This Row],[id]],"_Title = ",primary[[#This Row],[title]],"zzz"),""),IF(LEFT(primary[[#This Row],[description]],1)&lt;&gt;"#",_xlfn.CONCAT(CHAR(10),"#LOC_KTT_",primary[[#This Row],[id]],"_Description = ",primary[[#This Row],[description]],"zzz"),""))</f>
        <v/>
      </c>
    </row>
    <row r="194" spans="1:20" x14ac:dyDescent="0.35">
      <c r="A194" s="20" t="s">
        <v>126</v>
      </c>
      <c r="B194">
        <f>VLOOKUP(primary[[#This Row],[id]],TreeDesign!$A$3:$C$500,2,FALSE)</f>
        <v>8</v>
      </c>
      <c r="C194">
        <f>VLOOKUP(primary[[#This Row],[id]],TreeDesign!$A$3:$C$500,3,FALSE)</f>
        <v>20</v>
      </c>
      <c r="D194" t="s">
        <v>409</v>
      </c>
      <c r="E194" t="s">
        <v>1316</v>
      </c>
      <c r="F194" t="s">
        <v>410</v>
      </c>
      <c r="G194" s="17" t="s">
        <v>350</v>
      </c>
      <c r="H194" t="s">
        <v>411</v>
      </c>
      <c r="I194" t="s">
        <v>86</v>
      </c>
      <c r="J194" t="s">
        <v>267</v>
      </c>
      <c r="K194" t="s">
        <v>266</v>
      </c>
      <c r="Q1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4" t="s">
        <v>302</v>
      </c>
      <c r="S1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-1750,1424,0
    scale = 0.7
    Parent
    {
        parentID = largeVolumeContainment
        lineFrom = RIGHT
        lineTo = LEFT
    }
}</v>
      </c>
      <c r="T194" t="str">
        <f>_xlfn.CONCAT(IF(LEFT(primary[[#This Row],[title]],1)&lt;&gt;"#",_xlfn.CONCAT("#LOC_KTT_",primary[[#This Row],[id]],"_Title = ",primary[[#This Row],[title]],"zzz"),""),IF(LEFT(primary[[#This Row],[description]],1)&lt;&gt;"#",_xlfn.CONCAT(CHAR(10),"#LOC_KTT_",primary[[#This Row],[id]],"_Description = ",primary[[#This Row],[description]],"zzz"),""))</f>
        <v/>
      </c>
    </row>
    <row r="195" spans="1:20" x14ac:dyDescent="0.35">
      <c r="A195" s="20" t="s">
        <v>202</v>
      </c>
      <c r="B195">
        <f>VLOOKUP(primary[[#This Row],[id]],TreeDesign!$A$3:$C$500,2,FALSE)</f>
        <v>8</v>
      </c>
      <c r="C195">
        <f>VLOOKUP(primary[[#This Row],[id]],TreeDesign!$A$3:$C$500,3,FALSE)</f>
        <v>21</v>
      </c>
      <c r="D195" t="s">
        <v>739</v>
      </c>
      <c r="E195" t="s">
        <v>739</v>
      </c>
      <c r="F195" t="s">
        <v>743</v>
      </c>
      <c r="G195" s="19" t="s">
        <v>350</v>
      </c>
      <c r="I195" t="s">
        <v>203</v>
      </c>
      <c r="J195" t="s">
        <v>267</v>
      </c>
      <c r="K195" t="s">
        <v>266</v>
      </c>
      <c r="Q1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5" t="s">
        <v>296</v>
      </c>
      <c r="S1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-1750,1380,0
    scale = 0.7
    Parent
    {
        parentID = largeFlexibleFuelSystems
        lineFrom = RIGHT
        lineTo = LEFT
    }
}</v>
      </c>
      <c r="T195" t="str">
        <f>_xlfn.CONCAT(IF(LEFT(primary[[#This Row],[title]],1)&lt;&gt;"#",_xlfn.CONCAT("#LOC_KTT_",primary[[#This Row],[id]],"_Title = ",primary[[#This Row],[title]],"zzz"),""),IF(LEFT(primary[[#This Row],[description]],1)&lt;&gt;"#",_xlfn.CONCAT(CHAR(10),"#LOC_KTT_",primary[[#This Row],[id]],"_Description = ",primary[[#This Row],[description]],"zzz"),""))</f>
        <v>#LOC_KTT_hugeFlexibleFuelSystems_Title = Huge Flexible Fuel Systemszzz
#LOC_KTT_hugeFlexibleFuelSystems_Description = These fuel tanks are large and in charge. zzz</v>
      </c>
    </row>
    <row r="196" spans="1:20" x14ac:dyDescent="0.35">
      <c r="A196" s="20" t="s">
        <v>127</v>
      </c>
      <c r="B196">
        <f>VLOOKUP(primary[[#This Row],[id]],TreeDesign!$A$3:$C$500,2,FALSE)</f>
        <v>8</v>
      </c>
      <c r="C196">
        <f>VLOOKUP(primary[[#This Row],[id]],TreeDesign!$A$3:$C$500,3,FALSE)</f>
        <v>23</v>
      </c>
      <c r="D196" t="s">
        <v>744</v>
      </c>
      <c r="E196" t="s">
        <v>744</v>
      </c>
      <c r="F196" t="s">
        <v>797</v>
      </c>
      <c r="G196" s="19" t="s">
        <v>350</v>
      </c>
      <c r="I196" t="s">
        <v>87</v>
      </c>
      <c r="J196" t="s">
        <v>267</v>
      </c>
      <c r="K196" t="s">
        <v>266</v>
      </c>
      <c r="L196" t="s">
        <v>128</v>
      </c>
      <c r="M196" t="s">
        <v>268</v>
      </c>
      <c r="N196" t="s">
        <v>269</v>
      </c>
      <c r="Q1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6" t="s">
        <v>296</v>
      </c>
      <c r="S1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-1750,1292,0
    scale = 0.7
    Parent
    {
        parentID = enginePlates
        lineFrom = RIGHT
        lineTo = LEFT
    }
    Parent
    {
        parentID = nanolathing
        lineFrom = TOP
        lineTo = BOTTOM
    }
}</v>
      </c>
      <c r="T196" t="str">
        <f>_xlfn.CONCAT(IF(LEFT(primary[[#This Row],[title]],1)&lt;&gt;"#",_xlfn.CONCAT("#LOC_KTT_",primary[[#This Row],[id]],"_Title = ",primary[[#This Row],[title]],"zzz"),""),IF(LEFT(primary[[#This Row],[description]],1)&lt;&gt;"#",_xlfn.CONCAT(CHAR(10),"#LOC_KTT_",primary[[#This Row],[id]],"_Description = ",primary[[#This Row],[description]],"zzz"),""))</f>
        <v>#LOC_KTT_advancedDocking_Title = Advanced Dockingzzz
#LOC_KTT_advancedDocking_Description = Our craft have gotten bigger, the docking solutions need to match our needs.zzz</v>
      </c>
    </row>
    <row r="197" spans="1:20" x14ac:dyDescent="0.35">
      <c r="A197" s="20" t="s">
        <v>128</v>
      </c>
      <c r="B197">
        <f>VLOOKUP(primary[[#This Row],[id]],TreeDesign!$A$3:$C$500,2,FALSE)</f>
        <v>8</v>
      </c>
      <c r="C197">
        <f>VLOOKUP(primary[[#This Row],[id]],TreeDesign!$A$3:$C$500,3,FALSE)</f>
        <v>24</v>
      </c>
      <c r="D197" t="s">
        <v>798</v>
      </c>
      <c r="E197" t="s">
        <v>1317</v>
      </c>
      <c r="F197" t="s">
        <v>799</v>
      </c>
      <c r="G197" s="19" t="s">
        <v>350</v>
      </c>
      <c r="H197" t="s">
        <v>800</v>
      </c>
      <c r="I197" t="s">
        <v>801</v>
      </c>
      <c r="J197" t="s">
        <v>267</v>
      </c>
      <c r="K197" t="s">
        <v>266</v>
      </c>
      <c r="Q1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7" t="s">
        <v>302</v>
      </c>
      <c r="S1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-1750,1248,0
    scale = 0.7
    Parent
    {
        parentID = advMetalWorks
        lineFrom = RIGHT
        lineTo = LEFT
    }
}</v>
      </c>
      <c r="T197" t="str">
        <f>_xlfn.CONCAT(IF(LEFT(primary[[#This Row],[title]],1)&lt;&gt;"#",_xlfn.CONCAT("#LOC_KTT_",primary[[#This Row],[id]],"_Title = ",primary[[#This Row],[title]],"zzz"),""),IF(LEFT(primary[[#This Row],[description]],1)&lt;&gt;"#",_xlfn.CONCAT(CHAR(10),"#LOC_KTT_",primary[[#This Row],[id]],"_Description = ",primary[[#This Row],[description]],"zzz"),""))</f>
        <v/>
      </c>
    </row>
    <row r="198" spans="1:20" x14ac:dyDescent="0.35">
      <c r="A198" s="20" t="s">
        <v>129</v>
      </c>
      <c r="B198">
        <f>VLOOKUP(primary[[#This Row],[id]],TreeDesign!$A$3:$C$500,2,FALSE)</f>
        <v>8</v>
      </c>
      <c r="C198">
        <f>VLOOKUP(primary[[#This Row],[id]],TreeDesign!$A$3:$C$500,3,FALSE)</f>
        <v>25</v>
      </c>
      <c r="D198" t="s">
        <v>802</v>
      </c>
      <c r="E198" t="s">
        <v>1318</v>
      </c>
      <c r="F198" t="s">
        <v>803</v>
      </c>
      <c r="G198" s="19" t="s">
        <v>350</v>
      </c>
      <c r="H198" t="s">
        <v>804</v>
      </c>
      <c r="I198" t="s">
        <v>89</v>
      </c>
      <c r="J198" t="s">
        <v>267</v>
      </c>
      <c r="K198" t="s">
        <v>266</v>
      </c>
      <c r="Q1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8" t="s">
        <v>302</v>
      </c>
      <c r="S1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-1750,1204,0
    scale = 0.7
    Parent
    {
        parentID = composites
        lineFrom = RIGHT
        lineTo = LEFT
    }
}</v>
      </c>
      <c r="T198" t="str">
        <f>_xlfn.CONCAT(IF(LEFT(primary[[#This Row],[title]],1)&lt;&gt;"#",_xlfn.CONCAT("#LOC_KTT_",primary[[#This Row],[id]],"_Title = ",primary[[#This Row],[title]],"zzz"),""),IF(LEFT(primary[[#This Row],[description]],1)&lt;&gt;"#",_xlfn.CONCAT(CHAR(10),"#LOC_KTT_",primary[[#This Row],[id]],"_Description = ",primary[[#This Row],[description]],"zzz"),""))</f>
        <v/>
      </c>
    </row>
    <row r="199" spans="1:20" x14ac:dyDescent="0.35">
      <c r="A199" s="20" t="s">
        <v>130</v>
      </c>
      <c r="B199">
        <f>VLOOKUP(primary[[#This Row],[id]],TreeDesign!$A$3:$C$500,2,FALSE)</f>
        <v>8</v>
      </c>
      <c r="C199">
        <f>VLOOKUP(primary[[#This Row],[id]],TreeDesign!$A$3:$C$500,3,FALSE)</f>
        <v>26</v>
      </c>
      <c r="D199" t="s">
        <v>805</v>
      </c>
      <c r="E199" t="s">
        <v>1319</v>
      </c>
      <c r="F199" t="s">
        <v>806</v>
      </c>
      <c r="G199" s="19" t="s">
        <v>350</v>
      </c>
      <c r="H199" t="s">
        <v>807</v>
      </c>
      <c r="I199" t="s">
        <v>90</v>
      </c>
      <c r="J199" t="s">
        <v>267</v>
      </c>
      <c r="K199" t="s">
        <v>266</v>
      </c>
      <c r="L199" t="s">
        <v>89</v>
      </c>
      <c r="M199" t="s">
        <v>267</v>
      </c>
      <c r="N199" t="s">
        <v>266</v>
      </c>
      <c r="Q1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9" t="s">
        <v>302</v>
      </c>
      <c r="S1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-1750,1160,0
    scale = 0.7
    Parent
    {
        parentID = advActuators
        lineFrom = RIGHT
        lineTo = LEFT
    }
    Parent
    {
        parentID = composites
        lineFrom = RIGHT
        lineTo = LEFT
    }
}</v>
      </c>
      <c r="T199" t="str">
        <f>_xlfn.CONCAT(IF(LEFT(primary[[#This Row],[title]],1)&lt;&gt;"#",_xlfn.CONCAT("#LOC_KTT_",primary[[#This Row],[id]],"_Title = ",primary[[#This Row],[title]],"zzz"),""),IF(LEFT(primary[[#This Row],[description]],1)&lt;&gt;"#",_xlfn.CONCAT(CHAR(10),"#LOC_KTT_",primary[[#This Row],[id]],"_Description = ",primary[[#This Row],[description]],"zzz"),""))</f>
        <v/>
      </c>
    </row>
    <row r="200" spans="1:20" x14ac:dyDescent="0.35">
      <c r="A200" s="20" t="s">
        <v>131</v>
      </c>
      <c r="B200">
        <f>VLOOKUP(primary[[#This Row],[id]],TreeDesign!$A$3:$C$500,2,FALSE)</f>
        <v>8</v>
      </c>
      <c r="C200">
        <f>VLOOKUP(primary[[#This Row],[id]],TreeDesign!$A$3:$C$500,3,FALSE)</f>
        <v>28</v>
      </c>
      <c r="D200" t="s">
        <v>808</v>
      </c>
      <c r="E200" t="s">
        <v>1320</v>
      </c>
      <c r="F200" t="s">
        <v>809</v>
      </c>
      <c r="G200" s="19" t="s">
        <v>350</v>
      </c>
      <c r="H200" t="s">
        <v>810</v>
      </c>
      <c r="I200" t="s">
        <v>91</v>
      </c>
      <c r="J200" t="s">
        <v>267</v>
      </c>
      <c r="K200" t="s">
        <v>266</v>
      </c>
      <c r="Q2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0" t="s">
        <v>302</v>
      </c>
      <c r="S2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-1750,1072,0
    scale = 0.7
    Parent
    {
        parentID = highAltitudeFlight
        lineFrom = RIGHT
        lineTo = LEFT
    }
}</v>
      </c>
      <c r="T200" t="str">
        <f>_xlfn.CONCAT(IF(LEFT(primary[[#This Row],[title]],1)&lt;&gt;"#",_xlfn.CONCAT("#LOC_KTT_",primary[[#This Row],[id]],"_Title = ",primary[[#This Row],[title]],"zzz"),""),IF(LEFT(primary[[#This Row],[description]],1)&lt;&gt;"#",_xlfn.CONCAT(CHAR(10),"#LOC_KTT_",primary[[#This Row],[id]],"_Description = ",primary[[#This Row],[description]],"zzz"),""))</f>
        <v/>
      </c>
    </row>
    <row r="201" spans="1:20" x14ac:dyDescent="0.35">
      <c r="A201" s="20" t="s">
        <v>132</v>
      </c>
      <c r="B201">
        <f>VLOOKUP(primary[[#This Row],[id]],TreeDesign!$A$3:$C$500,2,FALSE)</f>
        <v>8</v>
      </c>
      <c r="C201">
        <f>VLOOKUP(primary[[#This Row],[id]],TreeDesign!$A$3:$C$500,3,FALSE)</f>
        <v>29</v>
      </c>
      <c r="D201" t="s">
        <v>811</v>
      </c>
      <c r="E201" t="s">
        <v>1321</v>
      </c>
      <c r="F201" t="s">
        <v>812</v>
      </c>
      <c r="G201" s="19" t="s">
        <v>350</v>
      </c>
      <c r="H201" t="s">
        <v>813</v>
      </c>
      <c r="I201" t="s">
        <v>92</v>
      </c>
      <c r="J201" t="s">
        <v>267</v>
      </c>
      <c r="K201" t="s">
        <v>266</v>
      </c>
      <c r="Q2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1" t="s">
        <v>302</v>
      </c>
      <c r="S2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-1750,1028,0
    scale = 0.7
    Parent
    {
        parentID = heavyAerodynamics
        lineFrom = RIGHT
        lineTo = LEFT
    }
}</v>
      </c>
      <c r="T201" t="str">
        <f>_xlfn.CONCAT(IF(LEFT(primary[[#This Row],[title]],1)&lt;&gt;"#",_xlfn.CONCAT("#LOC_KTT_",primary[[#This Row],[id]],"_Title = ",primary[[#This Row],[title]],"zzz"),""),IF(LEFT(primary[[#This Row],[description]],1)&lt;&gt;"#",_xlfn.CONCAT(CHAR(10),"#LOC_KTT_",primary[[#This Row],[id]],"_Description = ",primary[[#This Row],[description]],"zzz"),""))</f>
        <v/>
      </c>
    </row>
    <row r="202" spans="1:20" x14ac:dyDescent="0.35">
      <c r="A202" s="20" t="s">
        <v>133</v>
      </c>
      <c r="B202">
        <f>VLOOKUP(primary[[#This Row],[id]],TreeDesign!$A$3:$C$500,2,FALSE)</f>
        <v>8</v>
      </c>
      <c r="C202">
        <f>VLOOKUP(primary[[#This Row],[id]],TreeDesign!$A$3:$C$500,3,FALSE)</f>
        <v>30</v>
      </c>
      <c r="D202" t="s">
        <v>536</v>
      </c>
      <c r="E202" t="s">
        <v>1322</v>
      </c>
      <c r="F202" t="s">
        <v>537</v>
      </c>
      <c r="G202" s="19" t="s">
        <v>350</v>
      </c>
      <c r="H202" t="s">
        <v>538</v>
      </c>
      <c r="I202" t="s">
        <v>93</v>
      </c>
      <c r="J202" t="s">
        <v>267</v>
      </c>
      <c r="K202" t="s">
        <v>266</v>
      </c>
      <c r="Q2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2" t="s">
        <v>387</v>
      </c>
      <c r="S2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-1750,984,0
    scale = 0.7
    Parent
    {
        parentID = advancedFlightSystems
        lineFrom = RIGHT
        lineTo = LEFT
    }
}</v>
      </c>
      <c r="T202" t="str">
        <f>_xlfn.CONCAT(IF(LEFT(primary[[#This Row],[title]],1)&lt;&gt;"#",_xlfn.CONCAT("#LOC_KTT_",primary[[#This Row],[id]],"_Title = ",primary[[#This Row],[title]],"zzz"),""),IF(LEFT(primary[[#This Row],[description]],1)&lt;&gt;"#",_xlfn.CONCAT(CHAR(10),"#LOC_KTT_",primary[[#This Row],[id]],"_Description = ",primary[[#This Row],[description]],"zzz"),""))</f>
        <v/>
      </c>
    </row>
    <row r="203" spans="1:20" x14ac:dyDescent="0.35">
      <c r="A203" s="20" t="s">
        <v>134</v>
      </c>
      <c r="B203">
        <f>VLOOKUP(primary[[#This Row],[id]],TreeDesign!$A$3:$C$500,2,FALSE)</f>
        <v>8</v>
      </c>
      <c r="C203">
        <f>VLOOKUP(primary[[#This Row],[id]],TreeDesign!$A$3:$C$500,3,FALSE)</f>
        <v>31</v>
      </c>
      <c r="D203" t="s">
        <v>814</v>
      </c>
      <c r="E203" t="s">
        <v>1323</v>
      </c>
      <c r="F203" t="s">
        <v>815</v>
      </c>
      <c r="G203" s="19" t="s">
        <v>350</v>
      </c>
      <c r="H203" t="s">
        <v>816</v>
      </c>
      <c r="I203" t="s">
        <v>94</v>
      </c>
      <c r="J203" t="s">
        <v>267</v>
      </c>
      <c r="K203" t="s">
        <v>266</v>
      </c>
      <c r="Q2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3" t="s">
        <v>302</v>
      </c>
      <c r="S2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-1750,940,0
    scale = 0.7
    Parent
    {
        parentID = advLanding
        lineFrom = RIGHT
        lineTo = LEFT
    }
}</v>
      </c>
      <c r="T203" t="str">
        <f>_xlfn.CONCAT(IF(LEFT(primary[[#This Row],[title]],1)&lt;&gt;"#",_xlfn.CONCAT("#LOC_KTT_",primary[[#This Row],[id]],"_Title = ",primary[[#This Row],[title]],"zzz"),""),IF(LEFT(primary[[#This Row],[description]],1)&lt;&gt;"#",_xlfn.CONCAT(CHAR(10),"#LOC_KTT_",primary[[#This Row],[id]],"_Description = ",primary[[#This Row],[description]],"zzz"),""))</f>
        <v/>
      </c>
    </row>
    <row r="204" spans="1:20" x14ac:dyDescent="0.35">
      <c r="A204" s="20" t="s">
        <v>455</v>
      </c>
      <c r="B204">
        <f>VLOOKUP(primary[[#This Row],[id]],TreeDesign!$A$3:$C$500,2,FALSE)</f>
        <v>8</v>
      </c>
      <c r="C204">
        <f>VLOOKUP(primary[[#This Row],[id]],TreeDesign!$A$3:$C$500,3,FALSE)</f>
        <v>32</v>
      </c>
      <c r="D204" t="s">
        <v>475</v>
      </c>
      <c r="E204" t="s">
        <v>475</v>
      </c>
      <c r="F204" s="20" t="s">
        <v>817</v>
      </c>
      <c r="G204" s="19" t="s">
        <v>350</v>
      </c>
      <c r="I204" t="s">
        <v>454</v>
      </c>
      <c r="J204" t="s">
        <v>267</v>
      </c>
      <c r="K204" t="s">
        <v>266</v>
      </c>
      <c r="Q2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4" t="s">
        <v>296</v>
      </c>
      <c r="S2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-1750,896,0
    scale = 0.7
    Parent
    {
        parentID = landingFrames
        lineFrom = RIGHT
        lineTo = LEFT
    }
}</v>
      </c>
      <c r="T204" t="str">
        <f>_xlfn.CONCAT(IF(LEFT(primary[[#This Row],[title]],1)&lt;&gt;"#",_xlfn.CONCAT("#LOC_KTT_",primary[[#This Row],[id]],"_Title = ",primary[[#This Row],[title]],"zzz"),""),IF(LEFT(primary[[#This Row],[description]],1)&lt;&gt;"#",_xlfn.CONCAT(CHAR(10),"#LOC_KTT_",primary[[#This Row],[id]],"_Description = ",primary[[#This Row],[description]],"zzz"),""))</f>
        <v>#LOC_KTT_heavyDutyLandingFrames_Title = Heavy-Duty Landing Frameszzz
#LOC_KTT_heavyDutyLandingFrames_Description = These will allow colonial structures stability on foreign planets and moons.zzz</v>
      </c>
    </row>
    <row r="205" spans="1:20" x14ac:dyDescent="0.35">
      <c r="A205" s="20" t="s">
        <v>143</v>
      </c>
      <c r="B205">
        <f>VLOOKUP(primary[[#This Row],[id]],TreeDesign!$A$3:$C$500,2,FALSE)</f>
        <v>8</v>
      </c>
      <c r="C205">
        <f>VLOOKUP(primary[[#This Row],[id]],TreeDesign!$A$3:$C$500,3,FALSE)</f>
        <v>33</v>
      </c>
      <c r="D205" t="s">
        <v>834</v>
      </c>
      <c r="E205" t="s">
        <v>1324</v>
      </c>
      <c r="F205" t="s">
        <v>835</v>
      </c>
      <c r="G205" s="19" t="s">
        <v>350</v>
      </c>
      <c r="H205" t="s">
        <v>836</v>
      </c>
      <c r="I205" t="s">
        <v>102</v>
      </c>
      <c r="J205" t="s">
        <v>267</v>
      </c>
      <c r="K205" t="s">
        <v>266</v>
      </c>
      <c r="Q2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5" t="s">
        <v>302</v>
      </c>
      <c r="S2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-1750,852,0
    scale = 0.7
    Parent
    {
        parentID = intermediateHeatManagement
        lineFrom = RIGHT
        lineTo = LEFT
    }
}</v>
      </c>
      <c r="T205" t="str">
        <f>_xlfn.CONCAT(IF(LEFT(primary[[#This Row],[title]],1)&lt;&gt;"#",_xlfn.CONCAT("#LOC_KTT_",primary[[#This Row],[id]],"_Title = ",primary[[#This Row],[title]],"zzz"),""),IF(LEFT(primary[[#This Row],[description]],1)&lt;&gt;"#",_xlfn.CONCAT(CHAR(10),"#LOC_KTT_",primary[[#This Row],[id]],"_Description = ",primary[[#This Row],[description]],"zzz"),""))</f>
        <v/>
      </c>
    </row>
    <row r="206" spans="1:20" x14ac:dyDescent="0.35">
      <c r="A206" s="20" t="s">
        <v>135</v>
      </c>
      <c r="B206">
        <f>VLOOKUP(primary[[#This Row],[id]],TreeDesign!$A$3:$C$500,2,FALSE)</f>
        <v>8</v>
      </c>
      <c r="C206">
        <f>VLOOKUP(primary[[#This Row],[id]],TreeDesign!$A$3:$C$500,3,FALSE)</f>
        <v>35</v>
      </c>
      <c r="D206" t="s">
        <v>606</v>
      </c>
      <c r="E206" t="s">
        <v>1325</v>
      </c>
      <c r="F206" t="s">
        <v>607</v>
      </c>
      <c r="G206" s="19" t="s">
        <v>350</v>
      </c>
      <c r="H206" t="s">
        <v>608</v>
      </c>
      <c r="I206" t="s">
        <v>95</v>
      </c>
      <c r="J206" t="s">
        <v>267</v>
      </c>
      <c r="K206" t="s">
        <v>266</v>
      </c>
      <c r="Q2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6" t="s">
        <v>387</v>
      </c>
      <c r="S2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-1750,764,0
    scale = 0.7
    Parent
    {
        parentID = heavyCommandModules
        lineFrom = RIGHT
        lineTo = LEFT
    }
}</v>
      </c>
      <c r="T206" t="str">
        <f>_xlfn.CONCAT(IF(LEFT(primary[[#This Row],[title]],1)&lt;&gt;"#",_xlfn.CONCAT("#LOC_KTT_",primary[[#This Row],[id]],"_Title = ",primary[[#This Row],[title]],"zzz"),""),IF(LEFT(primary[[#This Row],[description]],1)&lt;&gt;"#",_xlfn.CONCAT(CHAR(10),"#LOC_KTT_",primary[[#This Row],[id]],"_Description = ",primary[[#This Row],[description]],"zzz"),""))</f>
        <v/>
      </c>
    </row>
    <row r="207" spans="1:20" x14ac:dyDescent="0.35">
      <c r="A207" s="20" t="s">
        <v>136</v>
      </c>
      <c r="B207">
        <f>VLOOKUP(primary[[#This Row],[id]],TreeDesign!$A$3:$C$500,2,FALSE)</f>
        <v>8</v>
      </c>
      <c r="C207">
        <f>VLOOKUP(primary[[#This Row],[id]],TreeDesign!$A$3:$C$500,3,FALSE)</f>
        <v>39</v>
      </c>
      <c r="D207" t="s">
        <v>818</v>
      </c>
      <c r="E207" t="s">
        <v>1326</v>
      </c>
      <c r="F207" t="s">
        <v>819</v>
      </c>
      <c r="G207" s="19" t="s">
        <v>350</v>
      </c>
      <c r="H207" t="s">
        <v>820</v>
      </c>
      <c r="I207" t="s">
        <v>97</v>
      </c>
      <c r="J207" t="s">
        <v>267</v>
      </c>
      <c r="K207" t="s">
        <v>266</v>
      </c>
      <c r="Q2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7" t="s">
        <v>302</v>
      </c>
      <c r="S2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-1750,588,0
    scale = 0.7
    Parent
    {
        parentID = scienceTech
        lineFrom = RIGHT
        lineTo = LEFT
    }
}</v>
      </c>
      <c r="T207" t="str">
        <f>_xlfn.CONCAT(IF(LEFT(primary[[#This Row],[title]],1)&lt;&gt;"#",_xlfn.CONCAT("#LOC_KTT_",primary[[#This Row],[id]],"_Title = ",primary[[#This Row],[title]],"zzz"),""),IF(LEFT(primary[[#This Row],[description]],1)&lt;&gt;"#",_xlfn.CONCAT(CHAR(10),"#LOC_KTT_",primary[[#This Row],[id]],"_Description = ",primary[[#This Row],[description]],"zzz"),""))</f>
        <v/>
      </c>
    </row>
    <row r="208" spans="1:20" x14ac:dyDescent="0.35">
      <c r="A208" s="20" t="s">
        <v>137</v>
      </c>
      <c r="B208">
        <f>VLOOKUP(primary[[#This Row],[id]],TreeDesign!$A$3:$C$500,2,FALSE)</f>
        <v>8</v>
      </c>
      <c r="C208">
        <f>VLOOKUP(primary[[#This Row],[id]],TreeDesign!$A$3:$C$500,3,FALSE)</f>
        <v>40</v>
      </c>
      <c r="D208" t="s">
        <v>821</v>
      </c>
      <c r="E208" t="s">
        <v>1327</v>
      </c>
      <c r="F208" t="s">
        <v>822</v>
      </c>
      <c r="G208" s="19" t="s">
        <v>350</v>
      </c>
      <c r="H208" t="s">
        <v>823</v>
      </c>
      <c r="I208" t="s">
        <v>97</v>
      </c>
      <c r="J208" t="s">
        <v>267</v>
      </c>
      <c r="K208" t="s">
        <v>266</v>
      </c>
      <c r="L208" t="s">
        <v>100</v>
      </c>
      <c r="M208" t="s">
        <v>267</v>
      </c>
      <c r="N208" t="s">
        <v>266</v>
      </c>
      <c r="Q2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8" t="s">
        <v>302</v>
      </c>
      <c r="S2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-1750,544,0
    scale = 0.7
    Parent
    {
        parentID = scienceTech
        lineFrom = RIGHT
        lineTo = LEFT
    }
    Parent
    {
        parentID = electronics
        lineFrom = RIGHT
        lineTo = LEFT
    }
}</v>
      </c>
      <c r="T208" t="str">
        <f>_xlfn.CONCAT(IF(LEFT(primary[[#This Row],[title]],1)&lt;&gt;"#",_xlfn.CONCAT("#LOC_KTT_",primary[[#This Row],[id]],"_Title = ",primary[[#This Row],[title]],"zzz"),""),IF(LEFT(primary[[#This Row],[description]],1)&lt;&gt;"#",_xlfn.CONCAT(CHAR(10),"#LOC_KTT_",primary[[#This Row],[id]],"_Description = ",primary[[#This Row],[description]],"zzz"),""))</f>
        <v/>
      </c>
    </row>
    <row r="209" spans="1:20" x14ac:dyDescent="0.35">
      <c r="A209" s="20" t="s">
        <v>139</v>
      </c>
      <c r="B209">
        <f>VLOOKUP(primary[[#This Row],[id]],TreeDesign!$A$3:$C$500,2,FALSE)</f>
        <v>8</v>
      </c>
      <c r="C209">
        <f>VLOOKUP(primary[[#This Row],[id]],TreeDesign!$A$3:$C$500,3,FALSE)</f>
        <v>42</v>
      </c>
      <c r="D209" t="s">
        <v>745</v>
      </c>
      <c r="E209" t="s">
        <v>745</v>
      </c>
      <c r="F209" t="s">
        <v>824</v>
      </c>
      <c r="G209" s="19" t="s">
        <v>350</v>
      </c>
      <c r="I209" t="s">
        <v>98</v>
      </c>
      <c r="J209" t="s">
        <v>267</v>
      </c>
      <c r="K209" t="s">
        <v>266</v>
      </c>
      <c r="Q2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9" t="s">
        <v>296</v>
      </c>
      <c r="S2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-1750,456,0
    scale = 0.7
    Parent
    {
        parentID = highGainCommunications
        lineFrom = RIGHT
        lineTo = LEFT
    }
}</v>
      </c>
      <c r="T209" t="str">
        <f>_xlfn.CONCAT(IF(LEFT(primary[[#This Row],[title]],1)&lt;&gt;"#",_xlfn.CONCAT("#LOC_KTT_",primary[[#This Row],[id]],"_Title = ",primary[[#This Row],[title]],"zzz"),""),IF(LEFT(primary[[#This Row],[description]],1)&lt;&gt;"#",_xlfn.CONCAT(CHAR(10),"#LOC_KTT_",primary[[#This Row],[id]],"_Description = ",primary[[#This Row],[description]],"zzz"),""))</f>
        <v>#LOC_KTT_signalProcessing_Title = Signal Processingzzz
#LOC_KTT_signalProcessing_Description = Power is good, but we also need to look beneath the signal, what did it really intend to tell us?zzz</v>
      </c>
    </row>
    <row r="210" spans="1:20" x14ac:dyDescent="0.35">
      <c r="A210" s="20" t="s">
        <v>140</v>
      </c>
      <c r="B210">
        <f>VLOOKUP(primary[[#This Row],[id]],TreeDesign!$A$3:$C$500,2,FALSE)</f>
        <v>8</v>
      </c>
      <c r="C210">
        <f>VLOOKUP(primary[[#This Row],[id]],TreeDesign!$A$3:$C$500,3,FALSE)</f>
        <v>43</v>
      </c>
      <c r="D210" t="s">
        <v>774</v>
      </c>
      <c r="E210" t="s">
        <v>774</v>
      </c>
      <c r="F210" t="s">
        <v>777</v>
      </c>
      <c r="G210" s="19" t="s">
        <v>350</v>
      </c>
      <c r="H210" t="s">
        <v>778</v>
      </c>
      <c r="I210" t="s">
        <v>99</v>
      </c>
      <c r="J210" t="s">
        <v>267</v>
      </c>
      <c r="K210" t="s">
        <v>266</v>
      </c>
      <c r="Q2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0" t="s">
        <v>302</v>
      </c>
      <c r="S2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-1750,412,0
    scale = 0.7
    Parent
    {
        parentID = unmannedTech
        lineFrom = RIGHT
        lineTo = LEFT
    }
}</v>
      </c>
      <c r="T210" t="str">
        <f>_xlfn.CONCAT(IF(LEFT(primary[[#This Row],[title]],1)&lt;&gt;"#",_xlfn.CONCAT("#LOC_KTT_",primary[[#This Row],[id]],"_Title = ",primary[[#This Row],[title]],"zzz"),""),IF(LEFT(primary[[#This Row],[description]],1)&lt;&gt;"#",_xlfn.CONCAT(CHAR(10),"#LOC_KTT_",primary[[#This Row],[id]],"_Description = ",primary[[#This Row],[description]],"zzz"),""))</f>
        <v>#LOC_KTT_advUnmanned_Title = Advanced Unkerballed Techzzz</v>
      </c>
    </row>
    <row r="211" spans="1:20" x14ac:dyDescent="0.35">
      <c r="A211" s="20" t="s">
        <v>141</v>
      </c>
      <c r="B211">
        <f>VLOOKUP(primary[[#This Row],[id]],TreeDesign!$A$3:$C$500,2,FALSE)</f>
        <v>8</v>
      </c>
      <c r="C211">
        <f>VLOOKUP(primary[[#This Row],[id]],TreeDesign!$A$3:$C$500,3,FALSE)</f>
        <v>44</v>
      </c>
      <c r="D211" t="s">
        <v>825</v>
      </c>
      <c r="E211" t="s">
        <v>1328</v>
      </c>
      <c r="F211" t="s">
        <v>826</v>
      </c>
      <c r="G211" s="19" t="s">
        <v>350</v>
      </c>
      <c r="H211" t="s">
        <v>1009</v>
      </c>
      <c r="I211" t="s">
        <v>99</v>
      </c>
      <c r="J211" t="s">
        <v>267</v>
      </c>
      <c r="K211" t="s">
        <v>266</v>
      </c>
      <c r="L211" t="s">
        <v>453</v>
      </c>
      <c r="M211" t="s">
        <v>267</v>
      </c>
      <c r="N211" t="s">
        <v>266</v>
      </c>
      <c r="Q2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1" t="s">
        <v>302</v>
      </c>
      <c r="S2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-1750,368,0
    scale = 0.7
    Parent
    {
        parentID = unmannedTech
        lineFrom = RIGHT
        lineTo = LEFT
    }
    Parent
    {
        parentID = advancedAvionics
        lineFrom = RIGHT
        lineTo = LEFT
    }
}</v>
      </c>
      <c r="T211" t="str">
        <f>_xlfn.CONCAT(IF(LEFT(primary[[#This Row],[title]],1)&lt;&gt;"#",_xlfn.CONCAT("#LOC_KTT_",primary[[#This Row],[id]],"_Title = ",primary[[#This Row],[title]],"zzz"),""),IF(LEFT(primary[[#This Row],[description]],1)&lt;&gt;"#",_xlfn.CONCAT(CHAR(10),"#LOC_KTT_",primary[[#This Row],[id]],"_Description = ",primary[[#This Row],[description]],"zzz"),""))</f>
        <v/>
      </c>
    </row>
    <row r="212" spans="1:20" x14ac:dyDescent="0.35">
      <c r="A212" s="20" t="s">
        <v>181</v>
      </c>
      <c r="B212">
        <f>VLOOKUP(primary[[#This Row],[id]],TreeDesign!$A$3:$C$500,2,FALSE)</f>
        <v>8</v>
      </c>
      <c r="C212">
        <f>VLOOKUP(primary[[#This Row],[id]],TreeDesign!$A$3:$C$500,3,FALSE)</f>
        <v>46</v>
      </c>
      <c r="D212" t="s">
        <v>884</v>
      </c>
      <c r="E212" t="s">
        <v>1330</v>
      </c>
      <c r="F212" t="s">
        <v>885</v>
      </c>
      <c r="G212" s="19" t="s">
        <v>350</v>
      </c>
      <c r="H212" t="s">
        <v>886</v>
      </c>
      <c r="I212" t="s">
        <v>145</v>
      </c>
      <c r="J212" t="s">
        <v>267</v>
      </c>
      <c r="K212" t="s">
        <v>266</v>
      </c>
      <c r="L212" t="s">
        <v>101</v>
      </c>
      <c r="M212" t="s">
        <v>267</v>
      </c>
      <c r="N212" t="s">
        <v>266</v>
      </c>
      <c r="Q2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2" t="s">
        <v>387</v>
      </c>
      <c r="S2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-1750,280,0
    scale = 0.7
    Parent
    {
        parentID = advSolarTech
        lineFrom = RIGHT
        lineTo = LEFT
    }
    Parent
    {
        parentID = largeElectrics
        lineFrom = RIGHT
        lineTo = LEFT
    }
}</v>
      </c>
      <c r="T212" t="str">
        <f>_xlfn.CONCAT(IF(LEFT(primary[[#This Row],[title]],1)&lt;&gt;"#",_xlfn.CONCAT("#LOC_KTT_",primary[[#This Row],[id]],"_Title = ",primary[[#This Row],[title]],"zzz"),""),IF(LEFT(primary[[#This Row],[description]],1)&lt;&gt;"#",_xlfn.CONCAT(CHAR(10),"#LOC_KTT_",primary[[#This Row],[id]],"_Description = ",primary[[#This Row],[description]],"zzz"),""))</f>
        <v/>
      </c>
    </row>
    <row r="213" spans="1:20" x14ac:dyDescent="0.35">
      <c r="A213" s="20" t="s">
        <v>144</v>
      </c>
      <c r="B213">
        <f>VLOOKUP(primary[[#This Row],[id]],TreeDesign!$A$3:$C$500,2,FALSE)</f>
        <v>8</v>
      </c>
      <c r="C213">
        <f>VLOOKUP(primary[[#This Row],[id]],TreeDesign!$A$3:$C$500,3,FALSE)</f>
        <v>47</v>
      </c>
      <c r="D213" t="s">
        <v>828</v>
      </c>
      <c r="E213" t="s">
        <v>1329</v>
      </c>
      <c r="F213" t="s">
        <v>829</v>
      </c>
      <c r="G213" s="19" t="s">
        <v>350</v>
      </c>
      <c r="H213" t="s">
        <v>830</v>
      </c>
      <c r="I213" t="s">
        <v>101</v>
      </c>
      <c r="J213" t="s">
        <v>267</v>
      </c>
      <c r="K213" t="s">
        <v>266</v>
      </c>
      <c r="Q2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3" t="s">
        <v>302</v>
      </c>
      <c r="S2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-1750,236,0
    scale = 0.7
    Parent
    {
        parentID = largeElectrics
        lineFrom = RIGHT
        lineTo = LEFT
    }
}</v>
      </c>
      <c r="T213" t="str">
        <f>_xlfn.CONCAT(IF(LEFT(primary[[#This Row],[title]],1)&lt;&gt;"#",_xlfn.CONCAT("#LOC_KTT_",primary[[#This Row],[id]],"_Title = ",primary[[#This Row],[title]],"zzz"),""),IF(LEFT(primary[[#This Row],[description]],1)&lt;&gt;"#",_xlfn.CONCAT(CHAR(10),"#LOC_KTT_",primary[[#This Row],[id]],"_Description = ",primary[[#This Row],[description]],"zzz"),""))</f>
        <v/>
      </c>
    </row>
    <row r="214" spans="1:20" x14ac:dyDescent="0.35">
      <c r="A214" s="20" t="s">
        <v>146</v>
      </c>
      <c r="B214">
        <f>VLOOKUP(primary[[#This Row],[id]],TreeDesign!$A$3:$C$500,2,FALSE)</f>
        <v>8</v>
      </c>
      <c r="C214">
        <f>VLOOKUP(primary[[#This Row],[id]],TreeDesign!$A$3:$C$500,3,FALSE)</f>
        <v>49</v>
      </c>
      <c r="D214" t="s">
        <v>837</v>
      </c>
      <c r="E214" t="s">
        <v>1331</v>
      </c>
      <c r="F214" t="s">
        <v>838</v>
      </c>
      <c r="G214" s="19" t="s">
        <v>350</v>
      </c>
      <c r="H214" t="s">
        <v>546</v>
      </c>
      <c r="I214" t="s">
        <v>104</v>
      </c>
      <c r="J214" t="s">
        <v>267</v>
      </c>
      <c r="K214" t="s">
        <v>266</v>
      </c>
      <c r="L214" t="s">
        <v>105</v>
      </c>
      <c r="M214" t="s">
        <v>267</v>
      </c>
      <c r="N214" t="s">
        <v>266</v>
      </c>
      <c r="Q2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4" t="s">
        <v>387</v>
      </c>
      <c r="S2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-1750,148,0
    scale = 0.7
    Parent
    {
        parentID = earlyStations
        lineFrom = RIGHT
        lineTo = LEFT
    }
    Parent
    {
        parentID = logistics
        lineFrom = RIGHT
        lineTo = LEFT
    }
}</v>
      </c>
      <c r="T214" t="str">
        <f>_xlfn.CONCAT(IF(LEFT(primary[[#This Row],[title]],1)&lt;&gt;"#",_xlfn.CONCAT("#LOC_KTT_",primary[[#This Row],[id]],"_Title = ",primary[[#This Row],[title]],"zzz"),""),IF(LEFT(primary[[#This Row],[description]],1)&lt;&gt;"#",_xlfn.CONCAT(CHAR(10),"#LOC_KTT_",primary[[#This Row],[id]],"_Description = ",primary[[#This Row],[description]],"zzz"),""))</f>
        <v/>
      </c>
    </row>
    <row r="215" spans="1:20" x14ac:dyDescent="0.35">
      <c r="A215" s="20" t="s">
        <v>147</v>
      </c>
      <c r="B215">
        <f>VLOOKUP(primary[[#This Row],[id]],TreeDesign!$A$3:$C$500,2,FALSE)</f>
        <v>8</v>
      </c>
      <c r="C215">
        <f>VLOOKUP(primary[[#This Row],[id]],TreeDesign!$A$3:$C$500,3,FALSE)</f>
        <v>50</v>
      </c>
      <c r="D215" t="s">
        <v>839</v>
      </c>
      <c r="E215" t="s">
        <v>839</v>
      </c>
      <c r="F215" t="s">
        <v>840</v>
      </c>
      <c r="G215" s="19" t="s">
        <v>350</v>
      </c>
      <c r="I215" t="s">
        <v>105</v>
      </c>
      <c r="J215" t="s">
        <v>267</v>
      </c>
      <c r="K215" t="s">
        <v>266</v>
      </c>
      <c r="Q2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5" t="s">
        <v>296</v>
      </c>
      <c r="S2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-1750,104,0
    scale = 0.7
    Parent
    {
        parentID = logistics
        lineFrom = RIGHT
        lineTo = LEFT
    }
}</v>
      </c>
      <c r="T215" t="str">
        <f>_xlfn.CONCAT(IF(LEFT(primary[[#This Row],[title]],1)&lt;&gt;"#",_xlfn.CONCAT("#LOC_KTT_",primary[[#This Row],[id]],"_Title = ",primary[[#This Row],[title]],"zzz"),""),IF(LEFT(primary[[#This Row],[description]],1)&lt;&gt;"#",_xlfn.CONCAT(CHAR(10),"#LOC_KTT_",primary[[#This Row],[id]],"_Description = ",primary[[#This Row],[description]],"zzz"),""))</f>
        <v>#LOC_KTT_isru_Title = In-Situ Resource Utilizationzzz
#LOC_KTT_isru_Description = Alchemists have long sought a mystical ore which is capable of transmuting to other elements.zzz</v>
      </c>
    </row>
    <row r="216" spans="1:20" x14ac:dyDescent="0.35">
      <c r="A216" s="20" t="s">
        <v>1462</v>
      </c>
      <c r="B216" s="17">
        <f>VLOOKUP(primary[[#This Row],[id]],TreeDesign!$A$3:$C$500,2,FALSE)</f>
        <v>8</v>
      </c>
      <c r="C216" s="17">
        <f>VLOOKUP(primary[[#This Row],[id]],TreeDesign!$A$3:$C$500,3,FALSE)</f>
        <v>51</v>
      </c>
      <c r="D216" t="s">
        <v>1477</v>
      </c>
      <c r="E216" t="s">
        <v>1446</v>
      </c>
      <c r="F216" t="s">
        <v>1492</v>
      </c>
      <c r="G216" s="18" t="s">
        <v>350</v>
      </c>
      <c r="H216" t="s">
        <v>1507</v>
      </c>
      <c r="P216">
        <v>0</v>
      </c>
      <c r="Q2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6" t="s">
        <v>296</v>
      </c>
      <c r="S2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tier8_bottom
    tier = 8
    title = #LOC_KTT_tier8_Title
    description = #LOC_KTT_tier8_Description
    cost = 0
    hideEmpty = False
    nodeName = ktt_tier8_bottom
    anyToUnlock = False
    icon = KiwiTechTree/Icons/ktt_icon_tier8
    pos = -1750,60,0
    scale = 0.7
}</v>
      </c>
      <c r="T216" s="17" t="str">
        <f>_xlfn.CONCAT(IF(LEFT(primary[[#This Row],[title]],1)&lt;&gt;"#",_xlfn.CONCAT("#LOC_KTT_",primary[[#This Row],[id]],"_Title = ",primary[[#This Row],[title]],"zzz"),""),IF(LEFT(primary[[#This Row],[description]],1)&lt;&gt;"#",_xlfn.CONCAT(CHAR(10),"#LOC_KTT_",primary[[#This Row],[id]],"_Description = ",primary[[#This Row],[description]],"zzz"),""))</f>
        <v/>
      </c>
    </row>
    <row r="217" spans="1:20" x14ac:dyDescent="0.35">
      <c r="A217" s="20" t="s">
        <v>1054</v>
      </c>
      <c r="B217" s="17">
        <f>VLOOKUP(primary[[#This Row],[id]],TreeDesign!$A$3:$C$500,2,FALSE)</f>
        <v>8.5</v>
      </c>
      <c r="C217" s="17">
        <f>VLOOKUP(primary[[#This Row],[id]],TreeDesign!$A$3:$C$500,3,FALSE)</f>
        <v>13</v>
      </c>
      <c r="D217" t="s">
        <v>1079</v>
      </c>
      <c r="E217" t="s">
        <v>1079</v>
      </c>
      <c r="F217" s="20" t="s">
        <v>1123</v>
      </c>
      <c r="G217" s="18" t="s">
        <v>349</v>
      </c>
      <c r="I217" t="s">
        <v>122</v>
      </c>
      <c r="J217" t="s">
        <v>267</v>
      </c>
      <c r="K217" t="s">
        <v>266</v>
      </c>
      <c r="O217" t="s">
        <v>1097</v>
      </c>
      <c r="P217">
        <v>1.1000000000000001</v>
      </c>
      <c r="Q2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7" t="s">
        <v>296</v>
      </c>
      <c r="S21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exoticCryoPropulsion
    tier = 8.5
    title = #LOC_KTT_exoticCryoPropulsion_Title // Exotic Cryogenic Propulsion
    description = #LOC_KTT_exoticCryoPropulsion_Description // New and improved formula!
    cost = 330
    hideEmpty = False
    nodeName = ktt_exoticCryoPropulsion
    anyToUnlock = True
    icon = KiwiTechTree/Icons/ktt_icon_exoticCryoPropulsion
    pos = -1695,1732,0
    scale = 0.7
    Parent
    {
        parentID = exoticPropulsion
        lineFrom = RIGHT
        lineTo = LEFT
    }
}</v>
      </c>
      <c r="T217" t="str">
        <f>_xlfn.CONCAT(IF(LEFT(primary[[#This Row],[title]],1)&lt;&gt;"#",_xlfn.CONCAT("#LOC_KTT_",primary[[#This Row],[id]],"_Title = ",primary[[#This Row],[title]],"zzz"),""),IF(LEFT(primary[[#This Row],[description]],1)&lt;&gt;"#",_xlfn.CONCAT(CHAR(10),"#LOC_KTT_",primary[[#This Row],[id]],"_Description = ",primary[[#This Row],[description]],"zzz"),""))</f>
        <v>#LOC_KTT_exoticCryoPropulsion_Title = Exotic Cryogenic Propulsionzzz
#LOC_KTT_exoticCryoPropulsion_Description = New and improved formula!zzz</v>
      </c>
    </row>
    <row r="218" spans="1:20" x14ac:dyDescent="0.35">
      <c r="A218" s="20" t="s">
        <v>1053</v>
      </c>
      <c r="B218" s="17">
        <f>VLOOKUP(primary[[#This Row],[id]],TreeDesign!$A$3:$C$500,2,FALSE)</f>
        <v>8.5</v>
      </c>
      <c r="C218" s="17">
        <f>VLOOKUP(primary[[#This Row],[id]],TreeDesign!$A$3:$C$500,3,FALSE)</f>
        <v>15</v>
      </c>
      <c r="D218" t="s">
        <v>1089</v>
      </c>
      <c r="E218" t="s">
        <v>1089</v>
      </c>
      <c r="F218" s="20" t="s">
        <v>1124</v>
      </c>
      <c r="G218" s="18" t="s">
        <v>349</v>
      </c>
      <c r="I218" t="s">
        <v>122</v>
      </c>
      <c r="J218" t="s">
        <v>267</v>
      </c>
      <c r="K218" t="s">
        <v>266</v>
      </c>
      <c r="O218" t="s">
        <v>1097</v>
      </c>
      <c r="P218">
        <v>1.1000000000000001</v>
      </c>
      <c r="Q2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8" t="s">
        <v>296</v>
      </c>
      <c r="S2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exoticLiquidFuelPropulsion
    tier = 8.5
    title = #LOC_KTT_exoticLiquidFuelPropulsion_Title // Exotic Liquid Fuel Propulsion
    description = #LOC_KTT_exoticLiquidFuelPropulsion_Description // What is exotic about it?  The design of the engine or the fuel inside the engine?  Please be more precise.
    cost = 330
    hideEmpty = False
    nodeName = ktt_exoticLiquidFuelPropulsion
    anyToUnlock = True
    icon = KiwiTechTree/Icons/ktt_icon_exoticLiquidFuelPropulsion
    pos = -1695,1644,0
    scale = 0.7
    Parent
    {
        parentID = exoticPropulsion
        lineFrom = RIGHT
        lineTo = LEFT
    }
}</v>
      </c>
      <c r="T218" t="str">
        <f>_xlfn.CONCAT(IF(LEFT(primary[[#This Row],[title]],1)&lt;&gt;"#",_xlfn.CONCAT("#LOC_KTT_",primary[[#This Row],[id]],"_Title = ",primary[[#This Row],[title]],"zzz"),""),IF(LEFT(primary[[#This Row],[description]],1)&lt;&gt;"#",_xlfn.CONCAT(CHAR(10),"#LOC_KTT_",primary[[#This Row],[id]],"_Description = ",primary[[#This Row],[description]],"zzz"),""))</f>
        <v>#LOC_KTT_exoticLiquidFuelPropulsion_Title = Exotic Liquid Fuel Propulsionzzz
#LOC_KTT_exoticLiquidFuelPropulsion_Description = What is exotic about it?  The design of the engine or the fuel inside the engine?  Please be more precise.zzz</v>
      </c>
    </row>
    <row r="219" spans="1:20" x14ac:dyDescent="0.35">
      <c r="A219" s="20" t="s">
        <v>124</v>
      </c>
      <c r="B219">
        <f>VLOOKUP(primary[[#This Row],[id]],TreeDesign!$A$3:$C$500,2,FALSE)</f>
        <v>8.5</v>
      </c>
      <c r="C219">
        <f>VLOOKUP(primary[[#This Row],[id]],TreeDesign!$A$3:$C$500,3,FALSE)</f>
        <v>16</v>
      </c>
      <c r="D219" t="s">
        <v>346</v>
      </c>
      <c r="E219" t="s">
        <v>346</v>
      </c>
      <c r="F219" t="s">
        <v>1105</v>
      </c>
      <c r="G219" s="19" t="s">
        <v>349</v>
      </c>
      <c r="I219" t="s">
        <v>125</v>
      </c>
      <c r="J219" t="s">
        <v>267</v>
      </c>
      <c r="K219" t="s">
        <v>266</v>
      </c>
      <c r="O219" t="s">
        <v>1097</v>
      </c>
      <c r="Q2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19" t="s">
        <v>296</v>
      </c>
      <c r="S2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8.5
    title = #LOC_KTT_veryHeavyCryoRocketry_Title // Very Heavy Cryogenic Rocketry
    description = #LOC_KTT_veryHeavyCryoRocketry_Description // Just read the description in the previous node and add: using cryogenic fuel.
    cost = 300
    hideEmpty = False
    nodeName = ktt_veryHeavyCryoRocketry
    anyToUnlock = True
    icon = KiwiTechTree/Icons/ktt_icon_veryHeavyCryoRocketry
    pos = -1695,1600,0
    scale = 0.7
    Parent
    {
        parentID = veryHeavyRocketry
        lineFrom = RIGHT
        lineTo = LEFT
    }
}</v>
      </c>
      <c r="T219" t="str">
        <f>_xlfn.CONCAT(IF(LEFT(primary[[#This Row],[title]],1)&lt;&gt;"#",_xlfn.CONCAT("#LOC_KTT_",primary[[#This Row],[id]],"_Title = ",primary[[#This Row],[title]],"zzz"),""),IF(LEFT(primary[[#This Row],[description]],1)&lt;&gt;"#",_xlfn.CONCAT(CHAR(10),"#LOC_KTT_",primary[[#This Row],[id]],"_Description = ",primary[[#This Row],[description]],"zzz"),""))</f>
        <v>#LOC_KTT_veryHeavyCryoRocketry_Title = Very Heavy Cryogenic Rocketryzzz
#LOC_KTT_veryHeavyCryoRocketry_Description = Just read the description in the previous node and add: using cryogenic fuel.zzz</v>
      </c>
    </row>
    <row r="220" spans="1:20" x14ac:dyDescent="0.35">
      <c r="A220" s="20" t="s">
        <v>1047</v>
      </c>
      <c r="B220">
        <f>VLOOKUP(primary[[#This Row],[id]],TreeDesign!$A$3:$C$500,2,FALSE)</f>
        <v>8.5</v>
      </c>
      <c r="C220">
        <f>VLOOKUP(primary[[#This Row],[id]],TreeDesign!$A$3:$C$500,3,FALSE)</f>
        <v>18</v>
      </c>
      <c r="D220" t="s">
        <v>1074</v>
      </c>
      <c r="E220" t="s">
        <v>1074</v>
      </c>
      <c r="F220" s="20" t="s">
        <v>1111</v>
      </c>
      <c r="G220" s="19" t="s">
        <v>349</v>
      </c>
      <c r="I220" t="s">
        <v>125</v>
      </c>
      <c r="J220" t="s">
        <v>267</v>
      </c>
      <c r="K220" t="s">
        <v>266</v>
      </c>
      <c r="O220" t="s">
        <v>1097</v>
      </c>
      <c r="Q2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20" t="s">
        <v>296</v>
      </c>
      <c r="S2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veryHeavyLiquidFuelRocketry
    tier = 8.5
    title = #LOC_KTT_veryHeavyLiquidFuelRocketry_Title // Very Heavy Liquid Fuel Rocketry
    description = #LOC_KTT_veryHeavyLiquidFuelRocketry_Description // Did you know that Liquid Fuel also works as an effective insecticide?  That's why Eve doesn't have any insects.
    cost = 300
    hideEmpty = False
    nodeName = ktt_veryHeavyLiquidFuelRocketry
    anyToUnlock = True
    icon = KiwiTechTree/Icons/ktt_icon_veryHeavyLiquidFuelRocketry
    pos = -1695,1512,0
    scale = 0.7
    Parent
    {
        parentID = veryHeavyRocketry
        lineFrom = RIGHT
        lineTo = LEFT
    }
}</v>
      </c>
      <c r="T220" t="str">
        <f>_xlfn.CONCAT(IF(LEFT(primary[[#This Row],[title]],1)&lt;&gt;"#",_xlfn.CONCAT("#LOC_KTT_",primary[[#This Row],[id]],"_Title = ",primary[[#This Row],[title]],"zzz"),""),IF(LEFT(primary[[#This Row],[description]],1)&lt;&gt;"#",_xlfn.CONCAT(CHAR(10),"#LOC_KTT_",primary[[#This Row],[id]],"_Description = ",primary[[#This Row],[description]],"zzz"),""))</f>
        <v>#LOC_KTT_veryHeavyLiquidFuelRocketry_Title = Very Heavy Liquid Fuel Rocketryzzz
#LOC_KTT_veryHeavyLiquidFuelRocketry_Description = Did you know that Liquid Fuel also works as an effective insecticide?  That's why Eve doesn't have any insects.zzz</v>
      </c>
    </row>
    <row r="221" spans="1:20" x14ac:dyDescent="0.35">
      <c r="A221" s="20" t="s">
        <v>1432</v>
      </c>
      <c r="B221" s="17">
        <f>VLOOKUP(primary[[#This Row],[id]],TreeDesign!$A$3:$C$500,2,FALSE)</f>
        <v>9</v>
      </c>
      <c r="C221" s="17">
        <f>VLOOKUP(primary[[#This Row],[id]],TreeDesign!$A$3:$C$500,3,FALSE)</f>
        <v>1</v>
      </c>
      <c r="D221" s="22" t="s">
        <v>1447</v>
      </c>
      <c r="E221" s="22" t="s">
        <v>1447</v>
      </c>
      <c r="F221" s="22" t="s">
        <v>1447</v>
      </c>
      <c r="G221" s="18" t="s">
        <v>350</v>
      </c>
      <c r="P221">
        <v>0</v>
      </c>
      <c r="Q2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1" t="s">
        <v>296</v>
      </c>
      <c r="S2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
    tier = 9
    title = #LOC_KTT_tier9_Title // Tier 9
    description = #LOC_KTT_tier9_Description // Tier 9
    cost = 0
    hideEmpty = False
    nodeName = ktt_tier9
    anyToUnlock = False
    icon = KiwiTechTree/Icons/ktt_icon_tier9
    pos = -1530,2260,0
    scale = 0.7
}</v>
      </c>
      <c r="T221" s="17" t="str">
        <f>_xlfn.CONCAT(IF(LEFT(primary[[#This Row],[title]],1)&lt;&gt;"#",_xlfn.CONCAT("#LOC_KTT_",primary[[#This Row],[id]],"_Title = ",primary[[#This Row],[title]],"zzz"),""),IF(LEFT(primary[[#This Row],[description]],1)&lt;&gt;"#",_xlfn.CONCAT(CHAR(10),"#LOC_KTT_",primary[[#This Row],[id]],"_Description = ",primary[[#This Row],[description]],"zzz"),""))</f>
        <v>#LOC_KTT_tier9_Title = Tier 9zzz
#LOC_KTT_tier9_Description = Tier 9zzz</v>
      </c>
    </row>
    <row r="222" spans="1:20" x14ac:dyDescent="0.35">
      <c r="A222" s="20" t="s">
        <v>152</v>
      </c>
      <c r="B222">
        <f>VLOOKUP(primary[[#This Row],[id]],TreeDesign!$A$3:$C$500,2,FALSE)</f>
        <v>9</v>
      </c>
      <c r="C222">
        <f>VLOOKUP(primary[[#This Row],[id]],TreeDesign!$A$3:$C$500,3,FALSE)</f>
        <v>2</v>
      </c>
      <c r="D222" t="s">
        <v>366</v>
      </c>
      <c r="E222" t="s">
        <v>366</v>
      </c>
      <c r="F222" t="s">
        <v>373</v>
      </c>
      <c r="G222" s="17" t="s">
        <v>350</v>
      </c>
      <c r="I222" t="s">
        <v>123</v>
      </c>
      <c r="J222" t="s">
        <v>267</v>
      </c>
      <c r="K222" t="s">
        <v>266</v>
      </c>
      <c r="Q2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2" t="s">
        <v>296</v>
      </c>
      <c r="S2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-1530,2216,0
    scale = 0.7
    Parent
    {
        parentID = hugeBoosters
        lineFrom = RIGHT
        lineTo = LEFT
    }
}</v>
      </c>
      <c r="T222" t="str">
        <f>_xlfn.CONCAT(IF(LEFT(primary[[#This Row],[title]],1)&lt;&gt;"#",_xlfn.CONCAT("#LOC_KTT_",primary[[#This Row],[id]],"_Title = ",primary[[#This Row],[title]],"zzz"),""),IF(LEFT(primary[[#This Row],[description]],1)&lt;&gt;"#",_xlfn.CONCAT(CHAR(10),"#LOC_KTT_",primary[[#This Row],[id]],"_Description = ",primary[[#This Row],[description]],"zzz"),""))</f>
        <v>#LOC_KTT_gargantuanBoosters_Title = Gargantuan Solid Rocket Boosterszzz
#LOC_KTT_gargantuanBoosters_Description = Many kerbals died to bring us solid rockets this hueguh.zzz</v>
      </c>
    </row>
    <row r="223" spans="1:20" x14ac:dyDescent="0.35">
      <c r="A223" s="20" t="s">
        <v>148</v>
      </c>
      <c r="B223">
        <f>VLOOKUP(primary[[#This Row],[id]],TreeDesign!$A$3:$C$500,2,FALSE)</f>
        <v>9</v>
      </c>
      <c r="C223">
        <f>VLOOKUP(primary[[#This Row],[id]],TreeDesign!$A$3:$C$500,3,FALSE)</f>
        <v>4</v>
      </c>
      <c r="D223" t="s">
        <v>697</v>
      </c>
      <c r="E223" t="s">
        <v>1332</v>
      </c>
      <c r="F223" t="s">
        <v>698</v>
      </c>
      <c r="G223" s="19" t="s">
        <v>350</v>
      </c>
      <c r="H223" t="s">
        <v>699</v>
      </c>
      <c r="I223" t="s">
        <v>107</v>
      </c>
      <c r="J223" t="s">
        <v>267</v>
      </c>
      <c r="K223" t="s">
        <v>266</v>
      </c>
      <c r="P223">
        <v>1.35</v>
      </c>
      <c r="Q2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3" t="s">
        <v>387</v>
      </c>
      <c r="S2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1215
    hideEmpty = False
    nodeName = ktt_advNuclearPower
    anyToUnlock = False
    icon = CommunityTechTree/UI/ctt_icon_highEnergyNuclearPower
    pos = -1530,2128,0
    scale = 0.7
    Parent
    {
        parentID = largeNuclearPower
        lineFrom = RIGHT
        lineTo = LEFT
    }
}</v>
      </c>
      <c r="T223" t="str">
        <f>_xlfn.CONCAT(IF(LEFT(primary[[#This Row],[title]],1)&lt;&gt;"#",_xlfn.CONCAT("#LOC_KTT_",primary[[#This Row],[id]],"_Title = ",primary[[#This Row],[title]],"zzz"),""),IF(LEFT(primary[[#This Row],[description]],1)&lt;&gt;"#",_xlfn.CONCAT(CHAR(10),"#LOC_KTT_",primary[[#This Row],[id]],"_Description = ",primary[[#This Row],[description]],"zzz"),""))</f>
        <v/>
      </c>
    </row>
    <row r="224" spans="1:20" x14ac:dyDescent="0.35">
      <c r="A224" s="20" t="s">
        <v>149</v>
      </c>
      <c r="B224">
        <f>VLOOKUP(primary[[#This Row],[id]],TreeDesign!$A$3:$C$500,2,FALSE)</f>
        <v>9</v>
      </c>
      <c r="C224">
        <f>VLOOKUP(primary[[#This Row],[id]],TreeDesign!$A$3:$C$500,3,FALSE)</f>
        <v>5</v>
      </c>
      <c r="D224" t="s">
        <v>724</v>
      </c>
      <c r="E224" t="s">
        <v>1333</v>
      </c>
      <c r="F224" t="s">
        <v>725</v>
      </c>
      <c r="G224" s="19" t="s">
        <v>350</v>
      </c>
      <c r="H224" t="s">
        <v>726</v>
      </c>
      <c r="I224" t="s">
        <v>108</v>
      </c>
      <c r="J224" t="s">
        <v>267</v>
      </c>
      <c r="K224" t="s">
        <v>266</v>
      </c>
      <c r="P224">
        <v>1.35</v>
      </c>
      <c r="Q2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4" t="s">
        <v>387</v>
      </c>
      <c r="S2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1215
    hideEmpty = False
    nodeName = ktt_advNuclearPropulsion
    anyToUnlock = False
    icon = CommunityTechTree/UI/ctt_icon_highEfficiencyNuclearPropulsion
    pos = -1530,2084,0
    scale = 0.7
    Parent
    {
        parentID = improvedNuclearPropulsion
        lineFrom = RIGHT
        lineTo = LEFT
    }
}</v>
      </c>
      <c r="T224" t="str">
        <f>_xlfn.CONCAT(IF(LEFT(primary[[#This Row],[title]],1)&lt;&gt;"#",_xlfn.CONCAT("#LOC_KTT_",primary[[#This Row],[id]],"_Title = ",primary[[#This Row],[title]],"zzz"),""),IF(LEFT(primary[[#This Row],[description]],1)&lt;&gt;"#",_xlfn.CONCAT(CHAR(10),"#LOC_KTT_",primary[[#This Row],[id]],"_Description = ",primary[[#This Row],[description]],"zzz"),""))</f>
        <v/>
      </c>
    </row>
    <row r="225" spans="1:20" x14ac:dyDescent="0.35">
      <c r="A225" s="20" t="s">
        <v>150</v>
      </c>
      <c r="B225">
        <f>VLOOKUP(primary[[#This Row],[id]],TreeDesign!$A$3:$C$500,2,FALSE)</f>
        <v>9</v>
      </c>
      <c r="C225">
        <f>VLOOKUP(primary[[#This Row],[id]],TreeDesign!$A$3:$C$500,3,FALSE)</f>
        <v>9</v>
      </c>
      <c r="D225" t="s">
        <v>841</v>
      </c>
      <c r="E225" t="s">
        <v>1334</v>
      </c>
      <c r="F225" t="s">
        <v>842</v>
      </c>
      <c r="G225" s="19" t="s">
        <v>350</v>
      </c>
      <c r="H225" t="s">
        <v>843</v>
      </c>
      <c r="I225" t="s">
        <v>110</v>
      </c>
      <c r="J225" t="s">
        <v>267</v>
      </c>
      <c r="K225" t="s">
        <v>266</v>
      </c>
      <c r="P225">
        <v>1.2</v>
      </c>
      <c r="Q2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1080</v>
      </c>
      <c r="R225" t="s">
        <v>296</v>
      </c>
      <c r="S2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1080
    hideEmpty = False
    nodeName = ktt_advIonPropulsion
    anyToUnlock = False
    icon = CommunityTechTree/UI/ctt_icon_advancedIonPropulsion
    pos = -1530,1908,0
    scale = 0.7
    Parent
    {
        parentID = ionPropulsion
        lineFrom = RIGHT
        lineTo = LEFT
    }
}</v>
      </c>
      <c r="T225" t="str">
        <f>_xlfn.CONCAT(IF(LEFT(primary[[#This Row],[title]],1)&lt;&gt;"#",_xlfn.CONCAT("#LOC_KTT_",primary[[#This Row],[id]],"_Title = ",primary[[#This Row],[title]],"zzz"),""),IF(LEFT(primary[[#This Row],[description]],1)&lt;&gt;"#",_xlfn.CONCAT(CHAR(10),"#LOC_KTT_",primary[[#This Row],[id]],"_Description = ",primary[[#This Row],[description]],"zzz"),""))</f>
        <v/>
      </c>
    </row>
    <row r="226" spans="1:20" x14ac:dyDescent="0.35">
      <c r="A226" s="20" t="s">
        <v>151</v>
      </c>
      <c r="B226">
        <f>VLOOKUP(primary[[#This Row],[id]],TreeDesign!$A$3:$C$500,2,FALSE)</f>
        <v>9</v>
      </c>
      <c r="C226">
        <f>VLOOKUP(primary[[#This Row],[id]],TreeDesign!$A$3:$C$500,3,FALSE)</f>
        <v>14</v>
      </c>
      <c r="D226" t="s">
        <v>632</v>
      </c>
      <c r="E226" t="s">
        <v>632</v>
      </c>
      <c r="F226" t="s">
        <v>633</v>
      </c>
      <c r="G226" s="19" t="s">
        <v>350</v>
      </c>
      <c r="I226" t="s">
        <v>122</v>
      </c>
      <c r="J226" t="s">
        <v>267</v>
      </c>
      <c r="K226" t="s">
        <v>266</v>
      </c>
      <c r="P226">
        <v>1.1000000000000001</v>
      </c>
      <c r="Q2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990</v>
      </c>
      <c r="R226" t="s">
        <v>296</v>
      </c>
      <c r="S2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990
    hideEmpty = False
    nodeName = ktt_aBitMoreExoticPropulsion
    anyToUnlock = False
    icon = KiwiTechTree/Icons/ktt_icon_aBitMoreExoticPropulsion
    pos = -1530,1688,0
    scale = 0.7
    Parent
    {
        parentID = exoticPropulsion
        lineFrom = RIGHT
        lineTo = LEFT
    }
}</v>
      </c>
      <c r="T226" t="str">
        <f>_xlfn.CONCAT(IF(LEFT(primary[[#This Row],[title]],1)&lt;&gt;"#",_xlfn.CONCAT("#LOC_KTT_",primary[[#This Row],[id]],"_Title = ",primary[[#This Row],[title]],"zzz"),""),IF(LEFT(primary[[#This Row],[description]],1)&lt;&gt;"#",_xlfn.CONCAT(CHAR(10),"#LOC_KTT_",primary[[#This Row],[id]],"_Description = ",primary[[#This Row],[description]],"zzz"),""))</f>
        <v>#LOC_KTT_aBitMoreExoticPropulsion_Title = A Bit More Exotic Propulsionzzz
#LOC_KTT_aBitMoreExoticPropulsion_Description = These parts were taken from the drawer labelled, "Plan C".zzz</v>
      </c>
    </row>
    <row r="227" spans="1:20" x14ac:dyDescent="0.35">
      <c r="A227" s="20" t="s">
        <v>154</v>
      </c>
      <c r="B227">
        <f>VLOOKUP(primary[[#This Row],[id]],TreeDesign!$A$3:$C$500,2,FALSE)</f>
        <v>9</v>
      </c>
      <c r="C227">
        <f>VLOOKUP(primary[[#This Row],[id]],TreeDesign!$A$3:$C$500,3,FALSE)</f>
        <v>17</v>
      </c>
      <c r="D227" t="s">
        <v>385</v>
      </c>
      <c r="E227" t="s">
        <v>1335</v>
      </c>
      <c r="F227" t="s">
        <v>386</v>
      </c>
      <c r="G227" s="17" t="s">
        <v>350</v>
      </c>
      <c r="H227" t="s">
        <v>400</v>
      </c>
      <c r="I227" t="s">
        <v>125</v>
      </c>
      <c r="J227" t="s">
        <v>267</v>
      </c>
      <c r="K227" t="s">
        <v>266</v>
      </c>
      <c r="Q2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7" t="s">
        <v>387</v>
      </c>
      <c r="S2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-1530,1556,0
    scale = 0.7
    Parent
    {
        parentID = veryHeavyRocketry
        lineFrom = RIGHT
        lineTo = LEFT
    }
}</v>
      </c>
      <c r="T227" t="str">
        <f>_xlfn.CONCAT(IF(LEFT(primary[[#This Row],[title]],1)&lt;&gt;"#",_xlfn.CONCAT("#LOC_KTT_",primary[[#This Row],[id]],"_Title = ",primary[[#This Row],[title]],"zzz"),""),IF(LEFT(primary[[#This Row],[description]],1)&lt;&gt;"#",_xlfn.CONCAT(CHAR(10),"#LOC_KTT_",primary[[#This Row],[id]],"_Description = ",primary[[#This Row],[description]],"zzz"),""))</f>
        <v/>
      </c>
    </row>
    <row r="228" spans="1:20" x14ac:dyDescent="0.35">
      <c r="A228" s="20" t="s">
        <v>155</v>
      </c>
      <c r="B228">
        <f>VLOOKUP(primary[[#This Row],[id]],TreeDesign!$A$3:$C$500,2,FALSE)</f>
        <v>9</v>
      </c>
      <c r="C228">
        <f>VLOOKUP(primary[[#This Row],[id]],TreeDesign!$A$3:$C$500,3,FALSE)</f>
        <v>20</v>
      </c>
      <c r="D228" t="s">
        <v>412</v>
      </c>
      <c r="E228" t="s">
        <v>1336</v>
      </c>
      <c r="F228" t="s">
        <v>413</v>
      </c>
      <c r="G228" s="17" t="s">
        <v>350</v>
      </c>
      <c r="H228" t="s">
        <v>414</v>
      </c>
      <c r="I228" t="s">
        <v>126</v>
      </c>
      <c r="J228" t="s">
        <v>267</v>
      </c>
      <c r="K228" t="s">
        <v>266</v>
      </c>
      <c r="Q2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8" t="s">
        <v>387</v>
      </c>
      <c r="S2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-1530,1424,0
    scale = 0.7
    Parent
    {
        parentID = highPerformanceFuelSystems
        lineFrom = RIGHT
        lineTo = LEFT
    }
}</v>
      </c>
      <c r="T228" t="str">
        <f>_xlfn.CONCAT(IF(LEFT(primary[[#This Row],[title]],1)&lt;&gt;"#",_xlfn.CONCAT("#LOC_KTT_",primary[[#This Row],[id]],"_Title = ",primary[[#This Row],[title]],"zzz"),""),IF(LEFT(primary[[#This Row],[description]],1)&lt;&gt;"#",_xlfn.CONCAT(CHAR(10),"#LOC_KTT_",primary[[#This Row],[id]],"_Description = ",primary[[#This Row],[description]],"zzz"),""))</f>
        <v/>
      </c>
    </row>
    <row r="229" spans="1:20" x14ac:dyDescent="0.35">
      <c r="A229" s="20" t="s">
        <v>206</v>
      </c>
      <c r="B229">
        <f>VLOOKUP(primary[[#This Row],[id]],TreeDesign!$A$3:$C$500,2,FALSE)</f>
        <v>9</v>
      </c>
      <c r="C229">
        <f>VLOOKUP(primary[[#This Row],[id]],TreeDesign!$A$3:$C$500,3,FALSE)</f>
        <v>21</v>
      </c>
      <c r="D229" t="s">
        <v>740</v>
      </c>
      <c r="E229" t="s">
        <v>740</v>
      </c>
      <c r="F229" t="s">
        <v>742</v>
      </c>
      <c r="G229" s="19" t="s">
        <v>350</v>
      </c>
      <c r="I229" t="s">
        <v>202</v>
      </c>
      <c r="J229" t="s">
        <v>267</v>
      </c>
      <c r="K229" t="s">
        <v>266</v>
      </c>
      <c r="Q2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9" t="s">
        <v>296</v>
      </c>
      <c r="S2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-1530,1380,0
    scale = 0.7
    Parent
    {
        parentID = hugeFlexibleFuelSystems
        lineFrom = RIGHT
        lineTo = LEFT
    }
}</v>
      </c>
      <c r="T229" t="str">
        <f>_xlfn.CONCAT(IF(LEFT(primary[[#This Row],[title]],1)&lt;&gt;"#",_xlfn.CONCAT("#LOC_KTT_",primary[[#This Row],[id]],"_Title = ",primary[[#This Row],[title]],"zzz"),""),IF(LEFT(primary[[#This Row],[description]],1)&lt;&gt;"#",_xlfn.CONCAT(CHAR(10),"#LOC_KTT_",primary[[#This Row],[id]],"_Description = ",primary[[#This Row],[description]],"zzz"),""))</f>
        <v>#LOC_KTT_highPerformanceFlexibleFuelSystems_Title = High Performance Flexible Fuel Systemszzz
#LOC_KTT_highPerformanceFlexibleFuelSystems_Description = Not really sure what we mean by calling it high perfomance.  One does not typically call a fuel tank that explodes a few thousand meters above the ground as "Medium Performance."zzz</v>
      </c>
    </row>
    <row r="230" spans="1:20" x14ac:dyDescent="0.35">
      <c r="A230" s="20" t="s">
        <v>156</v>
      </c>
      <c r="B230">
        <f>VLOOKUP(primary[[#This Row],[id]],TreeDesign!$A$3:$C$500,2,FALSE)</f>
        <v>9</v>
      </c>
      <c r="C230">
        <f>VLOOKUP(primary[[#This Row],[id]],TreeDesign!$A$3:$C$500,3,FALSE)</f>
        <v>23</v>
      </c>
      <c r="D230" t="s">
        <v>794</v>
      </c>
      <c r="E230" t="s">
        <v>794</v>
      </c>
      <c r="F230" t="s">
        <v>846</v>
      </c>
      <c r="G230" s="19" t="s">
        <v>350</v>
      </c>
      <c r="I230" t="s">
        <v>127</v>
      </c>
      <c r="J230" t="s">
        <v>267</v>
      </c>
      <c r="K230" t="s">
        <v>266</v>
      </c>
      <c r="Q2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0" t="s">
        <v>296</v>
      </c>
      <c r="S2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-1530,1292,0
    scale = 0.7
    Parent
    {
        parentID = advancedDocking
        lineFrom = RIGHT
        lineTo = LEFT
    }
}</v>
      </c>
      <c r="T230" t="str">
        <f>_xlfn.CONCAT(IF(LEFT(primary[[#This Row],[title]],1)&lt;&gt;"#",_xlfn.CONCAT("#LOC_KTT_",primary[[#This Row],[id]],"_Title = ",primary[[#This Row],[title]],"zzz"),""),IF(LEFT(primary[[#This Row],[description]],1)&lt;&gt;"#",_xlfn.CONCAT(CHAR(10),"#LOC_KTT_",primary[[#This Row],[id]],"_Description = ",primary[[#This Row],[description]],"zzz"),""))</f>
        <v>#LOC_KTT_advancedEnginePlates_Title = Advanced Engine Plateszzz
#LOC_KTT_advancedEnginePlates_Description = When neither more nor bigger is enough, sometimes we need both!zzz</v>
      </c>
    </row>
    <row r="231" spans="1:20" x14ac:dyDescent="0.35">
      <c r="A231" s="20" t="s">
        <v>158</v>
      </c>
      <c r="B231">
        <f>VLOOKUP(primary[[#This Row],[id]],TreeDesign!$A$3:$C$500,2,FALSE)</f>
        <v>9</v>
      </c>
      <c r="C231">
        <f>VLOOKUP(primary[[#This Row],[id]],TreeDesign!$A$3:$C$500,3,FALSE)</f>
        <v>24</v>
      </c>
      <c r="D231" t="s">
        <v>847</v>
      </c>
      <c r="E231" t="s">
        <v>1337</v>
      </c>
      <c r="F231" t="s">
        <v>848</v>
      </c>
      <c r="G231" s="19" t="s">
        <v>350</v>
      </c>
      <c r="H231" t="s">
        <v>849</v>
      </c>
      <c r="I231" t="s">
        <v>128</v>
      </c>
      <c r="J231" t="s">
        <v>267</v>
      </c>
      <c r="K231" t="s">
        <v>266</v>
      </c>
      <c r="Q2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1" t="s">
        <v>296</v>
      </c>
      <c r="S2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-1530,1248,0
    scale = 0.7
    Parent
    {
        parentID = nanolathing
        lineFrom = RIGHT
        lineTo = LEFT
    }
}</v>
      </c>
      <c r="T231" t="str">
        <f>_xlfn.CONCAT(IF(LEFT(primary[[#This Row],[title]],1)&lt;&gt;"#",_xlfn.CONCAT("#LOC_KTT_",primary[[#This Row],[id]],"_Title = ",primary[[#This Row],[title]],"zzz"),""),IF(LEFT(primary[[#This Row],[description]],1)&lt;&gt;"#",_xlfn.CONCAT(CHAR(10),"#LOC_KTT_",primary[[#This Row],[id]],"_Description = ",primary[[#This Row],[description]],"zzz"),""))</f>
        <v/>
      </c>
    </row>
    <row r="232" spans="1:20" x14ac:dyDescent="0.35">
      <c r="A232" s="20" t="s">
        <v>159</v>
      </c>
      <c r="B232">
        <f>VLOOKUP(primary[[#This Row],[id]],TreeDesign!$A$3:$C$500,2,FALSE)</f>
        <v>9</v>
      </c>
      <c r="C232">
        <f>VLOOKUP(primary[[#This Row],[id]],TreeDesign!$A$3:$C$500,3,FALSE)</f>
        <v>25</v>
      </c>
      <c r="D232" t="s">
        <v>852</v>
      </c>
      <c r="E232" t="s">
        <v>1338</v>
      </c>
      <c r="F232" t="s">
        <v>853</v>
      </c>
      <c r="G232" s="19" t="s">
        <v>350</v>
      </c>
      <c r="H232" t="s">
        <v>854</v>
      </c>
      <c r="I232" t="s">
        <v>129</v>
      </c>
      <c r="J232" t="s">
        <v>267</v>
      </c>
      <c r="K232" t="s">
        <v>266</v>
      </c>
      <c r="Q2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2" t="s">
        <v>387</v>
      </c>
      <c r="S2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-1530,1204,0
    scale = 0.7
    Parent
    {
        parentID = metaMaterials
        lineFrom = RIGHT
        lineTo = LEFT
    }
}</v>
      </c>
      <c r="T232" t="str">
        <f>_xlfn.CONCAT(IF(LEFT(primary[[#This Row],[title]],1)&lt;&gt;"#",_xlfn.CONCAT("#LOC_KTT_",primary[[#This Row],[id]],"_Title = ",primary[[#This Row],[title]],"zzz"),""),IF(LEFT(primary[[#This Row],[description]],1)&lt;&gt;"#",_xlfn.CONCAT(CHAR(10),"#LOC_KTT_",primary[[#This Row],[id]],"_Description = ",primary[[#This Row],[description]],"zzz"),""))</f>
        <v/>
      </c>
    </row>
    <row r="233" spans="1:20" x14ac:dyDescent="0.35">
      <c r="A233" s="20" t="s">
        <v>160</v>
      </c>
      <c r="B233">
        <f>VLOOKUP(primary[[#This Row],[id]],TreeDesign!$A$3:$C$500,2,FALSE)</f>
        <v>9</v>
      </c>
      <c r="C233">
        <f>VLOOKUP(primary[[#This Row],[id]],TreeDesign!$A$3:$C$500,3,FALSE)</f>
        <v>26</v>
      </c>
      <c r="D233" t="s">
        <v>850</v>
      </c>
      <c r="E233" t="s">
        <v>1339</v>
      </c>
      <c r="F233" t="s">
        <v>851</v>
      </c>
      <c r="G233" s="19" t="s">
        <v>350</v>
      </c>
      <c r="H233" t="s">
        <v>827</v>
      </c>
      <c r="I233" t="s">
        <v>130</v>
      </c>
      <c r="J233" t="s">
        <v>267</v>
      </c>
      <c r="K233" t="s">
        <v>266</v>
      </c>
      <c r="Q2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3" t="s">
        <v>387</v>
      </c>
      <c r="S2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-1530,1160,0
    scale = 0.7
    Parent
    {
        parentID = experimentalActuators
        lineFrom = RIGHT
        lineTo = LEFT
    }
}</v>
      </c>
      <c r="T233" t="str">
        <f>_xlfn.CONCAT(IF(LEFT(primary[[#This Row],[title]],1)&lt;&gt;"#",_xlfn.CONCAT("#LOC_KTT_",primary[[#This Row],[id]],"_Title = ",primary[[#This Row],[title]],"zzz"),""),IF(LEFT(primary[[#This Row],[description]],1)&lt;&gt;"#",_xlfn.CONCAT(CHAR(10),"#LOC_KTT_",primary[[#This Row],[id]],"_Description = ",primary[[#This Row],[description]],"zzz"),""))</f>
        <v/>
      </c>
    </row>
    <row r="234" spans="1:20" x14ac:dyDescent="0.35">
      <c r="A234" s="20" t="s">
        <v>161</v>
      </c>
      <c r="B234">
        <f>VLOOKUP(primary[[#This Row],[id]],TreeDesign!$A$3:$C$500,2,FALSE)</f>
        <v>9</v>
      </c>
      <c r="C234">
        <f>VLOOKUP(primary[[#This Row],[id]],TreeDesign!$A$3:$C$500,3,FALSE)</f>
        <v>28</v>
      </c>
      <c r="D234" t="s">
        <v>855</v>
      </c>
      <c r="E234" t="s">
        <v>1340</v>
      </c>
      <c r="F234" t="s">
        <v>856</v>
      </c>
      <c r="G234" s="19" t="s">
        <v>350</v>
      </c>
      <c r="H234" t="s">
        <v>857</v>
      </c>
      <c r="I234" t="s">
        <v>131</v>
      </c>
      <c r="J234" t="s">
        <v>267</v>
      </c>
      <c r="K234" t="s">
        <v>266</v>
      </c>
      <c r="Q2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4" t="s">
        <v>302</v>
      </c>
      <c r="S2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-1530,1072,0
    scale = 0.7
    Parent
    {
        parentID = hypersonicFlight
        lineFrom = RIGHT
        lineTo = LEFT
    }
}</v>
      </c>
      <c r="T234" t="str">
        <f>_xlfn.CONCAT(IF(LEFT(primary[[#This Row],[title]],1)&lt;&gt;"#",_xlfn.CONCAT("#LOC_KTT_",primary[[#This Row],[id]],"_Title = ",primary[[#This Row],[title]],"zzz"),""),IF(LEFT(primary[[#This Row],[description]],1)&lt;&gt;"#",_xlfn.CONCAT(CHAR(10),"#LOC_KTT_",primary[[#This Row],[id]],"_Description = ",primary[[#This Row],[description]],"zzz"),""))</f>
        <v/>
      </c>
    </row>
    <row r="235" spans="1:20" x14ac:dyDescent="0.35">
      <c r="A235" s="20" t="s">
        <v>162</v>
      </c>
      <c r="B235">
        <f>VLOOKUP(primary[[#This Row],[id]],TreeDesign!$A$3:$C$500,2,FALSE)</f>
        <v>9</v>
      </c>
      <c r="C235">
        <f>VLOOKUP(primary[[#This Row],[id]],TreeDesign!$A$3:$C$500,3,FALSE)</f>
        <v>29</v>
      </c>
      <c r="D235" t="s">
        <v>858</v>
      </c>
      <c r="E235" t="s">
        <v>1341</v>
      </c>
      <c r="F235" t="s">
        <v>859</v>
      </c>
      <c r="G235" s="19" t="s">
        <v>350</v>
      </c>
      <c r="H235" t="s">
        <v>860</v>
      </c>
      <c r="I235" t="s">
        <v>132</v>
      </c>
      <c r="J235" t="s">
        <v>267</v>
      </c>
      <c r="K235" t="s">
        <v>266</v>
      </c>
      <c r="Q2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5" t="s">
        <v>387</v>
      </c>
      <c r="S2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-1530,1028,0
    scale = 0.7
    Parent
    {
        parentID = experimentalAerodynamics
        lineFrom = RIGHT
        lineTo = LEFT
    }
}</v>
      </c>
      <c r="T235" t="str">
        <f>_xlfn.CONCAT(IF(LEFT(primary[[#This Row],[title]],1)&lt;&gt;"#",_xlfn.CONCAT("#LOC_KTT_",primary[[#This Row],[id]],"_Title = ",primary[[#This Row],[title]],"zzz"),""),IF(LEFT(primary[[#This Row],[description]],1)&lt;&gt;"#",_xlfn.CONCAT(CHAR(10),"#LOC_KTT_",primary[[#This Row],[id]],"_Description = ",primary[[#This Row],[description]],"zzz"),""))</f>
        <v/>
      </c>
    </row>
    <row r="236" spans="1:20" x14ac:dyDescent="0.35">
      <c r="A236" s="20" t="s">
        <v>157</v>
      </c>
      <c r="B236">
        <f>VLOOKUP(primary[[#This Row],[id]],TreeDesign!$A$3:$C$500,2,FALSE)</f>
        <v>9</v>
      </c>
      <c r="C236">
        <f>VLOOKUP(primary[[#This Row],[id]],TreeDesign!$A$3:$C$500,3,FALSE)</f>
        <v>30</v>
      </c>
      <c r="D236" t="s">
        <v>539</v>
      </c>
      <c r="E236" t="s">
        <v>539</v>
      </c>
      <c r="F236" t="s">
        <v>540</v>
      </c>
      <c r="G236" s="19" t="s">
        <v>350</v>
      </c>
      <c r="I236" t="s">
        <v>133</v>
      </c>
      <c r="J236" t="s">
        <v>267</v>
      </c>
      <c r="K236" t="s">
        <v>266</v>
      </c>
      <c r="Q2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6" t="s">
        <v>296</v>
      </c>
      <c r="S2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-1530,984,0
    scale = 0.7
    Parent
    {
        parentID = specializedFlightSystems
        lineFrom = RIGHT
        lineTo = LEFT
    }
}</v>
      </c>
      <c r="T236" t="str">
        <f>_xlfn.CONCAT(IF(LEFT(primary[[#This Row],[title]],1)&lt;&gt;"#",_xlfn.CONCAT("#LOC_KTT_",primary[[#This Row],[id]],"_Title = ",primary[[#This Row],[title]],"zzz"),""),IF(LEFT(primary[[#This Row],[description]],1)&lt;&gt;"#",_xlfn.CONCAT(CHAR(10),"#LOC_KTT_",primary[[#This Row],[id]],"_Description = ",primary[[#This Row],[description]],"zzz"),""))</f>
        <v>#LOC_KTT_experimentalFlightSystems_Title = Experimental Flight Systemszzz
#LOC_KTT_experimentalFlightSystems_Description = Now this is flying in style. zzz</v>
      </c>
    </row>
    <row r="237" spans="1:20" x14ac:dyDescent="0.35">
      <c r="A237" s="20" t="s">
        <v>163</v>
      </c>
      <c r="B237">
        <f>VLOOKUP(primary[[#This Row],[id]],TreeDesign!$A$3:$C$500,2,FALSE)</f>
        <v>9</v>
      </c>
      <c r="C237">
        <f>VLOOKUP(primary[[#This Row],[id]],TreeDesign!$A$3:$C$500,3,FALSE)</f>
        <v>31</v>
      </c>
      <c r="D237" t="s">
        <v>861</v>
      </c>
      <c r="E237" t="s">
        <v>1342</v>
      </c>
      <c r="F237" t="s">
        <v>862</v>
      </c>
      <c r="G237" s="19" t="s">
        <v>350</v>
      </c>
      <c r="H237" t="s">
        <v>863</v>
      </c>
      <c r="I237" t="s">
        <v>134</v>
      </c>
      <c r="J237" t="s">
        <v>267</v>
      </c>
      <c r="K237" t="s">
        <v>266</v>
      </c>
      <c r="Q2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7" t="s">
        <v>302</v>
      </c>
      <c r="S2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-1530,940,0
    scale = 0.7
    Parent
    {
        parentID = heavyLanding
        lineFrom = RIGHT
        lineTo = LEFT
    }
}</v>
      </c>
      <c r="T237" t="str">
        <f>_xlfn.CONCAT(IF(LEFT(primary[[#This Row],[title]],1)&lt;&gt;"#",_xlfn.CONCAT("#LOC_KTT_",primary[[#This Row],[id]],"_Title = ",primary[[#This Row],[title]],"zzz"),""),IF(LEFT(primary[[#This Row],[description]],1)&lt;&gt;"#",_xlfn.CONCAT(CHAR(10),"#LOC_KTT_",primary[[#This Row],[id]],"_Description = ",primary[[#This Row],[description]],"zzz"),""))</f>
        <v/>
      </c>
    </row>
    <row r="238" spans="1:20" x14ac:dyDescent="0.35">
      <c r="A238" s="20" t="s">
        <v>172</v>
      </c>
      <c r="B238">
        <f>VLOOKUP(primary[[#This Row],[id]],TreeDesign!$A$3:$C$500,2,FALSE)</f>
        <v>9</v>
      </c>
      <c r="C238">
        <f>VLOOKUP(primary[[#This Row],[id]],TreeDesign!$A$3:$C$500,3,FALSE)</f>
        <v>33</v>
      </c>
      <c r="D238" t="s">
        <v>845</v>
      </c>
      <c r="E238" t="s">
        <v>845</v>
      </c>
      <c r="F238" t="s">
        <v>894</v>
      </c>
      <c r="G238" s="19" t="s">
        <v>350</v>
      </c>
      <c r="I238" t="s">
        <v>143</v>
      </c>
      <c r="J238" t="s">
        <v>267</v>
      </c>
      <c r="K238" t="s">
        <v>266</v>
      </c>
      <c r="Q2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8" t="s">
        <v>296</v>
      </c>
      <c r="S2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-1530,852,0
    scale = 0.7
    Parent
    {
        parentID = advHeatManagement
        lineFrom = RIGHT
        lineTo = LEFT
    }
}</v>
      </c>
      <c r="T238" t="str">
        <f>_xlfn.CONCAT(IF(LEFT(primary[[#This Row],[title]],1)&lt;&gt;"#",_xlfn.CONCAT("#LOC_KTT_",primary[[#This Row],[id]],"_Title = ",primary[[#This Row],[title]],"zzz"),""),IF(LEFT(primary[[#This Row],[description]],1)&lt;&gt;"#",_xlfn.CONCAT(CHAR(10),"#LOC_KTT_",primary[[#This Row],[id]],"_Description = ",primary[[#This Row],[description]],"zzz"),""))</f>
        <v>#LOC_KTT_experimentalHeatManagement_Title = Experimental Heat Managementzzz
#LOC_KTT_experimentalHeatManagement_Description = When it comes to managing heat from nuclear reactions or getting into a close solar orbit, learning that the system is experimental is not very comforting.zzz</v>
      </c>
    </row>
    <row r="239" spans="1:20" x14ac:dyDescent="0.35">
      <c r="A239" s="20" t="s">
        <v>165</v>
      </c>
      <c r="B239">
        <f>VLOOKUP(primary[[#This Row],[id]],TreeDesign!$A$3:$C$500,2,FALSE)</f>
        <v>9</v>
      </c>
      <c r="C239">
        <f>VLOOKUP(primary[[#This Row],[id]],TreeDesign!$A$3:$C$500,3,FALSE)</f>
        <v>35</v>
      </c>
      <c r="D239" t="s">
        <v>609</v>
      </c>
      <c r="E239" t="s">
        <v>1343</v>
      </c>
      <c r="F239" t="s">
        <v>610</v>
      </c>
      <c r="G239" s="19" t="s">
        <v>350</v>
      </c>
      <c r="H239" t="s">
        <v>611</v>
      </c>
      <c r="I239" t="s">
        <v>135</v>
      </c>
      <c r="J239" t="s">
        <v>267</v>
      </c>
      <c r="K239" t="s">
        <v>266</v>
      </c>
      <c r="Q2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9" t="s">
        <v>387</v>
      </c>
      <c r="S2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-1530,764,0
    scale = 0.7
    Parent
    {
        parentID = specializedCommandModules
        lineFrom = RIGHT
        lineTo = LEFT
    }
}</v>
      </c>
      <c r="T239" t="str">
        <f>_xlfn.CONCAT(IF(LEFT(primary[[#This Row],[title]],1)&lt;&gt;"#",_xlfn.CONCAT("#LOC_KTT_",primary[[#This Row],[id]],"_Title = ",primary[[#This Row],[title]],"zzz"),""),IF(LEFT(primary[[#This Row],[description]],1)&lt;&gt;"#",_xlfn.CONCAT(CHAR(10),"#LOC_KTT_",primary[[#This Row],[id]],"_Description = ",primary[[#This Row],[description]],"zzz"),""))</f>
        <v/>
      </c>
    </row>
    <row r="240" spans="1:20" x14ac:dyDescent="0.35">
      <c r="A240" s="20" t="s">
        <v>164</v>
      </c>
      <c r="B240">
        <f>VLOOKUP(primary[[#This Row],[id]],TreeDesign!$A$3:$C$500,2,FALSE)</f>
        <v>9</v>
      </c>
      <c r="C240">
        <f>VLOOKUP(primary[[#This Row],[id]],TreeDesign!$A$3:$C$500,3,FALSE)</f>
        <v>36</v>
      </c>
      <c r="D240" t="s">
        <v>615</v>
      </c>
      <c r="E240" t="s">
        <v>1344</v>
      </c>
      <c r="F240" t="s">
        <v>616</v>
      </c>
      <c r="G240" s="19" t="s">
        <v>350</v>
      </c>
      <c r="H240" t="s">
        <v>617</v>
      </c>
      <c r="I240" t="s">
        <v>96</v>
      </c>
      <c r="J240" t="s">
        <v>267</v>
      </c>
      <c r="K240" t="s">
        <v>266</v>
      </c>
      <c r="L240" t="s">
        <v>135</v>
      </c>
      <c r="M240" t="s">
        <v>267</v>
      </c>
      <c r="N240" t="s">
        <v>266</v>
      </c>
      <c r="Q2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0" t="s">
        <v>387</v>
      </c>
      <c r="S2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-1530,720,0
    scale = 0.7
    Parent
    {
        parentID = heavyCommandModulesExtensions
        lineFrom = RIGHT
        lineTo = LEFT
    }
    Parent
    {
        parentID = specializedCommandModules
        lineFrom = RIGHT
        lineTo = LEFT
    }
}</v>
      </c>
      <c r="T240" t="str">
        <f>_xlfn.CONCAT(IF(LEFT(primary[[#This Row],[title]],1)&lt;&gt;"#",_xlfn.CONCAT("#LOC_KTT_",primary[[#This Row],[id]],"_Title = ",primary[[#This Row],[title]],"zzz"),""),IF(LEFT(primary[[#This Row],[description]],1)&lt;&gt;"#",_xlfn.CONCAT(CHAR(10),"#LOC_KTT_",primary[[#This Row],[id]],"_Description = ",primary[[#This Row],[description]],"zzz"),""))</f>
        <v/>
      </c>
    </row>
    <row r="241" spans="1:20" x14ac:dyDescent="0.35">
      <c r="A241" s="20" t="s">
        <v>168</v>
      </c>
      <c r="B241">
        <f>VLOOKUP(primary[[#This Row],[id]],TreeDesign!$A$3:$C$500,2,FALSE)</f>
        <v>9</v>
      </c>
      <c r="C241">
        <f>VLOOKUP(primary[[#This Row],[id]],TreeDesign!$A$3:$C$500,3,FALSE)</f>
        <v>39</v>
      </c>
      <c r="D241" t="s">
        <v>864</v>
      </c>
      <c r="E241" t="s">
        <v>1345</v>
      </c>
      <c r="F241" t="s">
        <v>865</v>
      </c>
      <c r="G241" s="19" t="s">
        <v>350</v>
      </c>
      <c r="H241" t="s">
        <v>866</v>
      </c>
      <c r="I241" t="s">
        <v>136</v>
      </c>
      <c r="J241" t="s">
        <v>267</v>
      </c>
      <c r="K241" t="s">
        <v>266</v>
      </c>
      <c r="Q2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1" t="s">
        <v>302</v>
      </c>
      <c r="S2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-1530,588,0
    scale = 0.7
    Parent
    {
        parentID = advScienceTech
        lineFrom = RIGHT
        lineTo = LEFT
    }
}</v>
      </c>
      <c r="T241" t="str">
        <f>_xlfn.CONCAT(IF(LEFT(primary[[#This Row],[title]],1)&lt;&gt;"#",_xlfn.CONCAT("#LOC_KTT_",primary[[#This Row],[id]],"_Title = ",primary[[#This Row],[title]],"zzz"),""),IF(LEFT(primary[[#This Row],[description]],1)&lt;&gt;"#",_xlfn.CONCAT(CHAR(10),"#LOC_KTT_",primary[[#This Row],[id]],"_Description = ",primary[[#This Row],[description]],"zzz"),""))</f>
        <v/>
      </c>
    </row>
    <row r="242" spans="1:20" x14ac:dyDescent="0.35">
      <c r="A242" s="20" t="s">
        <v>169</v>
      </c>
      <c r="B242">
        <f>VLOOKUP(primary[[#This Row],[id]],TreeDesign!$A$3:$C$500,2,FALSE)</f>
        <v>9</v>
      </c>
      <c r="C242">
        <f>VLOOKUP(primary[[#This Row],[id]],TreeDesign!$A$3:$C$500,3,FALSE)</f>
        <v>40</v>
      </c>
      <c r="D242" t="s">
        <v>867</v>
      </c>
      <c r="E242" t="s">
        <v>1346</v>
      </c>
      <c r="F242" t="s">
        <v>868</v>
      </c>
      <c r="G242" s="19" t="s">
        <v>350</v>
      </c>
      <c r="H242" t="s">
        <v>869</v>
      </c>
      <c r="I242" t="s">
        <v>137</v>
      </c>
      <c r="J242" t="s">
        <v>267</v>
      </c>
      <c r="K242" t="s">
        <v>266</v>
      </c>
      <c r="Q2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2" t="s">
        <v>387</v>
      </c>
      <c r="S2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-1530,544,0
    scale = 0.7
    Parent
    {
        parentID = specializedScienceTech
        lineFrom = RIGHT
        lineTo = LEFT
    }
}</v>
      </c>
      <c r="T242" t="str">
        <f>_xlfn.CONCAT(IF(LEFT(primary[[#This Row],[title]],1)&lt;&gt;"#",_xlfn.CONCAT("#LOC_KTT_",primary[[#This Row],[id]],"_Title = ",primary[[#This Row],[title]],"zzz"),""),IF(LEFT(primary[[#This Row],[description]],1)&lt;&gt;"#",_xlfn.CONCAT(CHAR(10),"#LOC_KTT_",primary[[#This Row],[id]],"_Description = ",primary[[#This Row],[description]],"zzz"),""))</f>
        <v/>
      </c>
    </row>
    <row r="243" spans="1:20" x14ac:dyDescent="0.35">
      <c r="A243" s="20" t="s">
        <v>171</v>
      </c>
      <c r="B243">
        <f>VLOOKUP(primary[[#This Row],[id]],TreeDesign!$A$3:$C$500,2,FALSE)</f>
        <v>9</v>
      </c>
      <c r="C243">
        <f>VLOOKUP(primary[[#This Row],[id]],TreeDesign!$A$3:$C$500,3,FALSE)</f>
        <v>42</v>
      </c>
      <c r="D243" t="s">
        <v>844</v>
      </c>
      <c r="E243" t="s">
        <v>844</v>
      </c>
      <c r="F243" t="s">
        <v>875</v>
      </c>
      <c r="G243" s="19" t="s">
        <v>350</v>
      </c>
      <c r="I243" t="s">
        <v>139</v>
      </c>
      <c r="J243" t="s">
        <v>267</v>
      </c>
      <c r="K243" t="s">
        <v>266</v>
      </c>
      <c r="Q2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3" t="s">
        <v>296</v>
      </c>
      <c r="S2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-1530,456,0
    scale = 0.7
    Parent
    {
        parentID = signalProcessing
        lineFrom = RIGHT
        lineTo = LEFT
    }
}</v>
      </c>
      <c r="T243" t="str">
        <f>_xlfn.CONCAT(IF(LEFT(primary[[#This Row],[title]],1)&lt;&gt;"#",_xlfn.CONCAT("#LOC_KTT_",primary[[#This Row],[id]],"_Title = ",primary[[#This Row],[title]],"zzz"),""),IF(LEFT(primary[[#This Row],[description]],1)&lt;&gt;"#",_xlfn.CONCAT(CHAR(10),"#LOC_KTT_",primary[[#This Row],[id]],"_Description = ",primary[[#This Row],[description]],"zzz"),""))</f>
        <v>#LOC_KTT_digitalSignalProcessing_Title = Digital Signal Processingzzz
#LOC_KTT_digitalSignalProcessing_Description = Today we have entered a new era, Digital Innovation 4.2.1 Release Candidate 4.zzz</v>
      </c>
    </row>
    <row r="244" spans="1:20" x14ac:dyDescent="0.35">
      <c r="A244" s="20" t="s">
        <v>174</v>
      </c>
      <c r="B244">
        <f>VLOOKUP(primary[[#This Row],[id]],TreeDesign!$A$3:$C$500,2,FALSE)</f>
        <v>9</v>
      </c>
      <c r="C244">
        <f>VLOOKUP(primary[[#This Row],[id]],TreeDesign!$A$3:$C$500,3,FALSE)</f>
        <v>43</v>
      </c>
      <c r="D244" t="s">
        <v>876</v>
      </c>
      <c r="E244" t="s">
        <v>1347</v>
      </c>
      <c r="F244" t="s">
        <v>877</v>
      </c>
      <c r="G244" s="19" t="s">
        <v>350</v>
      </c>
      <c r="H244" t="s">
        <v>878</v>
      </c>
      <c r="I244" t="s">
        <v>140</v>
      </c>
      <c r="J244" t="s">
        <v>267</v>
      </c>
      <c r="K244" t="s">
        <v>266</v>
      </c>
      <c r="Q2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4" t="s">
        <v>302</v>
      </c>
      <c r="S2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-1530,412,0
    scale = 0.7
    Parent
    {
        parentID = advUnmanned
        lineFrom = RIGHT
        lineTo = LEFT
    }
}</v>
      </c>
      <c r="T244" t="str">
        <f>_xlfn.CONCAT(IF(LEFT(primary[[#This Row],[title]],1)&lt;&gt;"#",_xlfn.CONCAT("#LOC_KTT_",primary[[#This Row],[id]],"_Title = ",primary[[#This Row],[title]],"zzz"),""),IF(LEFT(primary[[#This Row],[description]],1)&lt;&gt;"#",_xlfn.CONCAT(CHAR(10),"#LOC_KTT_",primary[[#This Row],[id]],"_Description = ",primary[[#This Row],[description]],"zzz"),""))</f>
        <v/>
      </c>
    </row>
    <row r="245" spans="1:20" x14ac:dyDescent="0.35">
      <c r="A245" s="20" t="s">
        <v>173</v>
      </c>
      <c r="B245">
        <f>VLOOKUP(primary[[#This Row],[id]],TreeDesign!$A$3:$C$500,2,FALSE)</f>
        <v>9</v>
      </c>
      <c r="C245">
        <f>VLOOKUP(primary[[#This Row],[id]],TreeDesign!$A$3:$C$500,3,FALSE)</f>
        <v>44</v>
      </c>
      <c r="D245" t="s">
        <v>879</v>
      </c>
      <c r="E245" t="s">
        <v>1348</v>
      </c>
      <c r="F245" t="s">
        <v>880</v>
      </c>
      <c r="G245" s="19" t="s">
        <v>350</v>
      </c>
      <c r="H245" t="s">
        <v>1002</v>
      </c>
      <c r="I245" t="s">
        <v>141</v>
      </c>
      <c r="J245" t="s">
        <v>267</v>
      </c>
      <c r="K245" t="s">
        <v>266</v>
      </c>
      <c r="Q2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5" t="s">
        <v>387</v>
      </c>
      <c r="S2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-1530,368,0
    scale = 0.7
    Parent
    {
        parentID = automation
        lineFrom = RIGHT
        lineTo = LEFT
    }
}</v>
      </c>
      <c r="T245" t="str">
        <f>_xlfn.CONCAT(IF(LEFT(primary[[#This Row],[title]],1)&lt;&gt;"#",_xlfn.CONCAT("#LOC_KTT_",primary[[#This Row],[id]],"_Title = ",primary[[#This Row],[title]],"zzz"),""),IF(LEFT(primary[[#This Row],[description]],1)&lt;&gt;"#",_xlfn.CONCAT(CHAR(10),"#LOC_KTT_",primary[[#This Row],[id]],"_Description = ",primary[[#This Row],[description]],"zzz"),""))</f>
        <v/>
      </c>
    </row>
    <row r="246" spans="1:20" x14ac:dyDescent="0.35">
      <c r="A246" s="20" t="s">
        <v>182</v>
      </c>
      <c r="B246">
        <f>VLOOKUP(primary[[#This Row],[id]],TreeDesign!$A$3:$C$500,2,FALSE)</f>
        <v>9</v>
      </c>
      <c r="C246">
        <f>VLOOKUP(primary[[#This Row],[id]],TreeDesign!$A$3:$C$500,3,FALSE)</f>
        <v>46</v>
      </c>
      <c r="D246" t="s">
        <v>887</v>
      </c>
      <c r="E246" t="s">
        <v>1350</v>
      </c>
      <c r="F246" t="s">
        <v>888</v>
      </c>
      <c r="G246" s="19" t="s">
        <v>350</v>
      </c>
      <c r="H246" t="s">
        <v>889</v>
      </c>
      <c r="I246" t="s">
        <v>181</v>
      </c>
      <c r="J246" t="s">
        <v>267</v>
      </c>
      <c r="K246" t="s">
        <v>266</v>
      </c>
      <c r="Q2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6" t="s">
        <v>387</v>
      </c>
      <c r="S2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-1530,280,0
    scale = 0.7
    Parent
    {
        parentID = advPVMaterials
        lineFrom = RIGHT
        lineTo = LEFT
    }
}</v>
      </c>
      <c r="T246" t="str">
        <f>_xlfn.CONCAT(IF(LEFT(primary[[#This Row],[title]],1)&lt;&gt;"#",_xlfn.CONCAT("#LOC_KTT_",primary[[#This Row],[id]],"_Title = ",primary[[#This Row],[title]],"zzz"),""),IF(LEFT(primary[[#This Row],[description]],1)&lt;&gt;"#",_xlfn.CONCAT(CHAR(10),"#LOC_KTT_",primary[[#This Row],[id]],"_Description = ",primary[[#This Row],[description]],"zzz"),""))</f>
        <v/>
      </c>
    </row>
    <row r="247" spans="1:20" x14ac:dyDescent="0.35">
      <c r="A247" s="20" t="s">
        <v>176</v>
      </c>
      <c r="B247">
        <f>VLOOKUP(primary[[#This Row],[id]],TreeDesign!$A$3:$C$500,2,FALSE)</f>
        <v>9</v>
      </c>
      <c r="C247">
        <f>VLOOKUP(primary[[#This Row],[id]],TreeDesign!$A$3:$C$500,3,FALSE)</f>
        <v>47</v>
      </c>
      <c r="D247" t="s">
        <v>881</v>
      </c>
      <c r="E247" t="s">
        <v>1349</v>
      </c>
      <c r="F247" t="s">
        <v>882</v>
      </c>
      <c r="G247" s="19" t="s">
        <v>350</v>
      </c>
      <c r="H247" t="s">
        <v>883</v>
      </c>
      <c r="I247" t="s">
        <v>144</v>
      </c>
      <c r="J247" t="s">
        <v>267</v>
      </c>
      <c r="K247" t="s">
        <v>266</v>
      </c>
      <c r="Q2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7" t="s">
        <v>302</v>
      </c>
      <c r="S2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-1530,236,0
    scale = 0.7
    Parent
    {
        parentID = specializedElectrics
        lineFrom = RIGHT
        lineTo = LEFT
    }
}</v>
      </c>
      <c r="T247" t="str">
        <f>_xlfn.CONCAT(IF(LEFT(primary[[#This Row],[title]],1)&lt;&gt;"#",_xlfn.CONCAT("#LOC_KTT_",primary[[#This Row],[id]],"_Title = ",primary[[#This Row],[title]],"zzz"),""),IF(LEFT(primary[[#This Row],[description]],1)&lt;&gt;"#",_xlfn.CONCAT(CHAR(10),"#LOC_KTT_",primary[[#This Row],[id]],"_Description = ",primary[[#This Row],[description]],"zzz"),""))</f>
        <v/>
      </c>
    </row>
    <row r="248" spans="1:20" x14ac:dyDescent="0.35">
      <c r="A248" s="20" t="s">
        <v>186</v>
      </c>
      <c r="B248">
        <f>VLOOKUP(primary[[#This Row],[id]],TreeDesign!$A$3:$C$500,2,FALSE)</f>
        <v>9</v>
      </c>
      <c r="C248">
        <f>VLOOKUP(primary[[#This Row],[id]],TreeDesign!$A$3:$C$500,3,FALSE)</f>
        <v>49</v>
      </c>
      <c r="D248" t="s">
        <v>895</v>
      </c>
      <c r="E248" t="s">
        <v>1351</v>
      </c>
      <c r="F248" t="s">
        <v>896</v>
      </c>
      <c r="G248" s="19" t="s">
        <v>350</v>
      </c>
      <c r="H248" t="s">
        <v>897</v>
      </c>
      <c r="I248" t="s">
        <v>146</v>
      </c>
      <c r="J248" t="s">
        <v>267</v>
      </c>
      <c r="K248" t="s">
        <v>266</v>
      </c>
      <c r="Q2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8" t="s">
        <v>387</v>
      </c>
      <c r="S2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-1530,148,0
    scale = 0.7
    Parent
    {
        parentID = shortTermHabitation
        lineFrom = RIGHT
        lineTo = LEFT
    }
}</v>
      </c>
      <c r="T248" t="str">
        <f>_xlfn.CONCAT(IF(LEFT(primary[[#This Row],[title]],1)&lt;&gt;"#",_xlfn.CONCAT("#LOC_KTT_",primary[[#This Row],[id]],"_Title = ",primary[[#This Row],[title]],"zzz"),""),IF(LEFT(primary[[#This Row],[description]],1)&lt;&gt;"#",_xlfn.CONCAT(CHAR(10),"#LOC_KTT_",primary[[#This Row],[id]],"_Description = ",primary[[#This Row],[description]],"zzz"),""))</f>
        <v/>
      </c>
    </row>
    <row r="249" spans="1:20" x14ac:dyDescent="0.35">
      <c r="A249" s="20" t="s">
        <v>185</v>
      </c>
      <c r="B249">
        <f>VLOOKUP(primary[[#This Row],[id]],TreeDesign!$A$3:$C$500,2,FALSE)</f>
        <v>9</v>
      </c>
      <c r="C249">
        <f>VLOOKUP(primary[[#This Row],[id]],TreeDesign!$A$3:$C$500,3,FALSE)</f>
        <v>50</v>
      </c>
      <c r="D249" t="s">
        <v>898</v>
      </c>
      <c r="E249" t="s">
        <v>1352</v>
      </c>
      <c r="F249" t="s">
        <v>899</v>
      </c>
      <c r="G249" s="19" t="s">
        <v>350</v>
      </c>
      <c r="H249" t="s">
        <v>900</v>
      </c>
      <c r="I249" t="s">
        <v>147</v>
      </c>
      <c r="J249" t="s">
        <v>267</v>
      </c>
      <c r="K249" t="s">
        <v>266</v>
      </c>
      <c r="Q2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9" t="s">
        <v>387</v>
      </c>
      <c r="S2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-1530,104,0
    scale = 0.7
    Parent
    {
        parentID = isru
        lineFrom = RIGHT
        lineTo = LEFT
    }
}</v>
      </c>
      <c r="T249" t="str">
        <f>_xlfn.CONCAT(IF(LEFT(primary[[#This Row],[title]],1)&lt;&gt;"#",_xlfn.CONCAT("#LOC_KTT_",primary[[#This Row],[id]],"_Title = ",primary[[#This Row],[title]],"zzz"),""),IF(LEFT(primary[[#This Row],[description]],1)&lt;&gt;"#",_xlfn.CONCAT(CHAR(10),"#LOC_KTT_",primary[[#This Row],[id]],"_Description = ",primary[[#This Row],[description]],"zzz"),""))</f>
        <v/>
      </c>
    </row>
    <row r="250" spans="1:20" x14ac:dyDescent="0.35">
      <c r="A250" s="20" t="s">
        <v>1463</v>
      </c>
      <c r="B250" s="17">
        <f>VLOOKUP(primary[[#This Row],[id]],TreeDesign!$A$3:$C$500,2,FALSE)</f>
        <v>9</v>
      </c>
      <c r="C250" s="17">
        <f>VLOOKUP(primary[[#This Row],[id]],TreeDesign!$A$3:$C$500,3,FALSE)</f>
        <v>51</v>
      </c>
      <c r="D250" t="s">
        <v>1478</v>
      </c>
      <c r="E250" t="s">
        <v>1447</v>
      </c>
      <c r="F250" t="s">
        <v>1493</v>
      </c>
      <c r="G250" s="18" t="s">
        <v>350</v>
      </c>
      <c r="H250" t="s">
        <v>1508</v>
      </c>
      <c r="P250">
        <v>0</v>
      </c>
      <c r="Q2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0" t="s">
        <v>296</v>
      </c>
      <c r="S2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tier9_bottom
    tier = 9
    title = #LOC_KTT_tier9_Title
    description = #LOC_KTT_tier9_Description
    cost = 0
    hideEmpty = False
    nodeName = ktt_tier9_bottom
    anyToUnlock = False
    icon = KiwiTechTree/Icons/ktt_icon_tier9
    pos = -1530,60,0
    scale = 0.7
}</v>
      </c>
      <c r="T250" s="17" t="str">
        <f>_xlfn.CONCAT(IF(LEFT(primary[[#This Row],[title]],1)&lt;&gt;"#",_xlfn.CONCAT("#LOC_KTT_",primary[[#This Row],[id]],"_Title = ",primary[[#This Row],[title]],"zzz"),""),IF(LEFT(primary[[#This Row],[description]],1)&lt;&gt;"#",_xlfn.CONCAT(CHAR(10),"#LOC_KTT_",primary[[#This Row],[id]],"_Description = ",primary[[#This Row],[description]],"zzz"),""))</f>
        <v/>
      </c>
    </row>
    <row r="251" spans="1:20" x14ac:dyDescent="0.35">
      <c r="A251" s="20" t="s">
        <v>1058</v>
      </c>
      <c r="B251" s="17">
        <f>VLOOKUP(primary[[#This Row],[id]],TreeDesign!$A$3:$C$500,2,FALSE)</f>
        <v>9.5</v>
      </c>
      <c r="C251" s="17">
        <f>VLOOKUP(primary[[#This Row],[id]],TreeDesign!$A$3:$C$500,3,FALSE)</f>
        <v>13</v>
      </c>
      <c r="D251" t="s">
        <v>1080</v>
      </c>
      <c r="E251" t="s">
        <v>1080</v>
      </c>
      <c r="F251" s="20" t="s">
        <v>1126</v>
      </c>
      <c r="G251" s="18" t="s">
        <v>349</v>
      </c>
      <c r="I251" t="s">
        <v>151</v>
      </c>
      <c r="J251" t="s">
        <v>267</v>
      </c>
      <c r="K251" t="s">
        <v>266</v>
      </c>
      <c r="O251" t="s">
        <v>1097</v>
      </c>
      <c r="P251">
        <v>1.1000000000000001</v>
      </c>
      <c r="Q2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1" t="s">
        <v>296</v>
      </c>
      <c r="S251"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aBitMoreExoticCryoPropulsion
    tier = 9.5
    title = #LOC_KTT_aBitMoreExoticCryoPropulsion_Title // A Bit More Exotic Cryogenic Propulsion
    description = #LOC_KTT_aBitMoreExoticCryoPropulsion_Description // It is at this time that we realized that we don't really have new ideas, we are just recycling old ideas and passing them off as revolutionary, but with cold fuel!
    cost = 495
    hideEmpty = False
    nodeName = ktt_aBitMoreExoticCryoPropulsion
    anyToUnlock = True
    icon = KiwiTechTree/Icons/ktt_icon_aBitMoreExoticCryoPropulsion
    pos = -1475,1732,0
    scale = 0.7
    Parent
    {
        parentID = aBitMoreExoticPropulsion
        lineFrom = RIGHT
        lineTo = LEFT
    }
}</v>
      </c>
      <c r="T251" t="str">
        <f>_xlfn.CONCAT(IF(LEFT(primary[[#This Row],[title]],1)&lt;&gt;"#",_xlfn.CONCAT("#LOC_KTT_",primary[[#This Row],[id]],"_Title = ",primary[[#This Row],[title]],"zzz"),""),IF(LEFT(primary[[#This Row],[description]],1)&lt;&gt;"#",_xlfn.CONCAT(CHAR(10),"#LOC_KTT_",primary[[#This Row],[id]],"_Description = ",primary[[#This Row],[description]],"zzz"),""))</f>
        <v>#LOC_KTT_aBitMoreExoticCryoPropulsion_Title = A Bit More Exotic Cryogenic Propulsionzzz
#LOC_KTT_aBitMoreExoticCryoPropulsion_Description = It is at this time that we realized that we don't really have new ideas, we are just recycling old ideas and passing them off as revolutionary, but with cold fuel!zzz</v>
      </c>
    </row>
    <row r="252" spans="1:20" x14ac:dyDescent="0.35">
      <c r="A252" s="20" t="s">
        <v>1059</v>
      </c>
      <c r="B252" s="17">
        <f>VLOOKUP(primary[[#This Row],[id]],TreeDesign!$A$3:$C$500,2,FALSE)</f>
        <v>9.5</v>
      </c>
      <c r="C252" s="17">
        <f>VLOOKUP(primary[[#This Row],[id]],TreeDesign!$A$3:$C$500,3,FALSE)</f>
        <v>15</v>
      </c>
      <c r="D252" t="s">
        <v>1090</v>
      </c>
      <c r="E252" t="s">
        <v>1090</v>
      </c>
      <c r="F252" s="20" t="s">
        <v>1125</v>
      </c>
      <c r="G252" s="18" t="s">
        <v>349</v>
      </c>
      <c r="I252" t="s">
        <v>151</v>
      </c>
      <c r="J252" t="s">
        <v>267</v>
      </c>
      <c r="K252" t="s">
        <v>266</v>
      </c>
      <c r="O252" t="s">
        <v>1097</v>
      </c>
      <c r="P252">
        <v>1.1000000000000001</v>
      </c>
      <c r="Q2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2" t="s">
        <v>296</v>
      </c>
      <c r="S2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aBitMoreExoticLiquidFuelPropulsion
    tier = 9.5
    title = #LOC_KTT_aBitMoreExoticLiquidFuelPropulsion_Title // A Bit More Exotic Liquid Fuel Propulsion
    description = #LOC_KTT_aBitMoreExoticLiquidFuelPropulsion_Description // It is at this time that we realized that we don't really have new ideas, we are just recycling old ideas and passing them off as revolutionary.
    cost = 495
    hideEmpty = False
    nodeName = ktt_aBitMoreExoticLiquidFuelPropulsion
    anyToUnlock = True
    icon = KiwiTechTree/Icons/ktt_icon_aBitMoreExoticLiquidFuelPropulsion
    pos = -1475,1644,0
    scale = 0.7
    Parent
    {
        parentID = aBitMoreExoticPropulsion
        lineFrom = RIGHT
        lineTo = LEFT
    }
}</v>
      </c>
      <c r="T252" t="str">
        <f>_xlfn.CONCAT(IF(LEFT(primary[[#This Row],[title]],1)&lt;&gt;"#",_xlfn.CONCAT("#LOC_KTT_",primary[[#This Row],[id]],"_Title = ",primary[[#This Row],[title]],"zzz"),""),IF(LEFT(primary[[#This Row],[description]],1)&lt;&gt;"#",_xlfn.CONCAT(CHAR(10),"#LOC_KTT_",primary[[#This Row],[id]],"_Description = ",primary[[#This Row],[description]],"zzz"),""))</f>
        <v>#LOC_KTT_aBitMoreExoticLiquidFuelPropulsion_Title = A Bit More Exotic Liquid Fuel Propulsionzzz
#LOC_KTT_aBitMoreExoticLiquidFuelPropulsion_Description = It is at this time that we realized that we don't really have new ideas, we are just recycling old ideas and passing them off as revolutionary.zzz</v>
      </c>
    </row>
    <row r="253" spans="1:20" x14ac:dyDescent="0.35">
      <c r="A253" s="20" t="s">
        <v>153</v>
      </c>
      <c r="B253">
        <f>VLOOKUP(primary[[#This Row],[id]],TreeDesign!$A$3:$C$500,2,FALSE)</f>
        <v>9.5</v>
      </c>
      <c r="C253">
        <f>VLOOKUP(primary[[#This Row],[id]],TreeDesign!$A$3:$C$500,3,FALSE)</f>
        <v>16</v>
      </c>
      <c r="D253" t="s">
        <v>336</v>
      </c>
      <c r="E253" t="s">
        <v>336</v>
      </c>
      <c r="F253" t="s">
        <v>343</v>
      </c>
      <c r="G253" s="19" t="s">
        <v>349</v>
      </c>
      <c r="I253" t="s">
        <v>154</v>
      </c>
      <c r="J253" t="s">
        <v>267</v>
      </c>
      <c r="K253" t="s">
        <v>266</v>
      </c>
      <c r="O253" t="s">
        <v>1097</v>
      </c>
      <c r="Q2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3" t="s">
        <v>296</v>
      </c>
      <c r="S2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9.5
    title = #LOC_KTT_experimentalCryoRocketry_Title // Experimental Cryogenic Rocketry
    description = #LOC_KTT_experimentalCryoRocketry_Description // It is big, but we didn't know of a proper descriptor between Very Heavy and Gigantic.
    cost = 450
    hideEmpty = False
    nodeName = ktt_experimentalCryoRocketry
    anyToUnlock = True
    icon = KiwiTechTree/Icons/ktt_icon_experimentalCryoRocketry
    pos = -1475,1600,0
    scale = 0.7
    Parent
    {
        parentID = experimentalRocketry
        lineFrom = RIGHT
        lineTo = LEFT
    }
}</v>
      </c>
      <c r="T253" t="str">
        <f>_xlfn.CONCAT(IF(LEFT(primary[[#This Row],[title]],1)&lt;&gt;"#",_xlfn.CONCAT("#LOC_KTT_",primary[[#This Row],[id]],"_Title = ",primary[[#This Row],[title]],"zzz"),""),IF(LEFT(primary[[#This Row],[description]],1)&lt;&gt;"#",_xlfn.CONCAT(CHAR(10),"#LOC_KTT_",primary[[#This Row],[id]],"_Description = ",primary[[#This Row],[description]],"zzz"),""))</f>
        <v>#LOC_KTT_experimentalCryoRocketry_Title = Experimental Cryogenic Rocketryzzz
#LOC_KTT_experimentalCryoRocketry_Description = It is big, but we didn't know of a proper descriptor between Very Heavy and Gigantic.zzz</v>
      </c>
    </row>
    <row r="254" spans="1:20" x14ac:dyDescent="0.35">
      <c r="A254" s="20" t="s">
        <v>1048</v>
      </c>
      <c r="B254">
        <f>VLOOKUP(primary[[#This Row],[id]],TreeDesign!$A$3:$C$500,2,FALSE)</f>
        <v>9.5</v>
      </c>
      <c r="C254">
        <f>VLOOKUP(primary[[#This Row],[id]],TreeDesign!$A$3:$C$500,3,FALSE)</f>
        <v>18</v>
      </c>
      <c r="D254" t="s">
        <v>1075</v>
      </c>
      <c r="E254" t="s">
        <v>1075</v>
      </c>
      <c r="F254" s="20" t="s">
        <v>1112</v>
      </c>
      <c r="G254" s="19" t="s">
        <v>349</v>
      </c>
      <c r="I254" t="s">
        <v>154</v>
      </c>
      <c r="J254" t="s">
        <v>267</v>
      </c>
      <c r="K254" t="s">
        <v>266</v>
      </c>
      <c r="O254" t="s">
        <v>1097</v>
      </c>
      <c r="Q2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4" t="s">
        <v>296</v>
      </c>
      <c r="S2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experimentalLiquidFuelRocketry
    tier = 9.5
    title = #LOC_KTT_experimentalLiquidFuelRocketry_Title // Experimental Liquid Fuel Rocketry
    description = #LOC_KTT_experimentalLiquidFuelRocketry_Description // Why is Liquid Fuel called liquid fuel when we have other liquid fuels that are not called liquid fuel?
    cost = 450
    hideEmpty = False
    nodeName = ktt_experimentalLiquidFuelRocketry
    anyToUnlock = True
    icon = KiwiTechTree/Icons/ktt_icon_experimentalLiquidFuelRocketry
    pos = -1475,1512,0
    scale = 0.7
    Parent
    {
        parentID = experimentalRocketry
        lineFrom = RIGHT
        lineTo = LEFT
    }
}</v>
      </c>
      <c r="T254" t="str">
        <f>_xlfn.CONCAT(IF(LEFT(primary[[#This Row],[title]],1)&lt;&gt;"#",_xlfn.CONCAT("#LOC_KTT_",primary[[#This Row],[id]],"_Title = ",primary[[#This Row],[title]],"zzz"),""),IF(LEFT(primary[[#This Row],[description]],1)&lt;&gt;"#",_xlfn.CONCAT(CHAR(10),"#LOC_KTT_",primary[[#This Row],[id]],"_Description = ",primary[[#This Row],[description]],"zzz"),""))</f>
        <v>#LOC_KTT_experimentalLiquidFuelRocketry_Title = Experimental Liquid Fuel Rocketryzzz
#LOC_KTT_experimentalLiquidFuelRocketry_Description = Why is Liquid Fuel called liquid fuel when we have other liquid fuels that are not called liquid fuel?zzz</v>
      </c>
    </row>
    <row r="255" spans="1:20" x14ac:dyDescent="0.35">
      <c r="A255" s="20" t="s">
        <v>1433</v>
      </c>
      <c r="B255" s="17">
        <f>VLOOKUP(primary[[#This Row],[id]],TreeDesign!$A$3:$C$500,2,FALSE)</f>
        <v>10</v>
      </c>
      <c r="C255" s="17">
        <f>VLOOKUP(primary[[#This Row],[id]],TreeDesign!$A$3:$C$500,3,FALSE)</f>
        <v>1</v>
      </c>
      <c r="D255" s="22" t="s">
        <v>1448</v>
      </c>
      <c r="E255" s="22" t="s">
        <v>1448</v>
      </c>
      <c r="F255" s="22" t="s">
        <v>1448</v>
      </c>
      <c r="G255" s="18" t="s">
        <v>350</v>
      </c>
      <c r="P255">
        <v>0</v>
      </c>
      <c r="Q2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5" t="s">
        <v>296</v>
      </c>
      <c r="S25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
    tier = 10
    title = #LOC_KTT_tier10_Title // Tier 10
    description = #LOC_KTT_tier10_Description // Tier 10
    cost = 0
    hideEmpty = False
    nodeName = ktt_tier10
    anyToUnlock = False
    icon = KiwiTechTree/Icons/ktt_icon_tier10
    pos = -1310,2260,0
    scale = 0.7
}</v>
      </c>
      <c r="T255" s="17" t="str">
        <f>_xlfn.CONCAT(IF(LEFT(primary[[#This Row],[title]],1)&lt;&gt;"#",_xlfn.CONCAT("#LOC_KTT_",primary[[#This Row],[id]],"_Title = ",primary[[#This Row],[title]],"zzz"),""),IF(LEFT(primary[[#This Row],[description]],1)&lt;&gt;"#",_xlfn.CONCAT(CHAR(10),"#LOC_KTT_",primary[[#This Row],[id]],"_Description = ",primary[[#This Row],[description]],"zzz"),""))</f>
        <v>#LOC_KTT_tier10_Title = Tier 10zzz
#LOC_KTT_tier10_Description = Tier 10zzz</v>
      </c>
    </row>
    <row r="256" spans="1:20" x14ac:dyDescent="0.35">
      <c r="A256" s="20" t="s">
        <v>190</v>
      </c>
      <c r="B256">
        <f>VLOOKUP(primary[[#This Row],[id]],TreeDesign!$A$3:$C$500,2,FALSE)</f>
        <v>10</v>
      </c>
      <c r="C256">
        <f>VLOOKUP(primary[[#This Row],[id]],TreeDesign!$A$3:$C$500,3,FALSE)</f>
        <v>4</v>
      </c>
      <c r="D256" t="s">
        <v>700</v>
      </c>
      <c r="E256" t="s">
        <v>1354</v>
      </c>
      <c r="F256" t="s">
        <v>701</v>
      </c>
      <c r="G256" s="19" t="s">
        <v>350</v>
      </c>
      <c r="I256" t="s">
        <v>148</v>
      </c>
      <c r="J256" t="s">
        <v>267</v>
      </c>
      <c r="K256" t="s">
        <v>266</v>
      </c>
      <c r="P256">
        <v>1.35</v>
      </c>
      <c r="Q2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6" t="s">
        <v>387</v>
      </c>
      <c r="S2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1823
    hideEmpty = False
    nodeName = ktt_expNuclearPower
    anyToUnlock = False
    icon = KiwiTechTree/Icons/ktt_icon_expNuclearPower
    pos = -1310,2128,0
    scale = 0.7
    Parent
    {
        parentID = advNuclearPower
        lineFrom = RIGHT
        lineTo = LEFT
    }
}</v>
      </c>
      <c r="T256" t="str">
        <f>_xlfn.CONCAT(IF(LEFT(primary[[#This Row],[title]],1)&lt;&gt;"#",_xlfn.CONCAT("#LOC_KTT_",primary[[#This Row],[id]],"_Title = ",primary[[#This Row],[title]],"zzz"),""),IF(LEFT(primary[[#This Row],[description]],1)&lt;&gt;"#",_xlfn.CONCAT(CHAR(10),"#LOC_KTT_",primary[[#This Row],[id]],"_Description = ",primary[[#This Row],[description]],"zzz"),""))</f>
        <v/>
      </c>
    </row>
    <row r="257" spans="1:20" x14ac:dyDescent="0.35">
      <c r="A257" s="20" t="s">
        <v>191</v>
      </c>
      <c r="B257">
        <f>VLOOKUP(primary[[#This Row],[id]],TreeDesign!$A$3:$C$500,2,FALSE)</f>
        <v>10</v>
      </c>
      <c r="C257">
        <f>VLOOKUP(primary[[#This Row],[id]],TreeDesign!$A$3:$C$500,3,FALSE)</f>
        <v>5</v>
      </c>
      <c r="D257" t="s">
        <v>727</v>
      </c>
      <c r="E257" t="s">
        <v>1355</v>
      </c>
      <c r="F257" t="s">
        <v>728</v>
      </c>
      <c r="G257" s="19" t="s">
        <v>350</v>
      </c>
      <c r="H257" t="s">
        <v>729</v>
      </c>
      <c r="I257" t="s">
        <v>149</v>
      </c>
      <c r="J257" t="s">
        <v>267</v>
      </c>
      <c r="K257" t="s">
        <v>266</v>
      </c>
      <c r="P257">
        <v>1.35</v>
      </c>
      <c r="Q2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7" t="s">
        <v>387</v>
      </c>
      <c r="S2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1823
    hideEmpty = False
    nodeName = ktt_expNuclearPropulsion
    anyToUnlock = False
    icon = CommunityTechTree/UI/ctt_icon_experimentalNuclearPropulsion
    pos = -1310,2084,0
    scale = 0.7
    Parent
    {
        parentID = advNuclearPropulsion
        lineFrom = RIGHT
        lineTo = LEFT
    }
}</v>
      </c>
      <c r="T257" t="str">
        <f>_xlfn.CONCAT(IF(LEFT(primary[[#This Row],[title]],1)&lt;&gt;"#",_xlfn.CONCAT("#LOC_KTT_",primary[[#This Row],[id]],"_Title = ",primary[[#This Row],[title]],"zzz"),""),IF(LEFT(primary[[#This Row],[description]],1)&lt;&gt;"#",_xlfn.CONCAT(CHAR(10),"#LOC_KTT_",primary[[#This Row],[id]],"_Description = ",primary[[#This Row],[description]],"zzz"),""))</f>
        <v/>
      </c>
    </row>
    <row r="258" spans="1:20" x14ac:dyDescent="0.35">
      <c r="A258" s="20" t="s">
        <v>189</v>
      </c>
      <c r="B258">
        <f>VLOOKUP(primary[[#This Row],[id]],TreeDesign!$A$3:$C$500,2,FALSE)</f>
        <v>10</v>
      </c>
      <c r="C258">
        <f>VLOOKUP(primary[[#This Row],[id]],TreeDesign!$A$3:$C$500,3,FALSE)</f>
        <v>6</v>
      </c>
      <c r="D258" t="s">
        <v>704</v>
      </c>
      <c r="E258" t="s">
        <v>1353</v>
      </c>
      <c r="F258" t="s">
        <v>705</v>
      </c>
      <c r="G258" s="19" t="s">
        <v>350</v>
      </c>
      <c r="H258" t="s">
        <v>706</v>
      </c>
      <c r="I258" t="s">
        <v>148</v>
      </c>
      <c r="J258" t="s">
        <v>267</v>
      </c>
      <c r="K258" t="s">
        <v>266</v>
      </c>
      <c r="P258">
        <v>1.5</v>
      </c>
      <c r="Q2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8" t="s">
        <v>387</v>
      </c>
      <c r="S2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2025
    hideEmpty = False
    nodeName = ktt_fusionPower
    anyToUnlock = False
    icon = CommunityTechTree/UI/ctt_icon_fusionPower
    pos = -1310,2040,0
    scale = 0.7
    Parent
    {
        parentID = advNuclearPower
        lineFrom = RIGHT
        lineTo = LEFT
    }
}</v>
      </c>
      <c r="T258" t="str">
        <f>_xlfn.CONCAT(IF(LEFT(primary[[#This Row],[title]],1)&lt;&gt;"#",_xlfn.CONCAT("#LOC_KTT_",primary[[#This Row],[id]],"_Title = ",primary[[#This Row],[title]],"zzz"),""),IF(LEFT(primary[[#This Row],[description]],1)&lt;&gt;"#",_xlfn.CONCAT(CHAR(10),"#LOC_KTT_",primary[[#This Row],[id]],"_Description = ",primary[[#This Row],[description]],"zzz"),""))</f>
        <v/>
      </c>
    </row>
    <row r="259" spans="1:20" x14ac:dyDescent="0.35">
      <c r="A259" s="20" t="s">
        <v>192</v>
      </c>
      <c r="B259">
        <f>VLOOKUP(primary[[#This Row],[id]],TreeDesign!$A$3:$C$500,2,FALSE)</f>
        <v>10</v>
      </c>
      <c r="C259">
        <f>VLOOKUP(primary[[#This Row],[id]],TreeDesign!$A$3:$C$500,3,FALSE)</f>
        <v>7</v>
      </c>
      <c r="D259" t="s">
        <v>736</v>
      </c>
      <c r="E259" t="s">
        <v>1356</v>
      </c>
      <c r="F259" t="s">
        <v>737</v>
      </c>
      <c r="G259" s="19" t="s">
        <v>350</v>
      </c>
      <c r="H259" t="s">
        <v>738</v>
      </c>
      <c r="I259" t="s">
        <v>149</v>
      </c>
      <c r="J259" t="s">
        <v>267</v>
      </c>
      <c r="K259" t="s">
        <v>266</v>
      </c>
      <c r="P259">
        <v>1.5</v>
      </c>
      <c r="Q2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9" t="s">
        <v>387</v>
      </c>
      <c r="S2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2025
    hideEmpty = False
    nodeName = ktt_fusionRockets
    anyToUnlock = False
    icon = CommunityTechTree/UI/ctt_icon_fusionRockets
    pos = -1310,1996,0
    scale = 0.7
    Parent
    {
        parentID = advNuclearPropulsion
        lineFrom = RIGHT
        lineTo = LEFT
    }
}</v>
      </c>
      <c r="T259" t="str">
        <f>_xlfn.CONCAT(IF(LEFT(primary[[#This Row],[title]],1)&lt;&gt;"#",_xlfn.CONCAT("#LOC_KTT_",primary[[#This Row],[id]],"_Title = ",primary[[#This Row],[title]],"zzz"),""),IF(LEFT(primary[[#This Row],[description]],1)&lt;&gt;"#",_xlfn.CONCAT(CHAR(10),"#LOC_KTT_",primary[[#This Row],[id]],"_Description = ",primary[[#This Row],[description]],"zzz"),""))</f>
        <v/>
      </c>
    </row>
    <row r="260" spans="1:20" x14ac:dyDescent="0.35">
      <c r="A260" s="20" t="s">
        <v>195</v>
      </c>
      <c r="B260">
        <f>VLOOKUP(primary[[#This Row],[id]],TreeDesign!$A$3:$C$500,2,FALSE)</f>
        <v>10</v>
      </c>
      <c r="C260">
        <f>VLOOKUP(primary[[#This Row],[id]],TreeDesign!$A$3:$C$500,3,FALSE)</f>
        <v>9</v>
      </c>
      <c r="D260" t="s">
        <v>901</v>
      </c>
      <c r="E260" t="s">
        <v>1357</v>
      </c>
      <c r="F260" t="s">
        <v>902</v>
      </c>
      <c r="G260" s="19" t="s">
        <v>350</v>
      </c>
      <c r="H260" t="s">
        <v>903</v>
      </c>
      <c r="I260" t="s">
        <v>150</v>
      </c>
      <c r="J260" t="s">
        <v>267</v>
      </c>
      <c r="K260" t="s">
        <v>266</v>
      </c>
      <c r="P260">
        <v>1.2</v>
      </c>
      <c r="Q2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0" t="s">
        <v>387</v>
      </c>
      <c r="S2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1620
    hideEmpty = False
    nodeName = ktt_advGriddedThrusters
    anyToUnlock = False
    icon = CommunityTechTree/UI/ctt_icon_advancedElectrostaticPropulsion
    pos = -1310,1908,0
    scale = 0.7
    Parent
    {
        parentID = advIonPropulsion
        lineFrom = RIGHT
        lineTo = LEFT
    }
}</v>
      </c>
      <c r="T260" t="str">
        <f>_xlfn.CONCAT(IF(LEFT(primary[[#This Row],[title]],1)&lt;&gt;"#",_xlfn.CONCAT("#LOC_KTT_",primary[[#This Row],[id]],"_Title = ",primary[[#This Row],[title]],"zzz"),""),IF(LEFT(primary[[#This Row],[description]],1)&lt;&gt;"#",_xlfn.CONCAT(CHAR(10),"#LOC_KTT_",primary[[#This Row],[id]],"_Description = ",primary[[#This Row],[description]],"zzz"),""))</f>
        <v/>
      </c>
    </row>
    <row r="261" spans="1:20" x14ac:dyDescent="0.35">
      <c r="A261" s="20" t="s">
        <v>194</v>
      </c>
      <c r="B261">
        <f>VLOOKUP(primary[[#This Row],[id]],TreeDesign!$A$3:$C$500,2,FALSE)</f>
        <v>10</v>
      </c>
      <c r="C261">
        <f>VLOOKUP(primary[[#This Row],[id]],TreeDesign!$A$3:$C$500,3,FALSE)</f>
        <v>10</v>
      </c>
      <c r="D261" t="s">
        <v>907</v>
      </c>
      <c r="E261" t="s">
        <v>1358</v>
      </c>
      <c r="F261" t="s">
        <v>908</v>
      </c>
      <c r="G261" s="19" t="s">
        <v>350</v>
      </c>
      <c r="H261" t="s">
        <v>909</v>
      </c>
      <c r="I261" t="s">
        <v>150</v>
      </c>
      <c r="J261" t="s">
        <v>267</v>
      </c>
      <c r="K261" t="s">
        <v>266</v>
      </c>
      <c r="P261">
        <v>1.2</v>
      </c>
      <c r="Q2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1" t="s">
        <v>387</v>
      </c>
      <c r="S2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1620
    hideEmpty = False
    nodeName = ktt_plasmaPropulsion
    anyToUnlock = False
    icon = CommunityTechTree/UI/ctt_icon_plasmaPropulsion
    pos = -1310,1864,0
    scale = 0.7
    Parent
    {
        parentID = advIonPropulsion
        lineFrom = RIGHT
        lineTo = LEFT
    }
}</v>
      </c>
      <c r="T261" t="str">
        <f>_xlfn.CONCAT(IF(LEFT(primary[[#This Row],[title]],1)&lt;&gt;"#",_xlfn.CONCAT("#LOC_KTT_",primary[[#This Row],[id]],"_Title = ",primary[[#This Row],[title]],"zzz"),""),IF(LEFT(primary[[#This Row],[description]],1)&lt;&gt;"#",_xlfn.CONCAT(CHAR(10),"#LOC_KTT_",primary[[#This Row],[id]],"_Description = ",primary[[#This Row],[description]],"zzz"),""))</f>
        <v/>
      </c>
    </row>
    <row r="262" spans="1:20" x14ac:dyDescent="0.35">
      <c r="A262" s="20" t="s">
        <v>196</v>
      </c>
      <c r="B262">
        <f>VLOOKUP(primary[[#This Row],[id]],TreeDesign!$A$3:$C$500,2,FALSE)</f>
        <v>10</v>
      </c>
      <c r="C262">
        <f>VLOOKUP(primary[[#This Row],[id]],TreeDesign!$A$3:$C$500,3,FALSE)</f>
        <v>14</v>
      </c>
      <c r="D262" t="s">
        <v>636</v>
      </c>
      <c r="E262" t="s">
        <v>1359</v>
      </c>
      <c r="F262" t="s">
        <v>637</v>
      </c>
      <c r="G262" s="19" t="s">
        <v>350</v>
      </c>
      <c r="H262" t="s">
        <v>638</v>
      </c>
      <c r="I262" t="s">
        <v>151</v>
      </c>
      <c r="J262" t="s">
        <v>267</v>
      </c>
      <c r="K262" t="s">
        <v>266</v>
      </c>
      <c r="P262">
        <v>1.1000000000000001</v>
      </c>
      <c r="Q2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1485</v>
      </c>
      <c r="R262" t="s">
        <v>387</v>
      </c>
      <c r="S2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1485
    hideEmpty = False
    nodeName = ktt_expAircraftEngines
    anyToUnlock = False
    icon = CommunityTechTree/UI/ctt_icon_experimentalAircraftEngines
    pos = -1310,1688,0
    scale = 0.7
    Parent
    {
        parentID = aBitMoreExoticPropulsion
        lineFrom = RIGHT
        lineTo = LEFT
    }
}</v>
      </c>
      <c r="T262" t="str">
        <f>_xlfn.CONCAT(IF(LEFT(primary[[#This Row],[title]],1)&lt;&gt;"#",_xlfn.CONCAT("#LOC_KTT_",primary[[#This Row],[id]],"_Title = ",primary[[#This Row],[title]],"zzz"),""),IF(LEFT(primary[[#This Row],[description]],1)&lt;&gt;"#",_xlfn.CONCAT(CHAR(10),"#LOC_KTT_",primary[[#This Row],[id]],"_Description = ",primary[[#This Row],[description]],"zzz"),""))</f>
        <v/>
      </c>
    </row>
    <row r="263" spans="1:20" x14ac:dyDescent="0.35">
      <c r="A263" s="20" t="s">
        <v>198</v>
      </c>
      <c r="B263">
        <f>VLOOKUP(primary[[#This Row],[id]],TreeDesign!$A$3:$C$500,2,FALSE)</f>
        <v>10</v>
      </c>
      <c r="C263">
        <f>VLOOKUP(primary[[#This Row],[id]],TreeDesign!$A$3:$C$500,3,FALSE)</f>
        <v>17</v>
      </c>
      <c r="D263" t="s">
        <v>388</v>
      </c>
      <c r="E263" t="s">
        <v>1360</v>
      </c>
      <c r="F263" t="s">
        <v>389</v>
      </c>
      <c r="G263" s="17" t="s">
        <v>350</v>
      </c>
      <c r="H263" t="s">
        <v>401</v>
      </c>
      <c r="I263" t="s">
        <v>154</v>
      </c>
      <c r="J263" t="s">
        <v>267</v>
      </c>
      <c r="K263" t="s">
        <v>266</v>
      </c>
      <c r="Q2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3" t="s">
        <v>387</v>
      </c>
      <c r="S2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-1310,1556,0
    scale = 0.7
    Parent
    {
        parentID = experimentalRocketry
        lineFrom = RIGHT
        lineTo = LEFT
    }
}</v>
      </c>
      <c r="T263" t="str">
        <f>_xlfn.CONCAT(IF(LEFT(primary[[#This Row],[title]],1)&lt;&gt;"#",_xlfn.CONCAT("#LOC_KTT_",primary[[#This Row],[id]],"_Title = ",primary[[#This Row],[title]],"zzz"),""),IF(LEFT(primary[[#This Row],[description]],1)&lt;&gt;"#",_xlfn.CONCAT(CHAR(10),"#LOC_KTT_",primary[[#This Row],[id]],"_Description = ",primary[[#This Row],[description]],"zzz"),""))</f>
        <v/>
      </c>
    </row>
    <row r="264" spans="1:20" x14ac:dyDescent="0.35">
      <c r="A264" s="20" t="s">
        <v>199</v>
      </c>
      <c r="B264">
        <f>VLOOKUP(primary[[#This Row],[id]],TreeDesign!$A$3:$C$500,2,FALSE)</f>
        <v>10</v>
      </c>
      <c r="C264">
        <f>VLOOKUP(primary[[#This Row],[id]],TreeDesign!$A$3:$C$500,3,FALSE)</f>
        <v>20</v>
      </c>
      <c r="D264" t="s">
        <v>415</v>
      </c>
      <c r="E264" t="s">
        <v>1361</v>
      </c>
      <c r="F264" t="s">
        <v>416</v>
      </c>
      <c r="G264" s="17" t="s">
        <v>350</v>
      </c>
      <c r="H264" t="s">
        <v>417</v>
      </c>
      <c r="I264" t="s">
        <v>155</v>
      </c>
      <c r="J264" t="s">
        <v>267</v>
      </c>
      <c r="K264" t="s">
        <v>266</v>
      </c>
      <c r="L264" t="s">
        <v>206</v>
      </c>
      <c r="M264" t="s">
        <v>267</v>
      </c>
      <c r="N264" t="s">
        <v>266</v>
      </c>
      <c r="Q2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4" t="s">
        <v>387</v>
      </c>
      <c r="S2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-1310,1424,0
    scale = 0.7
    Parent
    {
        parentID = specializedFuelStorage
        lineFrom = RIGHT
        lineTo = LEFT
    }
    Parent
    {
        parentID = highPerformanceFlexibleFuelSystems
        lineFrom = RIGHT
        lineTo = LEFT
    }
}</v>
      </c>
      <c r="T264" t="str">
        <f>_xlfn.CONCAT(IF(LEFT(primary[[#This Row],[title]],1)&lt;&gt;"#",_xlfn.CONCAT("#LOC_KTT_",primary[[#This Row],[id]],"_Title = ",primary[[#This Row],[title]],"zzz"),""),IF(LEFT(primary[[#This Row],[description]],1)&lt;&gt;"#",_xlfn.CONCAT(CHAR(10),"#LOC_KTT_",primary[[#This Row],[id]],"_Description = ",primary[[#This Row],[description]],"zzz"),""))</f>
        <v/>
      </c>
    </row>
    <row r="265" spans="1:20" x14ac:dyDescent="0.35">
      <c r="A265" s="20" t="s">
        <v>200</v>
      </c>
      <c r="B265">
        <f>VLOOKUP(primary[[#This Row],[id]],TreeDesign!$A$3:$C$500,2,FALSE)</f>
        <v>10</v>
      </c>
      <c r="C265">
        <f>VLOOKUP(primary[[#This Row],[id]],TreeDesign!$A$3:$C$500,3,FALSE)</f>
        <v>23</v>
      </c>
      <c r="D265" t="s">
        <v>870</v>
      </c>
      <c r="E265" t="s">
        <v>870</v>
      </c>
      <c r="F265" t="s">
        <v>918</v>
      </c>
      <c r="G265" s="19" t="s">
        <v>350</v>
      </c>
      <c r="I265" t="s">
        <v>156</v>
      </c>
      <c r="J265" t="s">
        <v>267</v>
      </c>
      <c r="K265" t="s">
        <v>266</v>
      </c>
      <c r="Q2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5" t="s">
        <v>296</v>
      </c>
      <c r="S2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-1310,1292,0
    scale = 0.7
    Parent
    {
        parentID = advancedEnginePlates
        lineFrom = RIGHT
        lineTo = LEFT
    }
}</v>
      </c>
      <c r="T265" t="str">
        <f>_xlfn.CONCAT(IF(LEFT(primary[[#This Row],[title]],1)&lt;&gt;"#",_xlfn.CONCAT("#LOC_KTT_",primary[[#This Row],[id]],"_Title = ",primary[[#This Row],[title]],"zzz"),""),IF(LEFT(primary[[#This Row],[description]],1)&lt;&gt;"#",_xlfn.CONCAT(CHAR(10),"#LOC_KTT_",primary[[#This Row],[id]],"_Description = ",primary[[#This Row],[description]],"zzz"),""))</f>
        <v>#LOC_KTT_automatedDecouplingSystems_Title = Automated Decoupling Systemszzz
#LOC_KTT_automatedDecouplingSystems_Description = Sometimes Kerbals are just too slow to react, we need a system to anticipate the need to dissassemble.zzz</v>
      </c>
    </row>
    <row r="266" spans="1:20" x14ac:dyDescent="0.35">
      <c r="A266" s="20" t="s">
        <v>201</v>
      </c>
      <c r="B266">
        <f>VLOOKUP(primary[[#This Row],[id]],TreeDesign!$A$3:$C$500,2,FALSE)</f>
        <v>10</v>
      </c>
      <c r="C266">
        <f>VLOOKUP(primary[[#This Row],[id]],TreeDesign!$A$3:$C$500,3,FALSE)</f>
        <v>24</v>
      </c>
      <c r="D266" t="s">
        <v>320</v>
      </c>
      <c r="E266" t="s">
        <v>320</v>
      </c>
      <c r="F266" t="s">
        <v>326</v>
      </c>
      <c r="G266" s="17" t="s">
        <v>350</v>
      </c>
      <c r="I266" t="s">
        <v>158</v>
      </c>
      <c r="J266" t="s">
        <v>267</v>
      </c>
      <c r="K266" t="s">
        <v>266</v>
      </c>
      <c r="Q2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6" t="s">
        <v>296</v>
      </c>
      <c r="S2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-1310,1248,0
    scale = 0.7
    Parent
    {
        parentID = exoticAlloys
        lineFrom = RIGHT
        lineTo = LEFT
    }
}</v>
      </c>
      <c r="T266" t="str">
        <f>_xlfn.CONCAT(IF(LEFT(primary[[#This Row],[title]],1)&lt;&gt;"#",_xlfn.CONCAT("#LOC_KTT_",primary[[#This Row],[id]],"_Title = ",primary[[#This Row],[title]],"zzz"),""),IF(LEFT(primary[[#This Row],[description]],1)&lt;&gt;"#",_xlfn.CONCAT(CHAR(10),"#LOC_KTT_",primary[[#This Row],[id]],"_Description = ",primary[[#This Row],[description]],"zzz"),""))</f>
        <v>#LOC_KTT_aerographite_Title = Aerographitezzz
#LOC_KTT_aerographite_Description = This has the power to revolutionize the industry.  Just think of the possibilities if it can also be bio-activated!zzz</v>
      </c>
    </row>
    <row r="267" spans="1:20" x14ac:dyDescent="0.35">
      <c r="A267" s="20" t="s">
        <v>205</v>
      </c>
      <c r="B267">
        <f>VLOOKUP(primary[[#This Row],[id]],TreeDesign!$A$3:$C$500,2,FALSE)</f>
        <v>10</v>
      </c>
      <c r="C267">
        <f>VLOOKUP(primary[[#This Row],[id]],TreeDesign!$A$3:$C$500,3,FALSE)</f>
        <v>25</v>
      </c>
      <c r="D267" t="s">
        <v>921</v>
      </c>
      <c r="E267" t="s">
        <v>1362</v>
      </c>
      <c r="F267" t="s">
        <v>922</v>
      </c>
      <c r="G267" s="19" t="s">
        <v>350</v>
      </c>
      <c r="H267" t="s">
        <v>923</v>
      </c>
      <c r="I267" t="s">
        <v>159</v>
      </c>
      <c r="J267" t="s">
        <v>267</v>
      </c>
      <c r="K267" t="s">
        <v>266</v>
      </c>
      <c r="Q2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7" t="s">
        <v>387</v>
      </c>
      <c r="S2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-1310,1204,0
    scale = 0.7
    Parent
    {
        parentID = orbitalAssembly
        lineFrom = RIGHT
        lineTo = LEFT
    }
}</v>
      </c>
      <c r="T267" t="str">
        <f>_xlfn.CONCAT(IF(LEFT(primary[[#This Row],[title]],1)&lt;&gt;"#",_xlfn.CONCAT("#LOC_KTT_",primary[[#This Row],[id]],"_Title = ",primary[[#This Row],[title]],"zzz"),""),IF(LEFT(primary[[#This Row],[description]],1)&lt;&gt;"#",_xlfn.CONCAT(CHAR(10),"#LOC_KTT_",primary[[#This Row],[id]],"_Description = ",primary[[#This Row],[description]],"zzz"),""))</f>
        <v/>
      </c>
    </row>
    <row r="268" spans="1:20" x14ac:dyDescent="0.35">
      <c r="A268" s="20" t="s">
        <v>204</v>
      </c>
      <c r="B268">
        <f>VLOOKUP(primary[[#This Row],[id]],TreeDesign!$A$3:$C$500,2,FALSE)</f>
        <v>10</v>
      </c>
      <c r="C268">
        <f>VLOOKUP(primary[[#This Row],[id]],TreeDesign!$A$3:$C$500,3,FALSE)</f>
        <v>28</v>
      </c>
      <c r="D268" t="s">
        <v>871</v>
      </c>
      <c r="E268" t="s">
        <v>871</v>
      </c>
      <c r="F268" t="s">
        <v>927</v>
      </c>
      <c r="G268" s="19" t="s">
        <v>350</v>
      </c>
      <c r="I268" t="s">
        <v>161</v>
      </c>
      <c r="J268" t="s">
        <v>267</v>
      </c>
      <c r="K268" t="s">
        <v>266</v>
      </c>
      <c r="Q2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8" t="s">
        <v>296</v>
      </c>
      <c r="S2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-1310,1072,0
    scale = 0.7
    Parent
    {
        parentID = aerospaceTech
        lineFrom = RIGHT
        lineTo = LEFT
    }
}</v>
      </c>
      <c r="T268" t="str">
        <f>_xlfn.CONCAT(IF(LEFT(primary[[#This Row],[title]],1)&lt;&gt;"#",_xlfn.CONCAT("#LOC_KTT_",primary[[#This Row],[id]],"_Title = ",primary[[#This Row],[title]],"zzz"),""),IF(LEFT(primary[[#This Row],[description]],1)&lt;&gt;"#",_xlfn.CONCAT(CHAR(10),"#LOC_KTT_",primary[[#This Row],[id]],"_Description = ",primary[[#This Row],[description]],"zzz"),""))</f>
        <v>#LOC_KTT_experimentalAerospaceTech_Title = Experimental Aerospace Techzzz
#LOC_KTT_experimentalAerospaceTech_Description = There is a fine line at this point for what is a plane and what is a space plane. These lean a little bit towards former and a bit less of the latter.zzz</v>
      </c>
    </row>
    <row r="269" spans="1:20" x14ac:dyDescent="0.35">
      <c r="A269" s="20" t="s">
        <v>207</v>
      </c>
      <c r="B269">
        <f>VLOOKUP(primary[[#This Row],[id]],TreeDesign!$A$3:$C$500,2,FALSE)</f>
        <v>10</v>
      </c>
      <c r="C269">
        <f>VLOOKUP(primary[[#This Row],[id]],TreeDesign!$A$3:$C$500,3,FALSE)</f>
        <v>29</v>
      </c>
      <c r="D269" t="s">
        <v>928</v>
      </c>
      <c r="E269" t="s">
        <v>1363</v>
      </c>
      <c r="F269" t="s">
        <v>929</v>
      </c>
      <c r="G269" s="19" t="s">
        <v>350</v>
      </c>
      <c r="H269" t="s">
        <v>930</v>
      </c>
      <c r="I269" t="s">
        <v>162</v>
      </c>
      <c r="J269" t="s">
        <v>267</v>
      </c>
      <c r="K269" t="s">
        <v>266</v>
      </c>
      <c r="Q2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9" t="s">
        <v>387</v>
      </c>
      <c r="S2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-1310,1028,0
    scale = 0.7
    Parent
    {
        parentID = aerospaceComposites
        lineFrom = RIGHT
        lineTo = LEFT
    }
}</v>
      </c>
      <c r="T269" t="str">
        <f>_xlfn.CONCAT(IF(LEFT(primary[[#This Row],[title]],1)&lt;&gt;"#",_xlfn.CONCAT("#LOC_KTT_",primary[[#This Row],[id]],"_Title = ",primary[[#This Row],[title]],"zzz"),""),IF(LEFT(primary[[#This Row],[description]],1)&lt;&gt;"#",_xlfn.CONCAT(CHAR(10),"#LOC_KTT_",primary[[#This Row],[id]],"_Description = ",primary[[#This Row],[description]],"zzz"),""))</f>
        <v/>
      </c>
    </row>
    <row r="270" spans="1:20" x14ac:dyDescent="0.35">
      <c r="A270" s="20" t="s">
        <v>210</v>
      </c>
      <c r="B270">
        <f>VLOOKUP(primary[[#This Row],[id]],TreeDesign!$A$3:$C$500,2,FALSE)</f>
        <v>10</v>
      </c>
      <c r="C270">
        <f>VLOOKUP(primary[[#This Row],[id]],TreeDesign!$A$3:$C$500,3,FALSE)</f>
        <v>33</v>
      </c>
      <c r="D270" t="s">
        <v>953</v>
      </c>
      <c r="E270" t="s">
        <v>1364</v>
      </c>
      <c r="F270" t="s">
        <v>954</v>
      </c>
      <c r="G270" s="19" t="s">
        <v>350</v>
      </c>
      <c r="H270" t="s">
        <v>955</v>
      </c>
      <c r="I270" t="s">
        <v>172</v>
      </c>
      <c r="J270" t="s">
        <v>267</v>
      </c>
      <c r="K270" t="s">
        <v>266</v>
      </c>
      <c r="Q2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0" t="s">
        <v>387</v>
      </c>
      <c r="S2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-1310,852,0
    scale = 0.7
    Parent
    {
        parentID = experimentalHeatManagement
        lineFrom = RIGHT
        lineTo = LEFT
    }
}</v>
      </c>
      <c r="T270" t="str">
        <f>_xlfn.CONCAT(IF(LEFT(primary[[#This Row],[title]],1)&lt;&gt;"#",_xlfn.CONCAT("#LOC_KTT_",primary[[#This Row],[id]],"_Title = ",primary[[#This Row],[title]],"zzz"),""),IF(LEFT(primary[[#This Row],[description]],1)&lt;&gt;"#",_xlfn.CONCAT(CHAR(10),"#LOC_KTT_",primary[[#This Row],[id]],"_Description = ",primary[[#This Row],[description]],"zzz"),""))</f>
        <v/>
      </c>
    </row>
    <row r="271" spans="1:20" x14ac:dyDescent="0.35">
      <c r="A271" s="20" t="s">
        <v>167</v>
      </c>
      <c r="B271">
        <f>VLOOKUP(primary[[#This Row],[id]],TreeDesign!$A$3:$C$500,2,FALSE)</f>
        <v>10</v>
      </c>
      <c r="C271">
        <f>VLOOKUP(primary[[#This Row],[id]],TreeDesign!$A$3:$C$500,3,FALSE)</f>
        <v>35</v>
      </c>
      <c r="D271" t="s">
        <v>612</v>
      </c>
      <c r="E271" t="s">
        <v>1365</v>
      </c>
      <c r="F271" t="s">
        <v>613</v>
      </c>
      <c r="G271" s="19" t="s">
        <v>350</v>
      </c>
      <c r="H271" t="s">
        <v>614</v>
      </c>
      <c r="I271" t="s">
        <v>165</v>
      </c>
      <c r="J271" t="s">
        <v>267</v>
      </c>
      <c r="K271" t="s">
        <v>266</v>
      </c>
      <c r="Q2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1" t="s">
        <v>387</v>
      </c>
      <c r="S2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-1310,764,0
    scale = 0.7
    Parent
    {
        parentID = specializedCommandCenters
        lineFrom = RIGHT
        lineTo = LEFT
    }
}</v>
      </c>
      <c r="T271" t="str">
        <f>_xlfn.CONCAT(IF(LEFT(primary[[#This Row],[title]],1)&lt;&gt;"#",_xlfn.CONCAT("#LOC_KTT_",primary[[#This Row],[id]],"_Title = ",primary[[#This Row],[title]],"zzz"),""),IF(LEFT(primary[[#This Row],[description]],1)&lt;&gt;"#",_xlfn.CONCAT(CHAR(10),"#LOC_KTT_",primary[[#This Row],[id]],"_Description = ",primary[[#This Row],[description]],"zzz"),""))</f>
        <v/>
      </c>
    </row>
    <row r="272" spans="1:20" x14ac:dyDescent="0.35">
      <c r="A272" s="20" t="s">
        <v>166</v>
      </c>
      <c r="B272">
        <f>VLOOKUP(primary[[#This Row],[id]],TreeDesign!$A$3:$C$500,2,FALSE)</f>
        <v>10</v>
      </c>
      <c r="C272">
        <f>VLOOKUP(primary[[#This Row],[id]],TreeDesign!$A$3:$C$500,3,FALSE)</f>
        <v>36</v>
      </c>
      <c r="D272" t="s">
        <v>618</v>
      </c>
      <c r="E272" t="s">
        <v>1366</v>
      </c>
      <c r="F272" t="s">
        <v>619</v>
      </c>
      <c r="G272" s="19" t="s">
        <v>350</v>
      </c>
      <c r="H272" t="s">
        <v>620</v>
      </c>
      <c r="I272" t="s">
        <v>164</v>
      </c>
      <c r="J272" t="s">
        <v>267</v>
      </c>
      <c r="K272" t="s">
        <v>266</v>
      </c>
      <c r="Q2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2" t="s">
        <v>387</v>
      </c>
      <c r="S2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-1310,720,0
    scale = 0.7
    Parent
    {
        parentID = specializedLanders
        lineFrom = RIGHT
        lineTo = LEFT
    }
}</v>
      </c>
      <c r="T272" t="str">
        <f>_xlfn.CONCAT(IF(LEFT(primary[[#This Row],[title]],1)&lt;&gt;"#",_xlfn.CONCAT("#LOC_KTT_",primary[[#This Row],[id]],"_Title = ",primary[[#This Row],[title]],"zzz"),""),IF(LEFT(primary[[#This Row],[description]],1)&lt;&gt;"#",_xlfn.CONCAT(CHAR(10),"#LOC_KTT_",primary[[#This Row],[id]],"_Description = ",primary[[#This Row],[description]],"zzz"),""))</f>
        <v/>
      </c>
    </row>
    <row r="273" spans="1:20" x14ac:dyDescent="0.35">
      <c r="A273" s="20" t="s">
        <v>208</v>
      </c>
      <c r="B273">
        <f>VLOOKUP(primary[[#This Row],[id]],TreeDesign!$A$3:$C$500,2,FALSE)</f>
        <v>10</v>
      </c>
      <c r="C273">
        <f>VLOOKUP(primary[[#This Row],[id]],TreeDesign!$A$3:$C$500,3,FALSE)</f>
        <v>39</v>
      </c>
      <c r="D273" t="s">
        <v>872</v>
      </c>
      <c r="E273" t="s">
        <v>872</v>
      </c>
      <c r="F273" t="s">
        <v>931</v>
      </c>
      <c r="G273" s="19" t="s">
        <v>350</v>
      </c>
      <c r="I273" t="s">
        <v>168</v>
      </c>
      <c r="J273" t="s">
        <v>267</v>
      </c>
      <c r="K273" t="s">
        <v>266</v>
      </c>
      <c r="Q2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3" t="s">
        <v>296</v>
      </c>
      <c r="S2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-1310,588,0
    scale = 0.7
    Parent
    {
        parentID = experimentalScience
        lineFrom = RIGHT
        lineTo = LEFT
    }
}</v>
      </c>
      <c r="T273" t="str">
        <f>_xlfn.CONCAT(IF(LEFT(primary[[#This Row],[title]],1)&lt;&gt;"#",_xlfn.CONCAT("#LOC_KTT_",primary[[#This Row],[id]],"_Title = ",primary[[#This Row],[title]],"zzz"),""),IF(LEFT(primary[[#This Row],[description]],1)&lt;&gt;"#",_xlfn.CONCAT(CHAR(10),"#LOC_KTT_",primary[[#This Row],[id]],"_Description = ",primary[[#This Row],[description]],"zzz"),""))</f>
        <v>#LOC_KTT_metascience_Title = Metasciencezzz
#LOC_KTT_metascience_Description = Before we go any further, we need to scientifically understand how we do science.zzz</v>
      </c>
    </row>
    <row r="274" spans="1:20" x14ac:dyDescent="0.35">
      <c r="A274" s="20" t="s">
        <v>170</v>
      </c>
      <c r="B274">
        <f>VLOOKUP(primary[[#This Row],[id]],TreeDesign!$A$3:$C$500,2,FALSE)</f>
        <v>10</v>
      </c>
      <c r="C274">
        <f>VLOOKUP(primary[[#This Row],[id]],TreeDesign!$A$3:$C$500,3,FALSE)</f>
        <v>40</v>
      </c>
      <c r="D274" t="s">
        <v>932</v>
      </c>
      <c r="E274" t="s">
        <v>1367</v>
      </c>
      <c r="F274" t="s">
        <v>933</v>
      </c>
      <c r="G274" s="19" t="s">
        <v>350</v>
      </c>
      <c r="H274" t="s">
        <v>934</v>
      </c>
      <c r="I274" t="s">
        <v>169</v>
      </c>
      <c r="J274" t="s">
        <v>267</v>
      </c>
      <c r="K274" t="s">
        <v>266</v>
      </c>
      <c r="Q2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4" t="s">
        <v>387</v>
      </c>
      <c r="S2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-1310,544,0
    scale = 0.7
    Parent
    {
        parentID = longTermScienceTech
        lineFrom = RIGHT
        lineTo = LEFT
    }
}</v>
      </c>
      <c r="T274" t="str">
        <f>_xlfn.CONCAT(IF(LEFT(primary[[#This Row],[title]],1)&lt;&gt;"#",_xlfn.CONCAT("#LOC_KTT_",primary[[#This Row],[id]],"_Title = ",primary[[#This Row],[title]],"zzz"),""),IF(LEFT(primary[[#This Row],[description]],1)&lt;&gt;"#",_xlfn.CONCAT(CHAR(10),"#LOC_KTT_",primary[[#This Row],[id]],"_Description = ",primary[[#This Row],[description]],"zzz"),""))</f>
        <v/>
      </c>
    </row>
    <row r="275" spans="1:20" x14ac:dyDescent="0.35">
      <c r="A275" s="20" t="s">
        <v>209</v>
      </c>
      <c r="B275">
        <f>VLOOKUP(primary[[#This Row],[id]],TreeDesign!$A$3:$C$500,2,FALSE)</f>
        <v>10</v>
      </c>
      <c r="C275">
        <f>VLOOKUP(primary[[#This Row],[id]],TreeDesign!$A$3:$C$500,3,FALSE)</f>
        <v>42</v>
      </c>
      <c r="D275" t="s">
        <v>873</v>
      </c>
      <c r="E275" t="s">
        <v>873</v>
      </c>
      <c r="F275" t="s">
        <v>935</v>
      </c>
      <c r="G275" s="19" t="s">
        <v>350</v>
      </c>
      <c r="I275" t="s">
        <v>171</v>
      </c>
      <c r="J275" t="s">
        <v>267</v>
      </c>
      <c r="K275" t="s">
        <v>266</v>
      </c>
      <c r="Q2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5" t="s">
        <v>296</v>
      </c>
      <c r="S2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-1310,456,0
    scale = 0.7
    Parent
    {
        parentID = digitalSignalProcessing
        lineFrom = RIGHT
        lineTo = LEFT
    }
}</v>
      </c>
      <c r="T275" t="str">
        <f>_xlfn.CONCAT(IF(LEFT(primary[[#This Row],[title]],1)&lt;&gt;"#",_xlfn.CONCAT("#LOC_KTT_",primary[[#This Row],[id]],"_Title = ",primary[[#This Row],[title]],"zzz"),""),IF(LEFT(primary[[#This Row],[description]],1)&lt;&gt;"#",_xlfn.CONCAT(CHAR(10),"#LOC_KTT_",primary[[#This Row],[id]],"_Description = ",primary[[#This Row],[description]],"zzz"),""))</f>
        <v>#LOC_KTT_xBandCommunications_Title = X Band Communicationszzz
#LOC_KTT_xBandCommunications_Description = Getting super high before conversing with distant friends is always preferred.zzz</v>
      </c>
    </row>
    <row r="276" spans="1:20" x14ac:dyDescent="0.35">
      <c r="A276" s="20" t="s">
        <v>175</v>
      </c>
      <c r="B276">
        <f>VLOOKUP(primary[[#This Row],[id]],TreeDesign!$A$3:$C$500,2,FALSE)</f>
        <v>10</v>
      </c>
      <c r="C276">
        <f>VLOOKUP(primary[[#This Row],[id]],TreeDesign!$A$3:$C$500,3,FALSE)</f>
        <v>43</v>
      </c>
      <c r="D276" t="s">
        <v>936</v>
      </c>
      <c r="E276" t="s">
        <v>1368</v>
      </c>
      <c r="F276" t="s">
        <v>937</v>
      </c>
      <c r="G276" s="19" t="s">
        <v>350</v>
      </c>
      <c r="H276" t="s">
        <v>1003</v>
      </c>
      <c r="I276" t="s">
        <v>174</v>
      </c>
      <c r="J276" t="s">
        <v>267</v>
      </c>
      <c r="K276" t="s">
        <v>266</v>
      </c>
      <c r="L276" t="s">
        <v>173</v>
      </c>
      <c r="M276" t="s">
        <v>267</v>
      </c>
      <c r="N276" t="s">
        <v>266</v>
      </c>
      <c r="Q2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6" t="s">
        <v>387</v>
      </c>
      <c r="S2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-1310,412,0
    scale = 0.7
    Parent
    {
        parentID = largeUnmanned
        lineFrom = RIGHT
        lineTo = LEFT
    }
    Parent
    {
        parentID = mechatronics
        lineFrom = RIGHT
        lineTo = LEFT
    }
}</v>
      </c>
      <c r="T276" t="str">
        <f>_xlfn.CONCAT(IF(LEFT(primary[[#This Row],[title]],1)&lt;&gt;"#",_xlfn.CONCAT("#LOC_KTT_",primary[[#This Row],[id]],"_Title = ",primary[[#This Row],[title]],"zzz"),""),IF(LEFT(primary[[#This Row],[description]],1)&lt;&gt;"#",_xlfn.CONCAT(CHAR(10),"#LOC_KTT_",primary[[#This Row],[id]],"_Description = ",primary[[#This Row],[description]],"zzz"),""))</f>
        <v/>
      </c>
    </row>
    <row r="277" spans="1:20" x14ac:dyDescent="0.35">
      <c r="A277" s="20" t="s">
        <v>184</v>
      </c>
      <c r="B277">
        <f>VLOOKUP(primary[[#This Row],[id]],TreeDesign!$A$3:$C$500,2,FALSE)</f>
        <v>10</v>
      </c>
      <c r="C277">
        <f>VLOOKUP(primary[[#This Row],[id]],TreeDesign!$A$3:$C$500,3,FALSE)</f>
        <v>45</v>
      </c>
      <c r="D277" t="s">
        <v>950</v>
      </c>
      <c r="E277" t="s">
        <v>1371</v>
      </c>
      <c r="F277" t="s">
        <v>951</v>
      </c>
      <c r="G277" s="19" t="s">
        <v>350</v>
      </c>
      <c r="H277" t="s">
        <v>952</v>
      </c>
      <c r="I277" t="s">
        <v>182</v>
      </c>
      <c r="J277" t="s">
        <v>267</v>
      </c>
      <c r="K277" t="s">
        <v>266</v>
      </c>
      <c r="L277" t="s">
        <v>176</v>
      </c>
      <c r="M277" t="s">
        <v>267</v>
      </c>
      <c r="N277" t="s">
        <v>266</v>
      </c>
      <c r="Q2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7" t="s">
        <v>387</v>
      </c>
      <c r="S2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-1310,324,0
    scale = 0.7
    Parent
    {
        parentID = cuttingEdgeSolarTech
        lineFrom = RIGHT
        lineTo = LEFT
    }
    Parent
    {
        parentID = experimentalElectrics
        lineFrom = RIGHT
        lineTo = LEFT
    }
}</v>
      </c>
      <c r="T277" t="str">
        <f>_xlfn.CONCAT(IF(LEFT(primary[[#This Row],[title]],1)&lt;&gt;"#",_xlfn.CONCAT("#LOC_KTT_",primary[[#This Row],[id]],"_Title = ",primary[[#This Row],[title]],"zzz"),""),IF(LEFT(primary[[#This Row],[description]],1)&lt;&gt;"#",_xlfn.CONCAT(CHAR(10),"#LOC_KTT_",primary[[#This Row],[id]],"_Description = ",primary[[#This Row],[description]],"zzz"),""))</f>
        <v/>
      </c>
    </row>
    <row r="278" spans="1:20" x14ac:dyDescent="0.35">
      <c r="A278" s="20" t="s">
        <v>183</v>
      </c>
      <c r="B278">
        <f>VLOOKUP(primary[[#This Row],[id]],TreeDesign!$A$3:$C$500,2,FALSE)</f>
        <v>10</v>
      </c>
      <c r="C278">
        <f>VLOOKUP(primary[[#This Row],[id]],TreeDesign!$A$3:$C$500,3,FALSE)</f>
        <v>46</v>
      </c>
      <c r="D278" t="s">
        <v>890</v>
      </c>
      <c r="E278" t="s">
        <v>1370</v>
      </c>
      <c r="F278" t="s">
        <v>891</v>
      </c>
      <c r="G278" s="19" t="s">
        <v>350</v>
      </c>
      <c r="H278" t="s">
        <v>892</v>
      </c>
      <c r="I278" t="s">
        <v>182</v>
      </c>
      <c r="J278" t="s">
        <v>267</v>
      </c>
      <c r="K278" t="s">
        <v>266</v>
      </c>
      <c r="Q2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8" t="s">
        <v>387</v>
      </c>
      <c r="S2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-1310,280,0
    scale = 0.7
    Parent
    {
        parentID = cuttingEdgeSolarTech
        lineFrom = RIGHT
        lineTo = LEFT
    }
}</v>
      </c>
      <c r="T278" t="str">
        <f>_xlfn.CONCAT(IF(LEFT(primary[[#This Row],[title]],1)&lt;&gt;"#",_xlfn.CONCAT("#LOC_KTT_",primary[[#This Row],[id]],"_Title = ",primary[[#This Row],[title]],"zzz"),""),IF(LEFT(primary[[#This Row],[description]],1)&lt;&gt;"#",_xlfn.CONCAT(CHAR(10),"#LOC_KTT_",primary[[#This Row],[id]],"_Description = ",primary[[#This Row],[description]],"zzz"),""))</f>
        <v/>
      </c>
    </row>
    <row r="279" spans="1:20" x14ac:dyDescent="0.35">
      <c r="A279" s="20" t="s">
        <v>177</v>
      </c>
      <c r="B279">
        <f>VLOOKUP(primary[[#This Row],[id]],TreeDesign!$A$3:$C$500,2,FALSE)</f>
        <v>10</v>
      </c>
      <c r="C279">
        <f>VLOOKUP(primary[[#This Row],[id]],TreeDesign!$A$3:$C$500,3,FALSE)</f>
        <v>47</v>
      </c>
      <c r="D279" t="s">
        <v>938</v>
      </c>
      <c r="E279" t="s">
        <v>1369</v>
      </c>
      <c r="F279" t="s">
        <v>939</v>
      </c>
      <c r="G279" s="19" t="s">
        <v>350</v>
      </c>
      <c r="H279" t="s">
        <v>940</v>
      </c>
      <c r="I279" t="s">
        <v>176</v>
      </c>
      <c r="J279" t="s">
        <v>267</v>
      </c>
      <c r="K279" t="s">
        <v>266</v>
      </c>
      <c r="Q2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9" t="s">
        <v>387</v>
      </c>
      <c r="S2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-1310,236,0
    scale = 0.7
    Parent
    {
        parentID = experimentalElectrics
        lineFrom = RIGHT
        lineTo = LEFT
    }
}</v>
      </c>
      <c r="T279" t="str">
        <f>_xlfn.CONCAT(IF(LEFT(primary[[#This Row],[title]],1)&lt;&gt;"#",_xlfn.CONCAT("#LOC_KTT_",primary[[#This Row],[id]],"_Title = ",primary[[#This Row],[title]],"zzz"),""),IF(LEFT(primary[[#This Row],[description]],1)&lt;&gt;"#",_xlfn.CONCAT(CHAR(10),"#LOC_KTT_",primary[[#This Row],[id]],"_Description = ",primary[[#This Row],[description]],"zzz"),""))</f>
        <v/>
      </c>
    </row>
    <row r="280" spans="1:20" x14ac:dyDescent="0.35">
      <c r="A280" s="20" t="s">
        <v>211</v>
      </c>
      <c r="B280">
        <f>VLOOKUP(primary[[#This Row],[id]],TreeDesign!$A$3:$C$500,2,FALSE)</f>
        <v>10</v>
      </c>
      <c r="C280">
        <f>VLOOKUP(primary[[#This Row],[id]],TreeDesign!$A$3:$C$500,3,FALSE)</f>
        <v>49</v>
      </c>
      <c r="D280" t="s">
        <v>874</v>
      </c>
      <c r="E280" t="s">
        <v>874</v>
      </c>
      <c r="F280" t="s">
        <v>958</v>
      </c>
      <c r="G280" s="19" t="s">
        <v>350</v>
      </c>
      <c r="I280" t="s">
        <v>186</v>
      </c>
      <c r="J280" t="s">
        <v>267</v>
      </c>
      <c r="K280" t="s">
        <v>266</v>
      </c>
      <c r="Q2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0" t="s">
        <v>296</v>
      </c>
      <c r="S2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-1310,148,0
    scale = 0.7
    Parent
    {
        parentID = longTermHabitation
        lineFrom = RIGHT
        lineTo = LEFT
    }
}</v>
      </c>
      <c r="T280" t="str">
        <f>_xlfn.CONCAT(IF(LEFT(primary[[#This Row],[title]],1)&lt;&gt;"#",_xlfn.CONCAT("#LOC_KTT_",primary[[#This Row],[id]],"_Title = ",primary[[#This Row],[title]],"zzz"),""),IF(LEFT(primary[[#This Row],[description]],1)&lt;&gt;"#",_xlfn.CONCAT(CHAR(10),"#LOC_KTT_",primary[[#This Row],[id]],"_Description = ",primary[[#This Row],[description]],"zzz"),""))</f>
        <v>#LOC_KTT_advancedStations_Title = Advanced Stationszzz
#LOC_KTT_advancedStations_Description = After irradiating the atmosphere from Project Orion, we now have the technology to live above it.zzz</v>
      </c>
    </row>
    <row r="281" spans="1:20" x14ac:dyDescent="0.35">
      <c r="A281" s="20" t="s">
        <v>212</v>
      </c>
      <c r="B281">
        <f>VLOOKUP(primary[[#This Row],[id]],TreeDesign!$A$3:$C$500,2,FALSE)</f>
        <v>10</v>
      </c>
      <c r="C281">
        <f>VLOOKUP(primary[[#This Row],[id]],TreeDesign!$A$3:$C$500,3,FALSE)</f>
        <v>50</v>
      </c>
      <c r="D281" t="s">
        <v>959</v>
      </c>
      <c r="E281" t="s">
        <v>1372</v>
      </c>
      <c r="F281" t="s">
        <v>960</v>
      </c>
      <c r="G281" s="19" t="s">
        <v>350</v>
      </c>
      <c r="H281" t="s">
        <v>1007</v>
      </c>
      <c r="I281" t="s">
        <v>185</v>
      </c>
      <c r="J281" t="s">
        <v>267</v>
      </c>
      <c r="K281" t="s">
        <v>266</v>
      </c>
      <c r="Q2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1" t="s">
        <v>387</v>
      </c>
      <c r="S2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-1310,104,0
    scale = 0.7
    Parent
    {
        parentID = advLogistics
        lineFrom = RIGHT
        lineTo = LEFT
    }
}</v>
      </c>
      <c r="T281" t="str">
        <f>_xlfn.CONCAT(IF(LEFT(primary[[#This Row],[title]],1)&lt;&gt;"#",_xlfn.CONCAT("#LOC_KTT_",primary[[#This Row],[id]],"_Title = ",primary[[#This Row],[title]],"zzz"),""),IF(LEFT(primary[[#This Row],[description]],1)&lt;&gt;"#",_xlfn.CONCAT(CHAR(10),"#LOC_KTT_",primary[[#This Row],[id]],"_Description = ",primary[[#This Row],[description]],"zzz"),""))</f>
        <v/>
      </c>
    </row>
    <row r="282" spans="1:20" x14ac:dyDescent="0.35">
      <c r="A282" s="20" t="s">
        <v>1464</v>
      </c>
      <c r="B282" s="17">
        <f>VLOOKUP(primary[[#This Row],[id]],TreeDesign!$A$3:$C$500,2,FALSE)</f>
        <v>10</v>
      </c>
      <c r="C282" s="17">
        <f>VLOOKUP(primary[[#This Row],[id]],TreeDesign!$A$3:$C$500,3,FALSE)</f>
        <v>51</v>
      </c>
      <c r="D282" t="s">
        <v>1479</v>
      </c>
      <c r="E282" t="s">
        <v>1448</v>
      </c>
      <c r="F282" t="s">
        <v>1494</v>
      </c>
      <c r="G282" s="18" t="s">
        <v>350</v>
      </c>
      <c r="H282" t="s">
        <v>1509</v>
      </c>
      <c r="P282">
        <v>0</v>
      </c>
      <c r="Q28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2" t="s">
        <v>296</v>
      </c>
      <c r="S2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tier10_bottom
    tier = 10
    title = #LOC_KTT_tier10_Title
    description = #LOC_KTT_tier10_Description
    cost = 0
    hideEmpty = False
    nodeName = ktt_tier10_bottom
    anyToUnlock = False
    icon = KiwiTechTree/Icons/ktt_icon_tier10
    pos = -1310,60,0
    scale = 0.7
}</v>
      </c>
      <c r="T282" s="17" t="str">
        <f>_xlfn.CONCAT(IF(LEFT(primary[[#This Row],[title]],1)&lt;&gt;"#",_xlfn.CONCAT("#LOC_KTT_",primary[[#This Row],[id]],"_Title = ",primary[[#This Row],[title]],"zzz"),""),IF(LEFT(primary[[#This Row],[description]],1)&lt;&gt;"#",_xlfn.CONCAT(CHAR(10),"#LOC_KTT_",primary[[#This Row],[id]],"_Description = ",primary[[#This Row],[description]],"zzz"),""))</f>
        <v/>
      </c>
    </row>
    <row r="283" spans="1:20" x14ac:dyDescent="0.35">
      <c r="A283" s="20" t="s">
        <v>193</v>
      </c>
      <c r="B283" s="17">
        <f>VLOOKUP(primary[[#This Row],[id]],TreeDesign!$A$3:$C$500,2,FALSE)</f>
        <v>10.5</v>
      </c>
      <c r="C283" s="17">
        <f>VLOOKUP(primary[[#This Row],[id]],TreeDesign!$A$3:$C$500,3,FALSE)</f>
        <v>11</v>
      </c>
      <c r="D283" t="s">
        <v>893</v>
      </c>
      <c r="E283" t="s">
        <v>893</v>
      </c>
      <c r="F283" t="s">
        <v>961</v>
      </c>
      <c r="G283" s="18" t="s">
        <v>350</v>
      </c>
      <c r="I283" t="s">
        <v>194</v>
      </c>
      <c r="J283" t="s">
        <v>267</v>
      </c>
      <c r="K283" t="s">
        <v>266</v>
      </c>
      <c r="Q2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1688</v>
      </c>
      <c r="R283" t="s">
        <v>296</v>
      </c>
      <c r="S28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-1255,1820,0
    scale = 0.7
    Parent
    {
        parentID = plasmaPropulsion
        lineFrom = RIGHT
        lineTo = LEFT
    }
}</v>
      </c>
      <c r="T283" t="str">
        <f>_xlfn.CONCAT(IF(LEFT(primary[[#This Row],[title]],1)&lt;&gt;"#",_xlfn.CONCAT("#LOC_KTT_",primary[[#This Row],[id]],"_Title = ",primary[[#This Row],[title]],"zzz"),""),IF(LEFT(primary[[#This Row],[description]],1)&lt;&gt;"#",_xlfn.CONCAT(CHAR(10),"#LOC_KTT_",primary[[#This Row],[id]],"_Description = ",primary[[#This Row],[description]],"zzz"),""))</f>
        <v>#LOC_KTT_lithiumFuelSystems_Title = Lithium Fuel Systemszzz
#LOC_KTT_lithiumFuelSystems_Description = These fuel systems represent the best of our ability to contain elements that want nothing more than to blow up our kerbonauts.zzz</v>
      </c>
    </row>
    <row r="284" spans="1:20" x14ac:dyDescent="0.35">
      <c r="A284" s="20" t="s">
        <v>1061</v>
      </c>
      <c r="B284" s="17">
        <f>VLOOKUP(primary[[#This Row],[id]],TreeDesign!$A$3:$C$500,2,FALSE)</f>
        <v>10.5</v>
      </c>
      <c r="C284" s="17">
        <f>VLOOKUP(primary[[#This Row],[id]],TreeDesign!$A$3:$C$500,3,FALSE)</f>
        <v>13</v>
      </c>
      <c r="D284" t="s">
        <v>1081</v>
      </c>
      <c r="E284" t="s">
        <v>1081</v>
      </c>
      <c r="F284" s="20" t="s">
        <v>1129</v>
      </c>
      <c r="G284" s="18" t="s">
        <v>349</v>
      </c>
      <c r="I284" t="s">
        <v>196</v>
      </c>
      <c r="J284" t="s">
        <v>267</v>
      </c>
      <c r="K284" t="s">
        <v>266</v>
      </c>
      <c r="O284" t="s">
        <v>1097</v>
      </c>
      <c r="P284">
        <v>1.1000000000000001</v>
      </c>
      <c r="Q2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4" t="s">
        <v>296</v>
      </c>
      <c r="S2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expCryoAircraftEngines
    tier = 10.5
    title = #LOC_KTT_expCryoAircraftEngines_Title // Experimental Cryogenic Aircraft Engines
    description = #LOC_KTT_expCryoAircraftEngines_Description // Surely you can't seriously believe these are engines for aircraft!
    cost = 743
    hideEmpty = False
    nodeName = ktt_expCryoAircraftEngines
    anyToUnlock = True
    icon = KiwiTechTree/Icons/ktt_icon_expCryoAircraftEngines
    pos = -1255,1732,0
    scale = 0.7
    Parent
    {
        parentID = expAircraftEngines
        lineFrom = RIGHT
        lineTo = LEFT
    }
}</v>
      </c>
      <c r="T284" t="str">
        <f>_xlfn.CONCAT(IF(LEFT(primary[[#This Row],[title]],1)&lt;&gt;"#",_xlfn.CONCAT("#LOC_KTT_",primary[[#This Row],[id]],"_Title = ",primary[[#This Row],[title]],"zzz"),""),IF(LEFT(primary[[#This Row],[description]],1)&lt;&gt;"#",_xlfn.CONCAT(CHAR(10),"#LOC_KTT_",primary[[#This Row],[id]],"_Description = ",primary[[#This Row],[description]],"zzz"),""))</f>
        <v>#LOC_KTT_expCryoAircraftEngines_Title = Experimental Cryogenic Aircraft Engineszzz
#LOC_KTT_expCryoAircraftEngines_Description = Surely you can't seriously believe these are engines for aircraft!zzz</v>
      </c>
    </row>
    <row r="285" spans="1:20" x14ac:dyDescent="0.35">
      <c r="A285" s="20" t="s">
        <v>1060</v>
      </c>
      <c r="B285" s="17">
        <f>VLOOKUP(primary[[#This Row],[id]],TreeDesign!$A$3:$C$500,2,FALSE)</f>
        <v>10.5</v>
      </c>
      <c r="C285" s="17">
        <f>VLOOKUP(primary[[#This Row],[id]],TreeDesign!$A$3:$C$500,3,FALSE)</f>
        <v>15</v>
      </c>
      <c r="D285" t="s">
        <v>1091</v>
      </c>
      <c r="E285" t="s">
        <v>1091</v>
      </c>
      <c r="F285" s="20" t="s">
        <v>1131</v>
      </c>
      <c r="G285" s="18" t="s">
        <v>349</v>
      </c>
      <c r="I285" t="s">
        <v>196</v>
      </c>
      <c r="J285" t="s">
        <v>267</v>
      </c>
      <c r="K285" t="s">
        <v>266</v>
      </c>
      <c r="O285" t="s">
        <v>1097</v>
      </c>
      <c r="P285">
        <v>1.1000000000000001</v>
      </c>
      <c r="Q2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5" t="s">
        <v>296</v>
      </c>
      <c r="S28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expLiquidFuelAircraftEngines
    tier = 10.5
    title = #LOC_KTT_expLiquidFuelAircraftEngines_Title // Experimental Liquid Fuel Aircraft Engines
    description =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
    cost = 743
    hideEmpty = False
    nodeName = ktt_expLiquidFuelAircraftEngines
    anyToUnlock = True
    icon = KiwiTechTree/Icons/ktt_icon_expLiquidFuelAircraftEngines
    pos = -1255,1644,0
    scale = 0.7
    Parent
    {
        parentID = expAircraftEngines
        lineFrom = RIGHT
        lineTo = LEFT
    }
}</v>
      </c>
      <c r="T285" t="str">
        <f>_xlfn.CONCAT(IF(LEFT(primary[[#This Row],[title]],1)&lt;&gt;"#",_xlfn.CONCAT("#LOC_KTT_",primary[[#This Row],[id]],"_Title = ",primary[[#This Row],[title]],"zzz"),""),IF(LEFT(primary[[#This Row],[description]],1)&lt;&gt;"#",_xlfn.CONCAT(CHAR(10),"#LOC_KTT_",primary[[#This Row],[id]],"_Description = ",primary[[#This Row],[description]],"zzz"),""))</f>
        <v>#LOC_KTT_expLiquidFuelAircraftEngines_Title = Experimental Liquid Fuel Aircraft Engineszzz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whoa!'"zzz</v>
      </c>
    </row>
    <row r="286" spans="1:20" x14ac:dyDescent="0.35">
      <c r="A286" s="20" t="s">
        <v>197</v>
      </c>
      <c r="B286">
        <f>VLOOKUP(primary[[#This Row],[id]],TreeDesign!$A$3:$C$500,2,FALSE)</f>
        <v>10.5</v>
      </c>
      <c r="C286">
        <f>VLOOKUP(primary[[#This Row],[id]],TreeDesign!$A$3:$C$500,3,FALSE)</f>
        <v>16</v>
      </c>
      <c r="D286" t="s">
        <v>337</v>
      </c>
      <c r="E286" t="s">
        <v>337</v>
      </c>
      <c r="F286" t="s">
        <v>344</v>
      </c>
      <c r="G286" s="19" t="s">
        <v>349</v>
      </c>
      <c r="I286" t="s">
        <v>198</v>
      </c>
      <c r="J286" t="s">
        <v>267</v>
      </c>
      <c r="K286" t="s">
        <v>266</v>
      </c>
      <c r="O286" t="s">
        <v>1097</v>
      </c>
      <c r="Q2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6" t="s">
        <v>296</v>
      </c>
      <c r="S2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10.5
    title = #LOC_KTT_giganticCryoRocketry_Title // Gigantic Cryogenic Rocketry
    description = #LOC_KTT_giganticCryoRocketry_Description // These rockets are pretty big and they use some pretty chill fuel.
    cost = 675
    hideEmpty = False
    nodeName = ktt_giganticCryoRocketry
    anyToUnlock = True
    icon = KiwiTechTree/Icons/ktt_icon_giganticCryoRocketry
    pos = -1255,1600,0
    scale = 0.7
    Parent
    {
        parentID = giganticRocketry
        lineFrom = RIGHT
        lineTo = LEFT
    }
}</v>
      </c>
      <c r="T286" t="str">
        <f>_xlfn.CONCAT(IF(LEFT(primary[[#This Row],[title]],1)&lt;&gt;"#",_xlfn.CONCAT("#LOC_KTT_",primary[[#This Row],[id]],"_Title = ",primary[[#This Row],[title]],"zzz"),""),IF(LEFT(primary[[#This Row],[description]],1)&lt;&gt;"#",_xlfn.CONCAT(CHAR(10),"#LOC_KTT_",primary[[#This Row],[id]],"_Description = ",primary[[#This Row],[description]],"zzz"),""))</f>
        <v>#LOC_KTT_giganticCryoRocketry_Title = Gigantic Cryogenic Rocketryzzz
#LOC_KTT_giganticCryoRocketry_Description = These rockets are pretty big and they use some pretty chill fuel.zzz</v>
      </c>
    </row>
    <row r="287" spans="1:20" x14ac:dyDescent="0.35">
      <c r="A287" s="20" t="s">
        <v>1049</v>
      </c>
      <c r="B287">
        <f>VLOOKUP(primary[[#This Row],[id]],TreeDesign!$A$3:$C$500,2,FALSE)</f>
        <v>10.5</v>
      </c>
      <c r="C287">
        <f>VLOOKUP(primary[[#This Row],[id]],TreeDesign!$A$3:$C$500,3,FALSE)</f>
        <v>18</v>
      </c>
      <c r="D287" t="s">
        <v>1076</v>
      </c>
      <c r="E287" t="s">
        <v>1076</v>
      </c>
      <c r="F287" s="20" t="s">
        <v>1113</v>
      </c>
      <c r="G287" s="19" t="s">
        <v>349</v>
      </c>
      <c r="I287" t="s">
        <v>198</v>
      </c>
      <c r="J287" t="s">
        <v>267</v>
      </c>
      <c r="K287" t="s">
        <v>266</v>
      </c>
      <c r="O287" t="s">
        <v>1097</v>
      </c>
      <c r="Q2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7" t="s">
        <v>296</v>
      </c>
      <c r="S2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giganticLiquidFuelRocketry
    tier = 10.5
    title = #LOC_KTT_giganticLiquidFuelRocketry_Title // Gigantic Liquid Fuel Rocketry
    description = #LOC_KTT_giganticLiquidFuelRocketry_Description // Some day we will look at these rockets and wish we could build something bigger.  Today, they are ok for what we need.
    cost = 675
    hideEmpty = False
    nodeName = ktt_giganticLiquidFuelRocketry
    anyToUnlock = True
    icon = KiwiTechTree/Icons/ktt_icon_giganticLiquidFuelRocketry
    pos = -1255,1512,0
    scale = 0.7
    Parent
    {
        parentID = giganticRocketry
        lineFrom = RIGHT
        lineTo = LEFT
    }
}</v>
      </c>
      <c r="T287" t="str">
        <f>_xlfn.CONCAT(IF(LEFT(primary[[#This Row],[title]],1)&lt;&gt;"#",_xlfn.CONCAT("#LOC_KTT_",primary[[#This Row],[id]],"_Title = ",primary[[#This Row],[title]],"zzz"),""),IF(LEFT(primary[[#This Row],[description]],1)&lt;&gt;"#",_xlfn.CONCAT(CHAR(10),"#LOC_KTT_",primary[[#This Row],[id]],"_Description = ",primary[[#This Row],[description]],"zzz"),""))</f>
        <v>#LOC_KTT_giganticLiquidFuelRocketry_Title = Gigantic Liquid Fuel Rocketryzzz
#LOC_KTT_giganticLiquidFuelRocketry_Description = Some day we will look at these rockets and wish we could build something bigger.  Today, they are ok for what we need.zzz</v>
      </c>
    </row>
    <row r="288" spans="1:20" x14ac:dyDescent="0.35">
      <c r="A288" s="20" t="s">
        <v>1434</v>
      </c>
      <c r="B288" s="17">
        <f>VLOOKUP(primary[[#This Row],[id]],TreeDesign!$A$3:$C$500,2,FALSE)</f>
        <v>11</v>
      </c>
      <c r="C288" s="17">
        <f>VLOOKUP(primary[[#This Row],[id]],TreeDesign!$A$3:$C$500,3,FALSE)</f>
        <v>1</v>
      </c>
      <c r="D288" s="22" t="s">
        <v>1449</v>
      </c>
      <c r="E288" s="22" t="s">
        <v>1449</v>
      </c>
      <c r="F288" s="22" t="s">
        <v>1449</v>
      </c>
      <c r="G288" s="18" t="s">
        <v>350</v>
      </c>
      <c r="P288">
        <v>0</v>
      </c>
      <c r="Q2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8" t="s">
        <v>296</v>
      </c>
      <c r="S28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
    tier = 11
    title = #LOC_KTT_tier11_Title // Tier 11
    description = #LOC_KTT_tier11_Description // Tier 11
    cost = 0
    hideEmpty = False
    nodeName = ktt_tier11
    anyToUnlock = False
    icon = KiwiTechTree/Icons/ktt_icon_tier11
    pos = -1090,2260,0
    scale = 0.7
}</v>
      </c>
      <c r="T288" s="17" t="str">
        <f>_xlfn.CONCAT(IF(LEFT(primary[[#This Row],[title]],1)&lt;&gt;"#",_xlfn.CONCAT("#LOC_KTT_",primary[[#This Row],[id]],"_Title = ",primary[[#This Row],[title]],"zzz"),""),IF(LEFT(primary[[#This Row],[description]],1)&lt;&gt;"#",_xlfn.CONCAT(CHAR(10),"#LOC_KTT_",primary[[#This Row],[id]],"_Description = ",primary[[#This Row],[description]],"zzz"),""))</f>
        <v>#LOC_KTT_tier11_Title = Tier 11zzz
#LOC_KTT_tier11_Description = Tier 11zzz</v>
      </c>
    </row>
    <row r="289" spans="1:20" x14ac:dyDescent="0.35">
      <c r="A289" s="20" t="s">
        <v>213</v>
      </c>
      <c r="B289">
        <f>VLOOKUP(primary[[#This Row],[id]],TreeDesign!$A$3:$C$500,2,FALSE)</f>
        <v>11</v>
      </c>
      <c r="C289">
        <f>VLOOKUP(primary[[#This Row],[id]],TreeDesign!$A$3:$C$500,3,FALSE)</f>
        <v>4</v>
      </c>
      <c r="D289" t="s">
        <v>702</v>
      </c>
      <c r="E289" t="s">
        <v>1373</v>
      </c>
      <c r="F289" t="s">
        <v>703</v>
      </c>
      <c r="G289" s="19" t="s">
        <v>350</v>
      </c>
      <c r="I289" t="s">
        <v>190</v>
      </c>
      <c r="J289" t="s">
        <v>267</v>
      </c>
      <c r="K289" t="s">
        <v>266</v>
      </c>
      <c r="P289">
        <v>1.35</v>
      </c>
      <c r="Q2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89" t="s">
        <v>387</v>
      </c>
      <c r="S2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2734
    hideEmpty = False
    nodeName = ktt_exoticNuclearPower
    anyToUnlock = False
    icon = KiwiTechTree/Icons/ktt_icon_exoticNuclearPower
    pos = -1090,2128,0
    scale = 0.7
    Parent
    {
        parentID = expNuclearPower
        lineFrom = RIGHT
        lineTo = LEFT
    }
}</v>
      </c>
      <c r="T289" t="str">
        <f>_xlfn.CONCAT(IF(LEFT(primary[[#This Row],[title]],1)&lt;&gt;"#",_xlfn.CONCAT("#LOC_KTT_",primary[[#This Row],[id]],"_Title = ",primary[[#This Row],[title]],"zzz"),""),IF(LEFT(primary[[#This Row],[description]],1)&lt;&gt;"#",_xlfn.CONCAT(CHAR(10),"#LOC_KTT_",primary[[#This Row],[id]],"_Description = ",primary[[#This Row],[description]],"zzz"),""))</f>
        <v/>
      </c>
    </row>
    <row r="290" spans="1:20" x14ac:dyDescent="0.35">
      <c r="A290" s="20" t="s">
        <v>214</v>
      </c>
      <c r="B290">
        <f>VLOOKUP(primary[[#This Row],[id]],TreeDesign!$A$3:$C$500,2,FALSE)</f>
        <v>11</v>
      </c>
      <c r="C290">
        <f>VLOOKUP(primary[[#This Row],[id]],TreeDesign!$A$3:$C$500,3,FALSE)</f>
        <v>5</v>
      </c>
      <c r="D290" t="s">
        <v>733</v>
      </c>
      <c r="E290" t="s">
        <v>1374</v>
      </c>
      <c r="F290" t="s">
        <v>734</v>
      </c>
      <c r="G290" s="19" t="s">
        <v>350</v>
      </c>
      <c r="H290" t="s">
        <v>735</v>
      </c>
      <c r="I290" t="s">
        <v>191</v>
      </c>
      <c r="J290" t="s">
        <v>267</v>
      </c>
      <c r="K290" t="s">
        <v>266</v>
      </c>
      <c r="P290">
        <v>1.35</v>
      </c>
      <c r="Q2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90" t="s">
        <v>387</v>
      </c>
      <c r="S2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2734
    hideEmpty = False
    nodeName = ktt_exoticNuclearPropulsion
    anyToUnlock = False
    icon = CommunityTechTree/UI/ctt_icon_exoticNuclearPropulsion
    pos = -1090,2084,0
    scale = 0.7
    Parent
    {
        parentID = expNuclearPropulsion
        lineFrom = RIGHT
        lineTo = LEFT
    }
}</v>
      </c>
      <c r="T290" t="str">
        <f>_xlfn.CONCAT(IF(LEFT(primary[[#This Row],[title]],1)&lt;&gt;"#",_xlfn.CONCAT("#LOC_KTT_",primary[[#This Row],[id]],"_Title = ",primary[[#This Row],[title]],"zzz"),""),IF(LEFT(primary[[#This Row],[description]],1)&lt;&gt;"#",_xlfn.CONCAT(CHAR(10),"#LOC_KTT_",primary[[#This Row],[id]],"_Description = ",primary[[#This Row],[description]],"zzz"),""))</f>
        <v/>
      </c>
    </row>
    <row r="291" spans="1:20" x14ac:dyDescent="0.35">
      <c r="A291" s="20" t="s">
        <v>1529</v>
      </c>
      <c r="B291" s="17">
        <f>VLOOKUP(primary[[#This Row],[id]],TreeDesign!$A$3:$C$500,2,FALSE)</f>
        <v>11</v>
      </c>
      <c r="C291" s="17">
        <f>VLOOKUP(primary[[#This Row],[id]],TreeDesign!$A$3:$C$500,3,FALSE)</f>
        <v>7</v>
      </c>
      <c r="D291" t="s">
        <v>1546</v>
      </c>
      <c r="E291" t="s">
        <v>1546</v>
      </c>
      <c r="F291" t="s">
        <v>1547</v>
      </c>
      <c r="G291" s="18" t="s">
        <v>350</v>
      </c>
      <c r="I291" t="s">
        <v>192</v>
      </c>
      <c r="J291" t="s">
        <v>267</v>
      </c>
      <c r="K291" t="s">
        <v>266</v>
      </c>
      <c r="L291" t="s">
        <v>189</v>
      </c>
      <c r="M291" t="s">
        <v>267</v>
      </c>
      <c r="N291" t="s">
        <v>266</v>
      </c>
      <c r="P291">
        <v>1.5</v>
      </c>
      <c r="Q29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1" t="s">
        <v>1572</v>
      </c>
      <c r="S29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advFusionRockets
    tier = 11
    title = #LOC_KTT_advFusionRockets_Title // Advanced Fusion Rockets
    description = #LOC_KTT_advFusionRockets_Description // These rockets are going to do their best to make everything else obsolete.
    cost = 3038
    hideEmpty = False
    nodeName = ktt_advFusionRockets
    anyToUnlock = False
    icon = KiwiTechTree/Icons/ktt_icon_advFusionRockets
    pos = -1090,1996,0
    scale = 0.7
    Parent
    {
        parentID = fusionRockets
        lineFrom = RIGHT
        lineTo = LEFT
    }
    Parent
    {
        parentID = fusionPower
        lineFrom = RIGHT
        lineTo = LEFT
    }
}</v>
      </c>
      <c r="T291" s="17" t="str">
        <f>_xlfn.CONCAT(IF(LEFT(primary[[#This Row],[title]],1)&lt;&gt;"#",_xlfn.CONCAT("#LOC_KTT_",primary[[#This Row],[id]],"_Title = ",primary[[#This Row],[title]],"zzz"),""),IF(LEFT(primary[[#This Row],[description]],1)&lt;&gt;"#",_xlfn.CONCAT(CHAR(10),"#LOC_KTT_",primary[[#This Row],[id]],"_Description = ",primary[[#This Row],[description]],"zzz"),""))</f>
        <v>#LOC_KTT_advFusionRockets_Title = Advanced Fusion Rocketszzz
#LOC_KTT_advFusionRockets_Description = These rockets are going to do their best to make everything else obsolete.zzz</v>
      </c>
    </row>
    <row r="292" spans="1:20" x14ac:dyDescent="0.35">
      <c r="A292" s="20" t="s">
        <v>215</v>
      </c>
      <c r="B292">
        <f>VLOOKUP(primary[[#This Row],[id]],TreeDesign!$A$3:$C$500,2,FALSE)</f>
        <v>11</v>
      </c>
      <c r="C292">
        <f>VLOOKUP(primary[[#This Row],[id]],TreeDesign!$A$3:$C$500,3,FALSE)</f>
        <v>6</v>
      </c>
      <c r="D292" t="s">
        <v>707</v>
      </c>
      <c r="E292" t="s">
        <v>1375</v>
      </c>
      <c r="F292" t="s">
        <v>708</v>
      </c>
      <c r="G292" s="19" t="s">
        <v>350</v>
      </c>
      <c r="H292" t="s">
        <v>709</v>
      </c>
      <c r="I292" t="s">
        <v>189</v>
      </c>
      <c r="J292" t="s">
        <v>267</v>
      </c>
      <c r="K292" t="s">
        <v>266</v>
      </c>
      <c r="L292" t="s">
        <v>192</v>
      </c>
      <c r="M292" t="s">
        <v>267</v>
      </c>
      <c r="N292" t="s">
        <v>266</v>
      </c>
      <c r="P292">
        <v>1.5</v>
      </c>
      <c r="Q2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2" t="s">
        <v>387</v>
      </c>
      <c r="S2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3038
    hideEmpty = False
    nodeName = ktt_advFusionReactions
    anyToUnlock = False
    icon = CommunityTechTree/UI/ctt_icon_advFusionReactions
    pos = -1090,2040,0
    scale = 0.7
    Parent
    {
        parentID = fusionPower
        lineFrom = RIGHT
        lineTo = LEFT
    }
    Parent
    {
        parentID = fusionRockets
        lineFrom = RIGHT
        lineTo = LEFT
    }
}</v>
      </c>
      <c r="T292" t="str">
        <f>_xlfn.CONCAT(IF(LEFT(primary[[#This Row],[title]],1)&lt;&gt;"#",_xlfn.CONCAT("#LOC_KTT_",primary[[#This Row],[id]],"_Title = ",primary[[#This Row],[title]],"zzz"),""),IF(LEFT(primary[[#This Row],[description]],1)&lt;&gt;"#",_xlfn.CONCAT(CHAR(10),"#LOC_KTT_",primary[[#This Row],[id]],"_Description = ",primary[[#This Row],[description]],"zzz"),""))</f>
        <v/>
      </c>
    </row>
    <row r="293" spans="1:20" x14ac:dyDescent="0.35">
      <c r="A293" s="20" t="s">
        <v>217</v>
      </c>
      <c r="B293">
        <f>VLOOKUP(primary[[#This Row],[id]],TreeDesign!$A$3:$C$500,2,FALSE)</f>
        <v>11</v>
      </c>
      <c r="C293">
        <f>VLOOKUP(primary[[#This Row],[id]],TreeDesign!$A$3:$C$500,3,FALSE)</f>
        <v>9</v>
      </c>
      <c r="D293" t="s">
        <v>904</v>
      </c>
      <c r="E293" t="s">
        <v>1376</v>
      </c>
      <c r="F293" t="s">
        <v>905</v>
      </c>
      <c r="G293" s="19" t="s">
        <v>350</v>
      </c>
      <c r="H293" t="s">
        <v>906</v>
      </c>
      <c r="I293" t="s">
        <v>195</v>
      </c>
      <c r="J293" t="s">
        <v>267</v>
      </c>
      <c r="K293" t="s">
        <v>266</v>
      </c>
      <c r="P293">
        <v>1.2</v>
      </c>
      <c r="Q2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3" t="s">
        <v>387</v>
      </c>
      <c r="S2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2430
    hideEmpty = False
    nodeName = ktt_expGriddedThrusters
    anyToUnlock = False
    icon = CommunityTechTree/UI/ctt_icon_experimentalElectrostaticPropulsion
    pos = -1090,1908,0
    scale = 0.7
    Parent
    {
        parentID = advGriddedThrusters
        lineFrom = RIGHT
        lineTo = LEFT
    }
}</v>
      </c>
      <c r="T293" t="str">
        <f>_xlfn.CONCAT(IF(LEFT(primary[[#This Row],[title]],1)&lt;&gt;"#",_xlfn.CONCAT("#LOC_KTT_",primary[[#This Row],[id]],"_Title = ",primary[[#This Row],[title]],"zzz"),""),IF(LEFT(primary[[#This Row],[description]],1)&lt;&gt;"#",_xlfn.CONCAT(CHAR(10),"#LOC_KTT_",primary[[#This Row],[id]],"_Description = ",primary[[#This Row],[description]],"zzz"),""))</f>
        <v/>
      </c>
    </row>
    <row r="294" spans="1:20" x14ac:dyDescent="0.35">
      <c r="A294" s="20" t="s">
        <v>216</v>
      </c>
      <c r="B294">
        <f>VLOOKUP(primary[[#This Row],[id]],TreeDesign!$A$3:$C$500,2,FALSE)</f>
        <v>11</v>
      </c>
      <c r="C294">
        <f>VLOOKUP(primary[[#This Row],[id]],TreeDesign!$A$3:$C$500,3,FALSE)</f>
        <v>10</v>
      </c>
      <c r="D294" t="s">
        <v>910</v>
      </c>
      <c r="E294" t="s">
        <v>1377</v>
      </c>
      <c r="F294" t="s">
        <v>911</v>
      </c>
      <c r="G294" s="19" t="s">
        <v>350</v>
      </c>
      <c r="H294" t="s">
        <v>912</v>
      </c>
      <c r="I294" t="s">
        <v>194</v>
      </c>
      <c r="J294" t="s">
        <v>267</v>
      </c>
      <c r="K294" t="s">
        <v>266</v>
      </c>
      <c r="P294">
        <v>1.2</v>
      </c>
      <c r="Q2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4" t="s">
        <v>387</v>
      </c>
      <c r="S2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2430
    hideEmpty = False
    nodeName = ktt_advEMSystems
    anyToUnlock = False
    icon = CommunityTechTree/UI/ctt_icon_advancedPlasmaPropulsion
    pos = -1090,1864,0
    scale = 0.7
    Parent
    {
        parentID = plasmaPropulsion
        lineFrom = RIGHT
        lineTo = LEFT
    }
}</v>
      </c>
      <c r="T294" t="str">
        <f>_xlfn.CONCAT(IF(LEFT(primary[[#This Row],[title]],1)&lt;&gt;"#",_xlfn.CONCAT("#LOC_KTT_",primary[[#This Row],[id]],"_Title = ",primary[[#This Row],[title]],"zzz"),""),IF(LEFT(primary[[#This Row],[description]],1)&lt;&gt;"#",_xlfn.CONCAT(CHAR(10),"#LOC_KTT_",primary[[#This Row],[id]],"_Description = ",primary[[#This Row],[description]],"zzz"),""))</f>
        <v/>
      </c>
    </row>
    <row r="295" spans="1:20" x14ac:dyDescent="0.35">
      <c r="A295" s="20" t="s">
        <v>218</v>
      </c>
      <c r="B295">
        <f>VLOOKUP(primary[[#This Row],[id]],TreeDesign!$A$3:$C$500,2,FALSE)</f>
        <v>11</v>
      </c>
      <c r="C295">
        <f>VLOOKUP(primary[[#This Row],[id]],TreeDesign!$A$3:$C$500,3,FALSE)</f>
        <v>14</v>
      </c>
      <c r="D295" t="s">
        <v>634</v>
      </c>
      <c r="E295" t="s">
        <v>634</v>
      </c>
      <c r="F295" t="s">
        <v>635</v>
      </c>
      <c r="G295" s="19" t="s">
        <v>350</v>
      </c>
      <c r="I295" t="s">
        <v>196</v>
      </c>
      <c r="J295" t="s">
        <v>267</v>
      </c>
      <c r="K295" t="s">
        <v>266</v>
      </c>
      <c r="P295">
        <v>1.1000000000000001</v>
      </c>
      <c r="Q2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2228</v>
      </c>
      <c r="R295" t="s">
        <v>296</v>
      </c>
      <c r="S2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2228
    hideEmpty = False
    nodeName = ktt_hybridAircraftEngines
    anyToUnlock = False
    icon = KiwiTechTree/Icons/ktt_icon_hybridAircraftEngines
    pos = -1090,1688,0
    scale = 0.7
    Parent
    {
        parentID = expAircraftEngines
        lineFrom = RIGHT
        lineTo = LEFT
    }
}</v>
      </c>
      <c r="T295" t="str">
        <f>_xlfn.CONCAT(IF(LEFT(primary[[#This Row],[title]],1)&lt;&gt;"#",_xlfn.CONCAT("#LOC_KTT_",primary[[#This Row],[id]],"_Title = ",primary[[#This Row],[title]],"zzz"),""),IF(LEFT(primary[[#This Row],[description]],1)&lt;&gt;"#",_xlfn.CONCAT(CHAR(10),"#LOC_KTT_",primary[[#This Row],[id]],"_Description = ",primary[[#This Row],[description]],"zzz"),""))</f>
        <v>#LOC_KTT_hybridAircraftEngines_Title = Hybrid Aircraft Engineszzz
#LOC_KTT_hybridAircraftEngines_Description = These are definitely not just for taking a slow cruise around Kerbin.zzz</v>
      </c>
    </row>
    <row r="296" spans="1:20" x14ac:dyDescent="0.35">
      <c r="A296" s="20" t="s">
        <v>220</v>
      </c>
      <c r="B296">
        <f>VLOOKUP(primary[[#This Row],[id]],TreeDesign!$A$3:$C$500,2,FALSE)</f>
        <v>11</v>
      </c>
      <c r="C296">
        <f>VLOOKUP(primary[[#This Row],[id]],TreeDesign!$A$3:$C$500,3,FALSE)</f>
        <v>17</v>
      </c>
      <c r="D296" t="s">
        <v>390</v>
      </c>
      <c r="E296" t="s">
        <v>1378</v>
      </c>
      <c r="F296" t="s">
        <v>391</v>
      </c>
      <c r="G296" s="17" t="s">
        <v>350</v>
      </c>
      <c r="H296" t="s">
        <v>402</v>
      </c>
      <c r="I296" t="s">
        <v>198</v>
      </c>
      <c r="J296" t="s">
        <v>267</v>
      </c>
      <c r="K296" t="s">
        <v>266</v>
      </c>
      <c r="Q2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6" t="s">
        <v>387</v>
      </c>
      <c r="S2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-1090,1556,0
    scale = 0.7
    Parent
    {
        parentID = giganticRocketry
        lineFrom = RIGHT
        lineTo = LEFT
    }
}</v>
      </c>
      <c r="T296" t="str">
        <f>_xlfn.CONCAT(IF(LEFT(primary[[#This Row],[title]],1)&lt;&gt;"#",_xlfn.CONCAT("#LOC_KTT_",primary[[#This Row],[id]],"_Title = ",primary[[#This Row],[title]],"zzz"),""),IF(LEFT(primary[[#This Row],[description]],1)&lt;&gt;"#",_xlfn.CONCAT(CHAR(10),"#LOC_KTT_",primary[[#This Row],[id]],"_Description = ",primary[[#This Row],[description]],"zzz"),""))</f>
        <v/>
      </c>
    </row>
    <row r="297" spans="1:20" x14ac:dyDescent="0.35">
      <c r="A297" s="20" t="s">
        <v>221</v>
      </c>
      <c r="B297">
        <f>VLOOKUP(primary[[#This Row],[id]],TreeDesign!$A$3:$C$500,2,FALSE)</f>
        <v>11</v>
      </c>
      <c r="C297">
        <f>VLOOKUP(primary[[#This Row],[id]],TreeDesign!$A$3:$C$500,3,FALSE)</f>
        <v>20</v>
      </c>
      <c r="D297" t="s">
        <v>418</v>
      </c>
      <c r="E297" t="s">
        <v>1379</v>
      </c>
      <c r="F297" t="s">
        <v>419</v>
      </c>
      <c r="G297" s="17" t="s">
        <v>350</v>
      </c>
      <c r="H297" t="s">
        <v>1001</v>
      </c>
      <c r="I297" t="s">
        <v>199</v>
      </c>
      <c r="J297" t="s">
        <v>267</v>
      </c>
      <c r="K297" t="s">
        <v>266</v>
      </c>
      <c r="L297" t="s">
        <v>200</v>
      </c>
      <c r="M297" t="s">
        <v>267</v>
      </c>
      <c r="N297" t="s">
        <v>266</v>
      </c>
      <c r="Q2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7" t="s">
        <v>387</v>
      </c>
      <c r="S2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-1090,1424,0
    scale = 0.7
    Parent
    {
        parentID = exoticFuelStorage
        lineFrom = RIGHT
        lineTo = LEFT
    }
    Parent
    {
        parentID = automatedDecouplingSystems
        lineFrom = RIGHT
        lineTo = LEFT
    }
}</v>
      </c>
      <c r="T297" t="str">
        <f>_xlfn.CONCAT(IF(LEFT(primary[[#This Row],[title]],1)&lt;&gt;"#",_xlfn.CONCAT("#LOC_KTT_",primary[[#This Row],[id]],"_Title = ",primary[[#This Row],[title]],"zzz"),""),IF(LEFT(primary[[#This Row],[description]],1)&lt;&gt;"#",_xlfn.CONCAT(CHAR(10),"#LOC_KTT_",primary[[#This Row],[id]],"_Description = ",primary[[#This Row],[description]],"zzz"),""))</f>
        <v/>
      </c>
    </row>
    <row r="298" spans="1:20" x14ac:dyDescent="0.35">
      <c r="A298" s="20" t="s">
        <v>222</v>
      </c>
      <c r="B298">
        <f>VLOOKUP(primary[[#This Row],[id]],TreeDesign!$A$3:$C$500,2,FALSE)</f>
        <v>11</v>
      </c>
      <c r="C298">
        <f>VLOOKUP(primary[[#This Row],[id]],TreeDesign!$A$3:$C$500,3,FALSE)</f>
        <v>24</v>
      </c>
      <c r="D298" t="s">
        <v>919</v>
      </c>
      <c r="E298" t="s">
        <v>919</v>
      </c>
      <c r="F298" t="s">
        <v>920</v>
      </c>
      <c r="G298" s="19" t="s">
        <v>350</v>
      </c>
      <c r="I298" t="s">
        <v>201</v>
      </c>
      <c r="J298" t="s">
        <v>267</v>
      </c>
      <c r="K298" t="s">
        <v>266</v>
      </c>
      <c r="L298" t="s">
        <v>205</v>
      </c>
      <c r="M298" t="s">
        <v>267</v>
      </c>
      <c r="N298" t="s">
        <v>266</v>
      </c>
      <c r="Q2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8" t="s">
        <v>296</v>
      </c>
      <c r="S2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-1090,1248,0
    scale = 0.7
    Parent
    {
        parentID = aerographite
        lineFrom = RIGHT
        lineTo = LEFT
    }
    Parent
    {
        parentID = orbitalMegastructures
        lineFrom = RIGHT
        lineTo = LEFT
    }
}</v>
      </c>
      <c r="T298" t="str">
        <f>_xlfn.CONCAT(IF(LEFT(primary[[#This Row],[title]],1)&lt;&gt;"#",_xlfn.CONCAT("#LOC_KTT_",primary[[#This Row],[id]],"_Title = ",primary[[#This Row],[title]],"zzz"),""),IF(LEFT(primary[[#This Row],[description]],1)&lt;&gt;"#",_xlfn.CONCAT(CHAR(10),"#LOC_KTT_",primary[[#This Row],[id]],"_Description = ",primary[[#This Row],[description]],"zzz"),""))</f>
        <v>#LOC_KTT_bioActivatedAerographite_Title = Bio-Activated Aerographitezzz
#LOC_KTT_bioActivatedAerographite_Description = Please don't tell the marketing department that if something went from 0% of something to 100% of something, it is not 100% more that thing.  Math…zzz</v>
      </c>
    </row>
    <row r="299" spans="1:20" x14ac:dyDescent="0.35">
      <c r="A299" s="20" t="s">
        <v>1420</v>
      </c>
      <c r="B299" s="17">
        <f>VLOOKUP(primary[[#This Row],[id]],TreeDesign!$A$3:$C$500,2,FALSE)</f>
        <v>11</v>
      </c>
      <c r="C299" s="17">
        <f>VLOOKUP(primary[[#This Row],[id]],TreeDesign!$A$3:$C$500,3,FALSE)</f>
        <v>33</v>
      </c>
      <c r="D299" t="s">
        <v>1421</v>
      </c>
      <c r="E299" t="s">
        <v>1421</v>
      </c>
      <c r="F299" t="s">
        <v>1422</v>
      </c>
      <c r="G299" s="18" t="s">
        <v>350</v>
      </c>
      <c r="I299" t="s">
        <v>210</v>
      </c>
      <c r="J299" t="s">
        <v>267</v>
      </c>
      <c r="K299" t="s">
        <v>266</v>
      </c>
      <c r="Q2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9" t="s">
        <v>296</v>
      </c>
      <c r="S299"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advancedRadiators
    tier = 11
    title = #LOC_KTT_advancedRadiators_Title // Advanced Radiators
    description = #LOC_KTT_advancedRadiators_Description // If you cannot stand the heat, get out of the kitchen or use some of these radiators.
    cost = 2025
    hideEmpty = False
    nodeName = ktt_advancedRadiators
    anyToUnlock = False
    icon = KiwiTechTree/Icons/ktt_icon_advancedRadiators
    pos = -1090,852,0
    scale = 0.7
    Parent
    {
        parentID = specializedRadiators
        lineFrom = RIGHT
        lineTo = LEFT
    }
}</v>
      </c>
      <c r="T299" s="17" t="str">
        <f>_xlfn.CONCAT(IF(LEFT(primary[[#This Row],[title]],1)&lt;&gt;"#",_xlfn.CONCAT("#LOC_KTT_",primary[[#This Row],[id]],"_Title = ",primary[[#This Row],[title]],"zzz"),""),IF(LEFT(primary[[#This Row],[description]],1)&lt;&gt;"#",_xlfn.CONCAT(CHAR(10),"#LOC_KTT_",primary[[#This Row],[id]],"_Description = ",primary[[#This Row],[description]],"zzz"),""))</f>
        <v>#LOC_KTT_advancedRadiators_Title = Advanced Radiatorszzz
#LOC_KTT_advancedRadiators_Description = If you cannot stand the heat, get out of the kitchen or use some of these radiators.zzz</v>
      </c>
    </row>
    <row r="300" spans="1:20" x14ac:dyDescent="0.35">
      <c r="A300" s="20" t="s">
        <v>223</v>
      </c>
      <c r="B300">
        <f>VLOOKUP(primary[[#This Row],[id]],TreeDesign!$A$3:$C$500,2,FALSE)</f>
        <v>11</v>
      </c>
      <c r="C300">
        <f>VLOOKUP(primary[[#This Row],[id]],TreeDesign!$A$3:$C$500,3,FALSE)</f>
        <v>40</v>
      </c>
      <c r="D300" t="s">
        <v>962</v>
      </c>
      <c r="E300" t="s">
        <v>1380</v>
      </c>
      <c r="F300" t="s">
        <v>963</v>
      </c>
      <c r="G300" s="19" t="s">
        <v>350</v>
      </c>
      <c r="H300" t="s">
        <v>1004</v>
      </c>
      <c r="I300" t="s">
        <v>170</v>
      </c>
      <c r="J300" t="s">
        <v>267</v>
      </c>
      <c r="K300" t="s">
        <v>266</v>
      </c>
      <c r="L300" t="s">
        <v>208</v>
      </c>
      <c r="M300" t="s">
        <v>267</v>
      </c>
      <c r="N300" t="s">
        <v>266</v>
      </c>
      <c r="Q3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0" t="s">
        <v>387</v>
      </c>
      <c r="S3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-1090,544,0
    scale = 0.7
    Parent
    {
        parentID = scientificOutposts
        lineFrom = RIGHT
        lineTo = LEFT
    }
    Parent
    {
        parentID = metascience
        lineFrom = RIGHT
        lineTo = LEFT
    }
}</v>
      </c>
      <c r="T300" t="str">
        <f>_xlfn.CONCAT(IF(LEFT(primary[[#This Row],[title]],1)&lt;&gt;"#",_xlfn.CONCAT("#LOC_KTT_",primary[[#This Row],[id]],"_Title = ",primary[[#This Row],[title]],"zzz"),""),IF(LEFT(primary[[#This Row],[description]],1)&lt;&gt;"#",_xlfn.CONCAT(CHAR(10),"#LOC_KTT_",primary[[#This Row],[id]],"_Description = ",primary[[#This Row],[description]],"zzz"),""))</f>
        <v/>
      </c>
    </row>
    <row r="301" spans="1:20" x14ac:dyDescent="0.35">
      <c r="A301" s="20" t="s">
        <v>226</v>
      </c>
      <c r="B301">
        <f>VLOOKUP(primary[[#This Row],[id]],TreeDesign!$A$3:$C$500,2,FALSE)</f>
        <v>11</v>
      </c>
      <c r="C301">
        <f>VLOOKUP(primary[[#This Row],[id]],TreeDesign!$A$3:$C$500,3,FALSE)</f>
        <v>42</v>
      </c>
      <c r="D301" t="s">
        <v>924</v>
      </c>
      <c r="E301" t="s">
        <v>924</v>
      </c>
      <c r="F301" t="s">
        <v>964</v>
      </c>
      <c r="G301" s="19" t="s">
        <v>350</v>
      </c>
      <c r="I301" t="s">
        <v>209</v>
      </c>
      <c r="J301" t="s">
        <v>267</v>
      </c>
      <c r="K301" t="s">
        <v>266</v>
      </c>
      <c r="Q3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1" t="s">
        <v>296</v>
      </c>
      <c r="S3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-1090,456,0
    scale = 0.7
    Parent
    {
        parentID = xBandCommunications
        lineFrom = RIGHT
        lineTo = LEFT
    }
}</v>
      </c>
      <c r="T301" t="str">
        <f>_xlfn.CONCAT(IF(LEFT(primary[[#This Row],[title]],1)&lt;&gt;"#",_xlfn.CONCAT("#LOC_KTT_",primary[[#This Row],[id]],"_Title = ",primary[[#This Row],[title]],"zzz"),""),IF(LEFT(primary[[#This Row],[description]],1)&lt;&gt;"#",_xlfn.CONCAT(CHAR(10),"#LOC_KTT_",primary[[#This Row],[id]],"_Description = ",primary[[#This Row],[description]],"zzz"),""))</f>
        <v>#LOC_KTT_deepSpaceOpticalCommunications_Title = Deep Space Optical Communicationszzz
#LOC_KTT_deepSpaceOpticalCommunications_Description = It is like fiber optic cables, but without the cables.zzz</v>
      </c>
    </row>
    <row r="302" spans="1:20" x14ac:dyDescent="0.35">
      <c r="A302" s="20" t="s">
        <v>1514</v>
      </c>
      <c r="B302" s="17">
        <f>VLOOKUP(primary[[#This Row],[id]],TreeDesign!$A$3:$C$500,2,FALSE)</f>
        <v>11</v>
      </c>
      <c r="C302" s="17">
        <f>VLOOKUP(primary[[#This Row],[id]],TreeDesign!$A$3:$C$500,3,FALSE)</f>
        <v>43</v>
      </c>
      <c r="D302" t="s">
        <v>1515</v>
      </c>
      <c r="E302" t="s">
        <v>1515</v>
      </c>
      <c r="F302" t="s">
        <v>1516</v>
      </c>
      <c r="G302" s="18" t="s">
        <v>350</v>
      </c>
      <c r="I302" t="s">
        <v>175</v>
      </c>
      <c r="J302" t="s">
        <v>267</v>
      </c>
      <c r="K302" t="s">
        <v>266</v>
      </c>
      <c r="Q30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2" t="s">
        <v>1572</v>
      </c>
      <c r="S3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artificialConsciousness
    tier = 11
    title = #LOC_KTT_artificialConsciousness_Title // Artificial Consciousness
    description =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
    cost = 2025
    hideEmpty = False
    nodeName = ktt_artificialConsciousness
    anyToUnlock = False
    icon = KiwiTechTree/Icons/ktt_icon_artificialConsciousness
    pos = -1090,412,0
    scale = 0.7
    Parent
    {
        parentID = artificialIntelligence
        lineFrom = RIGHT
        lineTo = LEFT
    }
}</v>
      </c>
      <c r="T302" s="17" t="str">
        <f>_xlfn.CONCAT(IF(LEFT(primary[[#This Row],[title]],1)&lt;&gt;"#",_xlfn.CONCAT("#LOC_KTT_",primary[[#This Row],[id]],"_Title = ",primary[[#This Row],[title]],"zzz"),""),IF(LEFT(primary[[#This Row],[description]],1)&lt;&gt;"#",_xlfn.CONCAT(CHAR(10),"#LOC_KTT_",primary[[#This Row],[id]],"_Description = ",primary[[#This Row],[description]],"zzz"),""))</f>
        <v>#LOC_KTT_artificialConsciousness_Title = Artificial Consciousnesszzz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artifact.zzz</v>
      </c>
    </row>
    <row r="303" spans="1:20" x14ac:dyDescent="0.35">
      <c r="A303" s="20" t="s">
        <v>1517</v>
      </c>
      <c r="B303" s="17">
        <f>VLOOKUP(primary[[#This Row],[id]],TreeDesign!$A$3:$C$500,2,FALSE)</f>
        <v>11</v>
      </c>
      <c r="C303" s="17">
        <f>VLOOKUP(primary[[#This Row],[id]],TreeDesign!$A$3:$C$500,3,FALSE)</f>
        <v>45</v>
      </c>
      <c r="D303" t="s">
        <v>1521</v>
      </c>
      <c r="E303" t="s">
        <v>1521</v>
      </c>
      <c r="F303" t="s">
        <v>1522</v>
      </c>
      <c r="G303" s="18" t="s">
        <v>350</v>
      </c>
      <c r="I303" t="s">
        <v>184</v>
      </c>
      <c r="J303" t="s">
        <v>267</v>
      </c>
      <c r="K303" t="s">
        <v>266</v>
      </c>
      <c r="Q30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3" t="s">
        <v>1572</v>
      </c>
      <c r="S30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specializedPVMaterials
    tier = 11
    title = #LOC_KTT_specializedPVMaterials_Title // Specialized Photovoltaic Materials
    description = #LOC_KTT_specializedPVMaterials_Description // Using a really long cable, we plan to... nah, just kidding.
    cost = 2025
    hideEmpty = False
    nodeName = ktt_specializedPVMaterials
    anyToUnlock = False
    icon = KiwiTechTree/Icons/ktt_icon_specializedPVMaterials
    pos = -1090,324,0
    scale = 0.7
    Parent
    {
        parentID = microwavePowerTransmission
        lineFrom = RIGHT
        lineTo = LEFT
    }
}</v>
      </c>
      <c r="T303" s="17" t="str">
        <f>_xlfn.CONCAT(IF(LEFT(primary[[#This Row],[title]],1)&lt;&gt;"#",_xlfn.CONCAT("#LOC_KTT_",primary[[#This Row],[id]],"_Title = ",primary[[#This Row],[title]],"zzz"),""),IF(LEFT(primary[[#This Row],[description]],1)&lt;&gt;"#",_xlfn.CONCAT(CHAR(10),"#LOC_KTT_",primary[[#This Row],[id]],"_Description = ",primary[[#This Row],[description]],"zzz"),""))</f>
        <v>#LOC_KTT_specializedPVMaterials_Title = Specialized Photovoltaic Materialszzz
#LOC_KTT_specializedPVMaterials_Description = Using a really long cable, we plan to... nah, just kidding.zzz</v>
      </c>
    </row>
    <row r="304" spans="1:20" x14ac:dyDescent="0.35">
      <c r="A304" s="20" t="s">
        <v>227</v>
      </c>
      <c r="B304">
        <f>VLOOKUP(primary[[#This Row],[id]],TreeDesign!$A$3:$C$500,2,FALSE)</f>
        <v>11</v>
      </c>
      <c r="C304">
        <f>VLOOKUP(primary[[#This Row],[id]],TreeDesign!$A$3:$C$500,3,FALSE)</f>
        <v>46</v>
      </c>
      <c r="D304" t="s">
        <v>965</v>
      </c>
      <c r="E304" t="s">
        <v>965</v>
      </c>
      <c r="F304" t="s">
        <v>966</v>
      </c>
      <c r="G304" s="19" t="s">
        <v>350</v>
      </c>
      <c r="I304" t="s">
        <v>183</v>
      </c>
      <c r="J304" t="s">
        <v>267</v>
      </c>
      <c r="K304" t="s">
        <v>266</v>
      </c>
      <c r="Q3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4" t="s">
        <v>296</v>
      </c>
      <c r="S3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-1090,280,0
    scale = 0.7
    Parent
    {
        parentID = exoticSolarTech
        lineFrom = RIGHT
        lineTo = LEFT
    }
}</v>
      </c>
      <c r="T304" t="str">
        <f>_xlfn.CONCAT(IF(LEFT(primary[[#This Row],[title]],1)&lt;&gt;"#",_xlfn.CONCAT("#LOC_KTT_",primary[[#This Row],[id]],"_Title = ",primary[[#This Row],[title]],"zzz"),""),IF(LEFT(primary[[#This Row],[description]],1)&lt;&gt;"#",_xlfn.CONCAT(CHAR(10),"#LOC_KTT_",primary[[#This Row],[id]],"_Description = ",primary[[#This Row],[description]],"zzz"),""))</f>
        <v>#LOC_KTT_omegaSolarTech_Title = Omega Solar Technologyzzz
#LOC_KTT_omegaSolarTech_Description = Every line ends somewhere, or does it?zzz</v>
      </c>
    </row>
    <row r="305" spans="1:20" x14ac:dyDescent="0.35">
      <c r="A305" s="20" t="s">
        <v>178</v>
      </c>
      <c r="B305">
        <f>VLOOKUP(primary[[#This Row],[id]],TreeDesign!$A$3:$C$500,2,FALSE)</f>
        <v>11</v>
      </c>
      <c r="C305">
        <f>VLOOKUP(primary[[#This Row],[id]],TreeDesign!$A$3:$C$500,3,FALSE)</f>
        <v>47</v>
      </c>
      <c r="D305" t="s">
        <v>941</v>
      </c>
      <c r="E305" t="s">
        <v>1381</v>
      </c>
      <c r="F305" t="s">
        <v>942</v>
      </c>
      <c r="G305" s="19" t="s">
        <v>350</v>
      </c>
      <c r="H305" t="s">
        <v>943</v>
      </c>
      <c r="I305" t="s">
        <v>177</v>
      </c>
      <c r="J305" t="s">
        <v>267</v>
      </c>
      <c r="K305" t="s">
        <v>266</v>
      </c>
      <c r="Q3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5" t="s">
        <v>387</v>
      </c>
      <c r="S3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-1090,236,0
    scale = 0.7
    Parent
    {
        parentID = highTechElectricalSystems
        lineFrom = RIGHT
        lineTo = LEFT
    }
}</v>
      </c>
      <c r="T305" t="str">
        <f>_xlfn.CONCAT(IF(LEFT(primary[[#This Row],[title]],1)&lt;&gt;"#",_xlfn.CONCAT("#LOC_KTT_",primary[[#This Row],[id]],"_Title = ",primary[[#This Row],[title]],"zzz"),""),IF(LEFT(primary[[#This Row],[description]],1)&lt;&gt;"#",_xlfn.CONCAT(CHAR(10),"#LOC_KTT_",primary[[#This Row],[id]],"_Description = ",primary[[#This Row],[description]],"zzz"),""))</f>
        <v/>
      </c>
    </row>
    <row r="306" spans="1:20" x14ac:dyDescent="0.35">
      <c r="A306" s="20" t="s">
        <v>187</v>
      </c>
      <c r="B306">
        <f>VLOOKUP(primary[[#This Row],[id]],TreeDesign!$A$3:$C$500,2,FALSE)</f>
        <v>11</v>
      </c>
      <c r="C306">
        <f>VLOOKUP(primary[[#This Row],[id]],TreeDesign!$A$3:$C$500,3,FALSE)</f>
        <v>49</v>
      </c>
      <c r="D306" t="s">
        <v>967</v>
      </c>
      <c r="E306" t="s">
        <v>1158</v>
      </c>
      <c r="F306" t="s">
        <v>968</v>
      </c>
      <c r="G306" s="19" t="s">
        <v>350</v>
      </c>
      <c r="H306" t="s">
        <v>969</v>
      </c>
      <c r="I306" t="s">
        <v>211</v>
      </c>
      <c r="J306" t="s">
        <v>267</v>
      </c>
      <c r="K306" t="s">
        <v>266</v>
      </c>
      <c r="L306" t="s">
        <v>212</v>
      </c>
      <c r="M306" t="s">
        <v>267</v>
      </c>
      <c r="N306" t="s">
        <v>266</v>
      </c>
      <c r="Q3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6" t="s">
        <v>296</v>
      </c>
      <c r="S3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-1090,148,0
    scale = 0.7
    Parent
    {
        parentID = advancedStations
        lineFrom = RIGHT
        lineTo = LEFT
    }
    Parent
    {
        parentID = advOffworldMining
        lineFrom = RIGHT
        lineTo = LEFT
    }
}</v>
      </c>
      <c r="T306" t="str">
        <f>_xlfn.CONCAT(IF(LEFT(primary[[#This Row],[title]],1)&lt;&gt;"#",_xlfn.CONCAT("#LOC_KTT_",primary[[#This Row],[id]],"_Title = ",primary[[#This Row],[title]],"zzz"),""),IF(LEFT(primary[[#This Row],[description]],1)&lt;&gt;"#",_xlfn.CONCAT(CHAR(10),"#LOC_KTT_",primary[[#This Row],[id]],"_Description = ",primary[[#This Row],[description]],"zzz"),""))</f>
        <v/>
      </c>
    </row>
    <row r="307" spans="1:20" x14ac:dyDescent="0.35">
      <c r="A307" s="20" t="s">
        <v>228</v>
      </c>
      <c r="B307">
        <f>VLOOKUP(primary[[#This Row],[id]],TreeDesign!$A$3:$C$500,2,FALSE)</f>
        <v>11</v>
      </c>
      <c r="C307">
        <f>VLOOKUP(primary[[#This Row],[id]],TreeDesign!$A$3:$C$500,3,FALSE)</f>
        <v>50</v>
      </c>
      <c r="D307" t="s">
        <v>973</v>
      </c>
      <c r="E307" t="s">
        <v>1382</v>
      </c>
      <c r="F307" t="s">
        <v>974</v>
      </c>
      <c r="G307" s="19" t="s">
        <v>350</v>
      </c>
      <c r="H307" t="s">
        <v>1008</v>
      </c>
      <c r="I307" t="s">
        <v>212</v>
      </c>
      <c r="J307" t="s">
        <v>267</v>
      </c>
      <c r="K307" t="s">
        <v>266</v>
      </c>
      <c r="Q3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7" t="s">
        <v>387</v>
      </c>
      <c r="S3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-1090,104,0
    scale = 0.7
    Parent
    {
        parentID = advOffworldMining
        lineFrom = RIGHT
        lineTo = LEFT
    }
}</v>
      </c>
      <c r="T307" t="str">
        <f>_xlfn.CONCAT(IF(LEFT(primary[[#This Row],[title]],1)&lt;&gt;"#",_xlfn.CONCAT("#LOC_KTT_",primary[[#This Row],[id]],"_Title = ",primary[[#This Row],[title]],"zzz"),""),IF(LEFT(primary[[#This Row],[description]],1)&lt;&gt;"#",_xlfn.CONCAT(CHAR(10),"#LOC_KTT_",primary[[#This Row],[id]],"_Description = ",primary[[#This Row],[description]],"zzz"),""))</f>
        <v/>
      </c>
    </row>
    <row r="308" spans="1:20" x14ac:dyDescent="0.35">
      <c r="A308" s="20" t="s">
        <v>1465</v>
      </c>
      <c r="B308" s="17">
        <f>VLOOKUP(primary[[#This Row],[id]],TreeDesign!$A$3:$C$500,2,FALSE)</f>
        <v>11</v>
      </c>
      <c r="C308" s="17">
        <f>VLOOKUP(primary[[#This Row],[id]],TreeDesign!$A$3:$C$500,3,FALSE)</f>
        <v>51</v>
      </c>
      <c r="D308" t="s">
        <v>1480</v>
      </c>
      <c r="E308" t="s">
        <v>1449</v>
      </c>
      <c r="F308" t="s">
        <v>1495</v>
      </c>
      <c r="G308" s="18" t="s">
        <v>350</v>
      </c>
      <c r="H308" t="s">
        <v>1510</v>
      </c>
      <c r="P308">
        <v>0</v>
      </c>
      <c r="Q30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8" t="s">
        <v>296</v>
      </c>
      <c r="S30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tier11_bottom
    tier = 11
    title = #LOC_KTT_tier11_Title
    description = #LOC_KTT_tier11_Description
    cost = 0
    hideEmpty = False
    nodeName = ktt_tier11_bottom
    anyToUnlock = False
    icon = KiwiTechTree/Icons/ktt_icon_tier11
    pos = -1090,60,0
    scale = 0.7
}</v>
      </c>
      <c r="T308" s="17" t="str">
        <f>_xlfn.CONCAT(IF(LEFT(primary[[#This Row],[title]],1)&lt;&gt;"#",_xlfn.CONCAT("#LOC_KTT_",primary[[#This Row],[id]],"_Title = ",primary[[#This Row],[title]],"zzz"),""),IF(LEFT(primary[[#This Row],[description]],1)&lt;&gt;"#",_xlfn.CONCAT(CHAR(10),"#LOC_KTT_",primary[[#This Row],[id]],"_Description = ",primary[[#This Row],[description]],"zzz"),""))</f>
        <v/>
      </c>
    </row>
    <row r="309" spans="1:20" x14ac:dyDescent="0.35">
      <c r="A309" s="20" t="s">
        <v>1062</v>
      </c>
      <c r="B309" s="17">
        <f>VLOOKUP(primary[[#This Row],[id]],TreeDesign!$A$3:$C$500,2,FALSE)</f>
        <v>11.5</v>
      </c>
      <c r="C309" s="17">
        <f>VLOOKUP(primary[[#This Row],[id]],TreeDesign!$A$3:$C$500,3,FALSE)</f>
        <v>13</v>
      </c>
      <c r="D309" t="s">
        <v>1082</v>
      </c>
      <c r="E309" t="s">
        <v>1082</v>
      </c>
      <c r="F309" s="20" t="s">
        <v>1127</v>
      </c>
      <c r="G309" s="18" t="s">
        <v>349</v>
      </c>
      <c r="I309" t="s">
        <v>218</v>
      </c>
      <c r="J309" t="s">
        <v>267</v>
      </c>
      <c r="K309" t="s">
        <v>266</v>
      </c>
      <c r="O309" t="s">
        <v>1097</v>
      </c>
      <c r="P309">
        <v>1.1000000000000001</v>
      </c>
      <c r="Q3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09" t="s">
        <v>296</v>
      </c>
      <c r="S30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hybridCryoAircraftEngines
    tier = 11.5
    title = #LOC_KTT_hybridCryoAircraftEngines_Title // Hybrid Cryogenic Aircraft Engines
    description = #LOC_KTT_hybridCryoAircraftEngines_Description // Congratulations!  You are the first person to read this description!
    cost = 1114
    hideEmpty = False
    nodeName = ktt_hybridCryoAircraftEngines
    anyToUnlock = True
    icon = KiwiTechTree/Icons/ktt_icon_hybridCryoAircraftEngines
    pos = -1035,1732,0
    scale = 0.7
    Parent
    {
        parentID = hybridAircraftEngines
        lineFrom = RIGHT
        lineTo = LEFT
    }
}</v>
      </c>
      <c r="T309" t="str">
        <f>_xlfn.CONCAT(IF(LEFT(primary[[#This Row],[title]],1)&lt;&gt;"#",_xlfn.CONCAT("#LOC_KTT_",primary[[#This Row],[id]],"_Title = ",primary[[#This Row],[title]],"zzz"),""),IF(LEFT(primary[[#This Row],[description]],1)&lt;&gt;"#",_xlfn.CONCAT(CHAR(10),"#LOC_KTT_",primary[[#This Row],[id]],"_Description = ",primary[[#This Row],[description]],"zzz"),""))</f>
        <v>#LOC_KTT_hybridCryoAircraftEngines_Title = Hybrid Cryogenic Aircraft Engineszzz
#LOC_KTT_hybridCryoAircraftEngines_Description = Congratulations!  You are the first person to read this description!zzz</v>
      </c>
    </row>
    <row r="310" spans="1:20" x14ac:dyDescent="0.35">
      <c r="A310" s="20" t="s">
        <v>1063</v>
      </c>
      <c r="B310" s="17">
        <f>VLOOKUP(primary[[#This Row],[id]],TreeDesign!$A$3:$C$500,2,FALSE)</f>
        <v>11.5</v>
      </c>
      <c r="C310" s="17">
        <f>VLOOKUP(primary[[#This Row],[id]],TreeDesign!$A$3:$C$500,3,FALSE)</f>
        <v>15</v>
      </c>
      <c r="D310" t="s">
        <v>1092</v>
      </c>
      <c r="E310" t="s">
        <v>1092</v>
      </c>
      <c r="F310" s="20" t="s">
        <v>1128</v>
      </c>
      <c r="G310" s="18" t="s">
        <v>349</v>
      </c>
      <c r="I310" t="s">
        <v>218</v>
      </c>
      <c r="J310" t="s">
        <v>267</v>
      </c>
      <c r="K310" t="s">
        <v>266</v>
      </c>
      <c r="O310" t="s">
        <v>1097</v>
      </c>
      <c r="P310">
        <v>1.1000000000000001</v>
      </c>
      <c r="Q3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10" t="s">
        <v>296</v>
      </c>
      <c r="S3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hybridLiquidFuelAircraftEngines
    tier = 11.5
    title = #LOC_KTT_hybridLiquidFuelAircraftEngines_Title // Hybrid Liquid Fuel Aircraft Engines
    description = #LOC_KTT_hybridLiquidFuelAircraftEngines_Description // No, you don't win a prize for being the first to read that description.  It is just there to let you know that you were.  Feel free to pat yourself on your right pinkie toe with your left thumb.
    cost = 1114
    hideEmpty = False
    nodeName = ktt_hybridLiquidFuelAircraftEngines
    anyToUnlock = True
    icon = KiwiTechTree/Icons/ktt_icon_hybridLiquidFuelAircraftEngines
    pos = -1035,1644,0
    scale = 0.7
    Parent
    {
        parentID = hybridAircraftEngines
        lineFrom = RIGHT
        lineTo = LEFT
    }
}</v>
      </c>
      <c r="T310" t="str">
        <f>_xlfn.CONCAT(IF(LEFT(primary[[#This Row],[title]],1)&lt;&gt;"#",_xlfn.CONCAT("#LOC_KTT_",primary[[#This Row],[id]],"_Title = ",primary[[#This Row],[title]],"zzz"),""),IF(LEFT(primary[[#This Row],[description]],1)&lt;&gt;"#",_xlfn.CONCAT(CHAR(10),"#LOC_KTT_",primary[[#This Row],[id]],"_Description = ",primary[[#This Row],[description]],"zzz"),""))</f>
        <v>#LOC_KTT_hybridLiquidFuelAircraftEngines_Title = Hybrid Liquid Fuel Aircraft Engineszzz
#LOC_KTT_hybridLiquidFuelAircraftEngines_Description = No, you don't win a prize for being the first to read that description.  It is just there to let you know that you were.  Feel free to pat yourself on your right pinkie toe with your left thumb.zzz</v>
      </c>
    </row>
    <row r="311" spans="1:20" x14ac:dyDescent="0.35">
      <c r="A311" s="20" t="s">
        <v>219</v>
      </c>
      <c r="B311">
        <f>VLOOKUP(primary[[#This Row],[id]],TreeDesign!$A$3:$C$500,2,FALSE)</f>
        <v>11.5</v>
      </c>
      <c r="C311">
        <f>VLOOKUP(primary[[#This Row],[id]],TreeDesign!$A$3:$C$500,3,FALSE)</f>
        <v>16</v>
      </c>
      <c r="D311" t="s">
        <v>338</v>
      </c>
      <c r="E311" t="s">
        <v>338</v>
      </c>
      <c r="F311" t="s">
        <v>345</v>
      </c>
      <c r="G311" s="19" t="s">
        <v>349</v>
      </c>
      <c r="I311" t="s">
        <v>220</v>
      </c>
      <c r="J311" t="s">
        <v>267</v>
      </c>
      <c r="K311" t="s">
        <v>266</v>
      </c>
      <c r="O311" t="s">
        <v>1097</v>
      </c>
      <c r="Q3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1" t="s">
        <v>296</v>
      </c>
      <c r="S3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11.5
    title = #LOC_KTT_colossalCryoRocketry_Title // Colossal Cryogenic Rocketry
    description = #LOC_KTT_colossalCryoRocketry_Description // Ice Ice Baby.
    cost = 1013
    hideEmpty = False
    nodeName = ktt_colossalCryoRocketry
    anyToUnlock = True
    icon = KiwiTechTree/Icons/ktt_icon_colossalCryoRocketry
    pos = -1035,1600,0
    scale = 0.7
    Parent
    {
        parentID = colossalRocketry
        lineFrom = RIGHT
        lineTo = LEFT
    }
}</v>
      </c>
      <c r="T311" t="str">
        <f>_xlfn.CONCAT(IF(LEFT(primary[[#This Row],[title]],1)&lt;&gt;"#",_xlfn.CONCAT("#LOC_KTT_",primary[[#This Row],[id]],"_Title = ",primary[[#This Row],[title]],"zzz"),""),IF(LEFT(primary[[#This Row],[description]],1)&lt;&gt;"#",_xlfn.CONCAT(CHAR(10),"#LOC_KTT_",primary[[#This Row],[id]],"_Description = ",primary[[#This Row],[description]],"zzz"),""))</f>
        <v>#LOC_KTT_colossalCryoRocketry_Title = Colossal Cryogenic Rocketryzzz
#LOC_KTT_colossalCryoRocketry_Description = Ice Ice Baby.zzz</v>
      </c>
    </row>
    <row r="312" spans="1:20" x14ac:dyDescent="0.35">
      <c r="A312" s="20" t="s">
        <v>1050</v>
      </c>
      <c r="B312">
        <f>VLOOKUP(primary[[#This Row],[id]],TreeDesign!$A$3:$C$500,2,FALSE)</f>
        <v>11.5</v>
      </c>
      <c r="C312">
        <f>VLOOKUP(primary[[#This Row],[id]],TreeDesign!$A$3:$C$500,3,FALSE)</f>
        <v>18</v>
      </c>
      <c r="D312" t="s">
        <v>1077</v>
      </c>
      <c r="E312" t="s">
        <v>1077</v>
      </c>
      <c r="F312" s="20" t="s">
        <v>1114</v>
      </c>
      <c r="G312" s="19" t="s">
        <v>349</v>
      </c>
      <c r="I312" t="s">
        <v>220</v>
      </c>
      <c r="J312" t="s">
        <v>267</v>
      </c>
      <c r="K312" t="s">
        <v>266</v>
      </c>
      <c r="O312" t="s">
        <v>1097</v>
      </c>
      <c r="Q3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2" t="s">
        <v>296</v>
      </c>
      <c r="S3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colossalLiquidFuelRocketry
    tier = 11.5
    title = #LOC_KTT_colossalLiquidFuelRocketry_Title // Colossal Liquid Fuel Rocketry
    description = #LOC_KTT_colossalLiquidFuelRocketry_Description // How big can these engines get?  We probably need to extend the hanger to successfully put these onto fuel tanks.
    cost = 1013
    hideEmpty = False
    nodeName = ktt_colossalLiquidFuelRocketry
    anyToUnlock = True
    icon = KiwiTechTree/Icons/ktt_icon_colossalLiquidFuelRocketry
    pos = -1035,1512,0
    scale = 0.7
    Parent
    {
        parentID = colossalRocketry
        lineFrom = RIGHT
        lineTo = LEFT
    }
}</v>
      </c>
      <c r="T312" t="str">
        <f>_xlfn.CONCAT(IF(LEFT(primary[[#This Row],[title]],1)&lt;&gt;"#",_xlfn.CONCAT("#LOC_KTT_",primary[[#This Row],[id]],"_Title = ",primary[[#This Row],[title]],"zzz"),""),IF(LEFT(primary[[#This Row],[description]],1)&lt;&gt;"#",_xlfn.CONCAT(CHAR(10),"#LOC_KTT_",primary[[#This Row],[id]],"_Description = ",primary[[#This Row],[description]],"zzz"),""))</f>
        <v>#LOC_KTT_colossalLiquidFuelRocketry_Title = Colossal Liquid Fuel Rocketryzzz
#LOC_KTT_colossalLiquidFuelRocketry_Description = How big can these engines get?  We probably need to extend the hanger to successfully put these onto fuel tanks.zzz</v>
      </c>
    </row>
    <row r="313" spans="1:20" x14ac:dyDescent="0.35">
      <c r="A313" s="20" t="s">
        <v>1435</v>
      </c>
      <c r="B313" s="17">
        <f>VLOOKUP(primary[[#This Row],[id]],TreeDesign!$A$3:$C$500,2,FALSE)</f>
        <v>12</v>
      </c>
      <c r="C313" s="17">
        <f>VLOOKUP(primary[[#This Row],[id]],TreeDesign!$A$3:$C$500,3,FALSE)</f>
        <v>1</v>
      </c>
      <c r="D313" s="22" t="s">
        <v>1450</v>
      </c>
      <c r="E313" s="22" t="s">
        <v>1450</v>
      </c>
      <c r="F313" s="22" t="s">
        <v>1450</v>
      </c>
      <c r="G313" s="18" t="s">
        <v>350</v>
      </c>
      <c r="P313">
        <v>0</v>
      </c>
      <c r="Q3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3" t="s">
        <v>296</v>
      </c>
      <c r="S31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
    tier = 12
    title = #LOC_KTT_tier12_Title // Tier 12
    description = #LOC_KTT_tier12_Description // Tier 12
    cost = 0
    hideEmpty = False
    nodeName = ktt_tier12
    anyToUnlock = False
    icon = KiwiTechTree/Icons/ktt_icon_tier12
    pos = -870,2260,0
    scale = 0.7
}</v>
      </c>
      <c r="T313" s="17" t="str">
        <f>_xlfn.CONCAT(IF(LEFT(primary[[#This Row],[title]],1)&lt;&gt;"#",_xlfn.CONCAT("#LOC_KTT_",primary[[#This Row],[id]],"_Title = ",primary[[#This Row],[title]],"zzz"),""),IF(LEFT(primary[[#This Row],[description]],1)&lt;&gt;"#",_xlfn.CONCAT(CHAR(10),"#LOC_KTT_",primary[[#This Row],[id]],"_Description = ",primary[[#This Row],[description]],"zzz"),""))</f>
        <v>#LOC_KTT_tier12_Title = Tier 12zzz
#LOC_KTT_tier12_Description = Tier 12zzz</v>
      </c>
    </row>
    <row r="314" spans="1:20" x14ac:dyDescent="0.35">
      <c r="A314" s="20" t="s">
        <v>229</v>
      </c>
      <c r="B314">
        <f>VLOOKUP(primary[[#This Row],[id]],TreeDesign!$A$3:$C$500,2,FALSE)</f>
        <v>12</v>
      </c>
      <c r="C314">
        <f>VLOOKUP(primary[[#This Row],[id]],TreeDesign!$A$3:$C$500,3,FALSE)</f>
        <v>4</v>
      </c>
      <c r="D314" t="s">
        <v>715</v>
      </c>
      <c r="E314" t="s">
        <v>1383</v>
      </c>
      <c r="F314" t="s">
        <v>716</v>
      </c>
      <c r="G314" s="19" t="s">
        <v>350</v>
      </c>
      <c r="H314" t="s">
        <v>717</v>
      </c>
      <c r="I314" t="s">
        <v>213</v>
      </c>
      <c r="J314" t="s">
        <v>267</v>
      </c>
      <c r="K314" t="s">
        <v>266</v>
      </c>
      <c r="P314">
        <v>1.35</v>
      </c>
      <c r="Q3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4" t="s">
        <v>387</v>
      </c>
      <c r="S3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4101
    hideEmpty = False
    nodeName = ktt_antimatterPower
    anyToUnlock = False
    icon = CommunityTechTree/UI/ctt_icon_antimatterPower
    pos = -870,2128,0
    scale = 0.7
    Parent
    {
        parentID = exoticNuclearPower
        lineFrom = RIGHT
        lineTo = LEFT
    }
}</v>
      </c>
      <c r="T314" t="str">
        <f>_xlfn.CONCAT(IF(LEFT(primary[[#This Row],[title]],1)&lt;&gt;"#",_xlfn.CONCAT("#LOC_KTT_",primary[[#This Row],[id]],"_Title = ",primary[[#This Row],[title]],"zzz"),""),IF(LEFT(primary[[#This Row],[description]],1)&lt;&gt;"#",_xlfn.CONCAT(CHAR(10),"#LOC_KTT_",primary[[#This Row],[id]],"_Description = ",primary[[#This Row],[description]],"zzz"),""))</f>
        <v/>
      </c>
    </row>
    <row r="315" spans="1:20" x14ac:dyDescent="0.35">
      <c r="A315" s="20" t="s">
        <v>231</v>
      </c>
      <c r="B315">
        <f>VLOOKUP(primary[[#This Row],[id]],TreeDesign!$A$3:$C$500,2,FALSE)</f>
        <v>12</v>
      </c>
      <c r="C315">
        <f>VLOOKUP(primary[[#This Row],[id]],TreeDesign!$A$3:$C$500,3,FALSE)</f>
        <v>5</v>
      </c>
      <c r="D315" t="s">
        <v>321</v>
      </c>
      <c r="E315" t="s">
        <v>321</v>
      </c>
      <c r="F315" t="s">
        <v>325</v>
      </c>
      <c r="G315" s="17" t="s">
        <v>350</v>
      </c>
      <c r="I315" t="s">
        <v>214</v>
      </c>
      <c r="J315" t="s">
        <v>267</v>
      </c>
      <c r="K315" t="s">
        <v>266</v>
      </c>
      <c r="P315">
        <v>1.35</v>
      </c>
      <c r="Q3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5" t="s">
        <v>296</v>
      </c>
      <c r="S3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4101
    hideEmpty = False
    nodeName = ktt_highPowerExoticNuclearPropulsion
    anyToUnlock = False
    icon = KiwiTechTree/Icons/ktt_icon_highPowerExoticNuclearPropulsion
    pos = -870,2084,0
    scale = 0.7
    Parent
    {
        parentID = exoticNuclearPropulsion
        lineFrom = RIGHT
        lineTo = LEFT
    }
}</v>
      </c>
      <c r="T315" t="str">
        <f>_xlfn.CONCAT(IF(LEFT(primary[[#This Row],[title]],1)&lt;&gt;"#",_xlfn.CONCAT("#LOC_KTT_",primary[[#This Row],[id]],"_Title = ",primary[[#This Row],[title]],"zzz"),""),IF(LEFT(primary[[#This Row],[description]],1)&lt;&gt;"#",_xlfn.CONCAT(CHAR(10),"#LOC_KTT_",primary[[#This Row],[id]],"_Description = ",primary[[#This Row],[description]],"zzz"),""))</f>
        <v>#LOC_KTT_highPowerExoticNuclearPropulsion_Title = High Power Exotic Nuclear Propulsionzzz
#LOC_KTT_highPowerExoticNuclearPropulsion_Description = Kerbals are advised to not EVA too close to these engines within several thousand years after firing.zzz</v>
      </c>
    </row>
    <row r="316" spans="1:20" x14ac:dyDescent="0.35">
      <c r="A316" s="20" t="s">
        <v>1530</v>
      </c>
      <c r="B316" s="17">
        <f>VLOOKUP(primary[[#This Row],[id]],TreeDesign!$A$3:$C$500,2,FALSE)</f>
        <v>12</v>
      </c>
      <c r="C316" s="17">
        <f>VLOOKUP(primary[[#This Row],[id]],TreeDesign!$A$3:$C$500,3,FALSE)</f>
        <v>7</v>
      </c>
      <c r="D316" t="s">
        <v>1548</v>
      </c>
      <c r="E316" t="s">
        <v>1548</v>
      </c>
      <c r="F316" t="s">
        <v>1547</v>
      </c>
      <c r="G316" s="18" t="s">
        <v>350</v>
      </c>
      <c r="I316" t="s">
        <v>1529</v>
      </c>
      <c r="J316" t="s">
        <v>267</v>
      </c>
      <c r="K316" t="s">
        <v>266</v>
      </c>
      <c r="P316">
        <v>1.5</v>
      </c>
      <c r="Q3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16" t="s">
        <v>1572</v>
      </c>
      <c r="S3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specializedFusionRockets
    tier = 12
    title = #LOC_KTT_specializedFusionRockets_Title // Specialized Fusion Rockets
    description = #LOC_KTT_specializedFusionRockets_Description // These rockets are going to do their best to make everything else obsolete.
    cost = 4557
    hideEmpty = False
    nodeName = ktt_specializedFusionRockets
    anyToUnlock = False
    icon = KiwiTechTree/Icons/ktt_icon_specializedFusionRockets
    pos = -870,1996,0
    scale = 0.7
    Parent
    {
        parentID = advFusionRockets
        lineFrom = RIGHT
        lineTo = LEFT
    }
}</v>
      </c>
      <c r="T316" s="17" t="str">
        <f>_xlfn.CONCAT(IF(LEFT(primary[[#This Row],[title]],1)&lt;&gt;"#",_xlfn.CONCAT("#LOC_KTT_",primary[[#This Row],[id]],"_Title = ",primary[[#This Row],[title]],"zzz"),""),IF(LEFT(primary[[#This Row],[description]],1)&lt;&gt;"#",_xlfn.CONCAT(CHAR(10),"#LOC_KTT_",primary[[#This Row],[id]],"_Description = ",primary[[#This Row],[description]],"zzz"),""))</f>
        <v>#LOC_KTT_specializedFusionRockets_Title = Specialized Fusion Rocketszzz
#LOC_KTT_specializedFusionRockets_Description = These rockets are going to do their best to make everything else obsolete.zzz</v>
      </c>
    </row>
    <row r="317" spans="1:20" x14ac:dyDescent="0.35">
      <c r="A317" s="20" t="s">
        <v>230</v>
      </c>
      <c r="B317">
        <f>VLOOKUP(primary[[#This Row],[id]],TreeDesign!$A$3:$C$500,2,FALSE)</f>
        <v>12</v>
      </c>
      <c r="C317">
        <f>VLOOKUP(primary[[#This Row],[id]],TreeDesign!$A$3:$C$500,3,FALSE)</f>
        <v>6</v>
      </c>
      <c r="D317" t="s">
        <v>710</v>
      </c>
      <c r="E317" t="s">
        <v>1384</v>
      </c>
      <c r="F317" t="s">
        <v>711</v>
      </c>
      <c r="G317" s="19" t="s">
        <v>350</v>
      </c>
      <c r="H317" t="s">
        <v>712</v>
      </c>
      <c r="I317" t="s">
        <v>215</v>
      </c>
      <c r="J317" t="s">
        <v>267</v>
      </c>
      <c r="K317" t="s">
        <v>266</v>
      </c>
      <c r="P317">
        <v>1.35</v>
      </c>
      <c r="Q3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7" t="s">
        <v>387</v>
      </c>
      <c r="S3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4101
    hideEmpty = False
    nodeName = ktt_exoticReactions
    anyToUnlock = False
    icon = CommunityTechTree/UI/ctt_icon_exoticFusionReactions
    pos = -870,2040,0
    scale = 0.7
    Parent
    {
        parentID = advFusionReactions
        lineFrom = RIGHT
        lineTo = LEFT
    }
}</v>
      </c>
      <c r="T317" t="str">
        <f>_xlfn.CONCAT(IF(LEFT(primary[[#This Row],[title]],1)&lt;&gt;"#",_xlfn.CONCAT("#LOC_KTT_",primary[[#This Row],[id]],"_Title = ",primary[[#This Row],[title]],"zzz"),""),IF(LEFT(primary[[#This Row],[description]],1)&lt;&gt;"#",_xlfn.CONCAT(CHAR(10),"#LOC_KTT_",primary[[#This Row],[id]],"_Description = ",primary[[#This Row],[description]],"zzz"),""))</f>
        <v/>
      </c>
    </row>
    <row r="318" spans="1:20" x14ac:dyDescent="0.35">
      <c r="A318" s="20" t="s">
        <v>233</v>
      </c>
      <c r="B318">
        <f>VLOOKUP(primary[[#This Row],[id]],TreeDesign!$A$3:$C$500,2,FALSE)</f>
        <v>12</v>
      </c>
      <c r="C318">
        <f>VLOOKUP(primary[[#This Row],[id]],TreeDesign!$A$3:$C$500,3,FALSE)</f>
        <v>9</v>
      </c>
      <c r="D318" t="s">
        <v>327</v>
      </c>
      <c r="E318" t="s">
        <v>327</v>
      </c>
      <c r="F318" t="s">
        <v>328</v>
      </c>
      <c r="G318" s="17" t="s">
        <v>350</v>
      </c>
      <c r="I318" t="s">
        <v>217</v>
      </c>
      <c r="J318" t="s">
        <v>267</v>
      </c>
      <c r="K318" t="s">
        <v>266</v>
      </c>
      <c r="P318">
        <v>1.2</v>
      </c>
      <c r="Q3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8" t="s">
        <v>296</v>
      </c>
      <c r="S3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3646
    hideEmpty = False
    nodeName = ktt_exoticGriddedThrusters
    anyToUnlock = False
    icon = KiwiTechTree/Icons/ktt_icon_exoticGriddedThrusters
    pos = -870,1908,0
    scale = 0.7
    Parent
    {
        parentID = expGriddedThrusters
        lineFrom = RIGHT
        lineTo = LEFT
    }
}</v>
      </c>
      <c r="T318" t="str">
        <f>_xlfn.CONCAT(IF(LEFT(primary[[#This Row],[title]],1)&lt;&gt;"#",_xlfn.CONCAT("#LOC_KTT_",primary[[#This Row],[id]],"_Title = ",primary[[#This Row],[title]],"zzz"),""),IF(LEFT(primary[[#This Row],[description]],1)&lt;&gt;"#",_xlfn.CONCAT(CHAR(10),"#LOC_KTT_",primary[[#This Row],[id]],"_Description = ",primary[[#This Row],[description]],"zzz"),""))</f>
        <v>#LOC_KTT_exoticGriddedThrusters_Title = Exotic Electrostatic Thrusterszzz
#LOC_KTT_exoticGriddedThrusters_Description = We don't need no education to create thrusters this awesome.zzz</v>
      </c>
    </row>
    <row r="319" spans="1:20" x14ac:dyDescent="0.35">
      <c r="A319" s="20" t="s">
        <v>232</v>
      </c>
      <c r="B319">
        <f>VLOOKUP(primary[[#This Row],[id]],TreeDesign!$A$3:$C$500,2,FALSE)</f>
        <v>12</v>
      </c>
      <c r="C319">
        <f>VLOOKUP(primary[[#This Row],[id]],TreeDesign!$A$3:$C$500,3,FALSE)</f>
        <v>10</v>
      </c>
      <c r="D319" t="s">
        <v>913</v>
      </c>
      <c r="E319" t="s">
        <v>1385</v>
      </c>
      <c r="F319" t="s">
        <v>914</v>
      </c>
      <c r="G319" s="19" t="s">
        <v>350</v>
      </c>
      <c r="H319" t="s">
        <v>915</v>
      </c>
      <c r="I319" t="s">
        <v>216</v>
      </c>
      <c r="J319" t="s">
        <v>267</v>
      </c>
      <c r="K319" t="s">
        <v>266</v>
      </c>
      <c r="P319">
        <v>1.2</v>
      </c>
      <c r="Q3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9" t="s">
        <v>387</v>
      </c>
      <c r="S3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3646
    hideEmpty = False
    nodeName = ktt_specializedPlasmaGeneration
    anyToUnlock = False
    icon = CommunityTechTree/UI/ctt_icon_specializedPlasmaPropulsion
    pos = -870,1864,0
    scale = 0.7
    Parent
    {
        parentID = advEMSystems
        lineFrom = RIGHT
        lineTo = LEFT
    }
}</v>
      </c>
      <c r="T319" t="str">
        <f>_xlfn.CONCAT(IF(LEFT(primary[[#This Row],[title]],1)&lt;&gt;"#",_xlfn.CONCAT("#LOC_KTT_",primary[[#This Row],[id]],"_Title = ",primary[[#This Row],[title]],"zzz"),""),IF(LEFT(primary[[#This Row],[description]],1)&lt;&gt;"#",_xlfn.CONCAT(CHAR(10),"#LOC_KTT_",primary[[#This Row],[id]],"_Description = ",primary[[#This Row],[description]],"zzz"),""))</f>
        <v/>
      </c>
    </row>
    <row r="320" spans="1:20" x14ac:dyDescent="0.35">
      <c r="A320" s="20" t="s">
        <v>235</v>
      </c>
      <c r="B320">
        <f>VLOOKUP(primary[[#This Row],[id]],TreeDesign!$A$3:$C$500,2,FALSE)</f>
        <v>12</v>
      </c>
      <c r="C320">
        <f>VLOOKUP(primary[[#This Row],[id]],TreeDesign!$A$3:$C$500,3,FALSE)</f>
        <v>33</v>
      </c>
      <c r="D320" t="s">
        <v>956</v>
      </c>
      <c r="E320" t="s">
        <v>1386</v>
      </c>
      <c r="F320" t="s">
        <v>957</v>
      </c>
      <c r="G320" s="19" t="s">
        <v>350</v>
      </c>
      <c r="I320" t="s">
        <v>1420</v>
      </c>
      <c r="J320" t="s">
        <v>267</v>
      </c>
      <c r="K320" t="s">
        <v>266</v>
      </c>
      <c r="Q3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0" t="s">
        <v>387</v>
      </c>
      <c r="S3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12
    title = #LOC_CTT_exoticRadiators_title
    description = #LOC_CTT_exoticRadiators_description
    cost = 3038
    hideEmpty = False
    nodeName = ktt_exoticRadiators
    anyToUnlock = False
    icon = KiwiTechTree/Icons/ktt_icon_exoticRadiators
    pos = -870,852,0
    scale = 0.7
    Parent
    {
        parentID = advancedRadiators
        lineFrom = RIGHT
        lineTo = LEFT
    }
}</v>
      </c>
      <c r="T320" t="str">
        <f>_xlfn.CONCAT(IF(LEFT(primary[[#This Row],[title]],1)&lt;&gt;"#",_xlfn.CONCAT("#LOC_KTT_",primary[[#This Row],[id]],"_Title = ",primary[[#This Row],[title]],"zzz"),""),IF(LEFT(primary[[#This Row],[description]],1)&lt;&gt;"#",_xlfn.CONCAT(CHAR(10),"#LOC_KTT_",primary[[#This Row],[id]],"_Description = ",primary[[#This Row],[description]],"zzz"),""))</f>
        <v/>
      </c>
    </row>
    <row r="321" spans="1:20" x14ac:dyDescent="0.35">
      <c r="A321" s="20" t="s">
        <v>224</v>
      </c>
      <c r="B321">
        <f>VLOOKUP(primary[[#This Row],[id]],TreeDesign!$A$3:$C$500,2,FALSE)</f>
        <v>12</v>
      </c>
      <c r="C321">
        <f>VLOOKUP(primary[[#This Row],[id]],TreeDesign!$A$3:$C$500,3,FALSE)</f>
        <v>40</v>
      </c>
      <c r="D321" t="s">
        <v>975</v>
      </c>
      <c r="E321" t="s">
        <v>1387</v>
      </c>
      <c r="F321" t="s">
        <v>976</v>
      </c>
      <c r="G321" s="19" t="s">
        <v>350</v>
      </c>
      <c r="H321" t="s">
        <v>1005</v>
      </c>
      <c r="I321" t="s">
        <v>223</v>
      </c>
      <c r="J321" t="s">
        <v>267</v>
      </c>
      <c r="K321" t="s">
        <v>266</v>
      </c>
      <c r="Q3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1" t="s">
        <v>387</v>
      </c>
      <c r="S3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-870,544,0
    scale = 0.7
    Parent
    {
        parentID = highEnergyScience
        lineFrom = RIGHT
        lineTo = LEFT
    }
}</v>
      </c>
      <c r="T321" t="str">
        <f>_xlfn.CONCAT(IF(LEFT(primary[[#This Row],[title]],1)&lt;&gt;"#",_xlfn.CONCAT("#LOC_KTT_",primary[[#This Row],[id]],"_Title = ",primary[[#This Row],[title]],"zzz"),""),IF(LEFT(primary[[#This Row],[description]],1)&lt;&gt;"#",_xlfn.CONCAT(CHAR(10),"#LOC_KTT_",primary[[#This Row],[id]],"_Description = ",primary[[#This Row],[description]],"zzz"),""))</f>
        <v/>
      </c>
    </row>
    <row r="322" spans="1:20" x14ac:dyDescent="0.35">
      <c r="A322" s="20" t="s">
        <v>234</v>
      </c>
      <c r="B322">
        <f>VLOOKUP(primary[[#This Row],[id]],TreeDesign!$A$3:$C$500,2,FALSE)</f>
        <v>12</v>
      </c>
      <c r="C322">
        <f>VLOOKUP(primary[[#This Row],[id]],TreeDesign!$A$3:$C$500,3,FALSE)</f>
        <v>42</v>
      </c>
      <c r="D322" t="s">
        <v>925</v>
      </c>
      <c r="E322" t="s">
        <v>925</v>
      </c>
      <c r="F322" t="s">
        <v>979</v>
      </c>
      <c r="G322" s="19" t="s">
        <v>350</v>
      </c>
      <c r="I322" t="s">
        <v>226</v>
      </c>
      <c r="J322" t="s">
        <v>267</v>
      </c>
      <c r="K322" t="s">
        <v>266</v>
      </c>
      <c r="Q3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2" t="s">
        <v>296</v>
      </c>
      <c r="S3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-870,456,0
    scale = 0.7
    Parent
    {
        parentID = deepSpaceOpticalCommunications
        lineFrom = RIGHT
        lineTo = LEFT
    }
}</v>
      </c>
      <c r="T322" t="str">
        <f>_xlfn.CONCAT(IF(LEFT(primary[[#This Row],[title]],1)&lt;&gt;"#",_xlfn.CONCAT("#LOC_KTT_",primary[[#This Row],[id]],"_Title = ",primary[[#This Row],[title]],"zzz"),""),IF(LEFT(primary[[#This Row],[description]],1)&lt;&gt;"#",_xlfn.CONCAT(CHAR(10),"#LOC_KTT_",primary[[#This Row],[id]],"_Description = ",primary[[#This Row],[description]],"zzz"),""))</f>
        <v>#LOC_KTT_quantumCommunications_Title = Quantum Communicationszzz
#LOC_KTT_quantumCommunications_Description = Quantum communication entails the transfer of quantum states from one place to another via a quantum channel (Citation needed).zzz</v>
      </c>
    </row>
    <row r="323" spans="1:20" x14ac:dyDescent="0.35">
      <c r="A323" s="20" t="s">
        <v>1518</v>
      </c>
      <c r="B323" s="17">
        <f>VLOOKUP(primary[[#This Row],[id]],TreeDesign!$A$3:$C$500,2,FALSE)</f>
        <v>12</v>
      </c>
      <c r="C323" s="17">
        <f>VLOOKUP(primary[[#This Row],[id]],TreeDesign!$A$3:$C$500,3,FALSE)</f>
        <v>45</v>
      </c>
      <c r="D323" t="s">
        <v>1523</v>
      </c>
      <c r="E323" t="s">
        <v>1523</v>
      </c>
      <c r="F323" t="s">
        <v>1524</v>
      </c>
      <c r="G323" s="18" t="s">
        <v>350</v>
      </c>
      <c r="I323" t="s">
        <v>1517</v>
      </c>
      <c r="J323" t="s">
        <v>267</v>
      </c>
      <c r="K323" t="s">
        <v>266</v>
      </c>
      <c r="Q32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3" t="s">
        <v>1572</v>
      </c>
      <c r="S3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expPVMaterials
    tier = 12
    title = #LOC_KTT_expPVMaterials_Title // Experimental Photovoltaic Materials
    description = #LOC_KTT_expPVMaterials_Description // Highly experimental photovoltaic cells!
    cost = 3038
    hideEmpty = False
    nodeName = ktt_expPVMaterials
    anyToUnlock = False
    icon = KiwiTechTree/Icons/ktt_icon_expPVMaterials
    pos = -870,324,0
    scale = 0.7
    Parent
    {
        parentID = specializedPVMaterials
        lineFrom = RIGHT
        lineTo = LEFT
    }
}</v>
      </c>
      <c r="T323" s="17" t="str">
        <f>_xlfn.CONCAT(IF(LEFT(primary[[#This Row],[title]],1)&lt;&gt;"#",_xlfn.CONCAT("#LOC_KTT_",primary[[#This Row],[id]],"_Title = ",primary[[#This Row],[title]],"zzz"),""),IF(LEFT(primary[[#This Row],[description]],1)&lt;&gt;"#",_xlfn.CONCAT(CHAR(10),"#LOC_KTT_",primary[[#This Row],[id]],"_Description = ",primary[[#This Row],[description]],"zzz"),""))</f>
        <v>#LOC_KTT_expPVMaterials_Title = Experimental Photovoltaic Materialszzz
#LOC_KTT_expPVMaterials_Description = Highly experimental photovoltaic cells!zzz</v>
      </c>
    </row>
    <row r="324" spans="1:20" x14ac:dyDescent="0.35">
      <c r="A324" s="20" t="s">
        <v>239</v>
      </c>
      <c r="B324">
        <f>VLOOKUP(primary[[#This Row],[id]],TreeDesign!$A$3:$C$500,2,FALSE)</f>
        <v>12</v>
      </c>
      <c r="C324">
        <f>VLOOKUP(primary[[#This Row],[id]],TreeDesign!$A$3:$C$500,3,FALSE)</f>
        <v>46</v>
      </c>
      <c r="D324" t="s">
        <v>926</v>
      </c>
      <c r="E324" t="s">
        <v>926</v>
      </c>
      <c r="F324" t="s">
        <v>980</v>
      </c>
      <c r="G324" s="19" t="s">
        <v>350</v>
      </c>
      <c r="I324" t="s">
        <v>227</v>
      </c>
      <c r="J324" t="s">
        <v>267</v>
      </c>
      <c r="K324" t="s">
        <v>266</v>
      </c>
      <c r="Q3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4" t="s">
        <v>296</v>
      </c>
      <c r="S3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-870,280,0
    scale = 0.7
    Parent
    {
        parentID = omegaSolarTech
        lineFrom = RIGHT
        lineTo = LEFT
    }
}</v>
      </c>
      <c r="T324" t="str">
        <f>_xlfn.CONCAT(IF(LEFT(primary[[#This Row],[title]],1)&lt;&gt;"#",_xlfn.CONCAT("#LOC_KTT_",primary[[#This Row],[id]],"_Title = ",primary[[#This Row],[title]],"zzz"),""),IF(LEFT(primary[[#This Row],[description]],1)&lt;&gt;"#",_xlfn.CONCAT(CHAR(10),"#LOC_KTT_",primary[[#This Row],[id]],"_Description = ",primary[[#This Row],[description]],"zzz"),""))</f>
        <v>#LOC_KTT_quantumSolarTech_Title = Quantum Solar Techzzz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superposition.zzz</v>
      </c>
    </row>
    <row r="325" spans="1:20" x14ac:dyDescent="0.35">
      <c r="A325" s="20" t="s">
        <v>179</v>
      </c>
      <c r="B325">
        <f>VLOOKUP(primary[[#This Row],[id]],TreeDesign!$A$3:$C$500,2,FALSE)</f>
        <v>12</v>
      </c>
      <c r="C325">
        <f>VLOOKUP(primary[[#This Row],[id]],TreeDesign!$A$3:$C$500,3,FALSE)</f>
        <v>47</v>
      </c>
      <c r="D325" t="s">
        <v>944</v>
      </c>
      <c r="E325" t="s">
        <v>1388</v>
      </c>
      <c r="F325" t="s">
        <v>946</v>
      </c>
      <c r="G325" s="19" t="s">
        <v>350</v>
      </c>
      <c r="H325" t="s">
        <v>945</v>
      </c>
      <c r="I325" t="s">
        <v>178</v>
      </c>
      <c r="J325" t="s">
        <v>267</v>
      </c>
      <c r="K325" t="s">
        <v>266</v>
      </c>
      <c r="Q3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5" t="s">
        <v>387</v>
      </c>
      <c r="S3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-870,236,0
    scale = 0.7
    Parent
    {
        parentID = highPowerElectricalSystems
        lineFrom = RIGHT
        lineTo = LEFT
    }
}</v>
      </c>
      <c r="T325" t="str">
        <f>_xlfn.CONCAT(IF(LEFT(primary[[#This Row],[title]],1)&lt;&gt;"#",_xlfn.CONCAT("#LOC_KTT_",primary[[#This Row],[id]],"_Title = ",primary[[#This Row],[title]],"zzz"),""),IF(LEFT(primary[[#This Row],[description]],1)&lt;&gt;"#",_xlfn.CONCAT(CHAR(10),"#LOC_KTT_",primary[[#This Row],[id]],"_Description = ",primary[[#This Row],[description]],"zzz"),""))</f>
        <v/>
      </c>
    </row>
    <row r="326" spans="1:20" x14ac:dyDescent="0.35">
      <c r="A326" s="20" t="s">
        <v>188</v>
      </c>
      <c r="B326">
        <f>VLOOKUP(primary[[#This Row],[id]],TreeDesign!$A$3:$C$500,2,FALSE)</f>
        <v>12</v>
      </c>
      <c r="C326">
        <f>VLOOKUP(primary[[#This Row],[id]],TreeDesign!$A$3:$C$500,3,FALSE)</f>
        <v>49</v>
      </c>
      <c r="D326" t="s">
        <v>971</v>
      </c>
      <c r="E326" t="s">
        <v>1389</v>
      </c>
      <c r="F326" t="s">
        <v>972</v>
      </c>
      <c r="G326" s="19" t="s">
        <v>350</v>
      </c>
      <c r="H326" t="s">
        <v>970</v>
      </c>
      <c r="I326" t="s">
        <v>187</v>
      </c>
      <c r="J326" t="s">
        <v>267</v>
      </c>
      <c r="K326" t="s">
        <v>266</v>
      </c>
      <c r="L326" t="s">
        <v>228</v>
      </c>
      <c r="M326" t="s">
        <v>267</v>
      </c>
      <c r="N326" t="s">
        <v>266</v>
      </c>
      <c r="Q3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6" t="s">
        <v>387</v>
      </c>
      <c r="S3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-870,148,0
    scale = 0.7
    Parent
    {
        parentID = colonization
        lineFrom = RIGHT
        lineTo = LEFT
    }
    Parent
    {
        parentID = resourceExploitation
        lineFrom = RIGHT
        lineTo = LEFT
    }
}</v>
      </c>
      <c r="T326" t="str">
        <f>_xlfn.CONCAT(IF(LEFT(primary[[#This Row],[title]],1)&lt;&gt;"#",_xlfn.CONCAT("#LOC_KTT_",primary[[#This Row],[id]],"_Title = ",primary[[#This Row],[title]],"zzz"),""),IF(LEFT(primary[[#This Row],[description]],1)&lt;&gt;"#",_xlfn.CONCAT(CHAR(10),"#LOC_KTT_",primary[[#This Row],[id]],"_Description = ",primary[[#This Row],[description]],"zzz"),""))</f>
        <v/>
      </c>
    </row>
    <row r="327" spans="1:20" x14ac:dyDescent="0.35">
      <c r="A327" s="20" t="s">
        <v>1466</v>
      </c>
      <c r="B327" s="17">
        <f>VLOOKUP(primary[[#This Row],[id]],TreeDesign!$A$3:$C$500,2,FALSE)</f>
        <v>12</v>
      </c>
      <c r="C327" s="17">
        <f>VLOOKUP(primary[[#This Row],[id]],TreeDesign!$A$3:$C$500,3,FALSE)</f>
        <v>51</v>
      </c>
      <c r="D327" t="s">
        <v>1481</v>
      </c>
      <c r="E327" t="s">
        <v>1450</v>
      </c>
      <c r="F327" t="s">
        <v>1496</v>
      </c>
      <c r="G327" s="18" t="s">
        <v>350</v>
      </c>
      <c r="H327" t="s">
        <v>1511</v>
      </c>
      <c r="P327">
        <v>0</v>
      </c>
      <c r="Q32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7" t="s">
        <v>296</v>
      </c>
      <c r="S32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tier12_bottom
    tier = 12
    title = #LOC_KTT_tier12_Title
    description = #LOC_KTT_tier12_Description
    cost = 0
    hideEmpty = False
    nodeName = ktt_tier12_bottom
    anyToUnlock = False
    icon = KiwiTechTree/Icons/ktt_icon_tier12
    pos = -870,60,0
    scale = 0.7
}</v>
      </c>
      <c r="T327" s="17" t="str">
        <f>_xlfn.CONCAT(IF(LEFT(primary[[#This Row],[title]],1)&lt;&gt;"#",_xlfn.CONCAT("#LOC_KTT_",primary[[#This Row],[id]],"_Title = ",primary[[#This Row],[title]],"zzz"),""),IF(LEFT(primary[[#This Row],[description]],1)&lt;&gt;"#",_xlfn.CONCAT(CHAR(10),"#LOC_KTT_",primary[[#This Row],[id]],"_Description = ",primary[[#This Row],[description]],"zzz"),""))</f>
        <v/>
      </c>
    </row>
    <row r="328" spans="1:20" x14ac:dyDescent="0.35">
      <c r="A328" s="20" t="s">
        <v>1436</v>
      </c>
      <c r="B328" s="17">
        <f>VLOOKUP(primary[[#This Row],[id]],TreeDesign!$A$3:$C$500,2,FALSE)</f>
        <v>13</v>
      </c>
      <c r="C328" s="17">
        <f>VLOOKUP(primary[[#This Row],[id]],TreeDesign!$A$3:$C$500,3,FALSE)</f>
        <v>1</v>
      </c>
      <c r="D328" s="22" t="s">
        <v>1451</v>
      </c>
      <c r="E328" s="22" t="s">
        <v>1451</v>
      </c>
      <c r="F328" s="22" t="s">
        <v>1451</v>
      </c>
      <c r="G328" s="18" t="s">
        <v>350</v>
      </c>
      <c r="P328">
        <v>0</v>
      </c>
      <c r="Q3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8" t="s">
        <v>296</v>
      </c>
      <c r="S32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
    tier = 13
    title = #LOC_KTT_tier13_Title // Tier 13
    description = #LOC_KTT_tier13_Description // Tier 13
    cost = 0
    hideEmpty = False
    nodeName = ktt_tier13
    anyToUnlock = False
    icon = KiwiTechTree/Icons/ktt_icon_tier13
    pos = -650,2260,0
    scale = 0.7
}</v>
      </c>
      <c r="T328" s="17" t="str">
        <f>_xlfn.CONCAT(IF(LEFT(primary[[#This Row],[title]],1)&lt;&gt;"#",_xlfn.CONCAT("#LOC_KTT_",primary[[#This Row],[id]],"_Title = ",primary[[#This Row],[title]],"zzz"),""),IF(LEFT(primary[[#This Row],[description]],1)&lt;&gt;"#",_xlfn.CONCAT(CHAR(10),"#LOC_KTT_",primary[[#This Row],[id]],"_Description = ",primary[[#This Row],[description]],"zzz"),""))</f>
        <v>#LOC_KTT_tier13_Title = Tier 13zzz
#LOC_KTT_tier13_Description = Tier 13zzz</v>
      </c>
    </row>
    <row r="329" spans="1:20" x14ac:dyDescent="0.35">
      <c r="A329" s="20" t="s">
        <v>236</v>
      </c>
      <c r="B329">
        <f>VLOOKUP(primary[[#This Row],[id]],TreeDesign!$A$3:$C$500,2,FALSE)</f>
        <v>13</v>
      </c>
      <c r="C329">
        <f>VLOOKUP(primary[[#This Row],[id]],TreeDesign!$A$3:$C$500,3,FALSE)</f>
        <v>4</v>
      </c>
      <c r="D329" t="s">
        <v>718</v>
      </c>
      <c r="E329" t="s">
        <v>1390</v>
      </c>
      <c r="F329" t="s">
        <v>719</v>
      </c>
      <c r="G329" s="19" t="s">
        <v>350</v>
      </c>
      <c r="H329" t="s">
        <v>720</v>
      </c>
      <c r="I329" t="s">
        <v>229</v>
      </c>
      <c r="J329" t="s">
        <v>267</v>
      </c>
      <c r="K329" t="s">
        <v>266</v>
      </c>
      <c r="L329" t="s">
        <v>231</v>
      </c>
      <c r="M329" t="s">
        <v>267</v>
      </c>
      <c r="N329" t="s">
        <v>266</v>
      </c>
      <c r="P329">
        <v>1.35</v>
      </c>
      <c r="Q3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29" t="s">
        <v>387</v>
      </c>
      <c r="S3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6152
    hideEmpty = False
    nodeName = ktt_unifiedFieldTheory
    anyToUnlock = False
    icon = CommunityTechTree/UI/ctt_icon_unifiedFieldTheory
    pos = -650,2128,0
    scale = 0.7
    Parent
    {
        parentID = antimatterPower
        lineFrom = RIGHT
        lineTo = LEFT
    }
    Parent
    {
        parentID = highPowerExoticNuclearPropulsion
        lineFrom = RIGHT
        lineTo = LEFT
    }
}</v>
      </c>
      <c r="T329" t="str">
        <f>_xlfn.CONCAT(IF(LEFT(primary[[#This Row],[title]],1)&lt;&gt;"#",_xlfn.CONCAT("#LOC_KTT_",primary[[#This Row],[id]],"_Title = ",primary[[#This Row],[title]],"zzz"),""),IF(LEFT(primary[[#This Row],[description]],1)&lt;&gt;"#",_xlfn.CONCAT(CHAR(10),"#LOC_KTT_",primary[[#This Row],[id]],"_Description = ",primary[[#This Row],[description]],"zzz"),""))</f>
        <v/>
      </c>
    </row>
    <row r="330" spans="1:20" x14ac:dyDescent="0.35">
      <c r="A330" s="20" t="s">
        <v>1531</v>
      </c>
      <c r="B330" s="17">
        <f>VLOOKUP(primary[[#This Row],[id]],TreeDesign!$A$3:$C$500,2,FALSE)</f>
        <v>13</v>
      </c>
      <c r="C330" s="17">
        <f>VLOOKUP(primary[[#This Row],[id]],TreeDesign!$A$3:$C$500,3,FALSE)</f>
        <v>5</v>
      </c>
      <c r="D330" t="s">
        <v>1549</v>
      </c>
      <c r="E330" t="s">
        <v>1549</v>
      </c>
      <c r="F330" t="s">
        <v>1550</v>
      </c>
      <c r="G330" s="18" t="s">
        <v>350</v>
      </c>
      <c r="I330" t="s">
        <v>231</v>
      </c>
      <c r="J330" t="s">
        <v>267</v>
      </c>
      <c r="K330" t="s">
        <v>266</v>
      </c>
      <c r="P330">
        <v>1.35</v>
      </c>
      <c r="Q33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0" t="s">
        <v>1572</v>
      </c>
      <c r="S3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extremeNuclearPropulsion
    tier = 13
    title = #LOC_KTT_extremeNuclearPropulsion_Title // Extreme Nuclear Propulsion
    description = #LOC_KTT_extremeNuclearPropulsion_Description // Research into the strangest, weirdest, all all-out extreme forms of nuclear propulsion.
    cost = 6152
    hideEmpty = False
    nodeName = ktt_extremeNuclearPropulsion
    anyToUnlock = False
    icon = KiwiTechTree/Icons/ktt_icon_extremeNuclearPropulsion
    pos = -650,2084,0
    scale = 0.7
    Parent
    {
        parentID = highPowerExoticNuclearPropulsion
        lineFrom = RIGHT
        lineTo = LEFT
    }
}</v>
      </c>
      <c r="T330" s="17" t="str">
        <f>_xlfn.CONCAT(IF(LEFT(primary[[#This Row],[title]],1)&lt;&gt;"#",_xlfn.CONCAT("#LOC_KTT_",primary[[#This Row],[id]],"_Title = ",primary[[#This Row],[title]],"zzz"),""),IF(LEFT(primary[[#This Row],[description]],1)&lt;&gt;"#",_xlfn.CONCAT(CHAR(10),"#LOC_KTT_",primary[[#This Row],[id]],"_Description = ",primary[[#This Row],[description]],"zzz"),""))</f>
        <v>#LOC_KTT_extremeNuclearPropulsion_Title = Extreme Nuclear Propulsionzzz
#LOC_KTT_extremeNuclearPropulsion_Description = Research into the strangest, weirdest, all all-out extreme forms of nuclear propulsion.zzz</v>
      </c>
    </row>
    <row r="331" spans="1:20" x14ac:dyDescent="0.35">
      <c r="A331" s="20" t="s">
        <v>1532</v>
      </c>
      <c r="B331" s="17">
        <f>VLOOKUP(primary[[#This Row],[id]],TreeDesign!$A$3:$C$500,2,FALSE)</f>
        <v>13</v>
      </c>
      <c r="C331" s="17">
        <f>VLOOKUP(primary[[#This Row],[id]],TreeDesign!$A$3:$C$500,3,FALSE)</f>
        <v>7</v>
      </c>
      <c r="D331" t="s">
        <v>1551</v>
      </c>
      <c r="E331" t="s">
        <v>1551</v>
      </c>
      <c r="F331" t="s">
        <v>1547</v>
      </c>
      <c r="G331" s="18" t="s">
        <v>350</v>
      </c>
      <c r="I331" t="s">
        <v>1530</v>
      </c>
      <c r="J331" t="s">
        <v>267</v>
      </c>
      <c r="K331" t="s">
        <v>266</v>
      </c>
      <c r="P331">
        <v>1.5</v>
      </c>
      <c r="Q33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31" t="s">
        <v>1572</v>
      </c>
      <c r="S33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exoticFusionRockets
    tier = 13
    title = #LOC_KTT_exoticFusionRockets_Title // Exotic Fusion Rockets
    description = #LOC_KTT_exoticFusionRockets_Description // These rockets are going to do their best to make everything else obsolete.
    cost = 6836
    hideEmpty = False
    nodeName = ktt_exoticFusionRockets
    anyToUnlock = False
    icon = KiwiTechTree/Icons/ktt_icon_exoticFusionRockets
    pos = -650,1996,0
    scale = 0.7
    Parent
    {
        parentID = specializedFusionRockets
        lineFrom = RIGHT
        lineTo = LEFT
    }
}</v>
      </c>
      <c r="T331" s="17" t="str">
        <f>_xlfn.CONCAT(IF(LEFT(primary[[#This Row],[title]],1)&lt;&gt;"#",_xlfn.CONCAT("#LOC_KTT_",primary[[#This Row],[id]],"_Title = ",primary[[#This Row],[title]],"zzz"),""),IF(LEFT(primary[[#This Row],[description]],1)&lt;&gt;"#",_xlfn.CONCAT(CHAR(10),"#LOC_KTT_",primary[[#This Row],[id]],"_Description = ",primary[[#This Row],[description]],"zzz"),""))</f>
        <v>#LOC_KTT_exoticFusionRockets_Title = Exotic Fusion Rocketszzz
#LOC_KTT_exoticFusionRockets_Description = These rockets are going to do their best to make everything else obsolete.zzz</v>
      </c>
    </row>
    <row r="332" spans="1:20" x14ac:dyDescent="0.35">
      <c r="A332" s="20" t="s">
        <v>237</v>
      </c>
      <c r="B332">
        <f>VLOOKUP(primary[[#This Row],[id]],TreeDesign!$A$3:$C$500,2,FALSE)</f>
        <v>13</v>
      </c>
      <c r="C332">
        <f>VLOOKUP(primary[[#This Row],[id]],TreeDesign!$A$3:$C$500,3,FALSE)</f>
        <v>6</v>
      </c>
      <c r="D332" t="s">
        <v>713</v>
      </c>
      <c r="E332" t="s">
        <v>1573</v>
      </c>
      <c r="F332" t="s">
        <v>714</v>
      </c>
      <c r="G332" s="19" t="s">
        <v>350</v>
      </c>
      <c r="I332" t="s">
        <v>230</v>
      </c>
      <c r="J332" t="s">
        <v>267</v>
      </c>
      <c r="K332" t="s">
        <v>266</v>
      </c>
      <c r="P332">
        <v>1.35</v>
      </c>
      <c r="Q3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2" t="s">
        <v>387</v>
      </c>
      <c r="S3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6152
    hideEmpty = False
    nodeName = ktt_quantumReactions
    anyToUnlock = False
    icon = KiwiTechTree/Icons/ktt_icon_quantumReactions
    pos = -650,2040,0
    scale = 0.7
    Parent
    {
        parentID = exoticReactions
        lineFrom = RIGHT
        lineTo = LEFT
    }
}</v>
      </c>
      <c r="T332" t="str">
        <f>_xlfn.CONCAT(IF(LEFT(primary[[#This Row],[title]],1)&lt;&gt;"#",_xlfn.CONCAT("#LOC_KTT_",primary[[#This Row],[id]],"_Title = ",primary[[#This Row],[title]],"zzz"),""),IF(LEFT(primary[[#This Row],[description]],1)&lt;&gt;"#",_xlfn.CONCAT(CHAR(10),"#LOC_KTT_",primary[[#This Row],[id]],"_Description = ",primary[[#This Row],[description]],"zzz"),""))</f>
        <v/>
      </c>
    </row>
    <row r="333" spans="1:20" x14ac:dyDescent="0.35">
      <c r="A333" s="20" t="s">
        <v>238</v>
      </c>
      <c r="B333">
        <f>VLOOKUP(primary[[#This Row],[id]],TreeDesign!$A$3:$C$500,2,FALSE)</f>
        <v>13</v>
      </c>
      <c r="C333">
        <f>VLOOKUP(primary[[#This Row],[id]],TreeDesign!$A$3:$C$500,3,FALSE)</f>
        <v>10</v>
      </c>
      <c r="D333" t="s">
        <v>916</v>
      </c>
      <c r="E333" t="s">
        <v>1391</v>
      </c>
      <c r="F333" t="s">
        <v>917</v>
      </c>
      <c r="G333" s="17" t="s">
        <v>350</v>
      </c>
      <c r="I333" t="s">
        <v>232</v>
      </c>
      <c r="J333" t="s">
        <v>267</v>
      </c>
      <c r="K333" t="s">
        <v>266</v>
      </c>
      <c r="P333">
        <v>1.2</v>
      </c>
      <c r="Q3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5468</v>
      </c>
      <c r="R333" t="s">
        <v>387</v>
      </c>
      <c r="S3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5468
    hideEmpty = False
    nodeName = ktt_exoticPlasmaPropulsion
    anyToUnlock = False
    icon = KiwiTechTree/Icons/ktt_icon_exoticPlasmaPropulsion
    pos = -650,1864,0
    scale = 0.7
    Parent
    {
        parentID = specializedPlasmaGeneration
        lineFrom = RIGHT
        lineTo = LEFT
    }
}</v>
      </c>
      <c r="T333" t="str">
        <f>_xlfn.CONCAT(IF(LEFT(primary[[#This Row],[title]],1)&lt;&gt;"#",_xlfn.CONCAT("#LOC_KTT_",primary[[#This Row],[id]],"_Title = ",primary[[#This Row],[title]],"zzz"),""),IF(LEFT(primary[[#This Row],[description]],1)&lt;&gt;"#",_xlfn.CONCAT(CHAR(10),"#LOC_KTT_",primary[[#This Row],[id]],"_Description = ",primary[[#This Row],[description]],"zzz"),""))</f>
        <v/>
      </c>
    </row>
    <row r="334" spans="1:20" x14ac:dyDescent="0.35">
      <c r="A334" s="20" t="s">
        <v>1533</v>
      </c>
      <c r="B334" s="17">
        <f>VLOOKUP(primary[[#This Row],[id]],TreeDesign!$A$3:$C$500,2,FALSE)</f>
        <v>13</v>
      </c>
      <c r="C334" s="17">
        <f>VLOOKUP(primary[[#This Row],[id]],TreeDesign!$A$3:$C$500,3,FALSE)</f>
        <v>33</v>
      </c>
      <c r="D334" t="s">
        <v>1571</v>
      </c>
      <c r="E334" t="s">
        <v>1571</v>
      </c>
      <c r="F334" t="s">
        <v>1552</v>
      </c>
      <c r="G334" s="18" t="s">
        <v>350</v>
      </c>
      <c r="I334" t="s">
        <v>235</v>
      </c>
      <c r="J334" t="s">
        <v>267</v>
      </c>
      <c r="K334" t="s">
        <v>266</v>
      </c>
      <c r="Q3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4" t="s">
        <v>1572</v>
      </c>
      <c r="S3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extremeRadiators
    tier = 13
    title = #LOC_KTT_extremeRadiators_Title // Extreme Heat Management
    description = #LOC_KTT_extremeRadiators_Description // Research into extreme high temperature materials and techniques for heat rejection.
    cost = 4557
    hideEmpty = False
    nodeName = ktt_extremeRadiators
    anyToUnlock = False
    icon = KiwiTechTree/Icons/ktt_icon_extremeRadiators
    pos = -650,852,0
    scale = 0.7
    Parent
    {
        parentID = exoticRadiators
        lineFrom = RIGHT
        lineTo = LEFT
    }
}</v>
      </c>
      <c r="T334" s="17" t="str">
        <f>_xlfn.CONCAT(IF(LEFT(primary[[#This Row],[title]],1)&lt;&gt;"#",_xlfn.CONCAT("#LOC_KTT_",primary[[#This Row],[id]],"_Title = ",primary[[#This Row],[title]],"zzz"),""),IF(LEFT(primary[[#This Row],[description]],1)&lt;&gt;"#",_xlfn.CONCAT(CHAR(10),"#LOC_KTT_",primary[[#This Row],[id]],"_Description = ",primary[[#This Row],[description]],"zzz"),""))</f>
        <v>#LOC_KTT_extremeRadiators_Title = Extreme Heat Managementzzz
#LOC_KTT_extremeRadiators_Description = Research into extreme high temperature materials and techniques for heat rejection.zzz</v>
      </c>
    </row>
    <row r="335" spans="1:20" x14ac:dyDescent="0.35">
      <c r="A335" s="20" t="s">
        <v>225</v>
      </c>
      <c r="B335">
        <f>VLOOKUP(primary[[#This Row],[id]],TreeDesign!$A$3:$C$500,2,FALSE)</f>
        <v>13</v>
      </c>
      <c r="C335">
        <f>VLOOKUP(primary[[#This Row],[id]],TreeDesign!$A$3:$C$500,3,FALSE)</f>
        <v>40</v>
      </c>
      <c r="D335" t="s">
        <v>977</v>
      </c>
      <c r="E335" t="s">
        <v>1392</v>
      </c>
      <c r="F335" t="s">
        <v>978</v>
      </c>
      <c r="G335" s="19" t="s">
        <v>350</v>
      </c>
      <c r="H335" t="s">
        <v>1006</v>
      </c>
      <c r="I335" t="s">
        <v>224</v>
      </c>
      <c r="J335" t="s">
        <v>267</v>
      </c>
      <c r="K335" t="s">
        <v>266</v>
      </c>
      <c r="Q3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5" t="s">
        <v>387</v>
      </c>
      <c r="S3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-650,544,0
    scale = 0.7
    Parent
    {
        parentID = appliedHighEnergyPhysics
        lineFrom = RIGHT
        lineTo = LEFT
    }
}</v>
      </c>
      <c r="T335" t="str">
        <f>_xlfn.CONCAT(IF(LEFT(primary[[#This Row],[title]],1)&lt;&gt;"#",_xlfn.CONCAT("#LOC_KTT_",primary[[#This Row],[id]],"_Title = ",primary[[#This Row],[title]],"zzz"),""),IF(LEFT(primary[[#This Row],[description]],1)&lt;&gt;"#",_xlfn.CONCAT(CHAR(10),"#LOC_KTT_",primary[[#This Row],[id]],"_Description = ",primary[[#This Row],[description]],"zzz"),""))</f>
        <v/>
      </c>
    </row>
    <row r="336" spans="1:20" x14ac:dyDescent="0.35">
      <c r="A336" s="20" t="s">
        <v>1519</v>
      </c>
      <c r="B336" s="17">
        <f>VLOOKUP(primary[[#This Row],[id]],TreeDesign!$A$3:$C$500,2,FALSE)</f>
        <v>13</v>
      </c>
      <c r="C336" s="17">
        <f>VLOOKUP(primary[[#This Row],[id]],TreeDesign!$A$3:$C$500,3,FALSE)</f>
        <v>45</v>
      </c>
      <c r="D336" t="s">
        <v>1525</v>
      </c>
      <c r="E336" t="s">
        <v>1525</v>
      </c>
      <c r="F336" t="s">
        <v>1526</v>
      </c>
      <c r="G336" s="18" t="s">
        <v>350</v>
      </c>
      <c r="I336" t="s">
        <v>1518</v>
      </c>
      <c r="J336" t="s">
        <v>267</v>
      </c>
      <c r="K336" t="s">
        <v>266</v>
      </c>
      <c r="Q33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6" t="s">
        <v>1572</v>
      </c>
      <c r="S3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exoticPVMaterials
    tier = 13
    title = #LOC_KTT_exoticPVMaterials_Title // Exotic Photovoltaic Materials
    description = #LOC_KTT_exoticPVMaterials_Description // Who doesn't want exotic photovoltaic cells!
    cost = 4557
    hideEmpty = False
    nodeName = ktt_exoticPVMaterials
    anyToUnlock = False
    icon = KiwiTechTree/Icons/ktt_icon_exoticPVMaterials
    pos = -650,324,0
    scale = 0.7
    Parent
    {
        parentID = expPVMaterials
        lineFrom = RIGHT
        lineTo = LEFT
    }
}</v>
      </c>
      <c r="T336" s="17" t="str">
        <f>_xlfn.CONCAT(IF(LEFT(primary[[#This Row],[title]],1)&lt;&gt;"#",_xlfn.CONCAT("#LOC_KTT_",primary[[#This Row],[id]],"_Title = ",primary[[#This Row],[title]],"zzz"),""),IF(LEFT(primary[[#This Row],[description]],1)&lt;&gt;"#",_xlfn.CONCAT(CHAR(10),"#LOC_KTT_",primary[[#This Row],[id]],"_Description = ",primary[[#This Row],[description]],"zzz"),""))</f>
        <v>#LOC_KTT_exoticPVMaterials_Title = Exotic Photovoltaic Materialszzz
#LOC_KTT_exoticPVMaterials_Description = Who doesn't want exotic photovoltaic cells!zzz</v>
      </c>
    </row>
    <row r="337" spans="1:20" x14ac:dyDescent="0.35">
      <c r="A337" s="20" t="s">
        <v>180</v>
      </c>
      <c r="B337">
        <f>VLOOKUP(primary[[#This Row],[id]],TreeDesign!$A$3:$C$500,2,FALSE)</f>
        <v>13</v>
      </c>
      <c r="C337">
        <f>VLOOKUP(primary[[#This Row],[id]],TreeDesign!$A$3:$C$500,3,FALSE)</f>
        <v>47</v>
      </c>
      <c r="D337" t="s">
        <v>947</v>
      </c>
      <c r="E337" t="s">
        <v>1393</v>
      </c>
      <c r="F337" t="s">
        <v>948</v>
      </c>
      <c r="G337" s="19" t="s">
        <v>350</v>
      </c>
      <c r="H337" t="s">
        <v>949</v>
      </c>
      <c r="I337" t="s">
        <v>179</v>
      </c>
      <c r="J337" t="s">
        <v>267</v>
      </c>
      <c r="K337" t="s">
        <v>266</v>
      </c>
      <c r="Q3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7" t="s">
        <v>387</v>
      </c>
      <c r="S3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-650,236,0
    scale = 0.7
    Parent
    {
        parentID = experimentalElectricalSystems
        lineFrom = RIGHT
        lineTo = LEFT
    }
}</v>
      </c>
      <c r="T337" t="str">
        <f>_xlfn.CONCAT(IF(LEFT(primary[[#This Row],[title]],1)&lt;&gt;"#",_xlfn.CONCAT("#LOC_KTT_",primary[[#This Row],[id]],"_Title = ",primary[[#This Row],[title]],"zzz"),""),IF(LEFT(primary[[#This Row],[description]],1)&lt;&gt;"#",_xlfn.CONCAT(CHAR(10),"#LOC_KTT_",primary[[#This Row],[id]],"_Description = ",primary[[#This Row],[description]],"zzz"),""))</f>
        <v/>
      </c>
    </row>
    <row r="338" spans="1:20" x14ac:dyDescent="0.35">
      <c r="A338" s="20" t="s">
        <v>1467</v>
      </c>
      <c r="B338" s="17">
        <f>VLOOKUP(primary[[#This Row],[id]],TreeDesign!$A$3:$C$500,2,FALSE)</f>
        <v>13</v>
      </c>
      <c r="C338" s="17">
        <f>VLOOKUP(primary[[#This Row],[id]],TreeDesign!$A$3:$C$500,3,FALSE)</f>
        <v>51</v>
      </c>
      <c r="D338" t="s">
        <v>1482</v>
      </c>
      <c r="E338" t="s">
        <v>1451</v>
      </c>
      <c r="F338" t="s">
        <v>1497</v>
      </c>
      <c r="G338" s="18" t="s">
        <v>350</v>
      </c>
      <c r="H338" t="s">
        <v>1512</v>
      </c>
      <c r="P338">
        <v>0</v>
      </c>
      <c r="Q33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8" t="s">
        <v>296</v>
      </c>
      <c r="S3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tier13_bottom
    tier = 13
    title = #LOC_KTT_tier13_Title
    description = #LOC_KTT_tier13_Description
    cost = 0
    hideEmpty = False
    nodeName = ktt_tier13_bottom
    anyToUnlock = False
    icon = KiwiTechTree/Icons/ktt_icon_tier13
    pos = -650,60,0
    scale = 0.7
}</v>
      </c>
      <c r="T338" s="17" t="str">
        <f>_xlfn.CONCAT(IF(LEFT(primary[[#This Row],[title]],1)&lt;&gt;"#",_xlfn.CONCAT("#LOC_KTT_",primary[[#This Row],[id]],"_Title = ",primary[[#This Row],[title]],"zzz"),""),IF(LEFT(primary[[#This Row],[description]],1)&lt;&gt;"#",_xlfn.CONCAT(CHAR(10),"#LOC_KTT_",primary[[#This Row],[id]],"_Description = ",primary[[#This Row],[description]],"zzz"),""))</f>
        <v/>
      </c>
    </row>
    <row r="339" spans="1:20" x14ac:dyDescent="0.35">
      <c r="A339" s="20" t="s">
        <v>1437</v>
      </c>
      <c r="B339" s="17">
        <f>VLOOKUP(primary[[#This Row],[id]],TreeDesign!$A$3:$C$500,2,FALSE)</f>
        <v>14</v>
      </c>
      <c r="C339" s="17">
        <f>VLOOKUP(primary[[#This Row],[id]],TreeDesign!$A$3:$C$500,3,FALSE)</f>
        <v>1</v>
      </c>
      <c r="D339" s="22" t="s">
        <v>1452</v>
      </c>
      <c r="E339" s="22" t="s">
        <v>1452</v>
      </c>
      <c r="F339" s="22" t="s">
        <v>1452</v>
      </c>
      <c r="G339" s="18" t="s">
        <v>350</v>
      </c>
      <c r="P339">
        <v>0</v>
      </c>
      <c r="Q3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9" t="s">
        <v>296</v>
      </c>
      <c r="S33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
    tier = 14
    title = #LOC_KTT_tier14_Title // Tier 14
    description = #LOC_KTT_tier14_Description // Tier 14
    cost = 0
    hideEmpty = False
    nodeName = ktt_tier14
    anyToUnlock = False
    icon = KiwiTechTree/Icons/ktt_icon_tier14
    pos = -430,2260,0
    scale = 0.7
}</v>
      </c>
      <c r="T339" s="17" t="str">
        <f>_xlfn.CONCAT(IF(LEFT(primary[[#This Row],[title]],1)&lt;&gt;"#",_xlfn.CONCAT("#LOC_KTT_",primary[[#This Row],[id]],"_Title = ",primary[[#This Row],[title]],"zzz"),""),IF(LEFT(primary[[#This Row],[description]],1)&lt;&gt;"#",_xlfn.CONCAT(CHAR(10),"#LOC_KTT_",primary[[#This Row],[id]],"_Description = ",primary[[#This Row],[description]],"zzz"),""))</f>
        <v>#LOC_KTT_tier14_Title = Tier 14zzz
#LOC_KTT_tier14_Description = Tier 14zzz</v>
      </c>
    </row>
    <row r="340" spans="1:20" x14ac:dyDescent="0.35">
      <c r="A340" s="20" t="s">
        <v>1534</v>
      </c>
      <c r="B340" s="17">
        <f>VLOOKUP(primary[[#This Row],[id]],TreeDesign!$A$3:$C$500,2,FALSE)</f>
        <v>14</v>
      </c>
      <c r="C340" s="17">
        <f>VLOOKUP(primary[[#This Row],[id]],TreeDesign!$A$3:$C$500,3,FALSE)</f>
        <v>4</v>
      </c>
      <c r="D340" t="s">
        <v>1553</v>
      </c>
      <c r="E340" t="s">
        <v>1553</v>
      </c>
      <c r="F340" t="s">
        <v>1554</v>
      </c>
      <c r="G340" s="18" t="s">
        <v>350</v>
      </c>
      <c r="I340" t="s">
        <v>236</v>
      </c>
      <c r="J340" t="s">
        <v>267</v>
      </c>
      <c r="K340" t="s">
        <v>266</v>
      </c>
      <c r="P340">
        <v>1.5</v>
      </c>
      <c r="Q34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0" t="s">
        <v>1572</v>
      </c>
      <c r="S34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quantumGravity
    tier = 14
    title = #LOC_KTT_quantumGravity_Title // Quantum Gravity
    description = #LOC_KTT_quantumGravity_Description // Quantum gravity is a field of theoretical physics that seeks to describe gravity according to the principles of quantum mechanics, and where quantum effects cannot be ignored.
    cost = 10254
    hideEmpty = False
    nodeName = ktt_quantumGravity
    anyToUnlock = False
    icon = KiwiTechTree/Icons/ktt_icon_quantumGravity
    pos = -430,2128,0
    scale = 0.7
    Parent
    {
        parentID = unifiedFieldTheory
        lineFrom = RIGHT
        lineTo = LEFT
    }
}</v>
      </c>
      <c r="T340" s="17" t="str">
        <f>_xlfn.CONCAT(IF(LEFT(primary[[#This Row],[title]],1)&lt;&gt;"#",_xlfn.CONCAT("#LOC_KTT_",primary[[#This Row],[id]],"_Title = ",primary[[#This Row],[title]],"zzz"),""),IF(LEFT(primary[[#This Row],[description]],1)&lt;&gt;"#",_xlfn.CONCAT(CHAR(10),"#LOC_KTT_",primary[[#This Row],[id]],"_Description = ",primary[[#This Row],[description]],"zzz"),""))</f>
        <v>#LOC_KTT_quantumGravity_Title = Quantum Gravityzzz
#LOC_KTT_quantumGravity_Description = Quantum gravity is a field of theoretical physics that seeks to describe gravity according to the principles of quantum mechanics, and where quantum effects cannot be ignored.zzz</v>
      </c>
    </row>
    <row r="341" spans="1:20" x14ac:dyDescent="0.35">
      <c r="A341" s="20" t="s">
        <v>1545</v>
      </c>
      <c r="B341" s="17">
        <f>VLOOKUP(primary[[#This Row],[id]],TreeDesign!$A$3:$C$500,2,FALSE)</f>
        <v>14</v>
      </c>
      <c r="C341" s="17">
        <f>VLOOKUP(primary[[#This Row],[id]],TreeDesign!$A$3:$C$500,3,FALSE)</f>
        <v>5</v>
      </c>
      <c r="D341" t="s">
        <v>1570</v>
      </c>
      <c r="E341" t="s">
        <v>1570</v>
      </c>
      <c r="F341" t="s">
        <v>1550</v>
      </c>
      <c r="G341" s="18" t="s">
        <v>350</v>
      </c>
      <c r="I341" t="s">
        <v>1531</v>
      </c>
      <c r="J341" t="s">
        <v>267</v>
      </c>
      <c r="K341" t="s">
        <v>266</v>
      </c>
      <c r="P341">
        <v>1.35</v>
      </c>
      <c r="Q34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1" t="s">
        <v>1572</v>
      </c>
      <c r="S3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insaneNuclearPropulsion
    tier = 14
    title = #LOC_KTT_insaneNuclearPropulsion_Title // Insane Nuclear Propulsion
    description = #LOC_KTT_insaneNuclearPropulsion_Description // Research into the strangest, weirdest, all all-out extreme forms of nuclear propulsion.
    cost = 9229
    hideEmpty = False
    nodeName = ktt_insaneNuclearPropulsion
    anyToUnlock = False
    icon = KiwiTechTree/Icons/ktt_icon_insaneNuclearPropulsion
    pos = -430,2084,0
    scale = 0.7
    Parent
    {
        parentID = extremeNuclearPropulsion
        lineFrom = RIGHT
        lineTo = LEFT
    }
}</v>
      </c>
      <c r="T341" s="17" t="str">
        <f>_xlfn.CONCAT(IF(LEFT(primary[[#This Row],[title]],1)&lt;&gt;"#",_xlfn.CONCAT("#LOC_KTT_",primary[[#This Row],[id]],"_Title = ",primary[[#This Row],[title]],"zzz"),""),IF(LEFT(primary[[#This Row],[description]],1)&lt;&gt;"#",_xlfn.CONCAT(CHAR(10),"#LOC_KTT_",primary[[#This Row],[id]],"_Description = ",primary[[#This Row],[description]],"zzz"),""))</f>
        <v>#LOC_KTT_insaneNuclearPropulsion_Title = Insane Nuclear Propulsionzzz
#LOC_KTT_insaneNuclearPropulsion_Description = Research into the strangest, weirdest, all all-out extreme forms of nuclear propulsion.zzz</v>
      </c>
    </row>
    <row r="342" spans="1:20" x14ac:dyDescent="0.35">
      <c r="A342" s="20" t="s">
        <v>1536</v>
      </c>
      <c r="B342" s="17">
        <f>VLOOKUP(primary[[#This Row],[id]],TreeDesign!$A$3:$C$500,2,FALSE)</f>
        <v>14</v>
      </c>
      <c r="C342" s="17">
        <f>VLOOKUP(primary[[#This Row],[id]],TreeDesign!$A$3:$C$500,3,FALSE)</f>
        <v>7</v>
      </c>
      <c r="D342" t="s">
        <v>1561</v>
      </c>
      <c r="E342" t="s">
        <v>1561</v>
      </c>
      <c r="F342" t="s">
        <v>1547</v>
      </c>
      <c r="G342" s="18" t="s">
        <v>350</v>
      </c>
      <c r="I342" t="s">
        <v>1532</v>
      </c>
      <c r="J342" t="s">
        <v>267</v>
      </c>
      <c r="K342" t="s">
        <v>266</v>
      </c>
      <c r="P342">
        <v>1.5</v>
      </c>
      <c r="Q34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2" t="s">
        <v>1572</v>
      </c>
      <c r="S34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extremeFusionRockets
    tier = 14
    title = #LOC_KTT_extremeFusionRockets_Title // Extreme Fusion Rockets
    description = #LOC_KTT_extremeFusionRockets_Description // These rockets are going to do their best to make everything else obsolete.
    cost = 10254
    hideEmpty = False
    nodeName = ktt_extremeFusionRockets
    anyToUnlock = False
    icon = KiwiTechTree/Icons/ktt_icon_extremeFusionRockets
    pos = -430,1996,0
    scale = 0.7
    Parent
    {
        parentID = exoticFusionRockets
        lineFrom = RIGHT
        lineTo = LEFT
    }
}</v>
      </c>
      <c r="T342" s="17" t="str">
        <f>_xlfn.CONCAT(IF(LEFT(primary[[#This Row],[title]],1)&lt;&gt;"#",_xlfn.CONCAT("#LOC_KTT_",primary[[#This Row],[id]],"_Title = ",primary[[#This Row],[title]],"zzz"),""),IF(LEFT(primary[[#This Row],[description]],1)&lt;&gt;"#",_xlfn.CONCAT(CHAR(10),"#LOC_KTT_",primary[[#This Row],[id]],"_Description = ",primary[[#This Row],[description]],"zzz"),""))</f>
        <v>#LOC_KTT_extremeFusionRockets_Title = Extreme Fusion Rocketszzz
#LOC_KTT_extremeFusionRockets_Description = These rockets are going to do their best to make everything else obsolete.zzz</v>
      </c>
    </row>
    <row r="343" spans="1:20" x14ac:dyDescent="0.35">
      <c r="A343" s="20" t="s">
        <v>1535</v>
      </c>
      <c r="B343" s="17">
        <f>VLOOKUP(primary[[#This Row],[id]],TreeDesign!$A$3:$C$500,2,FALSE)</f>
        <v>14</v>
      </c>
      <c r="C343" s="17">
        <f>VLOOKUP(primary[[#This Row],[id]],TreeDesign!$A$3:$C$500,3,FALSE)</f>
        <v>6</v>
      </c>
      <c r="D343" t="s">
        <v>1555</v>
      </c>
      <c r="E343" t="s">
        <v>1555</v>
      </c>
      <c r="F343" t="s">
        <v>1556</v>
      </c>
      <c r="G343" s="18" t="s">
        <v>350</v>
      </c>
      <c r="I343" t="s">
        <v>237</v>
      </c>
      <c r="J343" t="s">
        <v>267</v>
      </c>
      <c r="K343" t="s">
        <v>266</v>
      </c>
      <c r="P343">
        <v>1.35</v>
      </c>
      <c r="Q34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3" t="s">
        <v>1572</v>
      </c>
      <c r="S34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extremeReactions
    tier = 14
    title = #LOC_KTT_extremeReactions_Title // Extreme Density Fusion Reactions
    description = #LOC_KTT_extremeReactions_Description // Measuring and applying the most extreme fusion reactions out there.
    cost = 9229
    hideEmpty = False
    nodeName = ktt_extremeReactions
    anyToUnlock = False
    icon = KiwiTechTree/Icons/ktt_icon_extremeReactions
    pos = -430,2040,0
    scale = 0.7
    Parent
    {
        parentID = quantumReactions
        lineFrom = RIGHT
        lineTo = LEFT
    }
}</v>
      </c>
      <c r="T343" s="17" t="str">
        <f>_xlfn.CONCAT(IF(LEFT(primary[[#This Row],[title]],1)&lt;&gt;"#",_xlfn.CONCAT("#LOC_KTT_",primary[[#This Row],[id]],"_Title = ",primary[[#This Row],[title]],"zzz"),""),IF(LEFT(primary[[#This Row],[description]],1)&lt;&gt;"#",_xlfn.CONCAT(CHAR(10),"#LOC_KTT_",primary[[#This Row],[id]],"_Description = ",primary[[#This Row],[description]],"zzz"),""))</f>
        <v>#LOC_KTT_extremeReactions_Title = Extreme Density Fusion Reactionszzz
#LOC_KTT_extremeReactions_Description = Measuring and applying the most extreme fusion reactions out there.zzz</v>
      </c>
    </row>
    <row r="344" spans="1:20" x14ac:dyDescent="0.35">
      <c r="A344" s="20" t="s">
        <v>1543</v>
      </c>
      <c r="B344" s="17">
        <f>VLOOKUP(primary[[#This Row],[id]],TreeDesign!$A$3:$C$500,2,FALSE)</f>
        <v>14</v>
      </c>
      <c r="C344" s="17">
        <f>VLOOKUP(primary[[#This Row],[id]],TreeDesign!$A$3:$C$500,3,FALSE)</f>
        <v>10</v>
      </c>
      <c r="D344" t="s">
        <v>1566</v>
      </c>
      <c r="E344" t="s">
        <v>1566</v>
      </c>
      <c r="F344" t="s">
        <v>1567</v>
      </c>
      <c r="G344" s="18" t="s">
        <v>350</v>
      </c>
      <c r="I344" t="s">
        <v>238</v>
      </c>
      <c r="J344" t="s">
        <v>267</v>
      </c>
      <c r="K344" t="s">
        <v>266</v>
      </c>
      <c r="P344">
        <v>1.35</v>
      </c>
      <c r="Q3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4" t="s">
        <v>1572</v>
      </c>
      <c r="S3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extremePlasmaPropulsion
    tier = 14
    title = #LOC_KTT_extremePlasmaPropulsion_Title // Extreme Plasma Propulsion
    description = #LOC_KTT_extremePlasmaPropulsion_Description // Pushing plasma propulsion to the extreme.
    cost = 9229
    hideEmpty = False
    nodeName = ktt_extremePlasmaPropulsion
    anyToUnlock = False
    icon = KiwiTechTree/Icons/ktt_icon_extremePlasmaPropulsion
    pos = -430,1864,0
    scale = 0.7
    Parent
    {
        parentID = exoticPlasmaPropulsion
        lineFrom = RIGHT
        lineTo = LEFT
    }
}</v>
      </c>
      <c r="T344" s="17" t="str">
        <f>_xlfn.CONCAT(IF(LEFT(primary[[#This Row],[title]],1)&lt;&gt;"#",_xlfn.CONCAT("#LOC_KTT_",primary[[#This Row],[id]],"_Title = ",primary[[#This Row],[title]],"zzz"),""),IF(LEFT(primary[[#This Row],[description]],1)&lt;&gt;"#",_xlfn.CONCAT(CHAR(10),"#LOC_KTT_",primary[[#This Row],[id]],"_Description = ",primary[[#This Row],[description]],"zzz"),""))</f>
        <v>#LOC_KTT_extremePlasmaPropulsion_Title = Extreme Plasma Propulsionzzz
#LOC_KTT_extremePlasmaPropulsion_Description = Pushing plasma propulsion to the extreme.zzz</v>
      </c>
    </row>
    <row r="345" spans="1:20" x14ac:dyDescent="0.35">
      <c r="A345" s="20" t="s">
        <v>1537</v>
      </c>
      <c r="B345" s="17">
        <f>VLOOKUP(primary[[#This Row],[id]],TreeDesign!$A$3:$C$500,2,FALSE)</f>
        <v>14</v>
      </c>
      <c r="C345" s="17">
        <f>VLOOKUP(primary[[#This Row],[id]],TreeDesign!$A$3:$C$500,3,FALSE)</f>
        <v>40</v>
      </c>
      <c r="D345" t="s">
        <v>1562</v>
      </c>
      <c r="E345" t="s">
        <v>1562</v>
      </c>
      <c r="F345" t="s">
        <v>1563</v>
      </c>
      <c r="G345" s="18" t="s">
        <v>350</v>
      </c>
      <c r="I345" t="s">
        <v>225</v>
      </c>
      <c r="J345" t="s">
        <v>267</v>
      </c>
      <c r="K345" t="s">
        <v>266</v>
      </c>
      <c r="Q34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5" t="s">
        <v>1572</v>
      </c>
      <c r="S3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extremeHighEnergyPhysics
    tier = 14
    title = #LOC_KTT_extremeHighEnergyPhysics_Title // Extreme High Energy Physics
    description = #LOC_KTT_extremeHighEnergyPhysics_Description // Pushing physics to the extreme!
    cost = 6836
    hideEmpty = False
    nodeName = ktt_extremeHighEnergyPhysics
    anyToUnlock = False
    icon = KiwiTechTree/Icons/ktt_icon_extremeHighEnergyPhysics
    pos = -430,544,0
    scale = 0.7
    Parent
    {
        parentID = ultraHighEnergyPhysics
        lineFrom = RIGHT
        lineTo = LEFT
    }
}</v>
      </c>
      <c r="T345" s="17" t="str">
        <f>_xlfn.CONCAT(IF(LEFT(primary[[#This Row],[title]],1)&lt;&gt;"#",_xlfn.CONCAT("#LOC_KTT_",primary[[#This Row],[id]],"_Title = ",primary[[#This Row],[title]],"zzz"),""),IF(LEFT(primary[[#This Row],[description]],1)&lt;&gt;"#",_xlfn.CONCAT(CHAR(10),"#LOC_KTT_",primary[[#This Row],[id]],"_Description = ",primary[[#This Row],[description]],"zzz"),""))</f>
        <v>#LOC_KTT_extremeHighEnergyPhysics_Title = Extreme High Energy Physicszzz
#LOC_KTT_extremeHighEnergyPhysics_Description = Pushing physics to the extreme!zzz</v>
      </c>
    </row>
    <row r="346" spans="1:20" x14ac:dyDescent="0.35">
      <c r="A346" s="20" t="s">
        <v>1520</v>
      </c>
      <c r="B346" s="17">
        <f>VLOOKUP(primary[[#This Row],[id]],TreeDesign!$A$3:$C$500,2,FALSE)</f>
        <v>14</v>
      </c>
      <c r="C346" s="17">
        <f>VLOOKUP(primary[[#This Row],[id]],TreeDesign!$A$3:$C$500,3,FALSE)</f>
        <v>45</v>
      </c>
      <c r="D346" t="s">
        <v>1527</v>
      </c>
      <c r="E346" t="s">
        <v>1527</v>
      </c>
      <c r="F346" t="s">
        <v>1528</v>
      </c>
      <c r="G346" s="18" t="s">
        <v>350</v>
      </c>
      <c r="I346" t="s">
        <v>1519</v>
      </c>
      <c r="J346" t="s">
        <v>267</v>
      </c>
      <c r="K346" t="s">
        <v>266</v>
      </c>
      <c r="Q34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6" t="s">
        <v>1572</v>
      </c>
      <c r="S34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extremePVMaterials
    tier = 14
    title = #LOC_KTT_extremePVMaterials_Title // Extreme Photovoltaic Materials
    description = #LOC_KTT_extremePVMaterials_Description // The ultimate in photovoltaic cells!
    cost = 6836
    hideEmpty = False
    nodeName = ktt_extremePVMaterials
    anyToUnlock = False
    icon = KiwiTechTree/Icons/ktt_icon_extremePVMaterials
    pos = -430,324,0
    scale = 0.7
    Parent
    {
        parentID = exoticPVMaterials
        lineFrom = RIGHT
        lineTo = LEFT
    }
}</v>
      </c>
      <c r="T346" s="17" t="str">
        <f>_xlfn.CONCAT(IF(LEFT(primary[[#This Row],[title]],1)&lt;&gt;"#",_xlfn.CONCAT("#LOC_KTT_",primary[[#This Row],[id]],"_Title = ",primary[[#This Row],[title]],"zzz"),""),IF(LEFT(primary[[#This Row],[description]],1)&lt;&gt;"#",_xlfn.CONCAT(CHAR(10),"#LOC_KTT_",primary[[#This Row],[id]],"_Description = ",primary[[#This Row],[description]],"zzz"),""))</f>
        <v>#LOC_KTT_extremePVMaterials_Title = Extreme Photovoltaic Materialszzz
#LOC_KTT_extremePVMaterials_Description = The ultimate in photovoltaic cells!zzz</v>
      </c>
    </row>
    <row r="347" spans="1:20" x14ac:dyDescent="0.35">
      <c r="A347" s="20" t="s">
        <v>1544</v>
      </c>
      <c r="B347" s="17">
        <f>VLOOKUP(primary[[#This Row],[id]],TreeDesign!$A$3:$C$500,2,FALSE)</f>
        <v>14</v>
      </c>
      <c r="C347" s="17">
        <f>VLOOKUP(primary[[#This Row],[id]],TreeDesign!$A$3:$C$500,3,FALSE)</f>
        <v>47</v>
      </c>
      <c r="D347" t="s">
        <v>1568</v>
      </c>
      <c r="E347" t="s">
        <v>1568</v>
      </c>
      <c r="F347" t="s">
        <v>1569</v>
      </c>
      <c r="G347" s="18" t="s">
        <v>350</v>
      </c>
      <c r="I347" t="s">
        <v>180</v>
      </c>
      <c r="J347" t="s">
        <v>267</v>
      </c>
      <c r="K347" t="s">
        <v>266</v>
      </c>
      <c r="Q34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7" t="s">
        <v>1572</v>
      </c>
      <c r="S34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extremeElectricalSystems
    tier = 14
    title = #LOC_KTT_extremeElectricalSystems_Title // Extreme Electrical Systems
    description = #LOC_KTT_extremeElectricalSystems_Description // Extremely high tech transmission and distribution systems for the most advanced spacecraft.
    cost = 6836
    hideEmpty = False
    nodeName = ktt_extremeElectricalSystems
    anyToUnlock = False
    icon = KiwiTechTree/Icons/ktt_icon_extremeElectricalSystems
    pos = -430,236,0
    scale = 0.7
    Parent
    {
        parentID = exoticElectricalSystems
        lineFrom = RIGHT
        lineTo = LEFT
    }
}</v>
      </c>
      <c r="T347" s="17" t="str">
        <f>_xlfn.CONCAT(IF(LEFT(primary[[#This Row],[title]],1)&lt;&gt;"#",_xlfn.CONCAT("#LOC_KTT_",primary[[#This Row],[id]],"_Title = ",primary[[#This Row],[title]],"zzz"),""),IF(LEFT(primary[[#This Row],[description]],1)&lt;&gt;"#",_xlfn.CONCAT(CHAR(10),"#LOC_KTT_",primary[[#This Row],[id]],"_Description = ",primary[[#This Row],[description]],"zzz"),""))</f>
        <v>#LOC_KTT_extremeElectricalSystems_Title = Extreme Electrical Systemszzz
#LOC_KTT_extremeElectricalSystems_Description = Extremely high tech transmission and distribution systems for the most advanced spacecraft.zzz</v>
      </c>
    </row>
    <row r="348" spans="1:20" x14ac:dyDescent="0.35">
      <c r="A348" s="20" t="s">
        <v>1468</v>
      </c>
      <c r="B348" s="17">
        <f>VLOOKUP(primary[[#This Row],[id]],TreeDesign!$A$3:$C$500,2,FALSE)</f>
        <v>14</v>
      </c>
      <c r="C348" s="17">
        <f>VLOOKUP(primary[[#This Row],[id]],TreeDesign!$A$3:$C$500,3,FALSE)</f>
        <v>51</v>
      </c>
      <c r="D348" t="s">
        <v>1483</v>
      </c>
      <c r="E348" t="s">
        <v>1452</v>
      </c>
      <c r="F348" t="s">
        <v>1498</v>
      </c>
      <c r="G348" s="18" t="s">
        <v>350</v>
      </c>
      <c r="H348" t="s">
        <v>1513</v>
      </c>
      <c r="P348">
        <v>0</v>
      </c>
      <c r="Q34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8" t="s">
        <v>296</v>
      </c>
      <c r="S34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tier14_bottom
    tier = 14
    title = #LOC_KTT_tier14_Title
    description = #LOC_KTT_tier14_Description
    cost = 0
    hideEmpty = False
    nodeName = ktt_tier14_bottom
    anyToUnlock = False
    icon = KiwiTechTree/Icons/ktt_icon_tier14
    pos = -430,60,0
    scale = 0.7
}</v>
      </c>
      <c r="T348" s="17" t="str">
        <f>_xlfn.CONCAT(IF(LEFT(primary[[#This Row],[title]],1)&lt;&gt;"#",_xlfn.CONCAT("#LOC_KTT_",primary[[#This Row],[id]],"_Title = ",primary[[#This Row],[title]],"zzz"),""),IF(LEFT(primary[[#This Row],[description]],1)&lt;&gt;"#",_xlfn.CONCAT(CHAR(10),"#LOC_KTT_",primary[[#This Row],[id]],"_Description = ",primary[[#This Row],[description]],"zzz"),""))</f>
        <v/>
      </c>
    </row>
    <row r="349" spans="1:20" x14ac:dyDescent="0.35">
      <c r="A349" s="20" t="s">
        <v>1540</v>
      </c>
      <c r="B349" s="17">
        <f>VLOOKUP(primary[[#This Row],[id]],TreeDesign!$A$3:$C$500,2,FALSE)</f>
        <v>15</v>
      </c>
      <c r="C349" s="17">
        <f>VLOOKUP(primary[[#This Row],[id]],TreeDesign!$A$3:$C$500,3,FALSE)</f>
        <v>1</v>
      </c>
      <c r="D349" t="s">
        <v>1558</v>
      </c>
      <c r="E349" t="s">
        <v>1558</v>
      </c>
      <c r="F349" t="s">
        <v>1558</v>
      </c>
      <c r="G349" s="18" t="s">
        <v>350</v>
      </c>
      <c r="P349">
        <v>0</v>
      </c>
      <c r="Q34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9" t="s">
        <v>296</v>
      </c>
      <c r="S3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
    tier = 15
    title = #LOC_KTT_tier15_Title // Tier 15
    description = #LOC_KTT_tier15_Description // Tier 15
    cost = 0
    hideEmpty = False
    nodeName = ktt_tier15
    anyToUnlock = False
    icon = KiwiTechTree/Icons/ktt_icon_tier15
    pos = -210,2260,0
    scale = 0.7
}</v>
      </c>
      <c r="T349" s="17" t="str">
        <f>_xlfn.CONCAT(IF(LEFT(primary[[#This Row],[title]],1)&lt;&gt;"#",_xlfn.CONCAT("#LOC_KTT_",primary[[#This Row],[id]],"_Title = ",primary[[#This Row],[title]],"zzz"),""),IF(LEFT(primary[[#This Row],[description]],1)&lt;&gt;"#",_xlfn.CONCAT(CHAR(10),"#LOC_KTT_",primary[[#This Row],[id]],"_Description = ",primary[[#This Row],[description]],"zzz"),""))</f>
        <v>#LOC_KTT_tier15_Title = Tier 15zzz
#LOC_KTT_tier15_Description = Tier 15zzz</v>
      </c>
    </row>
    <row r="350" spans="1:20" x14ac:dyDescent="0.35">
      <c r="A350" s="20" t="s">
        <v>1542</v>
      </c>
      <c r="B350" s="17">
        <f>VLOOKUP(primary[[#This Row],[id]],TreeDesign!$A$3:$C$500,2,FALSE)</f>
        <v>15</v>
      </c>
      <c r="C350" s="17">
        <f>VLOOKUP(primary[[#This Row],[id]],TreeDesign!$A$3:$C$500,3,FALSE)</f>
        <v>23</v>
      </c>
      <c r="D350" t="s">
        <v>1564</v>
      </c>
      <c r="E350" t="s">
        <v>1564</v>
      </c>
      <c r="F350" t="s">
        <v>1565</v>
      </c>
      <c r="G350" s="18" t="s">
        <v>350</v>
      </c>
      <c r="I350" t="s">
        <v>1534</v>
      </c>
      <c r="J350" t="s">
        <v>267</v>
      </c>
      <c r="K350" t="s">
        <v>266</v>
      </c>
      <c r="L350" t="s">
        <v>1537</v>
      </c>
      <c r="M350" t="s">
        <v>267</v>
      </c>
      <c r="N350" t="s">
        <v>266</v>
      </c>
      <c r="P350">
        <v>2</v>
      </c>
      <c r="Q3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20508</v>
      </c>
      <c r="R350" t="s">
        <v>1572</v>
      </c>
      <c r="S3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fasterThanLightTech
    tier = 15
    title = #LOC_KTT_fasterThanLightTech_Title // Faster Than Light Technologies
    description = #LOC_KTT_fasterThanLightTech_Description // Boldly go where no Kerbal has gone before.
    cost = 20508
    hideEmpty = False
    nodeName = ktt_fasterThanLightTech
    anyToUnlock = False
    icon = KiwiTechTree/Icons/ktt_icon_fasterThanLightTech
    pos = -210,1292,0
    scale = 0.7
    Parent
    {
        parentID = quantumGravity
        lineFrom = RIGHT
        lineTo = LEFT
    }
    Parent
    {
        parentID = extremeHighEnergyPhysics
        lineFrom = RIGHT
        lineTo = LEFT
    }
}</v>
      </c>
      <c r="T350" s="17" t="str">
        <f>_xlfn.CONCAT(IF(LEFT(primary[[#This Row],[title]],1)&lt;&gt;"#",_xlfn.CONCAT("#LOC_KTT_",primary[[#This Row],[id]],"_Title = ",primary[[#This Row],[title]],"zzz"),""),IF(LEFT(primary[[#This Row],[description]],1)&lt;&gt;"#",_xlfn.CONCAT(CHAR(10),"#LOC_KTT_",primary[[#This Row],[id]],"_Description = ",primary[[#This Row],[description]],"zzz"),""))</f>
        <v>#LOC_KTT_fasterThanLightTech_Title = Faster Than Light Technologieszzz
#LOC_KTT_fasterThanLightTech_Description = Boldly go where no Kerbal has gone before.zzz</v>
      </c>
    </row>
    <row r="351" spans="1:20" x14ac:dyDescent="0.35">
      <c r="A351" s="20" t="s">
        <v>1541</v>
      </c>
      <c r="B351" s="17">
        <f>VLOOKUP(primary[[#This Row],[id]],TreeDesign!$A$3:$C$500,2,FALSE)</f>
        <v>15</v>
      </c>
      <c r="C351" s="17">
        <f>VLOOKUP(primary[[#This Row],[id]],TreeDesign!$A$3:$C$500,3,FALSE)</f>
        <v>51</v>
      </c>
      <c r="D351" t="s">
        <v>1557</v>
      </c>
      <c r="E351" t="s">
        <v>1558</v>
      </c>
      <c r="F351" t="s">
        <v>1559</v>
      </c>
      <c r="G351" s="18" t="s">
        <v>350</v>
      </c>
      <c r="H351" t="s">
        <v>1560</v>
      </c>
      <c r="P351">
        <v>0</v>
      </c>
      <c r="Q35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51" t="s">
        <v>296</v>
      </c>
      <c r="S35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tier15_bottom
    tier = 15
    title = #LOC_KTT_tier15_Title
    description = #LOC_KTT_tier15_Description
    cost = 0
    hideEmpty = False
    nodeName = ktt_tier15_bottom
    anyToUnlock = False
    icon = KiwiTechTree/Icons/ktt_icon_tier15
    pos = -210,60,0
    scale = 0.7
}</v>
      </c>
      <c r="T351" s="17" t="str">
        <f>_xlfn.CONCAT(IF(LEFT(primary[[#This Row],[title]],1)&lt;&gt;"#",_xlfn.CONCAT("#LOC_KTT_",primary[[#This Row],[id]],"_Title = ",primary[[#This Row],[title]],"zzz"),""),IF(LEFT(primary[[#This Row],[description]],1)&lt;&gt;"#",_xlfn.CONCAT(CHAR(10),"#LOC_KTT_",primary[[#This Row],[id]],"_Description = ",primary[[#This Row],[description]],"zzz"),""))</f>
        <v/>
      </c>
    </row>
  </sheetData>
  <mergeCells count="3">
    <mergeCell ref="H1:J1"/>
    <mergeCell ref="K1:M1"/>
    <mergeCell ref="B1:C1"/>
  </mergeCells>
  <phoneticPr fontId="4" type="noConversion"/>
  <dataValidations count="2">
    <dataValidation type="list" allowBlank="1" showInputMessage="1" showErrorMessage="1" sqref="O3:O351" xr:uid="{FE56D2A6-9FB2-4E5A-97A3-517CB5AED9D3}">
      <formula1>"Yes,No"</formula1>
    </dataValidation>
    <dataValidation type="decimal" allowBlank="1" showInputMessage="1" showErrorMessage="1" sqref="P3:P351" xr:uid="{70ECF207-8AD3-485D-9F6D-8D75A04401EC}">
      <formula1>0</formula1>
      <formula2>10</formula2>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C13E8F79-DE22-4357-B6F5-EC523D78ECD3}">
          <x14:formula1>
            <xm:f>_xlfn.ANCHORARRAY(Background!$A$2)</xm:f>
          </x14:formula1>
          <xm:sqref>L3:L351 I3:I351</xm:sqref>
        </x14:dataValidation>
        <x14:dataValidation type="list" allowBlank="1" showInputMessage="1" showErrorMessage="1" xr:uid="{E3E59A34-F520-4485-8C29-24069C2A7CCD}">
          <x14:formula1>
            <xm:f>Background!$D$2:$D$5</xm:f>
          </x14:formula1>
          <xm:sqref>J3:K351 M3:N351</xm:sqref>
        </x14:dataValidation>
        <x14:dataValidation type="list" allowBlank="1" showInputMessage="1" xr:uid="{4FFC668E-6115-42F5-AB6B-318FAEBC35C2}">
          <x14:formula1>
            <xm:f>Background!$F$2:$F$3</xm:f>
          </x14:formula1>
          <xm:sqref>G3:G351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L1279"/>
  <sheetViews>
    <sheetView zoomScale="90" zoomScaleNormal="90" workbookViewId="0">
      <pane ySplit="2" topLeftCell="A674" activePane="bottomLeft" state="frozen"/>
      <selection pane="bottomLeft" activeCell="L2" sqref="L2:L716"/>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10" max="10" width="28.453125" bestFit="1" customWidth="1"/>
    <col min="11" max="11" width="12.453125" customWidth="1"/>
    <col min="12" max="12" width="79.54296875" customWidth="1"/>
    <col min="14" max="14" width="30.1796875" customWidth="1"/>
  </cols>
  <sheetData>
    <row r="1" spans="1:12" x14ac:dyDescent="0.35">
      <c r="A1" t="s">
        <v>271</v>
      </c>
      <c r="B1" t="s">
        <v>247</v>
      </c>
      <c r="C1" t="s">
        <v>1165</v>
      </c>
      <c r="G1" t="str">
        <f>_xlfn.CONCAT(C1,B1)</f>
        <v>TitleTier</v>
      </c>
      <c r="J1" t="s">
        <v>1031</v>
      </c>
      <c r="K1" s="46"/>
    </row>
    <row r="2" spans="1:12" x14ac:dyDescent="0.35">
      <c r="A2" s="18" t="s">
        <v>2</v>
      </c>
      <c r="B2">
        <f>_xlfn.FLOOR.MATH(VLOOKUP(Tbl_Deprecated[[#This Row],[Deprecated]],primary[[id]:[tier]],2,FALSE),1)</f>
        <v>-2</v>
      </c>
      <c r="C2" t="s">
        <v>271</v>
      </c>
      <c r="G2" t="str">
        <f t="shared" ref="G2:G65" si="0">_xlfn.CONCAT(C2,B2)</f>
        <v>Deprecated-2</v>
      </c>
      <c r="L2" s="14" t="str">
        <f>IF(ISNUMBER(B2)=TRUE,_xlfn.CONCAT("@PART[*]:HAS[#kiwiBranch[",C2,"],#kiwiTier[",B2,"]]:FOR[zKiwiTechTree]",CHAR(10),"{",CHAR(10),"    @TechRequired = ",A2,CHAR(10),"}"),"")</f>
        <v>@PART[*]:HAS[#kiwiBranch[Deprecated],#kiwiTier[-2]]:FOR[zKiwiTechTree]
{
    @TechRequired = deprecated
}</v>
      </c>
    </row>
    <row r="3" spans="1:12" x14ac:dyDescent="0.35">
      <c r="G3" t="str">
        <f t="shared" si="0"/>
        <v/>
      </c>
      <c r="J3" t="s">
        <v>1162</v>
      </c>
      <c r="L3" s="14" t="str">
        <f t="shared" ref="L3:L56" si="1">IF(ISNUMBER(B3)=TRUE,_xlfn.CONCAT("@PART[*]:HAS[#kiwiBranch[",C3,"],#kiwiTier[",B3,"]]:FOR[zKiwiTechTree]",CHAR(10),"{",CHAR(10),"    @TechRequired = ",A3,CHAR(10),"}"),"")</f>
        <v/>
      </c>
    </row>
    <row r="4" spans="1:12" x14ac:dyDescent="0.35">
      <c r="G4" t="str">
        <f t="shared" si="0"/>
        <v/>
      </c>
      <c r="J4" t="s">
        <v>1025</v>
      </c>
      <c r="L4" s="14" t="str">
        <f t="shared" si="1"/>
        <v/>
      </c>
    </row>
    <row r="5" spans="1:12" x14ac:dyDescent="0.35">
      <c r="A5" t="s">
        <v>1025</v>
      </c>
      <c r="B5" t="s">
        <v>247</v>
      </c>
      <c r="C5" t="s">
        <v>1165</v>
      </c>
      <c r="G5" t="str">
        <f t="shared" si="0"/>
        <v>TitleTier</v>
      </c>
      <c r="J5" t="s">
        <v>1027</v>
      </c>
      <c r="L5" s="14" t="str">
        <f t="shared" si="1"/>
        <v/>
      </c>
    </row>
    <row r="6" spans="1:12" x14ac:dyDescent="0.35">
      <c r="A6" s="18" t="s">
        <v>0</v>
      </c>
      <c r="B6">
        <f>VLOOKUP(Tbl_Actuators[[#This Row],[Actuators]],primary[[id]:[tier]],2,FALSE)</f>
        <v>0</v>
      </c>
      <c r="C6" t="s">
        <v>1025</v>
      </c>
      <c r="G6" t="str">
        <f t="shared" si="0"/>
        <v>Actuators0</v>
      </c>
      <c r="J6" t="s">
        <v>1148</v>
      </c>
      <c r="L6" s="14" t="str">
        <f t="shared" si="1"/>
        <v>@PART[*]:HAS[#kiwiBranch[Actuators],#kiwiTier[0]]:FOR[zKiwiTechTree]
{
    @TechRequired = start
}</v>
      </c>
    </row>
    <row r="7" spans="1:12" x14ac:dyDescent="0.35">
      <c r="A7" t="s">
        <v>994</v>
      </c>
      <c r="B7">
        <f>VLOOKUP(Tbl_Actuators[[#This Row],[Actuators]],primary[[id]:[tier]],2,FALSE)</f>
        <v>1</v>
      </c>
      <c r="C7" t="s">
        <v>1025</v>
      </c>
      <c r="G7" t="str">
        <f t="shared" si="0"/>
        <v>Actuators1</v>
      </c>
      <c r="J7" t="s">
        <v>1039</v>
      </c>
      <c r="L7" s="14" t="str">
        <f t="shared" si="1"/>
        <v>@PART[*]:HAS[#kiwiBranch[Actuators],#kiwiTier[1]]:FOR[zKiwiTechTree]
{
    @TechRequired = primitiveConstruction
}</v>
      </c>
    </row>
    <row r="8" spans="1:12" x14ac:dyDescent="0.35">
      <c r="A8" t="s">
        <v>116</v>
      </c>
      <c r="B8">
        <f>VLOOKUP(Tbl_Actuators[[#This Row],[Actuators]],primary[[id]:[tier]],2,FALSE)</f>
        <v>2</v>
      </c>
      <c r="C8" t="s">
        <v>1025</v>
      </c>
      <c r="G8" t="str">
        <f t="shared" si="0"/>
        <v>Actuators2</v>
      </c>
      <c r="J8" t="s">
        <v>1164</v>
      </c>
      <c r="L8" s="14" t="str">
        <f t="shared" si="1"/>
        <v>@PART[*]:HAS[#kiwiBranch[Actuators],#kiwiTier[2]]:FOR[zKiwiTechTree]
{
    @TechRequired = earlyConstruction
}</v>
      </c>
    </row>
    <row r="9" spans="1:12" x14ac:dyDescent="0.35">
      <c r="A9" t="s">
        <v>13</v>
      </c>
      <c r="B9">
        <f>VLOOKUP(Tbl_Actuators[[#This Row],[Actuators]],primary[[id]:[tier]],2,FALSE)</f>
        <v>3</v>
      </c>
      <c r="C9" t="s">
        <v>1025</v>
      </c>
      <c r="G9" t="str">
        <f t="shared" si="0"/>
        <v>Actuators3</v>
      </c>
      <c r="J9" t="s">
        <v>1163</v>
      </c>
      <c r="L9" s="14" t="str">
        <f t="shared" si="1"/>
        <v>@PART[*]:HAS[#kiwiBranch[Actuators],#kiwiTier[3]]:FOR[zKiwiTechTree]
{
    @TechRequired = basicConstruction
}</v>
      </c>
    </row>
    <row r="10" spans="1:12" x14ac:dyDescent="0.35">
      <c r="A10" t="s">
        <v>25</v>
      </c>
      <c r="B10">
        <f>VLOOKUP(Tbl_Actuators[[#This Row],[Actuators]],primary[[id]:[tier]],2,FALSE)</f>
        <v>4</v>
      </c>
      <c r="C10" t="s">
        <v>1025</v>
      </c>
      <c r="G10" t="str">
        <f t="shared" si="0"/>
        <v>Actuators4</v>
      </c>
      <c r="J10" t="s">
        <v>1158</v>
      </c>
      <c r="L10" s="14" t="str">
        <f t="shared" si="1"/>
        <v>@PART[*]:HAS[#kiwiBranch[Actuators],#kiwiTier[4]]:FOR[zKiwiTechTree]
{
    @TechRequired = generalConstruction
}</v>
      </c>
    </row>
    <row r="11" spans="1:12" x14ac:dyDescent="0.35">
      <c r="A11" t="s">
        <v>41</v>
      </c>
      <c r="B11">
        <f>VLOOKUP(Tbl_Actuators[[#This Row],[Actuators]],primary[[id]:[tier]],2,FALSE)</f>
        <v>5</v>
      </c>
      <c r="C11" t="s">
        <v>1025</v>
      </c>
      <c r="G11" t="str">
        <f t="shared" si="0"/>
        <v>Actuators5</v>
      </c>
      <c r="J11" t="s">
        <v>1029</v>
      </c>
      <c r="L11" s="14" t="str">
        <f t="shared" si="1"/>
        <v>@PART[*]:HAS[#kiwiBranch[Actuators],#kiwiTier[5]]:FOR[zKiwiTechTree]
{
    @TechRequired = earlyActuators
}</v>
      </c>
    </row>
    <row r="12" spans="1:12" x14ac:dyDescent="0.35">
      <c r="A12" t="s">
        <v>64</v>
      </c>
      <c r="B12">
        <f>VLOOKUP(Tbl_Actuators[[#This Row],[Actuators]],primary[[id]:[tier]],2,FALSE)</f>
        <v>6</v>
      </c>
      <c r="C12" t="s">
        <v>1025</v>
      </c>
      <c r="G12" t="str">
        <f t="shared" si="0"/>
        <v>Actuators6</v>
      </c>
      <c r="J12" t="s">
        <v>1035</v>
      </c>
      <c r="L12" s="14" t="str">
        <f t="shared" si="1"/>
        <v>@PART[*]:HAS[#kiwiBranch[Actuators],#kiwiTier[6]]:FOR[zKiwiTechTree]
{
    @TechRequired = actuators
}</v>
      </c>
    </row>
    <row r="13" spans="1:12" x14ac:dyDescent="0.35">
      <c r="A13" t="s">
        <v>90</v>
      </c>
      <c r="B13">
        <f>VLOOKUP(Tbl_Actuators[[#This Row],[Actuators]],primary[[id]:[tier]],2,FALSE)</f>
        <v>7</v>
      </c>
      <c r="C13" t="s">
        <v>1025</v>
      </c>
      <c r="G13" t="str">
        <f t="shared" si="0"/>
        <v>Actuators7</v>
      </c>
      <c r="J13" t="s">
        <v>271</v>
      </c>
      <c r="L13" s="14" t="str">
        <f t="shared" si="1"/>
        <v>@PART[*]:HAS[#kiwiBranch[Actuators],#kiwiTier[7]]:FOR[zKiwiTechTree]
{
    @TechRequired = advActuators
}</v>
      </c>
    </row>
    <row r="14" spans="1:12" x14ac:dyDescent="0.35">
      <c r="A14" t="s">
        <v>130</v>
      </c>
      <c r="B14">
        <f>VLOOKUP(Tbl_Actuators[[#This Row],[Actuators]],primary[[id]:[tier]],2,FALSE)</f>
        <v>8</v>
      </c>
      <c r="C14" t="s">
        <v>1025</v>
      </c>
      <c r="G14" t="str">
        <f t="shared" si="0"/>
        <v>Actuators8</v>
      </c>
      <c r="J14" t="s">
        <v>1036</v>
      </c>
      <c r="L14" s="14" t="str">
        <f t="shared" si="1"/>
        <v>@PART[*]:HAS[#kiwiBranch[Actuators],#kiwiTier[8]]:FOR[zKiwiTechTree]
{
    @TechRequired = experimentalActuators
}</v>
      </c>
    </row>
    <row r="15" spans="1:12" x14ac:dyDescent="0.35">
      <c r="A15" t="s">
        <v>160</v>
      </c>
      <c r="B15">
        <f>VLOOKUP(Tbl_Actuators[[#This Row],[Actuators]],primary[[id]:[tier]],2,FALSE)</f>
        <v>9</v>
      </c>
      <c r="C15" t="s">
        <v>1025</v>
      </c>
      <c r="G15" t="str">
        <f t="shared" si="0"/>
        <v>Actuators9</v>
      </c>
      <c r="J15" t="s">
        <v>1037</v>
      </c>
      <c r="L15" s="14" t="str">
        <f t="shared" si="1"/>
        <v>@PART[*]:HAS[#kiwiBranch[Actuators],#kiwiTier[9]]:FOR[zKiwiTechTree]
{
    @TechRequired = offworldManufacturing
}</v>
      </c>
    </row>
    <row r="16" spans="1:12" x14ac:dyDescent="0.35">
      <c r="G16" t="str">
        <f t="shared" si="0"/>
        <v/>
      </c>
      <c r="J16" t="s">
        <v>462</v>
      </c>
      <c r="L16" s="14" t="str">
        <f t="shared" si="1"/>
        <v/>
      </c>
    </row>
    <row r="17" spans="1:12" x14ac:dyDescent="0.35">
      <c r="G17" t="str">
        <f t="shared" si="0"/>
        <v/>
      </c>
      <c r="J17" t="s">
        <v>1589</v>
      </c>
      <c r="L17" s="14" t="str">
        <f t="shared" si="1"/>
        <v/>
      </c>
    </row>
    <row r="18" spans="1:12" x14ac:dyDescent="0.35">
      <c r="A18" t="s">
        <v>1164</v>
      </c>
      <c r="B18" t="s">
        <v>247</v>
      </c>
      <c r="C18" t="s">
        <v>1165</v>
      </c>
      <c r="G18" t="str">
        <f t="shared" si="0"/>
        <v>TitleTier</v>
      </c>
      <c r="J18" t="s">
        <v>1137</v>
      </c>
      <c r="L18" s="14" t="str">
        <f t="shared" si="1"/>
        <v/>
      </c>
    </row>
    <row r="19" spans="1:12" x14ac:dyDescent="0.35">
      <c r="A19" s="18" t="s">
        <v>0</v>
      </c>
      <c r="B19">
        <f>VLOOKUP(Tbl_CockpitsCommercial[[#This Row],[CockpitsCommercial]],primary[[id]:[tier]],2,FALSE)</f>
        <v>0</v>
      </c>
      <c r="C19" t="s">
        <v>1164</v>
      </c>
      <c r="G19" t="str">
        <f t="shared" si="0"/>
        <v>CockpitsCommercial0</v>
      </c>
      <c r="J19" t="s">
        <v>1138</v>
      </c>
      <c r="L19" s="14" t="str">
        <f t="shared" si="1"/>
        <v>@PART[*]:HAS[#kiwiBranch[CockpitsCommercial],#kiwiTier[0]]:FOR[zKiwiTechTree]
{
    @TechRequired = start
}</v>
      </c>
    </row>
    <row r="20" spans="1:12" x14ac:dyDescent="0.35">
      <c r="A20" t="s">
        <v>115</v>
      </c>
      <c r="B20">
        <f>VLOOKUP(Tbl_CockpitsCommercial[[#This Row],[CockpitsCommercial]],primary[[id]:[tier]],2,FALSE)</f>
        <v>1</v>
      </c>
      <c r="C20" t="s">
        <v>1164</v>
      </c>
      <c r="G20" t="str">
        <f t="shared" si="0"/>
        <v>CockpitsCommercial1</v>
      </c>
      <c r="J20" t="s">
        <v>1139</v>
      </c>
      <c r="L20" s="14" t="str">
        <f t="shared" si="1"/>
        <v>@PART[*]:HAS[#kiwiBranch[CockpitsCommercial],#kiwiTier[1]]:FOR[zKiwiTechTree]
{
    @TechRequired = firstFlight
}</v>
      </c>
    </row>
    <row r="21" spans="1:12" x14ac:dyDescent="0.35">
      <c r="A21" t="s">
        <v>6</v>
      </c>
      <c r="B21">
        <f>VLOOKUP(Tbl_CockpitsCommercial[[#This Row],[CockpitsCommercial]],primary[[id]:[tier]],2,FALSE)</f>
        <v>2</v>
      </c>
      <c r="C21" t="s">
        <v>1164</v>
      </c>
      <c r="G21" t="str">
        <f t="shared" si="0"/>
        <v>CockpitsCommercial2</v>
      </c>
      <c r="J21" t="s">
        <v>1136</v>
      </c>
      <c r="L21" s="14" t="str">
        <f t="shared" si="1"/>
        <v>@PART[*]:HAS[#kiwiBranch[CockpitsCommercial],#kiwiTier[2]]:FOR[zKiwiTechTree]
{
    @TechRequired = earlyFlight
}</v>
      </c>
    </row>
    <row r="22" spans="1:12" x14ac:dyDescent="0.35">
      <c r="A22" t="s">
        <v>14</v>
      </c>
      <c r="B22">
        <f>VLOOKUP(Tbl_CockpitsCommercial[[#This Row],[CockpitsCommercial]],primary[[id]:[tier]],2,FALSE)</f>
        <v>3</v>
      </c>
      <c r="C22" t="s">
        <v>1164</v>
      </c>
      <c r="G22" t="str">
        <f t="shared" si="0"/>
        <v>CockpitsCommercial3</v>
      </c>
      <c r="J22" t="s">
        <v>1135</v>
      </c>
      <c r="L22" s="14" t="str">
        <f t="shared" si="1"/>
        <v>@PART[*]:HAS[#kiwiBranch[CockpitsCommercial],#kiwiTier[3]]:FOR[zKiwiTechTree]
{
    @TechRequired = stability
}</v>
      </c>
    </row>
    <row r="23" spans="1:12" x14ac:dyDescent="0.35">
      <c r="A23" t="s">
        <v>27</v>
      </c>
      <c r="B23">
        <f>VLOOKUP(Tbl_CockpitsCommercial[[#This Row],[CockpitsCommercial]],primary[[id]:[tier]],2,FALSE)</f>
        <v>4</v>
      </c>
      <c r="C23" t="s">
        <v>1164</v>
      </c>
      <c r="G23" t="str">
        <f t="shared" si="0"/>
        <v>CockpitsCommercial4</v>
      </c>
      <c r="J23" t="s">
        <v>1155</v>
      </c>
      <c r="L23" s="14" t="str">
        <f t="shared" si="1"/>
        <v>@PART[*]:HAS[#kiwiBranch[CockpitsCommercial],#kiwiTier[4]]:FOR[zKiwiTechTree]
{
    @TechRequired = aviation
}</v>
      </c>
    </row>
    <row r="24" spans="1:12" x14ac:dyDescent="0.35">
      <c r="A24" t="s">
        <v>45</v>
      </c>
      <c r="B24">
        <f>VLOOKUP(Tbl_CockpitsCommercial[[#This Row],[CockpitsCommercial]],primary[[id]:[tier]],2,FALSE)</f>
        <v>5</v>
      </c>
      <c r="C24" t="s">
        <v>1164</v>
      </c>
      <c r="G24" t="str">
        <f t="shared" si="0"/>
        <v>CockpitsCommercial5</v>
      </c>
      <c r="J24" t="s">
        <v>1151</v>
      </c>
      <c r="L24" s="14" t="str">
        <f t="shared" si="1"/>
        <v>@PART[*]:HAS[#kiwiBranch[CockpitsCommercial],#kiwiTier[5]]:FOR[zKiwiTechTree]
{
    @TechRequired = subsonicFlight
}</v>
      </c>
    </row>
    <row r="25" spans="1:12" x14ac:dyDescent="0.35">
      <c r="A25" t="s">
        <v>67</v>
      </c>
      <c r="B25">
        <f>VLOOKUP(Tbl_CockpitsCommercial[[#This Row],[CockpitsCommercial]],primary[[id]:[tier]],2,FALSE)</f>
        <v>6</v>
      </c>
      <c r="C25" t="s">
        <v>1164</v>
      </c>
      <c r="G25" t="str">
        <f t="shared" si="0"/>
        <v>CockpitsCommercial6</v>
      </c>
      <c r="J25" t="s">
        <v>1030</v>
      </c>
      <c r="L25" s="14" t="str">
        <f t="shared" si="1"/>
        <v>@PART[*]:HAS[#kiwiBranch[CockpitsCommercial],#kiwiTier[6]]:FOR[zKiwiTechTree]
{
    @TechRequired = efficientFlightSystems
}</v>
      </c>
    </row>
    <row r="26" spans="1:12" x14ac:dyDescent="0.35">
      <c r="A26" t="s">
        <v>93</v>
      </c>
      <c r="B26">
        <f>VLOOKUP(Tbl_CockpitsCommercial[[#This Row],[CockpitsCommercial]],primary[[id]:[tier]],2,FALSE)</f>
        <v>7</v>
      </c>
      <c r="C26" t="s">
        <v>1164</v>
      </c>
      <c r="G26" t="str">
        <f t="shared" si="0"/>
        <v>CockpitsCommercial7</v>
      </c>
      <c r="J26" t="s">
        <v>1149</v>
      </c>
      <c r="L26" s="14" t="str">
        <f t="shared" si="1"/>
        <v>@PART[*]:HAS[#kiwiBranch[CockpitsCommercial],#kiwiTier[7]]:FOR[zKiwiTechTree]
{
    @TechRequired = advancedFlightSystems
}</v>
      </c>
    </row>
    <row r="27" spans="1:12" x14ac:dyDescent="0.35">
      <c r="A27" t="s">
        <v>133</v>
      </c>
      <c r="B27">
        <f>VLOOKUP(Tbl_CockpitsCommercial[[#This Row],[CockpitsCommercial]],primary[[id]:[tier]],2,FALSE)</f>
        <v>8</v>
      </c>
      <c r="C27" t="s">
        <v>1164</v>
      </c>
      <c r="G27" t="str">
        <f t="shared" si="0"/>
        <v>CockpitsCommercial8</v>
      </c>
      <c r="J27" t="s">
        <v>1150</v>
      </c>
      <c r="L27" s="14" t="str">
        <f t="shared" si="1"/>
        <v>@PART[*]:HAS[#kiwiBranch[CockpitsCommercial],#kiwiTier[8]]:FOR[zKiwiTechTree]
{
    @TechRequired = specializedFlightSystems
}</v>
      </c>
    </row>
    <row r="28" spans="1:12" x14ac:dyDescent="0.35">
      <c r="A28" t="s">
        <v>157</v>
      </c>
      <c r="B28">
        <f>VLOOKUP(Tbl_CockpitsCommercial[[#This Row],[CockpitsCommercial]],primary[[id]:[tier]],2,FALSE)</f>
        <v>9</v>
      </c>
      <c r="C28" t="s">
        <v>1164</v>
      </c>
      <c r="G28" t="str">
        <f t="shared" si="0"/>
        <v>CockpitsCommercial9</v>
      </c>
      <c r="J28" t="s">
        <v>1154</v>
      </c>
      <c r="L28" s="14" t="str">
        <f t="shared" si="1"/>
        <v>@PART[*]:HAS[#kiwiBranch[CockpitsCommercial],#kiwiTier[9]]:FOR[zKiwiTechTree]
{
    @TechRequired = experimentalFlightSystems
}</v>
      </c>
    </row>
    <row r="29" spans="1:12" x14ac:dyDescent="0.35">
      <c r="G29" t="str">
        <f t="shared" si="0"/>
        <v/>
      </c>
      <c r="J29" t="s">
        <v>1159</v>
      </c>
      <c r="L29" s="14" t="str">
        <f t="shared" si="1"/>
        <v/>
      </c>
    </row>
    <row r="30" spans="1:12" x14ac:dyDescent="0.35">
      <c r="G30" t="str">
        <f t="shared" si="0"/>
        <v/>
      </c>
      <c r="J30" t="s">
        <v>1033</v>
      </c>
      <c r="L30" s="14" t="str">
        <f t="shared" si="1"/>
        <v/>
      </c>
    </row>
    <row r="31" spans="1:12" x14ac:dyDescent="0.35">
      <c r="A31" t="s">
        <v>1163</v>
      </c>
      <c r="B31" t="s">
        <v>247</v>
      </c>
      <c r="C31" t="s">
        <v>1165</v>
      </c>
      <c r="G31" t="str">
        <f t="shared" si="0"/>
        <v>TitleTier</v>
      </c>
      <c r="J31" t="s">
        <v>1134</v>
      </c>
      <c r="L31" s="14" t="str">
        <f t="shared" si="1"/>
        <v/>
      </c>
    </row>
    <row r="32" spans="1:12" x14ac:dyDescent="0.35">
      <c r="A32" s="18" t="s">
        <v>0</v>
      </c>
      <c r="B32">
        <f>VLOOKUP(Tbl_CockpitsNonCommercial[[#This Row],[CockpitsNonCommercial]],primary[[id]:[tier]],2,FALSE)</f>
        <v>0</v>
      </c>
      <c r="C32" t="s">
        <v>1163</v>
      </c>
      <c r="G32" t="str">
        <f t="shared" si="0"/>
        <v>CockpitsNonCommercial0</v>
      </c>
      <c r="J32" t="s">
        <v>1170</v>
      </c>
      <c r="L32" s="14" t="str">
        <f t="shared" si="1"/>
        <v>@PART[*]:HAS[#kiwiBranch[CockpitsNonCommercial],#kiwiTier[0]]:FOR[zKiwiTechTree]
{
    @TechRequired = start
}</v>
      </c>
    </row>
    <row r="33" spans="1:12" x14ac:dyDescent="0.35">
      <c r="A33" t="s">
        <v>115</v>
      </c>
      <c r="B33">
        <f>VLOOKUP(Tbl_CockpitsNonCommercial[[#This Row],[CockpitsNonCommercial]],primary[[id]:[tier]],2,FALSE)</f>
        <v>1</v>
      </c>
      <c r="C33" t="s">
        <v>1163</v>
      </c>
      <c r="G33" t="str">
        <f t="shared" si="0"/>
        <v>CockpitsNonCommercial1</v>
      </c>
      <c r="J33" t="s">
        <v>1147</v>
      </c>
      <c r="L33" s="14" t="str">
        <f t="shared" si="1"/>
        <v>@PART[*]:HAS[#kiwiBranch[CockpitsNonCommercial],#kiwiTier[1]]:FOR[zKiwiTechTree]
{
    @TechRequired = firstFlight
}</v>
      </c>
    </row>
    <row r="34" spans="1:12" x14ac:dyDescent="0.35">
      <c r="A34" t="s">
        <v>117</v>
      </c>
      <c r="B34">
        <f>VLOOKUP(Tbl_CockpitsNonCommercial[[#This Row],[CockpitsNonCommercial]],primary[[id]:[tier]],2,FALSE)</f>
        <v>2</v>
      </c>
      <c r="C34" t="s">
        <v>1163</v>
      </c>
      <c r="G34" t="str">
        <f t="shared" si="0"/>
        <v>CockpitsNonCommercial2</v>
      </c>
      <c r="J34" t="s">
        <v>1146</v>
      </c>
      <c r="L34" s="14" t="str">
        <f t="shared" si="1"/>
        <v>@PART[*]:HAS[#kiwiBranch[CockpitsNonCommercial],#kiwiTier[2]]:FOR[zKiwiTechTree]
{
    @TechRequired = testPilots
}</v>
      </c>
    </row>
    <row r="35" spans="1:12" x14ac:dyDescent="0.35">
      <c r="A35" t="s">
        <v>1026</v>
      </c>
      <c r="B35">
        <f>VLOOKUP(Tbl_CockpitsNonCommercial[[#This Row],[CockpitsNonCommercial]],primary[[id]:[tier]],2,FALSE)</f>
        <v>3</v>
      </c>
      <c r="C35" t="s">
        <v>1163</v>
      </c>
      <c r="G35" t="str">
        <f t="shared" si="0"/>
        <v>CockpitsNonCommercial3</v>
      </c>
      <c r="J35" t="s">
        <v>1145</v>
      </c>
      <c r="L35" s="14" t="str">
        <f t="shared" si="1"/>
        <v>@PART[*]:HAS[#kiwiBranch[CockpitsNonCommercial],#kiwiTier[3]]:FOR[zKiwiTechTree]
{
    @TechRequired = nonCommercialFlight
}</v>
      </c>
    </row>
    <row r="36" spans="1:12" x14ac:dyDescent="0.35">
      <c r="A36" t="s">
        <v>118</v>
      </c>
      <c r="B36">
        <f>VLOOKUP(Tbl_CockpitsNonCommercial[[#This Row],[CockpitsNonCommercial]],primary[[id]:[tier]],2,FALSE)</f>
        <v>4</v>
      </c>
      <c r="C36" t="s">
        <v>1163</v>
      </c>
      <c r="G36" t="str">
        <f t="shared" si="0"/>
        <v>CockpitsNonCommercial4</v>
      </c>
      <c r="J36" t="s">
        <v>1143</v>
      </c>
      <c r="L36" s="14" t="str">
        <f t="shared" si="1"/>
        <v>@PART[*]:HAS[#kiwiBranch[CockpitsNonCommercial],#kiwiTier[4]]:FOR[zKiwiTechTree]
{
    @TechRequired = airLaunch
}</v>
      </c>
    </row>
    <row r="37" spans="1:12" x14ac:dyDescent="0.35">
      <c r="A37" t="s">
        <v>42</v>
      </c>
      <c r="B37">
        <f>VLOOKUP(Tbl_CockpitsNonCommercial[[#This Row],[CockpitsNonCommercial]],primary[[id]:[tier]],2,FALSE)</f>
        <v>5</v>
      </c>
      <c r="C37" t="s">
        <v>1163</v>
      </c>
      <c r="G37" t="str">
        <f t="shared" si="0"/>
        <v>CockpitsNonCommercial5</v>
      </c>
      <c r="J37" t="s">
        <v>1144</v>
      </c>
      <c r="L37" s="14" t="str">
        <f t="shared" si="1"/>
        <v>@PART[*]:HAS[#kiwiBranch[CockpitsNonCommercial],#kiwiTier[5]]:FOR[zKiwiTechTree]
{
    @TechRequired = streamlinedFlight
}</v>
      </c>
    </row>
    <row r="38" spans="1:12" x14ac:dyDescent="0.35">
      <c r="A38" t="s">
        <v>65</v>
      </c>
      <c r="B38">
        <f>VLOOKUP(Tbl_CockpitsNonCommercial[[#This Row],[CockpitsNonCommercial]],primary[[id]:[tier]],2,FALSE)</f>
        <v>6</v>
      </c>
      <c r="C38" t="s">
        <v>1163</v>
      </c>
      <c r="G38" t="str">
        <f t="shared" si="0"/>
        <v>CockpitsNonCommercial6</v>
      </c>
      <c r="J38" t="s">
        <v>1585</v>
      </c>
      <c r="L38" s="14" t="str">
        <f t="shared" si="1"/>
        <v>@PART[*]:HAS[#kiwiBranch[CockpitsNonCommercial],#kiwiTier[6]]:FOR[zKiwiTechTree]
{
    @TechRequired = supersonicFlight
}</v>
      </c>
    </row>
    <row r="39" spans="1:12" x14ac:dyDescent="0.35">
      <c r="A39" t="s">
        <v>91</v>
      </c>
      <c r="B39">
        <f>VLOOKUP(Tbl_CockpitsNonCommercial[[#This Row],[CockpitsNonCommercial]],primary[[id]:[tier]],2,FALSE)</f>
        <v>7</v>
      </c>
      <c r="C39" t="s">
        <v>1163</v>
      </c>
      <c r="G39" t="str">
        <f t="shared" si="0"/>
        <v>CockpitsNonCommercial7</v>
      </c>
      <c r="J39" t="s">
        <v>1587</v>
      </c>
      <c r="L39" s="14" t="str">
        <f t="shared" si="1"/>
        <v>@PART[*]:HAS[#kiwiBranch[CockpitsNonCommercial],#kiwiTier[7]]:FOR[zKiwiTechTree]
{
    @TechRequired = highAltitudeFlight
}</v>
      </c>
    </row>
    <row r="40" spans="1:12" x14ac:dyDescent="0.35">
      <c r="A40" t="s">
        <v>131</v>
      </c>
      <c r="B40">
        <f>VLOOKUP(Tbl_CockpitsNonCommercial[[#This Row],[CockpitsNonCommercial]],primary[[id]:[tier]],2,FALSE)</f>
        <v>8</v>
      </c>
      <c r="C40" t="s">
        <v>1163</v>
      </c>
      <c r="G40" t="str">
        <f t="shared" si="0"/>
        <v>CockpitsNonCommercial8</v>
      </c>
      <c r="J40" t="s">
        <v>1604</v>
      </c>
      <c r="L40" s="14" t="str">
        <f t="shared" si="1"/>
        <v>@PART[*]:HAS[#kiwiBranch[CockpitsNonCommercial],#kiwiTier[8]]:FOR[zKiwiTechTree]
{
    @TechRequired = hypersonicFlight
}</v>
      </c>
    </row>
    <row r="41" spans="1:12" x14ac:dyDescent="0.35">
      <c r="A41" t="s">
        <v>161</v>
      </c>
      <c r="B41">
        <f>VLOOKUP(Tbl_CockpitsNonCommercial[[#This Row],[CockpitsNonCommercial]],primary[[id]:[tier]],2,FALSE)</f>
        <v>9</v>
      </c>
      <c r="C41" t="s">
        <v>1163</v>
      </c>
      <c r="G41" t="str">
        <f t="shared" si="0"/>
        <v>CockpitsNonCommercial9</v>
      </c>
      <c r="J41" t="s">
        <v>1586</v>
      </c>
      <c r="L41" s="14" t="str">
        <f t="shared" si="1"/>
        <v>@PART[*]:HAS[#kiwiBranch[CockpitsNonCommercial],#kiwiTier[9]]:FOR[zKiwiTechTree]
{
    @TechRequired = aerospaceTech
}</v>
      </c>
    </row>
    <row r="42" spans="1:12" x14ac:dyDescent="0.35">
      <c r="A42" t="s">
        <v>204</v>
      </c>
      <c r="B42">
        <f>VLOOKUP(Tbl_CockpitsNonCommercial[[#This Row],[CockpitsNonCommercial]],primary[[id]:[tier]],2,FALSE)</f>
        <v>10</v>
      </c>
      <c r="C42" t="s">
        <v>1163</v>
      </c>
      <c r="G42" t="str">
        <f t="shared" si="0"/>
        <v>CockpitsNonCommercial10</v>
      </c>
      <c r="J42" t="s">
        <v>1152</v>
      </c>
      <c r="L42" s="14" t="str">
        <f t="shared" si="1"/>
        <v>@PART[*]:HAS[#kiwiBranch[CockpitsNonCommercial],#kiwiTier[10]]:FOR[zKiwiTechTree]
{
    @TechRequired = experimentalAerospaceTech
}</v>
      </c>
    </row>
    <row r="43" spans="1:12" x14ac:dyDescent="0.35">
      <c r="G43" t="str">
        <f t="shared" si="0"/>
        <v/>
      </c>
      <c r="J43" t="s">
        <v>1132</v>
      </c>
      <c r="L43" s="14" t="str">
        <f t="shared" si="1"/>
        <v/>
      </c>
    </row>
    <row r="44" spans="1:12" x14ac:dyDescent="0.35">
      <c r="G44" t="str">
        <f t="shared" si="0"/>
        <v/>
      </c>
      <c r="J44" t="s">
        <v>1161</v>
      </c>
      <c r="L44" s="14" t="str">
        <f t="shared" si="1"/>
        <v/>
      </c>
    </row>
    <row r="45" spans="1:12" x14ac:dyDescent="0.35">
      <c r="A45" t="s">
        <v>1586</v>
      </c>
      <c r="B45" t="s">
        <v>247</v>
      </c>
      <c r="C45" t="s">
        <v>1165</v>
      </c>
      <c r="D45" t="s">
        <v>1241</v>
      </c>
      <c r="E45" t="s">
        <v>1251</v>
      </c>
      <c r="G45" t="str">
        <f t="shared" si="0"/>
        <v>TitleTier</v>
      </c>
      <c r="J45" t="s">
        <v>1141</v>
      </c>
      <c r="L45" s="14" t="str">
        <f t="shared" si="1"/>
        <v/>
      </c>
    </row>
    <row r="46" spans="1:12" x14ac:dyDescent="0.35">
      <c r="A46" s="18" t="s">
        <v>0</v>
      </c>
      <c r="B46">
        <f>VLOOKUP(Tbl_PropulsionTurboJet[[#This Row],[PropulsionTurboJet]],primary[[id]:[tier]],2,FALSE)</f>
        <v>0</v>
      </c>
      <c r="C46" t="s">
        <v>1586</v>
      </c>
      <c r="D46" s="18" t="s">
        <v>0</v>
      </c>
      <c r="E46" s="18" t="s">
        <v>0</v>
      </c>
      <c r="G46" t="str">
        <f t="shared" si="0"/>
        <v>PropulsionTurboJet0</v>
      </c>
      <c r="J46" t="s">
        <v>1142</v>
      </c>
      <c r="L46" s="14" t="str">
        <f t="shared" si="1"/>
        <v>@PART[*]:HAS[#kiwiBranch[PropulsionTurboJet],#kiwiTier[0]]:FOR[zKiwiTechTree]
{
    @TechRequired = start
}</v>
      </c>
    </row>
    <row r="47" spans="1:12" x14ac:dyDescent="0.35">
      <c r="A47" t="s">
        <v>115</v>
      </c>
      <c r="B47">
        <f>VLOOKUP(Tbl_PropulsionTurboJet[[#This Row],[PropulsionTurboJet]],primary[[id]:[tier]],2,FALSE)</f>
        <v>1</v>
      </c>
      <c r="C47" t="s">
        <v>1586</v>
      </c>
      <c r="D47" t="s">
        <v>115</v>
      </c>
      <c r="E47" t="s">
        <v>115</v>
      </c>
      <c r="G47" t="str">
        <f t="shared" si="0"/>
        <v>PropulsionTurboJet1</v>
      </c>
      <c r="J47" t="s">
        <v>1140</v>
      </c>
      <c r="L47" s="14" t="str">
        <f t="shared" si="1"/>
        <v>@PART[*]:HAS[#kiwiBranch[PropulsionTurboJet],#kiwiTier[1]]:FOR[zKiwiTechTree]
{
    @TechRequired = firstFlight
}</v>
      </c>
    </row>
    <row r="48" spans="1:12" x14ac:dyDescent="0.35">
      <c r="A48" t="s">
        <v>117</v>
      </c>
      <c r="B48">
        <f>VLOOKUP(Tbl_PropulsionTurboJet[[#This Row],[PropulsionTurboJet]],primary[[id]:[tier]],2,FALSE)</f>
        <v>2</v>
      </c>
      <c r="C48" t="s">
        <v>1586</v>
      </c>
      <c r="D48" t="s">
        <v>117</v>
      </c>
      <c r="E48" t="s">
        <v>117</v>
      </c>
      <c r="G48" t="str">
        <f t="shared" si="0"/>
        <v>PropulsionTurboJet2</v>
      </c>
      <c r="J48" t="s">
        <v>1167</v>
      </c>
      <c r="L48" s="14" t="str">
        <f t="shared" si="1"/>
        <v>@PART[*]:HAS[#kiwiBranch[PropulsionTurboJet],#kiwiTier[2]]:FOR[zKiwiTechTree]
{
    @TechRequired = testPilots
}</v>
      </c>
    </row>
    <row r="49" spans="1:12" x14ac:dyDescent="0.35">
      <c r="A49" t="s">
        <v>1026</v>
      </c>
      <c r="B49">
        <f>VLOOKUP(Tbl_PropulsionTurboJet[[#This Row],[PropulsionTurboJet]],primary[[id]:[tier]],2,FALSE)</f>
        <v>3</v>
      </c>
      <c r="C49" t="s">
        <v>1586</v>
      </c>
      <c r="D49" t="s">
        <v>1026</v>
      </c>
      <c r="E49" t="s">
        <v>1026</v>
      </c>
      <c r="G49" t="str">
        <f t="shared" si="0"/>
        <v>PropulsionTurboJet3</v>
      </c>
      <c r="J49" t="s">
        <v>1153</v>
      </c>
      <c r="L49" s="14" t="str">
        <f t="shared" si="1"/>
        <v>@PART[*]:HAS[#kiwiBranch[PropulsionTurboJet],#kiwiTier[3]]:FOR[zKiwiTechTree]
{
    @TechRequired = nonCommercialFlight
}</v>
      </c>
    </row>
    <row r="50" spans="1:12" x14ac:dyDescent="0.35">
      <c r="A50" t="s">
        <v>118</v>
      </c>
      <c r="B50">
        <f>VLOOKUP(Tbl_PropulsionTurboJet[[#This Row],[PropulsionTurboJet]],primary[[id]:[tier]],2,FALSE)</f>
        <v>4</v>
      </c>
      <c r="C50" t="s">
        <v>1586</v>
      </c>
      <c r="D50" t="s">
        <v>118</v>
      </c>
      <c r="E50" t="s">
        <v>118</v>
      </c>
      <c r="G50" t="str">
        <f t="shared" si="0"/>
        <v>PropulsionTurboJet4</v>
      </c>
      <c r="J50" t="s">
        <v>1169</v>
      </c>
      <c r="L50" s="14" t="str">
        <f t="shared" si="1"/>
        <v>@PART[*]:HAS[#kiwiBranch[PropulsionTurboJet],#kiwiTier[4]]:FOR[zKiwiTechTree]
{
    @TechRequired = airLaunch
}</v>
      </c>
    </row>
    <row r="51" spans="1:12" x14ac:dyDescent="0.35">
      <c r="A51" t="s">
        <v>42</v>
      </c>
      <c r="B51">
        <f>VLOOKUP(Tbl_PropulsionTurboJet[[#This Row],[PropulsionTurboJet]],primary[[id]:[tier]],2,FALSE)</f>
        <v>5</v>
      </c>
      <c r="C51" t="s">
        <v>1586</v>
      </c>
      <c r="D51" t="s">
        <v>42</v>
      </c>
      <c r="E51" t="s">
        <v>42</v>
      </c>
      <c r="G51" t="str">
        <f t="shared" si="0"/>
        <v>PropulsionTurboJet5</v>
      </c>
      <c r="J51" t="s">
        <v>1168</v>
      </c>
      <c r="L51" s="14" t="str">
        <f t="shared" si="1"/>
        <v>@PART[*]:HAS[#kiwiBranch[PropulsionTurboJet],#kiwiTier[5]]:FOR[zKiwiTechTree]
{
    @TechRequired = streamlinedFlight
}</v>
      </c>
    </row>
    <row r="52" spans="1:12" x14ac:dyDescent="0.35">
      <c r="A52" t="s">
        <v>65</v>
      </c>
      <c r="B52">
        <f>VLOOKUP(Tbl_PropulsionTurboJet[[#This Row],[PropulsionTurboJet]],primary[[id]:[tier]],2,FALSE)</f>
        <v>6</v>
      </c>
      <c r="C52" t="s">
        <v>1586</v>
      </c>
      <c r="D52" t="s">
        <v>65</v>
      </c>
      <c r="E52" t="s">
        <v>65</v>
      </c>
      <c r="G52" t="str">
        <f t="shared" si="0"/>
        <v>PropulsionTurboJet6</v>
      </c>
      <c r="J52" t="s">
        <v>1588</v>
      </c>
      <c r="L52" s="14" t="str">
        <f t="shared" si="1"/>
        <v>@PART[*]:HAS[#kiwiBranch[PropulsionTurboJet],#kiwiTier[6]]:FOR[zKiwiTechTree]
{
    @TechRequired = supersonicFlight
}</v>
      </c>
    </row>
    <row r="53" spans="1:12" x14ac:dyDescent="0.35">
      <c r="A53" t="s">
        <v>91</v>
      </c>
      <c r="B53">
        <f>VLOOKUP(Tbl_PropulsionTurboJet[[#This Row],[PropulsionTurboJet]],primary[[id]:[tier]],2,FALSE)</f>
        <v>7</v>
      </c>
      <c r="C53" t="s">
        <v>1586</v>
      </c>
      <c r="D53" t="s">
        <v>91</v>
      </c>
      <c r="E53" t="s">
        <v>91</v>
      </c>
      <c r="G53" t="str">
        <f t="shared" si="0"/>
        <v>PropulsionTurboJet7</v>
      </c>
      <c r="J53" t="s">
        <v>1038</v>
      </c>
      <c r="L53" s="14" t="str">
        <f t="shared" si="1"/>
        <v>@PART[*]:HAS[#kiwiBranch[PropulsionTurboJet],#kiwiTier[7]]:FOR[zKiwiTechTree]
{
    @TechRequired = highAltitudeFlight
}</v>
      </c>
    </row>
    <row r="54" spans="1:12" x14ac:dyDescent="0.35">
      <c r="A54" t="s">
        <v>131</v>
      </c>
      <c r="B54">
        <f>VLOOKUP(Tbl_PropulsionTurboJet[[#This Row],[PropulsionTurboJet]],primary[[id]:[tier]],2,FALSE)</f>
        <v>8</v>
      </c>
      <c r="C54" t="s">
        <v>1586</v>
      </c>
      <c r="D54" t="s">
        <v>131</v>
      </c>
      <c r="E54" t="s">
        <v>131</v>
      </c>
      <c r="G54" t="str">
        <f t="shared" si="0"/>
        <v>PropulsionTurboJet8</v>
      </c>
      <c r="J54" t="s">
        <v>1133</v>
      </c>
      <c r="L54" s="14" t="str">
        <f t="shared" si="1"/>
        <v>@PART[*]:HAS[#kiwiBranch[PropulsionTurboJet],#kiwiTier[8]]:FOR[zKiwiTechTree]
{
    @TechRequired = hypersonicFlight
}</v>
      </c>
    </row>
    <row r="55" spans="1:12" x14ac:dyDescent="0.35">
      <c r="A55" t="s">
        <v>161</v>
      </c>
      <c r="B55">
        <f>VLOOKUP(Tbl_PropulsionTurboJet[[#This Row],[PropulsionTurboJet]],primary[[id]:[tier]],2,FALSE)</f>
        <v>9</v>
      </c>
      <c r="C55" t="s">
        <v>1586</v>
      </c>
      <c r="D55" t="s">
        <v>161</v>
      </c>
      <c r="E55" t="s">
        <v>161</v>
      </c>
      <c r="G55" t="str">
        <f t="shared" si="0"/>
        <v>PropulsionTurboJet9</v>
      </c>
      <c r="J55" t="s">
        <v>1157</v>
      </c>
      <c r="L55" s="14" t="str">
        <f t="shared" si="1"/>
        <v>@PART[*]:HAS[#kiwiBranch[PropulsionTurboJet],#kiwiTier[9]]:FOR[zKiwiTechTree]
{
    @TechRequired = aerospaceTech
}</v>
      </c>
    </row>
    <row r="56" spans="1:12" x14ac:dyDescent="0.35">
      <c r="A56" t="s">
        <v>204</v>
      </c>
      <c r="B56">
        <f>VLOOKUP(Tbl_PropulsionTurboJet[[#This Row],[PropulsionTurboJet]],primary[[id]:[tier]],2,FALSE)</f>
        <v>10</v>
      </c>
      <c r="C56" t="s">
        <v>1586</v>
      </c>
      <c r="D56" t="s">
        <v>204</v>
      </c>
      <c r="E56" t="s">
        <v>204</v>
      </c>
      <c r="G56" t="str">
        <f t="shared" si="0"/>
        <v>PropulsionTurboJet10</v>
      </c>
      <c r="J56" t="s">
        <v>1160</v>
      </c>
      <c r="L56" s="14" t="str">
        <f t="shared" si="1"/>
        <v>@PART[*]:HAS[#kiwiBranch[PropulsionTurboJet],#kiwiTier[10]]:FOR[zKiwiTechTree]
{
    @TechRequired = experimentalAerospaceTech
}</v>
      </c>
    </row>
    <row r="57" spans="1:12" x14ac:dyDescent="0.35">
      <c r="G57" t="str">
        <f t="shared" si="0"/>
        <v/>
      </c>
      <c r="J57" t="s">
        <v>1032</v>
      </c>
      <c r="L57" s="14" t="str">
        <f t="shared" ref="L57:L66" si="2">IF(ISNUMBER(B57)=TRUE,_xlfn.CONCAT("@PART[*]:HAS[#kiwiBranch[",C57,"],#kiwiTier[",B57,"]]:FOR[zKiwiTechTree]",CHAR(10),"{",CHAR(10),"    @TechRequired = ",A57,CHAR(10),"}"),"")</f>
        <v/>
      </c>
    </row>
    <row r="58" spans="1:12" x14ac:dyDescent="0.35">
      <c r="G58" t="str">
        <f t="shared" si="0"/>
        <v/>
      </c>
      <c r="J58" t="s">
        <v>1028</v>
      </c>
      <c r="L58" s="14" t="str">
        <f t="shared" si="2"/>
        <v/>
      </c>
    </row>
    <row r="59" spans="1:12" x14ac:dyDescent="0.35">
      <c r="A59" t="s">
        <v>1587</v>
      </c>
      <c r="B59" t="s">
        <v>247</v>
      </c>
      <c r="C59" t="s">
        <v>1165</v>
      </c>
      <c r="D59" t="s">
        <v>1241</v>
      </c>
      <c r="E59" t="s">
        <v>1251</v>
      </c>
      <c r="G59" t="str">
        <f t="shared" si="0"/>
        <v>TitleTier</v>
      </c>
      <c r="J59" t="s">
        <v>1034</v>
      </c>
      <c r="L59" s="14" t="str">
        <f t="shared" si="2"/>
        <v/>
      </c>
    </row>
    <row r="60" spans="1:12" x14ac:dyDescent="0.35">
      <c r="A60" s="18" t="s">
        <v>0</v>
      </c>
      <c r="B60">
        <f>VLOOKUP(Tbl_PropulsionTurboFan[[#This Row],[PropulsionTurboFan]],primary[[id]:[tier]],2,FALSE)</f>
        <v>0</v>
      </c>
      <c r="C60" t="s">
        <v>1587</v>
      </c>
      <c r="D60" s="18" t="s">
        <v>0</v>
      </c>
      <c r="E60" s="18" t="s">
        <v>0</v>
      </c>
      <c r="G60" t="str">
        <f t="shared" si="0"/>
        <v>PropulsionTurboFan0</v>
      </c>
      <c r="J60" t="s">
        <v>1156</v>
      </c>
      <c r="L60" s="14" t="str">
        <f t="shared" si="2"/>
        <v>@PART[*]:HAS[#kiwiBranch[PropulsionTurboFan],#kiwiTier[0]]:FOR[zKiwiTechTree]
{
    @TechRequired = start
}</v>
      </c>
    </row>
    <row r="61" spans="1:12" x14ac:dyDescent="0.35">
      <c r="A61" t="s">
        <v>115</v>
      </c>
      <c r="B61">
        <f>VLOOKUP(Tbl_PropulsionTurboFan[[#This Row],[PropulsionTurboFan]],primary[[id]:[tier]],2,FALSE)</f>
        <v>1</v>
      </c>
      <c r="C61" t="s">
        <v>1587</v>
      </c>
      <c r="D61" t="s">
        <v>115</v>
      </c>
      <c r="E61" t="s">
        <v>115</v>
      </c>
      <c r="G61" t="str">
        <f t="shared" si="0"/>
        <v>PropulsionTurboFan1</v>
      </c>
      <c r="J61" t="s">
        <v>1171</v>
      </c>
      <c r="L61" s="14" t="str">
        <f t="shared" si="2"/>
        <v>@PART[*]:HAS[#kiwiBranch[PropulsionTurboFan],#kiwiTier[1]]:FOR[zKiwiTechTree]
{
    @TechRequired = firstFlight
}</v>
      </c>
    </row>
    <row r="62" spans="1:12" x14ac:dyDescent="0.35">
      <c r="A62" t="s">
        <v>6</v>
      </c>
      <c r="B62">
        <f>VLOOKUP(Tbl_PropulsionTurboFan[[#This Row],[PropulsionTurboFan]],primary[[id]:[tier]],2,FALSE)</f>
        <v>2</v>
      </c>
      <c r="C62" t="s">
        <v>1587</v>
      </c>
      <c r="D62" t="s">
        <v>6</v>
      </c>
      <c r="E62" t="s">
        <v>6</v>
      </c>
      <c r="G62" t="str">
        <f t="shared" si="0"/>
        <v>PropulsionTurboFan2</v>
      </c>
      <c r="L62" s="14" t="str">
        <f t="shared" si="2"/>
        <v>@PART[*]:HAS[#kiwiBranch[PropulsionTurboFan],#kiwiTier[2]]:FOR[zKiwiTechTree]
{
    @TechRequired = earlyFlight
}</v>
      </c>
    </row>
    <row r="63" spans="1:12" x14ac:dyDescent="0.35">
      <c r="A63" t="s">
        <v>14</v>
      </c>
      <c r="B63">
        <f>VLOOKUP(Tbl_PropulsionTurboFan[[#This Row],[PropulsionTurboFan]],primary[[id]:[tier]],2,FALSE)</f>
        <v>3</v>
      </c>
      <c r="C63" t="s">
        <v>1587</v>
      </c>
      <c r="D63" t="s">
        <v>14</v>
      </c>
      <c r="E63" t="s">
        <v>14</v>
      </c>
      <c r="G63" t="str">
        <f t="shared" si="0"/>
        <v>PropulsionTurboFan3</v>
      </c>
      <c r="L63" s="14" t="str">
        <f t="shared" si="2"/>
        <v>@PART[*]:HAS[#kiwiBranch[PropulsionTurboFan],#kiwiTier[3]]:FOR[zKiwiTechTree]
{
    @TechRequired = stability
}</v>
      </c>
    </row>
    <row r="64" spans="1:12" x14ac:dyDescent="0.35">
      <c r="A64" t="s">
        <v>27</v>
      </c>
      <c r="B64">
        <f>VLOOKUP(Tbl_PropulsionTurboFan[[#This Row],[PropulsionTurboFan]],primary[[id]:[tier]],2,FALSE)</f>
        <v>4</v>
      </c>
      <c r="C64" t="s">
        <v>1587</v>
      </c>
      <c r="D64" t="s">
        <v>27</v>
      </c>
      <c r="E64" t="s">
        <v>27</v>
      </c>
      <c r="G64" t="str">
        <f t="shared" si="0"/>
        <v>PropulsionTurboFan4</v>
      </c>
      <c r="L64" s="14" t="str">
        <f t="shared" si="2"/>
        <v>@PART[*]:HAS[#kiwiBranch[PropulsionTurboFan],#kiwiTier[4]]:FOR[zKiwiTechTree]
{
    @TechRequired = aviation
}</v>
      </c>
    </row>
    <row r="65" spans="1:12" x14ac:dyDescent="0.35">
      <c r="A65" t="s">
        <v>45</v>
      </c>
      <c r="B65">
        <f>VLOOKUP(Tbl_PropulsionTurboFan[[#This Row],[PropulsionTurboFan]],primary[[id]:[tier]],2,FALSE)</f>
        <v>5</v>
      </c>
      <c r="C65" t="s">
        <v>1587</v>
      </c>
      <c r="D65" t="s">
        <v>45</v>
      </c>
      <c r="E65" t="s">
        <v>45</v>
      </c>
      <c r="G65" t="str">
        <f t="shared" si="0"/>
        <v>PropulsionTurboFan5</v>
      </c>
      <c r="L65" s="14" t="str">
        <f t="shared" si="2"/>
        <v>@PART[*]:HAS[#kiwiBranch[PropulsionTurboFan],#kiwiTier[5]]:FOR[zKiwiTechTree]
{
    @TechRequired = subsonicFlight
}</v>
      </c>
    </row>
    <row r="66" spans="1:12" x14ac:dyDescent="0.35">
      <c r="A66" t="s">
        <v>67</v>
      </c>
      <c r="B66">
        <f>VLOOKUP(Tbl_PropulsionTurboFan[[#This Row],[PropulsionTurboFan]],primary[[id]:[tier]],2,FALSE)</f>
        <v>6</v>
      </c>
      <c r="C66" t="s">
        <v>1587</v>
      </c>
      <c r="D66" t="s">
        <v>67</v>
      </c>
      <c r="E66" t="s">
        <v>67</v>
      </c>
      <c r="G66" t="str">
        <f t="shared" ref="G66:G69" si="3">_xlfn.CONCAT(C66,B66)</f>
        <v>PropulsionTurboFan6</v>
      </c>
      <c r="L66" s="14" t="str">
        <f t="shared" si="2"/>
        <v>@PART[*]:HAS[#kiwiBranch[PropulsionTurboFan],#kiwiTier[6]]:FOR[zKiwiTechTree]
{
    @TechRequired = efficientFlightSystems
}</v>
      </c>
    </row>
    <row r="67" spans="1:12" x14ac:dyDescent="0.35">
      <c r="A67" t="s">
        <v>93</v>
      </c>
      <c r="B67">
        <f>VLOOKUP(Tbl_PropulsionTurboFan[[#This Row],[PropulsionTurboFan]],primary[[id]:[tier]],2,FALSE)</f>
        <v>7</v>
      </c>
      <c r="C67" t="s">
        <v>1587</v>
      </c>
      <c r="D67" t="s">
        <v>93</v>
      </c>
      <c r="E67" t="s">
        <v>93</v>
      </c>
      <c r="G67" t="str">
        <f t="shared" si="3"/>
        <v>PropulsionTurboFan7</v>
      </c>
      <c r="L67" s="14" t="str">
        <f t="shared" ref="L67:L82" si="4">IF(ISNUMBER(B67)=TRUE,_xlfn.CONCAT("@PART[*]:HAS[#kiwiBranch[",C67,"],#kiwiTier[",B67,"]]:FOR[zKiwiTechTree]",CHAR(10),"{",CHAR(10),"    @TechRequired = ",A67,CHAR(10),"}"),"")</f>
        <v>@PART[*]:HAS[#kiwiBranch[PropulsionTurboFan],#kiwiTier[7]]:FOR[zKiwiTechTree]
{
    @TechRequired = advancedFlightSystems
}</v>
      </c>
    </row>
    <row r="68" spans="1:12" x14ac:dyDescent="0.35">
      <c r="A68" t="s">
        <v>133</v>
      </c>
      <c r="B68">
        <f>VLOOKUP(Tbl_PropulsionTurboFan[[#This Row],[PropulsionTurboFan]],primary[[id]:[tier]],2,FALSE)</f>
        <v>8</v>
      </c>
      <c r="C68" t="s">
        <v>1587</v>
      </c>
      <c r="D68" t="s">
        <v>133</v>
      </c>
      <c r="E68" t="s">
        <v>133</v>
      </c>
      <c r="G68" t="str">
        <f t="shared" si="3"/>
        <v>PropulsionTurboFan8</v>
      </c>
      <c r="L68" s="14" t="str">
        <f t="shared" si="4"/>
        <v>@PART[*]:HAS[#kiwiBranch[PropulsionTurboFan],#kiwiTier[8]]:FOR[zKiwiTechTree]
{
    @TechRequired = specializedFlightSystems
}</v>
      </c>
    </row>
    <row r="69" spans="1:12" x14ac:dyDescent="0.35">
      <c r="A69" t="s">
        <v>157</v>
      </c>
      <c r="B69">
        <f>VLOOKUP(Tbl_PropulsionTurboFan[[#This Row],[PropulsionTurboFan]],primary[[id]:[tier]],2,FALSE)</f>
        <v>9</v>
      </c>
      <c r="C69" t="s">
        <v>1587</v>
      </c>
      <c r="D69" t="s">
        <v>157</v>
      </c>
      <c r="E69" t="s">
        <v>157</v>
      </c>
      <c r="G69" t="str">
        <f t="shared" si="3"/>
        <v>PropulsionTurboFan9</v>
      </c>
      <c r="L69" s="14" t="str">
        <f t="shared" si="4"/>
        <v>@PART[*]:HAS[#kiwiBranch[PropulsionTurboFan],#kiwiTier[9]]:FOR[zKiwiTechTree]
{
    @TechRequired = experimentalFlightSystems
}</v>
      </c>
    </row>
    <row r="70" spans="1:12" x14ac:dyDescent="0.35">
      <c r="L70" s="14" t="str">
        <f t="shared" si="4"/>
        <v/>
      </c>
    </row>
    <row r="71" spans="1:12" x14ac:dyDescent="0.35">
      <c r="L71" s="14" t="str">
        <f t="shared" si="4"/>
        <v/>
      </c>
    </row>
    <row r="72" spans="1:12" x14ac:dyDescent="0.35">
      <c r="A72" t="s">
        <v>1604</v>
      </c>
      <c r="B72" t="s">
        <v>247</v>
      </c>
      <c r="C72" t="s">
        <v>1165</v>
      </c>
      <c r="D72" t="s">
        <v>1241</v>
      </c>
      <c r="E72" t="s">
        <v>1251</v>
      </c>
      <c r="G72" t="str">
        <f t="shared" ref="G72:G82" si="5">_xlfn.CONCAT(C72,B72)</f>
        <v>TitleTier</v>
      </c>
      <c r="L72" s="14" t="str">
        <f t="shared" si="4"/>
        <v/>
      </c>
    </row>
    <row r="73" spans="1:12" x14ac:dyDescent="0.35">
      <c r="A73" s="18" t="s">
        <v>0</v>
      </c>
      <c r="B73">
        <f>VLOOKUP(Tbl_PropulsionTurboFanAfterburner[[#This Row],[PropulsionTurboFanAfterburner]],primary[[id]:[tier]],2,FALSE)</f>
        <v>0</v>
      </c>
      <c r="C73" t="s">
        <v>1604</v>
      </c>
      <c r="D73" s="18" t="s">
        <v>0</v>
      </c>
      <c r="E73" s="18" t="s">
        <v>0</v>
      </c>
      <c r="G73" t="str">
        <f t="shared" si="5"/>
        <v>PropulsionTurboFanAfterburner0</v>
      </c>
      <c r="L73" s="14" t="str">
        <f t="shared" si="4"/>
        <v>@PART[*]:HAS[#kiwiBranch[PropulsionTurboFanAfterburner],#kiwiTier[0]]:FOR[zKiwiTechTree]
{
    @TechRequired = start
}</v>
      </c>
    </row>
    <row r="74" spans="1:12" x14ac:dyDescent="0.35">
      <c r="A74" t="s">
        <v>115</v>
      </c>
      <c r="B74">
        <f>VLOOKUP(Tbl_PropulsionTurboFanAfterburner[[#This Row],[PropulsionTurboFanAfterburner]],primary[[id]:[tier]],2,FALSE)</f>
        <v>1</v>
      </c>
      <c r="C74" t="s">
        <v>1604</v>
      </c>
      <c r="D74" t="s">
        <v>115</v>
      </c>
      <c r="E74" t="s">
        <v>115</v>
      </c>
      <c r="G74" t="str">
        <f t="shared" si="5"/>
        <v>PropulsionTurboFanAfterburner1</v>
      </c>
      <c r="L74" s="14" t="str">
        <f t="shared" si="4"/>
        <v>@PART[*]:HAS[#kiwiBranch[PropulsionTurboFanAfterburner],#kiwiTier[1]]:FOR[zKiwiTechTree]
{
    @TechRequired = firstFlight
}</v>
      </c>
    </row>
    <row r="75" spans="1:12" x14ac:dyDescent="0.35">
      <c r="A75" t="s">
        <v>117</v>
      </c>
      <c r="B75">
        <f>VLOOKUP(Tbl_PropulsionTurboFanAfterburner[[#This Row],[PropulsionTurboFanAfterburner]],primary[[id]:[tier]],2,FALSE)</f>
        <v>2</v>
      </c>
      <c r="C75" t="s">
        <v>1604</v>
      </c>
      <c r="D75" t="s">
        <v>117</v>
      </c>
      <c r="E75" t="s">
        <v>117</v>
      </c>
      <c r="G75" t="str">
        <f t="shared" si="5"/>
        <v>PropulsionTurboFanAfterburner2</v>
      </c>
      <c r="L75" s="14" t="str">
        <f t="shared" si="4"/>
        <v>@PART[*]:HAS[#kiwiBranch[PropulsionTurboFanAfterburner],#kiwiTier[2]]:FOR[zKiwiTechTree]
{
    @TechRequired = testPilots
}</v>
      </c>
    </row>
    <row r="76" spans="1:12" x14ac:dyDescent="0.35">
      <c r="A76" t="s">
        <v>1026</v>
      </c>
      <c r="B76">
        <f>VLOOKUP(Tbl_PropulsionTurboFanAfterburner[[#This Row],[PropulsionTurboFanAfterburner]],primary[[id]:[tier]],2,FALSE)</f>
        <v>3</v>
      </c>
      <c r="C76" t="s">
        <v>1604</v>
      </c>
      <c r="D76" t="s">
        <v>1026</v>
      </c>
      <c r="E76" t="s">
        <v>1026</v>
      </c>
      <c r="G76" t="str">
        <f t="shared" si="5"/>
        <v>PropulsionTurboFanAfterburner3</v>
      </c>
      <c r="L76" s="14" t="str">
        <f t="shared" si="4"/>
        <v>@PART[*]:HAS[#kiwiBranch[PropulsionTurboFanAfterburner],#kiwiTier[3]]:FOR[zKiwiTechTree]
{
    @TechRequired = nonCommercialFlight
}</v>
      </c>
    </row>
    <row r="77" spans="1:12" x14ac:dyDescent="0.35">
      <c r="A77" t="s">
        <v>27</v>
      </c>
      <c r="B77">
        <f>VLOOKUP(Tbl_PropulsionTurboFanAfterburner[[#This Row],[PropulsionTurboFanAfterburner]],primary[[id]:[tier]],2,FALSE)</f>
        <v>4</v>
      </c>
      <c r="C77" t="s">
        <v>1604</v>
      </c>
      <c r="D77" t="s">
        <v>27</v>
      </c>
      <c r="E77" t="s">
        <v>27</v>
      </c>
      <c r="G77" t="str">
        <f t="shared" si="5"/>
        <v>PropulsionTurboFanAfterburner4</v>
      </c>
      <c r="L77" s="14" t="str">
        <f t="shared" si="4"/>
        <v>@PART[*]:HAS[#kiwiBranch[PropulsionTurboFanAfterburner],#kiwiTier[4]]:FOR[zKiwiTechTree]
{
    @TechRequired = aviation
}</v>
      </c>
    </row>
    <row r="78" spans="1:12" x14ac:dyDescent="0.35">
      <c r="A78" t="s">
        <v>45</v>
      </c>
      <c r="B78">
        <f>VLOOKUP(Tbl_PropulsionTurboFanAfterburner[[#This Row],[PropulsionTurboFanAfterburner]],primary[[id]:[tier]],2,FALSE)</f>
        <v>5</v>
      </c>
      <c r="C78" t="s">
        <v>1604</v>
      </c>
      <c r="D78" t="s">
        <v>45</v>
      </c>
      <c r="E78" t="s">
        <v>45</v>
      </c>
      <c r="G78" t="str">
        <f t="shared" si="5"/>
        <v>PropulsionTurboFanAfterburner5</v>
      </c>
      <c r="L78" s="14" t="str">
        <f t="shared" si="4"/>
        <v>@PART[*]:HAS[#kiwiBranch[PropulsionTurboFanAfterburner],#kiwiTier[5]]:FOR[zKiwiTechTree]
{
    @TechRequired = subsonicFlight
}</v>
      </c>
    </row>
    <row r="79" spans="1:12" x14ac:dyDescent="0.35">
      <c r="A79" t="s">
        <v>67</v>
      </c>
      <c r="B79">
        <f>VLOOKUP(Tbl_PropulsionTurboFanAfterburner[[#This Row],[PropulsionTurboFanAfterburner]],primary[[id]:[tier]],2,FALSE)</f>
        <v>6</v>
      </c>
      <c r="C79" t="s">
        <v>1604</v>
      </c>
      <c r="D79" t="s">
        <v>67</v>
      </c>
      <c r="E79" t="s">
        <v>67</v>
      </c>
      <c r="G79" t="str">
        <f t="shared" si="5"/>
        <v>PropulsionTurboFanAfterburner6</v>
      </c>
      <c r="L79" s="14" t="str">
        <f t="shared" si="4"/>
        <v>@PART[*]:HAS[#kiwiBranch[PropulsionTurboFanAfterburner],#kiwiTier[6]]:FOR[zKiwiTechTree]
{
    @TechRequired = efficientFlightSystems
}</v>
      </c>
    </row>
    <row r="80" spans="1:12" x14ac:dyDescent="0.35">
      <c r="A80" t="s">
        <v>93</v>
      </c>
      <c r="B80">
        <f>VLOOKUP(Tbl_PropulsionTurboFanAfterburner[[#This Row],[PropulsionTurboFanAfterburner]],primary[[id]:[tier]],2,FALSE)</f>
        <v>7</v>
      </c>
      <c r="C80" t="s">
        <v>1604</v>
      </c>
      <c r="D80" t="s">
        <v>93</v>
      </c>
      <c r="E80" t="s">
        <v>93</v>
      </c>
      <c r="G80" t="str">
        <f t="shared" si="5"/>
        <v>PropulsionTurboFanAfterburner7</v>
      </c>
      <c r="L80" s="14" t="str">
        <f t="shared" si="4"/>
        <v>@PART[*]:HAS[#kiwiBranch[PropulsionTurboFanAfterburner],#kiwiTier[7]]:FOR[zKiwiTechTree]
{
    @TechRequired = advancedFlightSystems
}</v>
      </c>
    </row>
    <row r="81" spans="1:12" x14ac:dyDescent="0.35">
      <c r="A81" t="s">
        <v>133</v>
      </c>
      <c r="B81">
        <f>VLOOKUP(Tbl_PropulsionTurboFanAfterburner[[#This Row],[PropulsionTurboFanAfterburner]],primary[[id]:[tier]],2,FALSE)</f>
        <v>8</v>
      </c>
      <c r="C81" t="s">
        <v>1604</v>
      </c>
      <c r="D81" t="s">
        <v>133</v>
      </c>
      <c r="E81" t="s">
        <v>133</v>
      </c>
      <c r="G81" t="str">
        <f t="shared" si="5"/>
        <v>PropulsionTurboFanAfterburner8</v>
      </c>
      <c r="L81" s="14" t="str">
        <f t="shared" si="4"/>
        <v>@PART[*]:HAS[#kiwiBranch[PropulsionTurboFanAfterburner],#kiwiTier[8]]:FOR[zKiwiTechTree]
{
    @TechRequired = specializedFlightSystems
}</v>
      </c>
    </row>
    <row r="82" spans="1:12" x14ac:dyDescent="0.35">
      <c r="A82" t="s">
        <v>157</v>
      </c>
      <c r="B82">
        <f>VLOOKUP(Tbl_PropulsionTurboFanAfterburner[[#This Row],[PropulsionTurboFanAfterburner]],primary[[id]:[tier]],2,FALSE)</f>
        <v>9</v>
      </c>
      <c r="C82" t="s">
        <v>1604</v>
      </c>
      <c r="D82" t="s">
        <v>157</v>
      </c>
      <c r="E82" t="s">
        <v>157</v>
      </c>
      <c r="G82" t="str">
        <f t="shared" si="5"/>
        <v>PropulsionTurboFanAfterburner9</v>
      </c>
      <c r="L82" s="14" t="str">
        <f t="shared" si="4"/>
        <v>@PART[*]:HAS[#kiwiBranch[PropulsionTurboFanAfterburner],#kiwiTier[9]]:FOR[zKiwiTechTree]
{
    @TechRequired = experimentalFlightSystems
}</v>
      </c>
    </row>
    <row r="83" spans="1:12" x14ac:dyDescent="0.35">
      <c r="A83" t="s">
        <v>204</v>
      </c>
      <c r="B83">
        <f>VLOOKUP(Tbl_PropulsionTurboFanAfterburner[[#This Row],[PropulsionTurboFanAfterburner]],primary[[id]:[tier]],2,FALSE)</f>
        <v>10</v>
      </c>
      <c r="C83" t="s">
        <v>1604</v>
      </c>
      <c r="D83" t="s">
        <v>204</v>
      </c>
      <c r="E83" t="s">
        <v>204</v>
      </c>
      <c r="G83" t="str">
        <f t="shared" ref="G83:G95" si="6">_xlfn.CONCAT(C83,B83)</f>
        <v>PropulsionTurboFanAfterburner10</v>
      </c>
      <c r="L83" s="14" t="str">
        <f t="shared" ref="L83:L95" si="7">IF(ISNUMBER(B83)=TRUE,_xlfn.CONCAT("@PART[*]:HAS[#kiwiBranch[",C83,"],#kiwiTier[",B83,"]]:FOR[zKiwiTechTree]",CHAR(10),"{",CHAR(10),"    @TechRequired = ",A83,CHAR(10),"}"),"")</f>
        <v>@PART[*]:HAS[#kiwiBranch[PropulsionTurboFanAfterburner],#kiwiTier[10]]:FOR[zKiwiTechTree]
{
    @TechRequired = experimentalAerospaceTech
}</v>
      </c>
    </row>
    <row r="84" spans="1:12" x14ac:dyDescent="0.35">
      <c r="G84" t="str">
        <f t="shared" si="6"/>
        <v/>
      </c>
      <c r="L84" s="14" t="str">
        <f t="shared" si="7"/>
        <v/>
      </c>
    </row>
    <row r="85" spans="1:12" x14ac:dyDescent="0.35">
      <c r="G85" t="str">
        <f t="shared" si="6"/>
        <v/>
      </c>
      <c r="L85" s="14" t="str">
        <f t="shared" si="7"/>
        <v/>
      </c>
    </row>
    <row r="86" spans="1:12" x14ac:dyDescent="0.35">
      <c r="A86" t="s">
        <v>1167</v>
      </c>
      <c r="B86" t="s">
        <v>247</v>
      </c>
      <c r="C86" t="s">
        <v>1165</v>
      </c>
      <c r="D86" t="s">
        <v>1241</v>
      </c>
      <c r="E86" t="s">
        <v>1251</v>
      </c>
      <c r="G86" t="str">
        <f t="shared" si="6"/>
        <v>TitleTier</v>
      </c>
      <c r="L86" s="14" t="str">
        <f t="shared" si="7"/>
        <v/>
      </c>
    </row>
    <row r="87" spans="1:12" x14ac:dyDescent="0.35">
      <c r="A87" s="18" t="s">
        <v>0</v>
      </c>
      <c r="B87">
        <f>VLOOKUP(Tbl_RotorsVTOL[[#This Row],[RotorsVTOL]],primary[[id]:[tier]],2,FALSE)</f>
        <v>0</v>
      </c>
      <c r="C87" t="s">
        <v>1167</v>
      </c>
      <c r="D87" s="18" t="s">
        <v>0</v>
      </c>
      <c r="E87" s="18" t="s">
        <v>0</v>
      </c>
      <c r="G87" t="str">
        <f t="shared" si="6"/>
        <v>RotorsVTOL0</v>
      </c>
      <c r="L87" s="14" t="str">
        <f t="shared" si="7"/>
        <v>@PART[*]:HAS[#kiwiBranch[RotorsVTOL],#kiwiTier[0]]:FOR[zKiwiTechTree]
{
    @TechRequired = start
}</v>
      </c>
    </row>
    <row r="88" spans="1:12" x14ac:dyDescent="0.35">
      <c r="A88" t="s">
        <v>115</v>
      </c>
      <c r="B88">
        <f>VLOOKUP(Tbl_RotorsVTOL[[#This Row],[RotorsVTOL]],primary[[id]:[tier]],2,FALSE)</f>
        <v>1</v>
      </c>
      <c r="C88" t="s">
        <v>1167</v>
      </c>
      <c r="D88" t="s">
        <v>115</v>
      </c>
      <c r="E88" t="s">
        <v>115</v>
      </c>
      <c r="G88" t="str">
        <f t="shared" si="6"/>
        <v>RotorsVTOL1</v>
      </c>
      <c r="L88" s="14" t="str">
        <f t="shared" si="7"/>
        <v>@PART[*]:HAS[#kiwiBranch[RotorsVTOL],#kiwiTier[1]]:FOR[zKiwiTechTree]
{
    @TechRequired = firstFlight
}</v>
      </c>
    </row>
    <row r="89" spans="1:12" x14ac:dyDescent="0.35">
      <c r="A89" t="s">
        <v>6</v>
      </c>
      <c r="B89">
        <f>VLOOKUP(Tbl_RotorsVTOL[[#This Row],[RotorsVTOL]],primary[[id]:[tier]],2,FALSE)</f>
        <v>2</v>
      </c>
      <c r="C89" t="s">
        <v>1167</v>
      </c>
      <c r="D89" t="s">
        <v>6</v>
      </c>
      <c r="E89" t="s">
        <v>6</v>
      </c>
      <c r="G89" t="str">
        <f t="shared" si="6"/>
        <v>RotorsVTOL2</v>
      </c>
      <c r="L89" s="14" t="str">
        <f t="shared" si="7"/>
        <v>@PART[*]:HAS[#kiwiBranch[RotorsVTOL],#kiwiTier[2]]:FOR[zKiwiTechTree]
{
    @TechRequired = earlyFlight
}</v>
      </c>
    </row>
    <row r="90" spans="1:12" x14ac:dyDescent="0.35">
      <c r="A90" t="s">
        <v>14</v>
      </c>
      <c r="B90">
        <f>VLOOKUP(Tbl_RotorsVTOL[[#This Row],[RotorsVTOL]],primary[[id]:[tier]],2,FALSE)</f>
        <v>3</v>
      </c>
      <c r="C90" t="s">
        <v>1167</v>
      </c>
      <c r="D90" t="s">
        <v>14</v>
      </c>
      <c r="E90" t="s">
        <v>14</v>
      </c>
      <c r="G90" t="str">
        <f t="shared" si="6"/>
        <v>RotorsVTOL3</v>
      </c>
      <c r="L90" s="14" t="str">
        <f t="shared" si="7"/>
        <v>@PART[*]:HAS[#kiwiBranch[RotorsVTOL],#kiwiTier[3]]:FOR[zKiwiTechTree]
{
    @TechRequired = stability
}</v>
      </c>
    </row>
    <row r="91" spans="1:12" x14ac:dyDescent="0.35">
      <c r="A91" t="s">
        <v>27</v>
      </c>
      <c r="B91">
        <f>VLOOKUP(Tbl_RotorsVTOL[[#This Row],[RotorsVTOL]],primary[[id]:[tier]],2,FALSE)</f>
        <v>4</v>
      </c>
      <c r="C91" t="s">
        <v>1167</v>
      </c>
      <c r="D91" t="s">
        <v>27</v>
      </c>
      <c r="E91" t="s">
        <v>27</v>
      </c>
      <c r="G91" t="str">
        <f t="shared" si="6"/>
        <v>RotorsVTOL4</v>
      </c>
      <c r="L91" s="14" t="str">
        <f t="shared" si="7"/>
        <v>@PART[*]:HAS[#kiwiBranch[RotorsVTOL],#kiwiTier[4]]:FOR[zKiwiTechTree]
{
    @TechRequired = aviation
}</v>
      </c>
    </row>
    <row r="92" spans="1:12" x14ac:dyDescent="0.35">
      <c r="A92" t="s">
        <v>45</v>
      </c>
      <c r="B92">
        <f>VLOOKUP(Tbl_RotorsVTOL[[#This Row],[RotorsVTOL]],primary[[id]:[tier]],2,FALSE)</f>
        <v>5</v>
      </c>
      <c r="C92" t="s">
        <v>1167</v>
      </c>
      <c r="D92" t="s">
        <v>45</v>
      </c>
      <c r="E92" t="s">
        <v>45</v>
      </c>
      <c r="G92" t="str">
        <f t="shared" si="6"/>
        <v>RotorsVTOL5</v>
      </c>
      <c r="L92" s="14" t="str">
        <f t="shared" si="7"/>
        <v>@PART[*]:HAS[#kiwiBranch[RotorsVTOL],#kiwiTier[5]]:FOR[zKiwiTechTree]
{
    @TechRequired = subsonicFlight
}</v>
      </c>
    </row>
    <row r="93" spans="1:12" x14ac:dyDescent="0.35">
      <c r="A93" t="s">
        <v>67</v>
      </c>
      <c r="B93">
        <f>VLOOKUP(Tbl_RotorsVTOL[[#This Row],[RotorsVTOL]],primary[[id]:[tier]],2,FALSE)</f>
        <v>6</v>
      </c>
      <c r="C93" t="s">
        <v>1167</v>
      </c>
      <c r="D93" t="s">
        <v>67</v>
      </c>
      <c r="E93" t="s">
        <v>67</v>
      </c>
      <c r="G93" t="str">
        <f t="shared" si="6"/>
        <v>RotorsVTOL6</v>
      </c>
      <c r="L93" s="14" t="str">
        <f t="shared" si="7"/>
        <v>@PART[*]:HAS[#kiwiBranch[RotorsVTOL],#kiwiTier[6]]:FOR[zKiwiTechTree]
{
    @TechRequired = efficientFlightSystems
}</v>
      </c>
    </row>
    <row r="94" spans="1:12" x14ac:dyDescent="0.35">
      <c r="A94" t="s">
        <v>93</v>
      </c>
      <c r="B94">
        <f>VLOOKUP(Tbl_RotorsVTOL[[#This Row],[RotorsVTOL]],primary[[id]:[tier]],2,FALSE)</f>
        <v>7</v>
      </c>
      <c r="C94" t="s">
        <v>1167</v>
      </c>
      <c r="D94" t="s">
        <v>93</v>
      </c>
      <c r="E94" t="s">
        <v>93</v>
      </c>
      <c r="G94" t="str">
        <f t="shared" si="6"/>
        <v>RotorsVTOL7</v>
      </c>
      <c r="L94" s="14" t="str">
        <f t="shared" si="7"/>
        <v>@PART[*]:HAS[#kiwiBranch[RotorsVTOL],#kiwiTier[7]]:FOR[zKiwiTechTree]
{
    @TechRequired = advancedFlightSystems
}</v>
      </c>
    </row>
    <row r="95" spans="1:12" x14ac:dyDescent="0.35">
      <c r="A95" t="s">
        <v>133</v>
      </c>
      <c r="B95">
        <f>VLOOKUP(Tbl_RotorsVTOL[[#This Row],[RotorsVTOL]],primary[[id]:[tier]],2,FALSE)</f>
        <v>8</v>
      </c>
      <c r="C95" t="s">
        <v>1167</v>
      </c>
      <c r="D95" t="s">
        <v>133</v>
      </c>
      <c r="E95" t="s">
        <v>133</v>
      </c>
      <c r="G95" t="str">
        <f t="shared" si="6"/>
        <v>RotorsVTOL8</v>
      </c>
      <c r="L95" s="14" t="str">
        <f t="shared" si="7"/>
        <v>@PART[*]:HAS[#kiwiBranch[RotorsVTOL],#kiwiTier[8]]:FOR[zKiwiTechTree]
{
    @TechRequired = specializedFlightSystems
}</v>
      </c>
    </row>
    <row r="96" spans="1:12" x14ac:dyDescent="0.35">
      <c r="A96" t="s">
        <v>157</v>
      </c>
      <c r="B96">
        <f>VLOOKUP(Tbl_RotorsVTOL[[#This Row],[RotorsVTOL]],primary[[id]:[tier]],2,FALSE)</f>
        <v>9</v>
      </c>
      <c r="C96" t="s">
        <v>1167</v>
      </c>
      <c r="D96" t="s">
        <v>157</v>
      </c>
      <c r="E96" t="s">
        <v>157</v>
      </c>
      <c r="G96" t="str">
        <f t="shared" ref="G96" si="8">_xlfn.CONCAT(C96,B96)</f>
        <v>RotorsVTOL9</v>
      </c>
      <c r="L96" s="14" t="str">
        <f t="shared" ref="L96:L127" si="9">IF(ISNUMBER(B96)=TRUE,_xlfn.CONCAT("@PART[*]:HAS[#kiwiBranch[",C96,"],#kiwiTier[",B96,"]]:FOR[zKiwiTechTree]",CHAR(10),"{",CHAR(10),"    @TechRequired = ",A96,CHAR(10),"}"),"")</f>
        <v>@PART[*]:HAS[#kiwiBranch[RotorsVTOL],#kiwiTier[9]]:FOR[zKiwiTechTree]
{
    @TechRequired = experimentalFlightSystems
}</v>
      </c>
    </row>
    <row r="97" spans="1:12" x14ac:dyDescent="0.35">
      <c r="L97" s="14" t="str">
        <f t="shared" si="9"/>
        <v/>
      </c>
    </row>
    <row r="98" spans="1:12" x14ac:dyDescent="0.35">
      <c r="L98" s="14" t="str">
        <f t="shared" si="9"/>
        <v/>
      </c>
    </row>
    <row r="99" spans="1:12" x14ac:dyDescent="0.35">
      <c r="A99" t="s">
        <v>1027</v>
      </c>
      <c r="B99" t="s">
        <v>247</v>
      </c>
      <c r="C99" t="s">
        <v>1165</v>
      </c>
      <c r="G99" t="str">
        <f t="shared" ref="G99:G130" si="10">_xlfn.CONCAT(C99,B99)</f>
        <v>TitleTier</v>
      </c>
      <c r="L99" s="14" t="str">
        <f t="shared" si="9"/>
        <v/>
      </c>
    </row>
    <row r="100" spans="1:12" x14ac:dyDescent="0.35">
      <c r="A100" s="18" t="s">
        <v>0</v>
      </c>
      <c r="B100">
        <f>VLOOKUP(Tbl_AirIntakes[[#This Row],[AirIntakes]],primary[[id]:[tier]],2,FALSE)</f>
        <v>0</v>
      </c>
      <c r="C100" t="s">
        <v>1027</v>
      </c>
      <c r="G100" t="str">
        <f t="shared" si="10"/>
        <v>AirIntakes0</v>
      </c>
      <c r="L100" s="14" t="str">
        <f t="shared" si="9"/>
        <v>@PART[*]:HAS[#kiwiBranch[AirIntakes],#kiwiTier[0]]:FOR[zKiwiTechTree]
{
    @TechRequired = start
}</v>
      </c>
    </row>
    <row r="101" spans="1:12" x14ac:dyDescent="0.35">
      <c r="A101" t="s">
        <v>115</v>
      </c>
      <c r="B101">
        <f>VLOOKUP(Tbl_AirIntakes[[#This Row],[AirIntakes]],primary[[id]:[tier]],2,FALSE)</f>
        <v>1</v>
      </c>
      <c r="C101" t="s">
        <v>1027</v>
      </c>
      <c r="G101" t="str">
        <f t="shared" si="10"/>
        <v>AirIntakes1</v>
      </c>
      <c r="L101" s="14" t="str">
        <f t="shared" si="9"/>
        <v>@PART[*]:HAS[#kiwiBranch[AirIntakes],#kiwiTier[1]]:FOR[zKiwiTechTree]
{
    @TechRequired = firstFlight
}</v>
      </c>
    </row>
    <row r="102" spans="1:12" x14ac:dyDescent="0.35">
      <c r="A102" t="s">
        <v>117</v>
      </c>
      <c r="B102">
        <f>VLOOKUP(Tbl_AirIntakes[[#This Row],[AirIntakes]],primary[[id]:[tier]],2,FALSE)</f>
        <v>2</v>
      </c>
      <c r="C102" t="s">
        <v>1027</v>
      </c>
      <c r="G102" t="str">
        <f t="shared" si="10"/>
        <v>AirIntakes2</v>
      </c>
      <c r="L102" s="14" t="str">
        <f t="shared" si="9"/>
        <v>@PART[*]:HAS[#kiwiBranch[AirIntakes],#kiwiTier[2]]:FOR[zKiwiTechTree]
{
    @TechRequired = testPilots
}</v>
      </c>
    </row>
    <row r="103" spans="1:12" x14ac:dyDescent="0.35">
      <c r="A103" t="s">
        <v>1026</v>
      </c>
      <c r="B103">
        <f>VLOOKUP(Tbl_AirIntakes[[#This Row],[AirIntakes]],primary[[id]:[tier]],2,FALSE)</f>
        <v>3</v>
      </c>
      <c r="C103" t="s">
        <v>1027</v>
      </c>
      <c r="G103" t="str">
        <f t="shared" si="10"/>
        <v>AirIntakes3</v>
      </c>
      <c r="L103" s="14" t="str">
        <f t="shared" si="9"/>
        <v>@PART[*]:HAS[#kiwiBranch[AirIntakes],#kiwiTier[3]]:FOR[zKiwiTechTree]
{
    @TechRequired = nonCommercialFlight
}</v>
      </c>
    </row>
    <row r="104" spans="1:12" x14ac:dyDescent="0.35">
      <c r="A104" t="s">
        <v>118</v>
      </c>
      <c r="B104">
        <f>VLOOKUP(Tbl_AirIntakes[[#This Row],[AirIntakes]],primary[[id]:[tier]],2,FALSE)</f>
        <v>4</v>
      </c>
      <c r="C104" t="s">
        <v>1027</v>
      </c>
      <c r="G104" t="str">
        <f t="shared" si="10"/>
        <v>AirIntakes4</v>
      </c>
      <c r="L104" s="14" t="str">
        <f t="shared" si="9"/>
        <v>@PART[*]:HAS[#kiwiBranch[AirIntakes],#kiwiTier[4]]:FOR[zKiwiTechTree]
{
    @TechRequired = airLaunch
}</v>
      </c>
    </row>
    <row r="105" spans="1:12" x14ac:dyDescent="0.35">
      <c r="A105" t="s">
        <v>42</v>
      </c>
      <c r="B105">
        <f>VLOOKUP(Tbl_AirIntakes[[#This Row],[AirIntakes]],primary[[id]:[tier]],2,FALSE)</f>
        <v>5</v>
      </c>
      <c r="C105" t="s">
        <v>1027</v>
      </c>
      <c r="G105" t="str">
        <f t="shared" si="10"/>
        <v>AirIntakes5</v>
      </c>
      <c r="L105" s="14" t="str">
        <f t="shared" si="9"/>
        <v>@PART[*]:HAS[#kiwiBranch[AirIntakes],#kiwiTier[5]]:FOR[zKiwiTechTree]
{
    @TechRequired = streamlinedFlight
}</v>
      </c>
    </row>
    <row r="106" spans="1:12" x14ac:dyDescent="0.35">
      <c r="A106" t="s">
        <v>65</v>
      </c>
      <c r="B106">
        <f>VLOOKUP(Tbl_AirIntakes[[#This Row],[AirIntakes]],primary[[id]:[tier]],2,FALSE)</f>
        <v>6</v>
      </c>
      <c r="C106" t="s">
        <v>1027</v>
      </c>
      <c r="G106" t="str">
        <f t="shared" si="10"/>
        <v>AirIntakes6</v>
      </c>
      <c r="L106" s="14" t="str">
        <f t="shared" si="9"/>
        <v>@PART[*]:HAS[#kiwiBranch[AirIntakes],#kiwiTier[6]]:FOR[zKiwiTechTree]
{
    @TechRequired = supersonicFlight
}</v>
      </c>
    </row>
    <row r="107" spans="1:12" x14ac:dyDescent="0.35">
      <c r="A107" t="s">
        <v>91</v>
      </c>
      <c r="B107">
        <f>VLOOKUP(Tbl_AirIntakes[[#This Row],[AirIntakes]],primary[[id]:[tier]],2,FALSE)</f>
        <v>7</v>
      </c>
      <c r="C107" t="s">
        <v>1027</v>
      </c>
      <c r="G107" t="str">
        <f t="shared" si="10"/>
        <v>AirIntakes7</v>
      </c>
      <c r="L107" s="14" t="str">
        <f t="shared" si="9"/>
        <v>@PART[*]:HAS[#kiwiBranch[AirIntakes],#kiwiTier[7]]:FOR[zKiwiTechTree]
{
    @TechRequired = highAltitudeFlight
}</v>
      </c>
    </row>
    <row r="108" spans="1:12" x14ac:dyDescent="0.35">
      <c r="A108" t="s">
        <v>131</v>
      </c>
      <c r="B108">
        <f>VLOOKUP(Tbl_AirIntakes[[#This Row],[AirIntakes]],primary[[id]:[tier]],2,FALSE)</f>
        <v>8</v>
      </c>
      <c r="C108" t="s">
        <v>1027</v>
      </c>
      <c r="G108" t="str">
        <f t="shared" si="10"/>
        <v>AirIntakes8</v>
      </c>
      <c r="L108" s="14" t="str">
        <f t="shared" si="9"/>
        <v>@PART[*]:HAS[#kiwiBranch[AirIntakes],#kiwiTier[8]]:FOR[zKiwiTechTree]
{
    @TechRequired = hypersonicFlight
}</v>
      </c>
    </row>
    <row r="109" spans="1:12" x14ac:dyDescent="0.35">
      <c r="A109" t="s">
        <v>161</v>
      </c>
      <c r="B109">
        <f>VLOOKUP(Tbl_AirIntakes[[#This Row],[AirIntakes]],primary[[id]:[tier]],2,FALSE)</f>
        <v>9</v>
      </c>
      <c r="C109" t="s">
        <v>1027</v>
      </c>
      <c r="G109" t="str">
        <f t="shared" si="10"/>
        <v>AirIntakes9</v>
      </c>
      <c r="L109" s="14" t="str">
        <f t="shared" si="9"/>
        <v>@PART[*]:HAS[#kiwiBranch[AirIntakes],#kiwiTier[9]]:FOR[zKiwiTechTree]
{
    @TechRequired = aerospaceTech
}</v>
      </c>
    </row>
    <row r="110" spans="1:12" x14ac:dyDescent="0.35">
      <c r="A110" t="s">
        <v>204</v>
      </c>
      <c r="B110">
        <f>VLOOKUP(Tbl_AirIntakes[[#This Row],[AirIntakes]],primary[[id]:[tier]],2,FALSE)</f>
        <v>10</v>
      </c>
      <c r="C110" t="s">
        <v>1027</v>
      </c>
      <c r="G110" t="str">
        <f t="shared" si="10"/>
        <v>AirIntakes10</v>
      </c>
      <c r="L110" s="14" t="str">
        <f t="shared" si="9"/>
        <v>@PART[*]:HAS[#kiwiBranch[AirIntakes],#kiwiTier[10]]:FOR[zKiwiTechTree]
{
    @TechRequired = experimentalAerospaceTech
}</v>
      </c>
    </row>
    <row r="111" spans="1:12" x14ac:dyDescent="0.35">
      <c r="G111" t="str">
        <f t="shared" si="10"/>
        <v/>
      </c>
      <c r="L111" s="14" t="str">
        <f t="shared" si="9"/>
        <v/>
      </c>
    </row>
    <row r="112" spans="1:12" x14ac:dyDescent="0.35">
      <c r="G112" t="str">
        <f t="shared" si="10"/>
        <v/>
      </c>
      <c r="L112" s="14" t="str">
        <f t="shared" si="9"/>
        <v/>
      </c>
    </row>
    <row r="113" spans="1:12" x14ac:dyDescent="0.35">
      <c r="A113" t="s">
        <v>1028</v>
      </c>
      <c r="B113" t="s">
        <v>247</v>
      </c>
      <c r="C113" t="s">
        <v>1165</v>
      </c>
      <c r="G113" t="str">
        <f t="shared" si="10"/>
        <v>TitleTier</v>
      </c>
      <c r="L113" s="14" t="str">
        <f t="shared" si="9"/>
        <v/>
      </c>
    </row>
    <row r="114" spans="1:12" x14ac:dyDescent="0.35">
      <c r="A114" s="18" t="s">
        <v>0</v>
      </c>
      <c r="B114">
        <f>VLOOKUP(Tbl_StructuralPlaneParts[[#This Row],[StructuralPlaneParts]],primary[[id]:[tier]],2,FALSE)</f>
        <v>0</v>
      </c>
      <c r="C114" t="s">
        <v>1028</v>
      </c>
      <c r="G114" t="str">
        <f t="shared" si="10"/>
        <v>StructuralPlaneParts0</v>
      </c>
      <c r="L114" s="14" t="str">
        <f t="shared" si="9"/>
        <v>@PART[*]:HAS[#kiwiBranch[StructuralPlaneParts],#kiwiTier[0]]:FOR[zKiwiTechTree]
{
    @TechRequired = start
}</v>
      </c>
    </row>
    <row r="115" spans="1:12" x14ac:dyDescent="0.35">
      <c r="A115" t="s">
        <v>115</v>
      </c>
      <c r="B115">
        <f>VLOOKUP(Tbl_StructuralPlaneParts[[#This Row],[StructuralPlaneParts]],primary[[id]:[tier]],2,FALSE)</f>
        <v>1</v>
      </c>
      <c r="C115" t="s">
        <v>1028</v>
      </c>
      <c r="G115" t="str">
        <f t="shared" si="10"/>
        <v>StructuralPlaneParts1</v>
      </c>
      <c r="L115" s="14" t="str">
        <f t="shared" si="9"/>
        <v>@PART[*]:HAS[#kiwiBranch[StructuralPlaneParts],#kiwiTier[1]]:FOR[zKiwiTechTree]
{
    @TechRequired = firstFlight
}</v>
      </c>
    </row>
    <row r="116" spans="1:12" x14ac:dyDescent="0.35">
      <c r="A116" t="s">
        <v>6</v>
      </c>
      <c r="B116">
        <f>VLOOKUP(Tbl_StructuralPlaneParts[[#This Row],[StructuralPlaneParts]],primary[[id]:[tier]],2,FALSE)</f>
        <v>2</v>
      </c>
      <c r="C116" t="s">
        <v>1028</v>
      </c>
      <c r="G116" t="str">
        <f t="shared" si="10"/>
        <v>StructuralPlaneParts2</v>
      </c>
      <c r="L116" s="14" t="str">
        <f t="shared" si="9"/>
        <v>@PART[*]:HAS[#kiwiBranch[StructuralPlaneParts],#kiwiTier[2]]:FOR[zKiwiTechTree]
{
    @TechRequired = earlyFlight
}</v>
      </c>
    </row>
    <row r="117" spans="1:12" x14ac:dyDescent="0.35">
      <c r="A117" t="s">
        <v>14</v>
      </c>
      <c r="B117">
        <f>VLOOKUP(Tbl_StructuralPlaneParts[[#This Row],[StructuralPlaneParts]],primary[[id]:[tier]],2,FALSE)</f>
        <v>3</v>
      </c>
      <c r="C117" t="s">
        <v>1028</v>
      </c>
      <c r="G117" t="str">
        <f t="shared" si="10"/>
        <v>StructuralPlaneParts3</v>
      </c>
      <c r="L117" s="14" t="str">
        <f t="shared" si="9"/>
        <v>@PART[*]:HAS[#kiwiBranch[StructuralPlaneParts],#kiwiTier[3]]:FOR[zKiwiTechTree]
{
    @TechRequired = stability
}</v>
      </c>
    </row>
    <row r="118" spans="1:12" x14ac:dyDescent="0.35">
      <c r="A118" t="s">
        <v>27</v>
      </c>
      <c r="B118">
        <f>VLOOKUP(Tbl_StructuralPlaneParts[[#This Row],[StructuralPlaneParts]],primary[[id]:[tier]],2,FALSE)</f>
        <v>4</v>
      </c>
      <c r="C118" t="s">
        <v>1028</v>
      </c>
      <c r="G118" t="str">
        <f t="shared" si="10"/>
        <v>StructuralPlaneParts4</v>
      </c>
      <c r="L118" s="14" t="str">
        <f t="shared" si="9"/>
        <v>@PART[*]:HAS[#kiwiBranch[StructuralPlaneParts],#kiwiTier[4]]:FOR[zKiwiTechTree]
{
    @TechRequired = aviation
}</v>
      </c>
    </row>
    <row r="119" spans="1:12" x14ac:dyDescent="0.35">
      <c r="A119" t="s">
        <v>43</v>
      </c>
      <c r="B119">
        <f>VLOOKUP(Tbl_StructuralPlaneParts[[#This Row],[StructuralPlaneParts]],primary[[id]:[tier]],2,FALSE)</f>
        <v>5</v>
      </c>
      <c r="C119" t="s">
        <v>1028</v>
      </c>
      <c r="G119" t="str">
        <f t="shared" si="10"/>
        <v>StructuralPlaneParts5</v>
      </c>
      <c r="L119" s="14" t="str">
        <f t="shared" si="9"/>
        <v>@PART[*]:HAS[#kiwiBranch[StructuralPlaneParts],#kiwiTier[5]]:FOR[zKiwiTechTree]
{
    @TechRequired = aerodynamicSystems
}</v>
      </c>
    </row>
    <row r="120" spans="1:12" x14ac:dyDescent="0.35">
      <c r="A120" t="s">
        <v>66</v>
      </c>
      <c r="B120">
        <f>VLOOKUP(Tbl_StructuralPlaneParts[[#This Row],[StructuralPlaneParts]],primary[[id]:[tier]],2,FALSE)</f>
        <v>6</v>
      </c>
      <c r="C120" t="s">
        <v>1028</v>
      </c>
      <c r="G120" t="str">
        <f t="shared" si="10"/>
        <v>StructuralPlaneParts6</v>
      </c>
      <c r="L120" s="14" t="str">
        <f t="shared" si="9"/>
        <v>@PART[*]:HAS[#kiwiBranch[StructuralPlaneParts],#kiwiTier[6]]:FOR[zKiwiTechTree]
{
    @TechRequired = advAerodynamics
}</v>
      </c>
    </row>
    <row r="121" spans="1:12" x14ac:dyDescent="0.35">
      <c r="A121" t="s">
        <v>92</v>
      </c>
      <c r="B121">
        <f>VLOOKUP(Tbl_StructuralPlaneParts[[#This Row],[StructuralPlaneParts]],primary[[id]:[tier]],2,FALSE)</f>
        <v>7</v>
      </c>
      <c r="C121" t="s">
        <v>1028</v>
      </c>
      <c r="G121" t="str">
        <f t="shared" si="10"/>
        <v>StructuralPlaneParts7</v>
      </c>
      <c r="L121" s="14" t="str">
        <f t="shared" si="9"/>
        <v>@PART[*]:HAS[#kiwiBranch[StructuralPlaneParts],#kiwiTier[7]]:FOR[zKiwiTechTree]
{
    @TechRequired = heavyAerodynamics
}</v>
      </c>
    </row>
    <row r="122" spans="1:12" x14ac:dyDescent="0.35">
      <c r="A122" t="s">
        <v>132</v>
      </c>
      <c r="B122">
        <f>VLOOKUP(Tbl_StructuralPlaneParts[[#This Row],[StructuralPlaneParts]],primary[[id]:[tier]],2,FALSE)</f>
        <v>8</v>
      </c>
      <c r="C122" t="s">
        <v>1028</v>
      </c>
      <c r="G122" t="str">
        <f t="shared" si="10"/>
        <v>StructuralPlaneParts8</v>
      </c>
      <c r="L122" s="14" t="str">
        <f t="shared" si="9"/>
        <v>@PART[*]:HAS[#kiwiBranch[StructuralPlaneParts],#kiwiTier[8]]:FOR[zKiwiTechTree]
{
    @TechRequired = experimentalAerodynamics
}</v>
      </c>
    </row>
    <row r="123" spans="1:12" x14ac:dyDescent="0.35">
      <c r="A123" t="s">
        <v>162</v>
      </c>
      <c r="B123">
        <f>VLOOKUP(Tbl_StructuralPlaneParts[[#This Row],[StructuralPlaneParts]],primary[[id]:[tier]],2,FALSE)</f>
        <v>9</v>
      </c>
      <c r="C123" t="s">
        <v>1028</v>
      </c>
      <c r="G123" t="str">
        <f t="shared" si="10"/>
        <v>StructuralPlaneParts9</v>
      </c>
      <c r="L123" s="14" t="str">
        <f t="shared" si="9"/>
        <v>@PART[*]:HAS[#kiwiBranch[StructuralPlaneParts],#kiwiTier[9]]:FOR[zKiwiTechTree]
{
    @TechRequired = aerospaceComposites
}</v>
      </c>
    </row>
    <row r="124" spans="1:12" x14ac:dyDescent="0.35">
      <c r="A124" t="s">
        <v>207</v>
      </c>
      <c r="B124">
        <f>VLOOKUP(Tbl_StructuralPlaneParts[[#This Row],[StructuralPlaneParts]],primary[[id]:[tier]],2,FALSE)</f>
        <v>10</v>
      </c>
      <c r="C124" t="s">
        <v>1028</v>
      </c>
      <c r="G124" t="str">
        <f t="shared" si="10"/>
        <v>StructuralPlaneParts10</v>
      </c>
      <c r="L124" s="14" t="str">
        <f t="shared" si="9"/>
        <v>@PART[*]:HAS[#kiwiBranch[StructuralPlaneParts],#kiwiTier[10]]:FOR[zKiwiTechTree]
{
    @TechRequired = advAerospaceEngineering
}</v>
      </c>
    </row>
    <row r="125" spans="1:12" x14ac:dyDescent="0.35">
      <c r="G125" t="str">
        <f t="shared" si="10"/>
        <v/>
      </c>
      <c r="L125" s="14" t="str">
        <f t="shared" si="9"/>
        <v/>
      </c>
    </row>
    <row r="126" spans="1:12" x14ac:dyDescent="0.35">
      <c r="G126" t="str">
        <f t="shared" si="10"/>
        <v/>
      </c>
      <c r="L126" s="14" t="str">
        <f t="shared" si="9"/>
        <v/>
      </c>
    </row>
    <row r="127" spans="1:12" x14ac:dyDescent="0.35">
      <c r="A127" t="s">
        <v>1029</v>
      </c>
      <c r="B127" t="s">
        <v>247</v>
      </c>
      <c r="C127" t="s">
        <v>1165</v>
      </c>
      <c r="G127" t="str">
        <f t="shared" si="10"/>
        <v>TitleTier</v>
      </c>
      <c r="L127" s="14" t="str">
        <f t="shared" si="9"/>
        <v/>
      </c>
    </row>
    <row r="128" spans="1:12" x14ac:dyDescent="0.35">
      <c r="A128" s="18" t="s">
        <v>997</v>
      </c>
      <c r="B128">
        <f>VLOOKUP(Tbl_CommandModules[[#This Row],[CommandModules]],primary[[id]:[tier]],2,FALSE)</f>
        <v>4</v>
      </c>
      <c r="C128" t="s">
        <v>1029</v>
      </c>
      <c r="G128" t="str">
        <f t="shared" si="10"/>
        <v>CommandModules4</v>
      </c>
      <c r="L128" s="14" t="str">
        <f t="shared" ref="L128:L144" si="11">IF(ISNUMBER(B128)=TRUE,_xlfn.CONCAT("@PART[*]:HAS[#kiwiBranch[",C128,"],#kiwiTier[",B128,"]]:FOR[zKiwiTechTree]",CHAR(10),"{",CHAR(10),"    @TechRequired = ",A128,CHAR(10),"}"),"")</f>
        <v>@PART[*]:HAS[#kiwiBranch[CommandModules],#kiwiTier[4]]:FOR[zKiwiTechTree]
{
    @TechRequired = basicCommandModules
}</v>
      </c>
    </row>
    <row r="129" spans="1:12" x14ac:dyDescent="0.35">
      <c r="A129" t="s">
        <v>46</v>
      </c>
      <c r="B129">
        <f>VLOOKUP(Tbl_CommandModules[[#This Row],[CommandModules]],primary[[id]:[tier]],2,FALSE)</f>
        <v>5</v>
      </c>
      <c r="C129" t="s">
        <v>1029</v>
      </c>
      <c r="G129" t="str">
        <f t="shared" si="10"/>
        <v>CommandModules5</v>
      </c>
      <c r="L129" s="14" t="str">
        <f t="shared" si="11"/>
        <v>@PART[*]:HAS[#kiwiBranch[CommandModules],#kiwiTier[5]]:FOR[zKiwiTechTree]
{
    @TechRequired = simpleCommandModules
}</v>
      </c>
    </row>
    <row r="130" spans="1:12" x14ac:dyDescent="0.35">
      <c r="A130" t="s">
        <v>69</v>
      </c>
      <c r="B130">
        <f>VLOOKUP(Tbl_CommandModules[[#This Row],[CommandModules]],primary[[id]:[tier]],2,FALSE)</f>
        <v>6</v>
      </c>
      <c r="C130" t="s">
        <v>1029</v>
      </c>
      <c r="G130" t="str">
        <f t="shared" si="10"/>
        <v>CommandModules6</v>
      </c>
      <c r="L130" s="14" t="str">
        <f t="shared" si="11"/>
        <v>@PART[*]:HAS[#kiwiBranch[CommandModules],#kiwiTier[6]]:FOR[zKiwiTechTree]
{
    @TechRequired = commandModules
}</v>
      </c>
    </row>
    <row r="131" spans="1:12" x14ac:dyDescent="0.35">
      <c r="A131" t="s">
        <v>95</v>
      </c>
      <c r="B131">
        <f>VLOOKUP(Tbl_CommandModules[[#This Row],[CommandModules]],primary[[id]:[tier]],2,FALSE)</f>
        <v>7</v>
      </c>
      <c r="C131" t="s">
        <v>1029</v>
      </c>
      <c r="G131" t="str">
        <f t="shared" ref="G131:G156" si="12">_xlfn.CONCAT(C131,B131)</f>
        <v>CommandModules7</v>
      </c>
      <c r="L131" s="14" t="str">
        <f t="shared" si="11"/>
        <v>@PART[*]:HAS[#kiwiBranch[CommandModules],#kiwiTier[7]]:FOR[zKiwiTechTree]
{
    @TechRequired = heavyCommandModules
}</v>
      </c>
    </row>
    <row r="132" spans="1:12" x14ac:dyDescent="0.35">
      <c r="A132" t="s">
        <v>135</v>
      </c>
      <c r="B132">
        <f>VLOOKUP(Tbl_CommandModules[[#This Row],[CommandModules]],primary[[id]:[tier]],2,FALSE)</f>
        <v>8</v>
      </c>
      <c r="C132" t="s">
        <v>1029</v>
      </c>
      <c r="G132" t="str">
        <f t="shared" si="12"/>
        <v>CommandModules8</v>
      </c>
      <c r="L132" s="14" t="str">
        <f t="shared" si="11"/>
        <v>@PART[*]:HAS[#kiwiBranch[CommandModules],#kiwiTier[8]]:FOR[zKiwiTechTree]
{
    @TechRequired = specializedCommandModules
}</v>
      </c>
    </row>
    <row r="133" spans="1:12" x14ac:dyDescent="0.35">
      <c r="A133" t="s">
        <v>165</v>
      </c>
      <c r="B133">
        <f>VLOOKUP(Tbl_CommandModules[[#This Row],[CommandModules]],primary[[id]:[tier]],2,FALSE)</f>
        <v>9</v>
      </c>
      <c r="C133" t="s">
        <v>1029</v>
      </c>
      <c r="G133" t="str">
        <f t="shared" si="12"/>
        <v>CommandModules9</v>
      </c>
      <c r="L133" s="14" t="str">
        <f t="shared" si="11"/>
        <v>@PART[*]:HAS[#kiwiBranch[CommandModules],#kiwiTier[9]]:FOR[zKiwiTechTree]
{
    @TechRequired = specializedCommandCenters
}</v>
      </c>
    </row>
    <row r="134" spans="1:12" x14ac:dyDescent="0.35">
      <c r="A134" t="s">
        <v>167</v>
      </c>
      <c r="B134">
        <f>VLOOKUP(Tbl_CommandModules[[#This Row],[CommandModules]],primary[[id]:[tier]],2,FALSE)</f>
        <v>10</v>
      </c>
      <c r="C134" t="s">
        <v>1029</v>
      </c>
      <c r="G134" t="str">
        <f t="shared" si="12"/>
        <v>CommandModules10</v>
      </c>
      <c r="L134" s="14" t="str">
        <f t="shared" si="11"/>
        <v>@PART[*]:HAS[#kiwiBranch[CommandModules],#kiwiTier[10]]:FOR[zKiwiTechTree]
{
    @TechRequired = heavyCommandCenters
}</v>
      </c>
    </row>
    <row r="135" spans="1:12" x14ac:dyDescent="0.35">
      <c r="G135" t="str">
        <f t="shared" si="12"/>
        <v/>
      </c>
      <c r="L135" s="14" t="str">
        <f t="shared" si="11"/>
        <v/>
      </c>
    </row>
    <row r="136" spans="1:12" x14ac:dyDescent="0.35">
      <c r="G136" t="str">
        <f t="shared" si="12"/>
        <v/>
      </c>
      <c r="L136" s="14" t="str">
        <f t="shared" si="11"/>
        <v/>
      </c>
    </row>
    <row r="137" spans="1:12" x14ac:dyDescent="0.35">
      <c r="A137" t="s">
        <v>1030</v>
      </c>
      <c r="B137" t="s">
        <v>247</v>
      </c>
      <c r="C137" t="s">
        <v>1165</v>
      </c>
      <c r="G137" t="str">
        <f t="shared" si="12"/>
        <v>TitleTier</v>
      </c>
      <c r="L137" s="14" t="str">
        <f t="shared" si="11"/>
        <v/>
      </c>
    </row>
    <row r="138" spans="1:12" x14ac:dyDescent="0.35">
      <c r="A138" s="18" t="s">
        <v>47</v>
      </c>
      <c r="B138">
        <f>_xlfn.FLOOR.MATH(VLOOKUP(Tbl_Landers[[#This Row],[Landers]],primary[[id]:[tier]],2,FALSE),1)</f>
        <v>5</v>
      </c>
      <c r="C138" t="s">
        <v>1030</v>
      </c>
      <c r="G138" t="str">
        <f t="shared" si="12"/>
        <v>Landers5</v>
      </c>
      <c r="L138" s="14" t="str">
        <f t="shared" si="11"/>
        <v>@PART[*]:HAS[#kiwiBranch[Landers],#kiwiTier[5]]:FOR[zKiwiTechTree]
{
    @TechRequired = simpleCommandModulesExtensions
}</v>
      </c>
    </row>
    <row r="139" spans="1:12" x14ac:dyDescent="0.35">
      <c r="A139" s="18" t="s">
        <v>70</v>
      </c>
      <c r="B139">
        <f>_xlfn.FLOOR.MATH(VLOOKUP(Tbl_Landers[[#This Row],[Landers]],primary[[id]:[tier]],2,FALSE),1)</f>
        <v>6</v>
      </c>
      <c r="C139" t="s">
        <v>1030</v>
      </c>
      <c r="G139" t="str">
        <f t="shared" si="12"/>
        <v>Landers6</v>
      </c>
      <c r="L139" s="14" t="str">
        <f t="shared" si="11"/>
        <v>@PART[*]:HAS[#kiwiBranch[Landers],#kiwiTier[6]]:FOR[zKiwiTechTree]
{
    @TechRequired = commandModulesExtensions
}</v>
      </c>
    </row>
    <row r="140" spans="1:12" x14ac:dyDescent="0.35">
      <c r="A140" s="18" t="s">
        <v>96</v>
      </c>
      <c r="B140">
        <f>_xlfn.FLOOR.MATH(VLOOKUP(Tbl_Landers[[#This Row],[Landers]],primary[[id]:[tier]],2,FALSE),1)</f>
        <v>7</v>
      </c>
      <c r="C140" t="s">
        <v>1030</v>
      </c>
      <c r="G140" t="str">
        <f t="shared" si="12"/>
        <v>Landers7</v>
      </c>
      <c r="L140" s="14" t="str">
        <f t="shared" si="11"/>
        <v>@PART[*]:HAS[#kiwiBranch[Landers],#kiwiTier[7]]:FOR[zKiwiTechTree]
{
    @TechRequired = heavyCommandModulesExtensions
}</v>
      </c>
    </row>
    <row r="141" spans="1:12" x14ac:dyDescent="0.35">
      <c r="A141" t="s">
        <v>164</v>
      </c>
      <c r="B141">
        <f>_xlfn.FLOOR.MATH(VLOOKUP(Tbl_Landers[[#This Row],[Landers]],primary[[id]:[tier]],2,FALSE),1)</f>
        <v>9</v>
      </c>
      <c r="C141" t="s">
        <v>1030</v>
      </c>
      <c r="G141" t="str">
        <f t="shared" si="12"/>
        <v>Landers9</v>
      </c>
      <c r="L141" s="14" t="str">
        <f t="shared" si="11"/>
        <v>@PART[*]:HAS[#kiwiBranch[Landers],#kiwiTier[9]]:FOR[zKiwiTechTree]
{
    @TechRequired = specializedLanders
}</v>
      </c>
    </row>
    <row r="142" spans="1:12" x14ac:dyDescent="0.35">
      <c r="A142" t="s">
        <v>166</v>
      </c>
      <c r="B142">
        <f>_xlfn.FLOOR.MATH(VLOOKUP(Tbl_Landers[[#This Row],[Landers]],primary[[id]:[tier]],2,FALSE),1)</f>
        <v>10</v>
      </c>
      <c r="C142" t="s">
        <v>1030</v>
      </c>
      <c r="G142" t="str">
        <f t="shared" si="12"/>
        <v>Landers10</v>
      </c>
      <c r="L142" s="14" t="str">
        <f t="shared" si="11"/>
        <v>@PART[*]:HAS[#kiwiBranch[Landers],#kiwiTier[10]]:FOR[zKiwiTechTree]
{
    @TechRequired = heavyLanders
}</v>
      </c>
    </row>
    <row r="143" spans="1:12" x14ac:dyDescent="0.35">
      <c r="G143" t="str">
        <f t="shared" si="12"/>
        <v/>
      </c>
      <c r="L143" s="14" t="str">
        <f t="shared" si="11"/>
        <v/>
      </c>
    </row>
    <row r="144" spans="1:12" x14ac:dyDescent="0.35">
      <c r="G144" t="str">
        <f t="shared" si="12"/>
        <v/>
      </c>
      <c r="L144" s="14" t="str">
        <f t="shared" si="11"/>
        <v/>
      </c>
    </row>
    <row r="145" spans="1:12" x14ac:dyDescent="0.35">
      <c r="A145" t="s">
        <v>1132</v>
      </c>
      <c r="B145" t="s">
        <v>247</v>
      </c>
      <c r="C145" t="s">
        <v>1165</v>
      </c>
      <c r="G145" t="str">
        <f t="shared" si="12"/>
        <v>TitleTier</v>
      </c>
      <c r="L145" s="14" t="str">
        <f t="shared" ref="L145:L208" si="13">IF(ISNUMBER(B145)=TRUE,_xlfn.CONCAT("@PART[*]:HAS[#kiwiBranch[",C145,"],#kiwiTier[",B145,"]]:FOR[zKiwiTechTree]",CHAR(10),"{",CHAR(10),"    @TechRequired = ",A145,CHAR(10),"}"),"")</f>
        <v/>
      </c>
    </row>
    <row r="146" spans="1:12" x14ac:dyDescent="0.35">
      <c r="A146" s="18" t="s">
        <v>29</v>
      </c>
      <c r="B146">
        <f>_xlfn.FLOOR.MATH(VLOOKUP(Tbl_ReEntryModules[[#This Row],[ReEntryModules]],primary[[id]:[tier]],2,FALSE),1)</f>
        <v>3</v>
      </c>
      <c r="C146" t="s">
        <v>1132</v>
      </c>
      <c r="G146" t="str">
        <f t="shared" si="12"/>
        <v>ReEntryModules3</v>
      </c>
      <c r="L146" s="14" t="str">
        <f t="shared" si="13"/>
        <v>@PART[*]:HAS[#kiwiBranch[ReEntryModules],#kiwiTier[3]]:FOR[zKiwiTechTree]
{
    @TechRequired = basicReentryModule
}</v>
      </c>
    </row>
    <row r="147" spans="1:12" x14ac:dyDescent="0.35">
      <c r="A147" s="18" t="s">
        <v>48</v>
      </c>
      <c r="B147">
        <f>_xlfn.FLOOR.MATH(VLOOKUP(Tbl_ReEntryModules[[#This Row],[ReEntryModules]],primary[[id]:[tier]],2,FALSE),1)</f>
        <v>4</v>
      </c>
      <c r="C147" t="s">
        <v>1132</v>
      </c>
      <c r="G147" t="str">
        <f t="shared" si="12"/>
        <v>ReEntryModules4</v>
      </c>
      <c r="L147" s="14" t="str">
        <f t="shared" si="13"/>
        <v>@PART[*]:HAS[#kiwiBranch[ReEntryModules],#kiwiTier[4]]:FOR[zKiwiTechTree]
{
    @TechRequired = reentryModule
}</v>
      </c>
    </row>
    <row r="148" spans="1:12" x14ac:dyDescent="0.35">
      <c r="A148" s="18" t="s">
        <v>71</v>
      </c>
      <c r="B148">
        <f>_xlfn.FLOOR.MATH(VLOOKUP(Tbl_ReEntryModules[[#This Row],[ReEntryModules]],primary[[id]:[tier]],2,FALSE),1)</f>
        <v>5</v>
      </c>
      <c r="C148" t="s">
        <v>1132</v>
      </c>
      <c r="G148" t="str">
        <f t="shared" si="12"/>
        <v>ReEntryModules5</v>
      </c>
      <c r="L148" s="14" t="str">
        <f t="shared" si="13"/>
        <v>@PART[*]:HAS[#kiwiBranch[ReEntryModules],#kiwiTier[5]]:FOR[zKiwiTechTree]
{
    @TechRequired = advancedReentryModule
}</v>
      </c>
    </row>
    <row r="149" spans="1:12" x14ac:dyDescent="0.35">
      <c r="G149" t="str">
        <f t="shared" si="12"/>
        <v/>
      </c>
      <c r="L149" s="14" t="str">
        <f t="shared" si="13"/>
        <v/>
      </c>
    </row>
    <row r="150" spans="1:12" x14ac:dyDescent="0.35">
      <c r="G150" t="str">
        <f t="shared" si="12"/>
        <v/>
      </c>
      <c r="L150" s="14" t="str">
        <f t="shared" si="13"/>
        <v/>
      </c>
    </row>
    <row r="151" spans="1:12" x14ac:dyDescent="0.35">
      <c r="A151" t="s">
        <v>1032</v>
      </c>
      <c r="B151" t="s">
        <v>247</v>
      </c>
      <c r="C151" t="s">
        <v>1165</v>
      </c>
      <c r="G151" t="str">
        <f t="shared" si="12"/>
        <v>TitleTier</v>
      </c>
      <c r="L151" s="14" t="str">
        <f t="shared" si="13"/>
        <v/>
      </c>
    </row>
    <row r="152" spans="1:12" x14ac:dyDescent="0.35">
      <c r="A152" s="18" t="s">
        <v>0</v>
      </c>
      <c r="B152">
        <f>_xlfn.FLOOR.MATH(VLOOKUP(Tbl_StructuralAdapters[[#This Row],[StructuralAdapters]],primary[[id]:[tier]],2,FALSE),1)</f>
        <v>0</v>
      </c>
      <c r="C152" t="s">
        <v>1032</v>
      </c>
      <c r="G152" t="str">
        <f t="shared" si="12"/>
        <v>StructuralAdapters0</v>
      </c>
      <c r="L152" s="14" t="str">
        <f t="shared" si="13"/>
        <v>@PART[*]:HAS[#kiwiBranch[StructuralAdapters],#kiwiTier[0]]:FOR[zKiwiTechTree]
{
    @TechRequired = start
}</v>
      </c>
    </row>
    <row r="153" spans="1:12" x14ac:dyDescent="0.35">
      <c r="A153" s="18" t="s">
        <v>994</v>
      </c>
      <c r="B153">
        <f>_xlfn.FLOOR.MATH(VLOOKUP(Tbl_StructuralAdapters[[#This Row],[StructuralAdapters]],primary[[id]:[tier]],2,FALSE),1)</f>
        <v>1</v>
      </c>
      <c r="C153" t="s">
        <v>1032</v>
      </c>
      <c r="G153" t="str">
        <f t="shared" si="12"/>
        <v>StructuralAdapters1</v>
      </c>
      <c r="L153" s="14" t="str">
        <f t="shared" si="13"/>
        <v>@PART[*]:HAS[#kiwiBranch[StructuralAdapters],#kiwiTier[1]]:FOR[zKiwiTechTree]
{
    @TechRequired = primitiveConstruction
}</v>
      </c>
    </row>
    <row r="154" spans="1:12" x14ac:dyDescent="0.35">
      <c r="A154" s="18" t="s">
        <v>116</v>
      </c>
      <c r="B154">
        <f>_xlfn.FLOOR.MATH(VLOOKUP(Tbl_StructuralAdapters[[#This Row],[StructuralAdapters]],primary[[id]:[tier]],2,FALSE),1)</f>
        <v>2</v>
      </c>
      <c r="C154" t="s">
        <v>1032</v>
      </c>
      <c r="G154" t="str">
        <f t="shared" si="12"/>
        <v>StructuralAdapters2</v>
      </c>
      <c r="L154" s="14" t="str">
        <f t="shared" si="13"/>
        <v>@PART[*]:HAS[#kiwiBranch[StructuralAdapters],#kiwiTier[2]]:FOR[zKiwiTechTree]
{
    @TechRequired = earlyConstruction
}</v>
      </c>
    </row>
    <row r="155" spans="1:12" x14ac:dyDescent="0.35">
      <c r="A155" t="s">
        <v>13</v>
      </c>
      <c r="B155">
        <f>_xlfn.FLOOR.MATH(VLOOKUP(Tbl_StructuralAdapters[[#This Row],[StructuralAdapters]],primary[[id]:[tier]],2,FALSE),1)</f>
        <v>3</v>
      </c>
      <c r="C155" t="s">
        <v>1032</v>
      </c>
      <c r="G155" t="str">
        <f t="shared" si="12"/>
        <v>StructuralAdapters3</v>
      </c>
      <c r="L155" s="14" t="str">
        <f t="shared" si="13"/>
        <v>@PART[*]:HAS[#kiwiBranch[StructuralAdapters],#kiwiTier[3]]:FOR[zKiwiTechTree]
{
    @TechRequired = basicConstruction
}</v>
      </c>
    </row>
    <row r="156" spans="1:12" x14ac:dyDescent="0.35">
      <c r="A156" t="s">
        <v>458</v>
      </c>
      <c r="B156">
        <f>_xlfn.FLOOR.MATH(VLOOKUP(Tbl_StructuralAdapters[[#This Row],[StructuralAdapters]],primary[[id]:[tier]],2,FALSE),1)</f>
        <v>4</v>
      </c>
      <c r="C156" t="s">
        <v>1032</v>
      </c>
      <c r="G156" t="str">
        <f t="shared" si="12"/>
        <v>StructuralAdapters4</v>
      </c>
      <c r="L156" s="14" t="str">
        <f t="shared" si="13"/>
        <v>@PART[*]:HAS[#kiwiBranch[StructuralAdapters],#kiwiTier[4]]:FOR[zKiwiTechTree]
{
    @TechRequired = fairings
}</v>
      </c>
    </row>
    <row r="157" spans="1:12" x14ac:dyDescent="0.35">
      <c r="A157" t="s">
        <v>496</v>
      </c>
      <c r="B157">
        <f>_xlfn.FLOOR.MATH(VLOOKUP(Tbl_StructuralAdapters[[#This Row],[StructuralAdapters]],primary[[id]:[tier]],2,FALSE),1)</f>
        <v>5</v>
      </c>
      <c r="C157" t="s">
        <v>1032</v>
      </c>
      <c r="G157" t="str">
        <f t="shared" ref="G157:G220" si="14">_xlfn.CONCAT(C157,B157)</f>
        <v>StructuralAdapters5</v>
      </c>
      <c r="L157" s="14" t="str">
        <f t="shared" si="13"/>
        <v>@PART[*]:HAS[#kiwiBranch[StructuralAdapters],#kiwiTier[5]]:FOR[zKiwiTechTree]
{
    @TechRequired = adapters
}</v>
      </c>
    </row>
    <row r="158" spans="1:12" x14ac:dyDescent="0.35">
      <c r="A158" t="s">
        <v>459</v>
      </c>
      <c r="B158">
        <f>_xlfn.FLOOR.MATH(VLOOKUP(Tbl_StructuralAdapters[[#This Row],[StructuralAdapters]],primary[[id]:[tier]],2,FALSE),1)</f>
        <v>6</v>
      </c>
      <c r="C158" t="s">
        <v>1032</v>
      </c>
      <c r="G158" t="str">
        <f t="shared" si="14"/>
        <v>StructuralAdapters6</v>
      </c>
      <c r="L158" s="14" t="str">
        <f t="shared" si="13"/>
        <v>@PART[*]:HAS[#kiwiBranch[StructuralAdapters],#kiwiTier[6]]:FOR[zKiwiTechTree]
{
    @TechRequired = noseCones
}</v>
      </c>
    </row>
    <row r="159" spans="1:12" x14ac:dyDescent="0.35">
      <c r="A159" t="s">
        <v>88</v>
      </c>
      <c r="B159">
        <f>_xlfn.FLOOR.MATH(VLOOKUP(Tbl_StructuralAdapters[[#This Row],[StructuralAdapters]],primary[[id]:[tier]],2,FALSE),1)</f>
        <v>7</v>
      </c>
      <c r="C159" t="s">
        <v>1032</v>
      </c>
      <c r="G159" t="str">
        <f t="shared" si="14"/>
        <v>StructuralAdapters7</v>
      </c>
      <c r="L159" s="14" t="str">
        <f t="shared" si="13"/>
        <v>@PART[*]:HAS[#kiwiBranch[StructuralAdapters],#kiwiTier[7]]:FOR[zKiwiTechTree]
{
    @TechRequired = advMetalworks
}</v>
      </c>
    </row>
    <row r="160" spans="1:12" x14ac:dyDescent="0.35">
      <c r="A160" t="s">
        <v>128</v>
      </c>
      <c r="B160">
        <f>_xlfn.FLOOR.MATH(VLOOKUP(Tbl_StructuralAdapters[[#This Row],[StructuralAdapters]],primary[[id]:[tier]],2,FALSE),1)</f>
        <v>8</v>
      </c>
      <c r="C160" t="s">
        <v>1032</v>
      </c>
      <c r="G160" t="str">
        <f t="shared" si="14"/>
        <v>StructuralAdapters8</v>
      </c>
      <c r="L160" s="14" t="str">
        <f t="shared" si="13"/>
        <v>@PART[*]:HAS[#kiwiBranch[StructuralAdapters],#kiwiTier[8]]:FOR[zKiwiTechTree]
{
    @TechRequired = nanolathing
}</v>
      </c>
    </row>
    <row r="161" spans="1:12" x14ac:dyDescent="0.35">
      <c r="A161" t="s">
        <v>158</v>
      </c>
      <c r="B161">
        <f>_xlfn.FLOOR.MATH(VLOOKUP(Tbl_StructuralAdapters[[#This Row],[StructuralAdapters]],primary[[id]:[tier]],2,FALSE),1)</f>
        <v>9</v>
      </c>
      <c r="C161" t="s">
        <v>1032</v>
      </c>
      <c r="G161" t="str">
        <f t="shared" si="14"/>
        <v>StructuralAdapters9</v>
      </c>
      <c r="L161" s="14" t="str">
        <f t="shared" si="13"/>
        <v>@PART[*]:HAS[#kiwiBranch[StructuralAdapters],#kiwiTier[9]]:FOR[zKiwiTechTree]
{
    @TechRequired = exoticAlloys
}</v>
      </c>
    </row>
    <row r="162" spans="1:12" x14ac:dyDescent="0.35">
      <c r="A162" t="s">
        <v>201</v>
      </c>
      <c r="B162">
        <f>_xlfn.FLOOR.MATH(VLOOKUP(Tbl_StructuralAdapters[[#This Row],[StructuralAdapters]],primary[[id]:[tier]],2,FALSE),1)</f>
        <v>10</v>
      </c>
      <c r="C162" t="s">
        <v>1032</v>
      </c>
      <c r="G162" t="str">
        <f t="shared" si="14"/>
        <v>StructuralAdapters10</v>
      </c>
      <c r="L162" s="14" t="str">
        <f t="shared" si="13"/>
        <v>@PART[*]:HAS[#kiwiBranch[StructuralAdapters],#kiwiTier[10]]:FOR[zKiwiTechTree]
{
    @TechRequired = aerographite
}</v>
      </c>
    </row>
    <row r="163" spans="1:12" x14ac:dyDescent="0.35">
      <c r="A163" t="s">
        <v>222</v>
      </c>
      <c r="B163">
        <f>_xlfn.FLOOR.MATH(VLOOKUP(Tbl_StructuralAdapters[[#This Row],[StructuralAdapters]],primary[[id]:[tier]],2,FALSE),1)</f>
        <v>11</v>
      </c>
      <c r="C163" t="s">
        <v>1032</v>
      </c>
      <c r="G163" t="str">
        <f t="shared" si="14"/>
        <v>StructuralAdapters11</v>
      </c>
      <c r="L163" s="14" t="str">
        <f t="shared" si="13"/>
        <v>@PART[*]:HAS[#kiwiBranch[StructuralAdapters],#kiwiTier[11]]:FOR[zKiwiTechTree]
{
    @TechRequired = bioActivatedAerographite
}</v>
      </c>
    </row>
    <row r="164" spans="1:12" x14ac:dyDescent="0.35">
      <c r="G164" t="str">
        <f t="shared" si="14"/>
        <v/>
      </c>
      <c r="L164" s="14" t="str">
        <f t="shared" si="13"/>
        <v/>
      </c>
    </row>
    <row r="165" spans="1:12" x14ac:dyDescent="0.35">
      <c r="G165" t="str">
        <f t="shared" si="14"/>
        <v/>
      </c>
      <c r="L165" s="14" t="str">
        <f t="shared" si="13"/>
        <v/>
      </c>
    </row>
    <row r="166" spans="1:12" x14ac:dyDescent="0.35">
      <c r="A166" s="18" t="s">
        <v>462</v>
      </c>
      <c r="B166" t="s">
        <v>247</v>
      </c>
      <c r="C166" t="s">
        <v>1165</v>
      </c>
      <c r="G166" t="str">
        <f t="shared" si="14"/>
        <v>TitleTier</v>
      </c>
      <c r="L166" s="14" t="str">
        <f t="shared" si="13"/>
        <v/>
      </c>
    </row>
    <row r="167" spans="1:12" x14ac:dyDescent="0.35">
      <c r="A167" s="18" t="s">
        <v>0</v>
      </c>
      <c r="B167">
        <f>_xlfn.FLOOR.MATH(VLOOKUP(Tbl_Fairings[[#This Row],[Fairings]],primary[[id]:[tier]],2,FALSE),1)</f>
        <v>0</v>
      </c>
      <c r="C167" s="18" t="s">
        <v>462</v>
      </c>
      <c r="D167" s="18"/>
      <c r="E167" s="18"/>
      <c r="F167" s="18"/>
      <c r="G167" t="str">
        <f t="shared" si="14"/>
        <v>Fairings0</v>
      </c>
      <c r="L167" s="14" t="str">
        <f t="shared" si="13"/>
        <v>@PART[*]:HAS[#kiwiBranch[Fairings],#kiwiTier[0]]:FOR[zKiwiTechTree]
{
    @TechRequired = start
}</v>
      </c>
    </row>
    <row r="168" spans="1:12" x14ac:dyDescent="0.35">
      <c r="A168" s="18" t="s">
        <v>994</v>
      </c>
      <c r="B168">
        <f>_xlfn.FLOOR.MATH(VLOOKUP(Tbl_Fairings[[#This Row],[Fairings]],primary[[id]:[tier]],2,FALSE),1)</f>
        <v>1</v>
      </c>
      <c r="C168" s="18" t="s">
        <v>462</v>
      </c>
      <c r="D168" s="18"/>
      <c r="E168" s="18"/>
      <c r="F168" s="18"/>
      <c r="G168" t="str">
        <f t="shared" si="14"/>
        <v>Fairings1</v>
      </c>
      <c r="L168" s="14" t="str">
        <f t="shared" si="13"/>
        <v>@PART[*]:HAS[#kiwiBranch[Fairings],#kiwiTier[1]]:FOR[zKiwiTechTree]
{
    @TechRequired = primitiveConstruction
}</v>
      </c>
    </row>
    <row r="169" spans="1:12" x14ac:dyDescent="0.35">
      <c r="A169" s="18" t="s">
        <v>116</v>
      </c>
      <c r="B169">
        <f>_xlfn.FLOOR.MATH(VLOOKUP(Tbl_Fairings[[#This Row],[Fairings]],primary[[id]:[tier]],2,FALSE),1)</f>
        <v>2</v>
      </c>
      <c r="C169" s="18" t="s">
        <v>462</v>
      </c>
      <c r="D169" s="18"/>
      <c r="E169" s="18"/>
      <c r="F169" s="18"/>
      <c r="G169" t="str">
        <f t="shared" si="14"/>
        <v>Fairings2</v>
      </c>
      <c r="L169" s="14" t="str">
        <f t="shared" si="13"/>
        <v>@PART[*]:HAS[#kiwiBranch[Fairings],#kiwiTier[2]]:FOR[zKiwiTechTree]
{
    @TechRequired = earlyConstruction
}</v>
      </c>
    </row>
    <row r="170" spans="1:12" x14ac:dyDescent="0.35">
      <c r="A170" t="s">
        <v>13</v>
      </c>
      <c r="B170">
        <f>_xlfn.FLOOR.MATH(VLOOKUP(Tbl_Fairings[[#This Row],[Fairings]],primary[[id]:[tier]],2,FALSE),1)</f>
        <v>3</v>
      </c>
      <c r="C170" s="18" t="s">
        <v>462</v>
      </c>
      <c r="D170" s="18"/>
      <c r="E170" s="18"/>
      <c r="F170" s="18"/>
      <c r="G170" t="str">
        <f t="shared" si="14"/>
        <v>Fairings3</v>
      </c>
      <c r="L170" s="14" t="str">
        <f t="shared" si="13"/>
        <v>@PART[*]:HAS[#kiwiBranch[Fairings],#kiwiTier[3]]:FOR[zKiwiTechTree]
{
    @TechRequired = basicConstruction
}</v>
      </c>
    </row>
    <row r="171" spans="1:12" x14ac:dyDescent="0.35">
      <c r="A171" t="s">
        <v>458</v>
      </c>
      <c r="B171">
        <f>_xlfn.FLOOR.MATH(VLOOKUP(Tbl_Fairings[[#This Row],[Fairings]],primary[[id]:[tier]],2,FALSE),1)</f>
        <v>4</v>
      </c>
      <c r="C171" s="18" t="s">
        <v>462</v>
      </c>
      <c r="D171" s="18"/>
      <c r="E171" s="18"/>
      <c r="F171" s="18"/>
      <c r="G171" t="str">
        <f t="shared" si="14"/>
        <v>Fairings4</v>
      </c>
      <c r="L171" s="14" t="str">
        <f t="shared" si="13"/>
        <v>@PART[*]:HAS[#kiwiBranch[Fairings],#kiwiTier[4]]:FOR[zKiwiTechTree]
{
    @TechRequired = fairings
}</v>
      </c>
    </row>
    <row r="172" spans="1:12" x14ac:dyDescent="0.35">
      <c r="A172" t="s">
        <v>496</v>
      </c>
      <c r="B172">
        <f>_xlfn.FLOOR.MATH(VLOOKUP(Tbl_Fairings[[#This Row],[Fairings]],primary[[id]:[tier]],2,FALSE),1)</f>
        <v>5</v>
      </c>
      <c r="C172" s="18" t="s">
        <v>462</v>
      </c>
      <c r="D172" s="18"/>
      <c r="E172" s="18"/>
      <c r="F172" s="18"/>
      <c r="G172" t="str">
        <f t="shared" si="14"/>
        <v>Fairings5</v>
      </c>
      <c r="L172" s="14" t="str">
        <f t="shared" si="13"/>
        <v>@PART[*]:HAS[#kiwiBranch[Fairings],#kiwiTier[5]]:FOR[zKiwiTechTree]
{
    @TechRequired = adapters
}</v>
      </c>
    </row>
    <row r="173" spans="1:12" x14ac:dyDescent="0.35">
      <c r="A173" t="s">
        <v>459</v>
      </c>
      <c r="B173">
        <f>_xlfn.FLOOR.MATH(VLOOKUP(Tbl_Fairings[[#This Row],[Fairings]],primary[[id]:[tier]],2,FALSE),1)</f>
        <v>6</v>
      </c>
      <c r="C173" s="18" t="s">
        <v>462</v>
      </c>
      <c r="D173" s="18"/>
      <c r="E173" s="18"/>
      <c r="F173" s="18"/>
      <c r="G173" t="str">
        <f t="shared" si="14"/>
        <v>Fairings6</v>
      </c>
      <c r="L173" s="14" t="str">
        <f t="shared" si="13"/>
        <v>@PART[*]:HAS[#kiwiBranch[Fairings],#kiwiTier[6]]:FOR[zKiwiTechTree]
{
    @TechRequired = noseCones
}</v>
      </c>
    </row>
    <row r="174" spans="1:12" x14ac:dyDescent="0.35">
      <c r="A174" t="s">
        <v>88</v>
      </c>
      <c r="B174">
        <f>_xlfn.FLOOR.MATH(VLOOKUP(Tbl_Fairings[[#This Row],[Fairings]],primary[[id]:[tier]],2,FALSE),1)</f>
        <v>7</v>
      </c>
      <c r="C174" s="18" t="s">
        <v>462</v>
      </c>
      <c r="D174" s="18"/>
      <c r="E174" s="18"/>
      <c r="F174" s="18"/>
      <c r="G174" t="str">
        <f t="shared" si="14"/>
        <v>Fairings7</v>
      </c>
      <c r="L174" s="14" t="str">
        <f t="shared" si="13"/>
        <v>@PART[*]:HAS[#kiwiBranch[Fairings],#kiwiTier[7]]:FOR[zKiwiTechTree]
{
    @TechRequired = advMetalworks
}</v>
      </c>
    </row>
    <row r="175" spans="1:12" x14ac:dyDescent="0.35">
      <c r="A175" t="s">
        <v>128</v>
      </c>
      <c r="B175">
        <f>_xlfn.FLOOR.MATH(VLOOKUP(Tbl_Fairings[[#This Row],[Fairings]],primary[[id]:[tier]],2,FALSE),1)</f>
        <v>8</v>
      </c>
      <c r="C175" s="18" t="s">
        <v>462</v>
      </c>
      <c r="D175" s="18"/>
      <c r="E175" s="18"/>
      <c r="F175" s="18"/>
      <c r="G175" t="str">
        <f t="shared" si="14"/>
        <v>Fairings8</v>
      </c>
      <c r="L175" s="14" t="str">
        <f t="shared" si="13"/>
        <v>@PART[*]:HAS[#kiwiBranch[Fairings],#kiwiTier[8]]:FOR[zKiwiTechTree]
{
    @TechRequired = nanolathing
}</v>
      </c>
    </row>
    <row r="176" spans="1:12" x14ac:dyDescent="0.35">
      <c r="A176" t="s">
        <v>158</v>
      </c>
      <c r="B176">
        <f>_xlfn.FLOOR.MATH(VLOOKUP(Tbl_Fairings[[#This Row],[Fairings]],primary[[id]:[tier]],2,FALSE),1)</f>
        <v>9</v>
      </c>
      <c r="C176" s="18" t="s">
        <v>462</v>
      </c>
      <c r="D176" s="18"/>
      <c r="E176" s="18"/>
      <c r="F176" s="18"/>
      <c r="G176" t="str">
        <f t="shared" si="14"/>
        <v>Fairings9</v>
      </c>
      <c r="L176" s="14" t="str">
        <f t="shared" si="13"/>
        <v>@PART[*]:HAS[#kiwiBranch[Fairings],#kiwiTier[9]]:FOR[zKiwiTechTree]
{
    @TechRequired = exoticAlloys
}</v>
      </c>
    </row>
    <row r="177" spans="1:12" x14ac:dyDescent="0.35">
      <c r="A177" t="s">
        <v>201</v>
      </c>
      <c r="B177">
        <f>_xlfn.FLOOR.MATH(VLOOKUP(Tbl_Fairings[[#This Row],[Fairings]],primary[[id]:[tier]],2,FALSE),1)</f>
        <v>10</v>
      </c>
      <c r="C177" s="18" t="s">
        <v>462</v>
      </c>
      <c r="D177" s="18"/>
      <c r="E177" s="18"/>
      <c r="F177" s="18"/>
      <c r="G177" t="str">
        <f t="shared" si="14"/>
        <v>Fairings10</v>
      </c>
      <c r="L177" s="14" t="str">
        <f t="shared" si="13"/>
        <v>@PART[*]:HAS[#kiwiBranch[Fairings],#kiwiTier[10]]:FOR[zKiwiTechTree]
{
    @TechRequired = aerographite
}</v>
      </c>
    </row>
    <row r="178" spans="1:12" x14ac:dyDescent="0.35">
      <c r="A178" t="s">
        <v>222</v>
      </c>
      <c r="B178">
        <f>_xlfn.FLOOR.MATH(VLOOKUP(Tbl_Fairings[[#This Row],[Fairings]],primary[[id]:[tier]],2,FALSE),1)</f>
        <v>11</v>
      </c>
      <c r="C178" s="18" t="s">
        <v>462</v>
      </c>
      <c r="D178" s="18"/>
      <c r="E178" s="18"/>
      <c r="F178" s="18"/>
      <c r="G178" t="str">
        <f t="shared" si="14"/>
        <v>Fairings11</v>
      </c>
      <c r="L178" s="14" t="str">
        <f t="shared" si="13"/>
        <v>@PART[*]:HAS[#kiwiBranch[Fairings],#kiwiTier[11]]:FOR[zKiwiTechTree]
{
    @TechRequired = bioActivatedAerographite
}</v>
      </c>
    </row>
    <row r="179" spans="1:12" x14ac:dyDescent="0.35">
      <c r="G179" t="str">
        <f t="shared" si="14"/>
        <v/>
      </c>
      <c r="L179" s="14" t="str">
        <f t="shared" si="13"/>
        <v/>
      </c>
    </row>
    <row r="180" spans="1:12" x14ac:dyDescent="0.35">
      <c r="G180" t="str">
        <f t="shared" si="14"/>
        <v/>
      </c>
      <c r="L180" s="14" t="str">
        <f t="shared" si="13"/>
        <v/>
      </c>
    </row>
    <row r="181" spans="1:12" x14ac:dyDescent="0.35">
      <c r="A181" s="18" t="s">
        <v>1033</v>
      </c>
      <c r="B181" t="s">
        <v>247</v>
      </c>
      <c r="C181" t="s">
        <v>1165</v>
      </c>
      <c r="G181" t="str">
        <f t="shared" si="14"/>
        <v>TitleTier</v>
      </c>
      <c r="L181" s="14" t="str">
        <f t="shared" si="13"/>
        <v/>
      </c>
    </row>
    <row r="182" spans="1:12" x14ac:dyDescent="0.35">
      <c r="A182" s="18" t="s">
        <v>0</v>
      </c>
      <c r="B182">
        <f>_xlfn.FLOOR.MATH(VLOOKUP(Tbl_NoseCones[[#This Row],[NoseCones]],primary[[id]:[tier]],2,FALSE),1)</f>
        <v>0</v>
      </c>
      <c r="C182" s="18" t="s">
        <v>1033</v>
      </c>
      <c r="D182" s="18"/>
      <c r="E182" s="18"/>
      <c r="F182" s="18"/>
      <c r="G182" t="str">
        <f t="shared" si="14"/>
        <v>NoseCones0</v>
      </c>
      <c r="L182" s="14" t="str">
        <f t="shared" si="13"/>
        <v>@PART[*]:HAS[#kiwiBranch[NoseCones],#kiwiTier[0]]:FOR[zKiwiTechTree]
{
    @TechRequired = start
}</v>
      </c>
    </row>
    <row r="183" spans="1:12" x14ac:dyDescent="0.35">
      <c r="A183" s="18" t="s">
        <v>994</v>
      </c>
      <c r="B183">
        <f>_xlfn.FLOOR.MATH(VLOOKUP(Tbl_NoseCones[[#This Row],[NoseCones]],primary[[id]:[tier]],2,FALSE),1)</f>
        <v>1</v>
      </c>
      <c r="C183" s="18" t="s">
        <v>1033</v>
      </c>
      <c r="D183" s="18"/>
      <c r="E183" s="18"/>
      <c r="F183" s="18"/>
      <c r="G183" t="str">
        <f t="shared" si="14"/>
        <v>NoseCones1</v>
      </c>
      <c r="L183" s="14" t="str">
        <f t="shared" si="13"/>
        <v>@PART[*]:HAS[#kiwiBranch[NoseCones],#kiwiTier[1]]:FOR[zKiwiTechTree]
{
    @TechRequired = primitiveConstruction
}</v>
      </c>
    </row>
    <row r="184" spans="1:12" x14ac:dyDescent="0.35">
      <c r="A184" s="18" t="s">
        <v>116</v>
      </c>
      <c r="B184">
        <f>_xlfn.FLOOR.MATH(VLOOKUP(Tbl_NoseCones[[#This Row],[NoseCones]],primary[[id]:[tier]],2,FALSE),1)</f>
        <v>2</v>
      </c>
      <c r="C184" s="18" t="s">
        <v>1033</v>
      </c>
      <c r="D184" s="18"/>
      <c r="E184" s="18"/>
      <c r="F184" s="18"/>
      <c r="G184" t="str">
        <f t="shared" si="14"/>
        <v>NoseCones2</v>
      </c>
      <c r="L184" s="14" t="str">
        <f t="shared" si="13"/>
        <v>@PART[*]:HAS[#kiwiBranch[NoseCones],#kiwiTier[2]]:FOR[zKiwiTechTree]
{
    @TechRequired = earlyConstruction
}</v>
      </c>
    </row>
    <row r="185" spans="1:12" x14ac:dyDescent="0.35">
      <c r="A185" t="s">
        <v>13</v>
      </c>
      <c r="B185">
        <f>_xlfn.FLOOR.MATH(VLOOKUP(Tbl_NoseCones[[#This Row],[NoseCones]],primary[[id]:[tier]],2,FALSE),1)</f>
        <v>3</v>
      </c>
      <c r="C185" s="18" t="s">
        <v>1033</v>
      </c>
      <c r="D185" s="18"/>
      <c r="E185" s="18"/>
      <c r="F185" s="18"/>
      <c r="G185" t="str">
        <f t="shared" si="14"/>
        <v>NoseCones3</v>
      </c>
      <c r="L185" s="14" t="str">
        <f t="shared" si="13"/>
        <v>@PART[*]:HAS[#kiwiBranch[NoseCones],#kiwiTier[3]]:FOR[zKiwiTechTree]
{
    @TechRequired = basicConstruction
}</v>
      </c>
    </row>
    <row r="186" spans="1:12" x14ac:dyDescent="0.35">
      <c r="A186" t="s">
        <v>458</v>
      </c>
      <c r="B186">
        <f>_xlfn.FLOOR.MATH(VLOOKUP(Tbl_NoseCones[[#This Row],[NoseCones]],primary[[id]:[tier]],2,FALSE),1)</f>
        <v>4</v>
      </c>
      <c r="C186" s="18" t="s">
        <v>1033</v>
      </c>
      <c r="D186" s="18"/>
      <c r="E186" s="18"/>
      <c r="F186" s="18"/>
      <c r="G186" t="str">
        <f t="shared" si="14"/>
        <v>NoseCones4</v>
      </c>
      <c r="L186" s="14" t="str">
        <f t="shared" si="13"/>
        <v>@PART[*]:HAS[#kiwiBranch[NoseCones],#kiwiTier[4]]:FOR[zKiwiTechTree]
{
    @TechRequired = fairings
}</v>
      </c>
    </row>
    <row r="187" spans="1:12" x14ac:dyDescent="0.35">
      <c r="A187" t="s">
        <v>496</v>
      </c>
      <c r="B187">
        <f>_xlfn.FLOOR.MATH(VLOOKUP(Tbl_NoseCones[[#This Row],[NoseCones]],primary[[id]:[tier]],2,FALSE),1)</f>
        <v>5</v>
      </c>
      <c r="C187" s="18" t="s">
        <v>1033</v>
      </c>
      <c r="D187" s="18"/>
      <c r="E187" s="18"/>
      <c r="F187" s="18"/>
      <c r="G187" t="str">
        <f t="shared" si="14"/>
        <v>NoseCones5</v>
      </c>
      <c r="L187" s="14" t="str">
        <f t="shared" si="13"/>
        <v>@PART[*]:HAS[#kiwiBranch[NoseCones],#kiwiTier[5]]:FOR[zKiwiTechTree]
{
    @TechRequired = adapters
}</v>
      </c>
    </row>
    <row r="188" spans="1:12" x14ac:dyDescent="0.35">
      <c r="A188" t="s">
        <v>459</v>
      </c>
      <c r="B188">
        <f>_xlfn.FLOOR.MATH(VLOOKUP(Tbl_NoseCones[[#This Row],[NoseCones]],primary[[id]:[tier]],2,FALSE),1)</f>
        <v>6</v>
      </c>
      <c r="C188" s="18" t="s">
        <v>1033</v>
      </c>
      <c r="D188" s="18"/>
      <c r="E188" s="18"/>
      <c r="F188" s="18"/>
      <c r="G188" t="str">
        <f t="shared" si="14"/>
        <v>NoseCones6</v>
      </c>
      <c r="L188" s="14" t="str">
        <f t="shared" si="13"/>
        <v>@PART[*]:HAS[#kiwiBranch[NoseCones],#kiwiTier[6]]:FOR[zKiwiTechTree]
{
    @TechRequired = noseCones
}</v>
      </c>
    </row>
    <row r="189" spans="1:12" x14ac:dyDescent="0.35">
      <c r="A189" t="s">
        <v>88</v>
      </c>
      <c r="B189">
        <f>_xlfn.FLOOR.MATH(VLOOKUP(Tbl_NoseCones[[#This Row],[NoseCones]],primary[[id]:[tier]],2,FALSE),1)</f>
        <v>7</v>
      </c>
      <c r="C189" s="18" t="s">
        <v>1033</v>
      </c>
      <c r="D189" s="18"/>
      <c r="E189" s="18"/>
      <c r="F189" s="18"/>
      <c r="G189" t="str">
        <f t="shared" si="14"/>
        <v>NoseCones7</v>
      </c>
      <c r="L189" s="14" t="str">
        <f t="shared" si="13"/>
        <v>@PART[*]:HAS[#kiwiBranch[NoseCones],#kiwiTier[7]]:FOR[zKiwiTechTree]
{
    @TechRequired = advMetalworks
}</v>
      </c>
    </row>
    <row r="190" spans="1:12" x14ac:dyDescent="0.35">
      <c r="A190" t="s">
        <v>128</v>
      </c>
      <c r="B190">
        <f>_xlfn.FLOOR.MATH(VLOOKUP(Tbl_NoseCones[[#This Row],[NoseCones]],primary[[id]:[tier]],2,FALSE),1)</f>
        <v>8</v>
      </c>
      <c r="C190" s="18" t="s">
        <v>1033</v>
      </c>
      <c r="D190" s="18"/>
      <c r="E190" s="18"/>
      <c r="F190" s="18"/>
      <c r="G190" t="str">
        <f t="shared" si="14"/>
        <v>NoseCones8</v>
      </c>
      <c r="L190" s="14" t="str">
        <f t="shared" si="13"/>
        <v>@PART[*]:HAS[#kiwiBranch[NoseCones],#kiwiTier[8]]:FOR[zKiwiTechTree]
{
    @TechRequired = nanolathing
}</v>
      </c>
    </row>
    <row r="191" spans="1:12" x14ac:dyDescent="0.35">
      <c r="A191" t="s">
        <v>158</v>
      </c>
      <c r="B191">
        <f>_xlfn.FLOOR.MATH(VLOOKUP(Tbl_NoseCones[[#This Row],[NoseCones]],primary[[id]:[tier]],2,FALSE),1)</f>
        <v>9</v>
      </c>
      <c r="C191" s="18" t="s">
        <v>1033</v>
      </c>
      <c r="D191" s="18"/>
      <c r="E191" s="18"/>
      <c r="F191" s="18"/>
      <c r="G191" t="str">
        <f t="shared" si="14"/>
        <v>NoseCones9</v>
      </c>
      <c r="L191" s="14" t="str">
        <f t="shared" si="13"/>
        <v>@PART[*]:HAS[#kiwiBranch[NoseCones],#kiwiTier[9]]:FOR[zKiwiTechTree]
{
    @TechRequired = exoticAlloys
}</v>
      </c>
    </row>
    <row r="192" spans="1:12" x14ac:dyDescent="0.35">
      <c r="A192" t="s">
        <v>201</v>
      </c>
      <c r="B192">
        <f>_xlfn.FLOOR.MATH(VLOOKUP(Tbl_NoseCones[[#This Row],[NoseCones]],primary[[id]:[tier]],2,FALSE),1)</f>
        <v>10</v>
      </c>
      <c r="C192" s="18" t="s">
        <v>1033</v>
      </c>
      <c r="D192" s="18"/>
      <c r="E192" s="18"/>
      <c r="F192" s="18"/>
      <c r="G192" t="str">
        <f t="shared" si="14"/>
        <v>NoseCones10</v>
      </c>
      <c r="L192" s="14" t="str">
        <f t="shared" si="13"/>
        <v>@PART[*]:HAS[#kiwiBranch[NoseCones],#kiwiTier[10]]:FOR[zKiwiTechTree]
{
    @TechRequired = aerographite
}</v>
      </c>
    </row>
    <row r="193" spans="1:12" x14ac:dyDescent="0.35">
      <c r="A193" t="s">
        <v>222</v>
      </c>
      <c r="B193">
        <f>_xlfn.FLOOR.MATH(VLOOKUP(Tbl_NoseCones[[#This Row],[NoseCones]],primary[[id]:[tier]],2,FALSE),1)</f>
        <v>11</v>
      </c>
      <c r="C193" s="18" t="s">
        <v>1033</v>
      </c>
      <c r="D193" s="18"/>
      <c r="E193" s="18"/>
      <c r="F193" s="18"/>
      <c r="G193" t="str">
        <f t="shared" si="14"/>
        <v>NoseCones11</v>
      </c>
      <c r="L193" s="14" t="str">
        <f t="shared" si="13"/>
        <v>@PART[*]:HAS[#kiwiBranch[NoseCones],#kiwiTier[11]]:FOR[zKiwiTechTree]
{
    @TechRequired = bioActivatedAerographite
}</v>
      </c>
    </row>
    <row r="194" spans="1:12" x14ac:dyDescent="0.35">
      <c r="G194" t="str">
        <f t="shared" si="14"/>
        <v/>
      </c>
      <c r="L194" s="14" t="str">
        <f t="shared" si="13"/>
        <v/>
      </c>
    </row>
    <row r="195" spans="1:12" x14ac:dyDescent="0.35">
      <c r="G195" t="str">
        <f t="shared" si="14"/>
        <v/>
      </c>
      <c r="L195" s="14" t="str">
        <f t="shared" si="13"/>
        <v/>
      </c>
    </row>
    <row r="196" spans="1:12" x14ac:dyDescent="0.35">
      <c r="A196" s="18" t="s">
        <v>1034</v>
      </c>
      <c r="B196" t="s">
        <v>247</v>
      </c>
      <c r="C196" t="s">
        <v>1165</v>
      </c>
      <c r="G196" t="str">
        <f t="shared" si="14"/>
        <v>TitleTier</v>
      </c>
      <c r="L196" s="14" t="str">
        <f t="shared" si="13"/>
        <v/>
      </c>
    </row>
    <row r="197" spans="1:12" x14ac:dyDescent="0.35">
      <c r="A197" s="18" t="s">
        <v>0</v>
      </c>
      <c r="B197">
        <f>_xlfn.FLOOR.MATH(VLOOKUP(Tbl_StructuralStationRocketParts[[#This Row],[StructuralStationRocketParts]],primary[[id]:[tier]],2,FALSE),1)</f>
        <v>0</v>
      </c>
      <c r="C197" s="18" t="s">
        <v>1034</v>
      </c>
      <c r="D197" s="18"/>
      <c r="E197" s="18"/>
      <c r="F197" s="18"/>
      <c r="G197" t="str">
        <f t="shared" si="14"/>
        <v>StructuralStationRocketParts0</v>
      </c>
      <c r="L197" s="14" t="str">
        <f t="shared" si="13"/>
        <v>@PART[*]:HAS[#kiwiBranch[StructuralStationRocketParts],#kiwiTier[0]]:FOR[zKiwiTechTree]
{
    @TechRequired = start
}</v>
      </c>
    </row>
    <row r="198" spans="1:12" x14ac:dyDescent="0.35">
      <c r="A198" s="18" t="s">
        <v>994</v>
      </c>
      <c r="B198">
        <f>_xlfn.FLOOR.MATH(VLOOKUP(Tbl_StructuralStationRocketParts[[#This Row],[StructuralStationRocketParts]],primary[[id]:[tier]],2,FALSE),1)</f>
        <v>1</v>
      </c>
      <c r="C198" s="18" t="s">
        <v>1034</v>
      </c>
      <c r="D198" s="18"/>
      <c r="E198" s="18"/>
      <c r="F198" s="18"/>
      <c r="G198" t="str">
        <f t="shared" si="14"/>
        <v>StructuralStationRocketParts1</v>
      </c>
      <c r="L198" s="14" t="str">
        <f t="shared" si="13"/>
        <v>@PART[*]:HAS[#kiwiBranch[StructuralStationRocketParts],#kiwiTier[1]]:FOR[zKiwiTechTree]
{
    @TechRequired = primitiveConstruction
}</v>
      </c>
    </row>
    <row r="199" spans="1:12" x14ac:dyDescent="0.35">
      <c r="A199" s="18" t="s">
        <v>116</v>
      </c>
      <c r="B199">
        <f>_xlfn.FLOOR.MATH(VLOOKUP(Tbl_StructuralStationRocketParts[[#This Row],[StructuralStationRocketParts]],primary[[id]:[tier]],2,FALSE),1)</f>
        <v>2</v>
      </c>
      <c r="C199" s="18" t="s">
        <v>1034</v>
      </c>
      <c r="D199" s="18"/>
      <c r="E199" s="18"/>
      <c r="F199" s="18"/>
      <c r="G199" t="str">
        <f t="shared" si="14"/>
        <v>StructuralStationRocketParts2</v>
      </c>
      <c r="L199" s="14" t="str">
        <f t="shared" si="13"/>
        <v>@PART[*]:HAS[#kiwiBranch[StructuralStationRocketParts],#kiwiTier[2]]:FOR[zKiwiTechTree]
{
    @TechRequired = earlyConstruction
}</v>
      </c>
    </row>
    <row r="200" spans="1:12" x14ac:dyDescent="0.35">
      <c r="A200" t="s">
        <v>13</v>
      </c>
      <c r="B200">
        <f>_xlfn.FLOOR.MATH(VLOOKUP(Tbl_StructuralStationRocketParts[[#This Row],[StructuralStationRocketParts]],primary[[id]:[tier]],2,FALSE),1)</f>
        <v>3</v>
      </c>
      <c r="C200" s="18" t="s">
        <v>1034</v>
      </c>
      <c r="D200" s="18"/>
      <c r="E200" s="18"/>
      <c r="F200" s="18"/>
      <c r="G200" t="str">
        <f t="shared" si="14"/>
        <v>StructuralStationRocketParts3</v>
      </c>
      <c r="L200" s="14" t="str">
        <f t="shared" si="13"/>
        <v>@PART[*]:HAS[#kiwiBranch[StructuralStationRocketParts],#kiwiTier[3]]:FOR[zKiwiTechTree]
{
    @TechRequired = basicConstruction
}</v>
      </c>
    </row>
    <row r="201" spans="1:12" x14ac:dyDescent="0.35">
      <c r="A201" t="s">
        <v>25</v>
      </c>
      <c r="B201">
        <f>_xlfn.FLOOR.MATH(VLOOKUP(Tbl_StructuralStationRocketParts[[#This Row],[StructuralStationRocketParts]],primary[[id]:[tier]],2,FALSE),1)</f>
        <v>4</v>
      </c>
      <c r="C201" s="18" t="s">
        <v>1034</v>
      </c>
      <c r="D201" s="18"/>
      <c r="E201" s="18"/>
      <c r="F201" s="18"/>
      <c r="G201" t="str">
        <f t="shared" si="14"/>
        <v>StructuralStationRocketParts4</v>
      </c>
      <c r="L201" s="14" t="str">
        <f t="shared" si="13"/>
        <v>@PART[*]:HAS[#kiwiBranch[StructuralStationRocketParts],#kiwiTier[4]]:FOR[zKiwiTechTree]
{
    @TechRequired = generalConstruction
}</v>
      </c>
    </row>
    <row r="202" spans="1:12" x14ac:dyDescent="0.35">
      <c r="A202" t="s">
        <v>40</v>
      </c>
      <c r="B202">
        <f>_xlfn.FLOOR.MATH(VLOOKUP(Tbl_StructuralStationRocketParts[[#This Row],[StructuralStationRocketParts]],primary[[id]:[tier]],2,FALSE),1)</f>
        <v>5</v>
      </c>
      <c r="C202" s="18" t="s">
        <v>1034</v>
      </c>
      <c r="D202" s="18"/>
      <c r="E202" s="18"/>
      <c r="F202" s="18"/>
      <c r="G202" t="str">
        <f t="shared" si="14"/>
        <v>StructuralStationRocketParts5</v>
      </c>
      <c r="L202" s="14" t="str">
        <f t="shared" si="13"/>
        <v>@PART[*]:HAS[#kiwiBranch[StructuralStationRocketParts],#kiwiTier[5]]:FOR[zKiwiTechTree]
{
    @TechRequired = advConstruction
}</v>
      </c>
    </row>
    <row r="203" spans="1:12" x14ac:dyDescent="0.35">
      <c r="A203" t="s">
        <v>63</v>
      </c>
      <c r="B203">
        <f>_xlfn.FLOOR.MATH(VLOOKUP(Tbl_StructuralStationRocketParts[[#This Row],[StructuralStationRocketParts]],primary[[id]:[tier]],2,FALSE),1)</f>
        <v>6</v>
      </c>
      <c r="C203" s="18" t="s">
        <v>1034</v>
      </c>
      <c r="D203" s="18"/>
      <c r="E203" s="18"/>
      <c r="F203" s="18"/>
      <c r="G203" t="str">
        <f t="shared" si="14"/>
        <v>StructuralStationRocketParts6</v>
      </c>
      <c r="L203" s="14" t="str">
        <f t="shared" si="13"/>
        <v>@PART[*]:HAS[#kiwiBranch[StructuralStationRocketParts],#kiwiTier[6]]:FOR[zKiwiTechTree]
{
    @TechRequired = specializedConstruction
}</v>
      </c>
    </row>
    <row r="204" spans="1:12" x14ac:dyDescent="0.35">
      <c r="A204" t="s">
        <v>89</v>
      </c>
      <c r="B204">
        <f>_xlfn.FLOOR.MATH(VLOOKUP(Tbl_StructuralStationRocketParts[[#This Row],[StructuralStationRocketParts]],primary[[id]:[tier]],2,FALSE),1)</f>
        <v>7</v>
      </c>
      <c r="C204" s="18" t="s">
        <v>1034</v>
      </c>
      <c r="D204" s="18"/>
      <c r="E204" s="18"/>
      <c r="F204" s="18"/>
      <c r="G204" t="str">
        <f t="shared" si="14"/>
        <v>StructuralStationRocketParts7</v>
      </c>
      <c r="L204" s="14" t="str">
        <f t="shared" si="13"/>
        <v>@PART[*]:HAS[#kiwiBranch[StructuralStationRocketParts],#kiwiTier[7]]:FOR[zKiwiTechTree]
{
    @TechRequired = composites
}</v>
      </c>
    </row>
    <row r="205" spans="1:12" x14ac:dyDescent="0.35">
      <c r="A205" t="s">
        <v>129</v>
      </c>
      <c r="B205">
        <f>_xlfn.FLOOR.MATH(VLOOKUP(Tbl_StructuralStationRocketParts[[#This Row],[StructuralStationRocketParts]],primary[[id]:[tier]],2,FALSE),1)</f>
        <v>8</v>
      </c>
      <c r="C205" s="18" t="s">
        <v>1034</v>
      </c>
      <c r="D205" s="18"/>
      <c r="E205" s="18"/>
      <c r="F205" s="18"/>
      <c r="G205" t="str">
        <f t="shared" si="14"/>
        <v>StructuralStationRocketParts8</v>
      </c>
      <c r="L205" s="14" t="str">
        <f t="shared" si="13"/>
        <v>@PART[*]:HAS[#kiwiBranch[StructuralStationRocketParts],#kiwiTier[8]]:FOR[zKiwiTechTree]
{
    @TechRequired = metaMaterials
}</v>
      </c>
    </row>
    <row r="206" spans="1:12" x14ac:dyDescent="0.35">
      <c r="A206" t="s">
        <v>159</v>
      </c>
      <c r="B206">
        <f>_xlfn.FLOOR.MATH(VLOOKUP(Tbl_StructuralStationRocketParts[[#This Row],[StructuralStationRocketParts]],primary[[id]:[tier]],2,FALSE),1)</f>
        <v>9</v>
      </c>
      <c r="C206" s="18" t="s">
        <v>1034</v>
      </c>
      <c r="D206" s="18"/>
      <c r="E206" s="18"/>
      <c r="F206" s="18"/>
      <c r="G206" t="str">
        <f t="shared" si="14"/>
        <v>StructuralStationRocketParts9</v>
      </c>
      <c r="L206" s="14" t="str">
        <f t="shared" si="13"/>
        <v>@PART[*]:HAS[#kiwiBranch[StructuralStationRocketParts],#kiwiTier[9]]:FOR[zKiwiTechTree]
{
    @TechRequired = orbitalAssembly
}</v>
      </c>
    </row>
    <row r="207" spans="1:12" x14ac:dyDescent="0.35">
      <c r="A207" t="s">
        <v>205</v>
      </c>
      <c r="B207">
        <f>_xlfn.FLOOR.MATH(VLOOKUP(Tbl_StructuralStationRocketParts[[#This Row],[StructuralStationRocketParts]],primary[[id]:[tier]],2,FALSE),1)</f>
        <v>10</v>
      </c>
      <c r="C207" s="18" t="s">
        <v>1034</v>
      </c>
      <c r="D207" s="18"/>
      <c r="E207" s="18"/>
      <c r="F207" s="18"/>
      <c r="G207" t="str">
        <f t="shared" si="14"/>
        <v>StructuralStationRocketParts10</v>
      </c>
      <c r="L207" s="14" t="str">
        <f t="shared" si="13"/>
        <v>@PART[*]:HAS[#kiwiBranch[StructuralStationRocketParts],#kiwiTier[10]]:FOR[zKiwiTechTree]
{
    @TechRequired = orbitalMegastructures
}</v>
      </c>
    </row>
    <row r="208" spans="1:12" x14ac:dyDescent="0.35">
      <c r="A208" t="s">
        <v>222</v>
      </c>
      <c r="B208">
        <f>_xlfn.FLOOR.MATH(VLOOKUP(Tbl_StructuralStationRocketParts[[#This Row],[StructuralStationRocketParts]],primary[[id]:[tier]],2,FALSE),1)</f>
        <v>11</v>
      </c>
      <c r="C208" s="18" t="s">
        <v>1034</v>
      </c>
      <c r="D208" s="18"/>
      <c r="E208" s="18"/>
      <c r="F208" s="18"/>
      <c r="G208" t="str">
        <f t="shared" si="14"/>
        <v>StructuralStationRocketParts11</v>
      </c>
      <c r="L208" s="14" t="str">
        <f t="shared" si="13"/>
        <v>@PART[*]:HAS[#kiwiBranch[StructuralStationRocketParts],#kiwiTier[11]]:FOR[zKiwiTechTree]
{
    @TechRequired = bioActivatedAerographite
}</v>
      </c>
    </row>
    <row r="209" spans="1:12" x14ac:dyDescent="0.35">
      <c r="G209" t="str">
        <f t="shared" si="14"/>
        <v/>
      </c>
      <c r="L209" s="14" t="str">
        <f t="shared" ref="L209:L272" si="15">IF(ISNUMBER(B209)=TRUE,_xlfn.CONCAT("@PART[*]:HAS[#kiwiBranch[",C209,"],#kiwiTier[",B209,"]]:FOR[zKiwiTechTree]",CHAR(10),"{",CHAR(10),"    @TechRequired = ",A209,CHAR(10),"}"),"")</f>
        <v/>
      </c>
    </row>
    <row r="210" spans="1:12" x14ac:dyDescent="0.35">
      <c r="G210" t="str">
        <f t="shared" si="14"/>
        <v/>
      </c>
      <c r="L210" s="14" t="str">
        <f t="shared" si="15"/>
        <v/>
      </c>
    </row>
    <row r="211" spans="1:12" x14ac:dyDescent="0.35">
      <c r="A211" t="s">
        <v>1035</v>
      </c>
      <c r="B211" t="s">
        <v>247</v>
      </c>
      <c r="C211" t="s">
        <v>1165</v>
      </c>
      <c r="G211" t="str">
        <f t="shared" si="14"/>
        <v>TitleTier</v>
      </c>
      <c r="L211" s="14" t="str">
        <f t="shared" si="15"/>
        <v/>
      </c>
    </row>
    <row r="212" spans="1:12" x14ac:dyDescent="0.35">
      <c r="A212" s="18" t="s">
        <v>0</v>
      </c>
      <c r="B212">
        <f>VLOOKUP(Tbl_DecouplersSeparators[[#This Row],[DecouplersSeparators]],primary[[id]:[tier]],2,FALSE)</f>
        <v>0</v>
      </c>
      <c r="C212" t="s">
        <v>1035</v>
      </c>
      <c r="G212" t="str">
        <f t="shared" si="14"/>
        <v>DecouplersSeparators0</v>
      </c>
      <c r="L212" s="14" t="str">
        <f t="shared" si="15"/>
        <v>@PART[*]:HAS[#kiwiBranch[DecouplersSeparators],#kiwiTier[0]]:FOR[zKiwiTechTree]
{
    @TechRequired = start
}</v>
      </c>
    </row>
    <row r="213" spans="1:12" x14ac:dyDescent="0.35">
      <c r="A213" t="s">
        <v>994</v>
      </c>
      <c r="B213">
        <f>VLOOKUP(Tbl_DecouplersSeparators[[#This Row],[DecouplersSeparators]],primary[[id]:[tier]],2,FALSE)</f>
        <v>1</v>
      </c>
      <c r="C213" t="s">
        <v>1035</v>
      </c>
      <c r="G213" t="str">
        <f t="shared" si="14"/>
        <v>DecouplersSeparators1</v>
      </c>
      <c r="L213" s="14" t="str">
        <f t="shared" si="15"/>
        <v>@PART[*]:HAS[#kiwiBranch[DecouplersSeparators],#kiwiTier[1]]:FOR[zKiwiTechTree]
{
    @TechRequired = primitiveConstruction
}</v>
      </c>
    </row>
    <row r="214" spans="1:12" x14ac:dyDescent="0.35">
      <c r="A214" t="s">
        <v>116</v>
      </c>
      <c r="B214">
        <f>VLOOKUP(Tbl_DecouplersSeparators[[#This Row],[DecouplersSeparators]],primary[[id]:[tier]],2,FALSE)</f>
        <v>2</v>
      </c>
      <c r="C214" t="s">
        <v>1035</v>
      </c>
      <c r="G214" t="str">
        <f t="shared" si="14"/>
        <v>DecouplersSeparators2</v>
      </c>
      <c r="L214" s="14" t="str">
        <f t="shared" si="15"/>
        <v>@PART[*]:HAS[#kiwiBranch[DecouplersSeparators],#kiwiTier[2]]:FOR[zKiwiTechTree]
{
    @TechRequired = earlyConstruction
}</v>
      </c>
    </row>
    <row r="215" spans="1:12" x14ac:dyDescent="0.35">
      <c r="A215" t="s">
        <v>13</v>
      </c>
      <c r="B215">
        <f>VLOOKUP(Tbl_DecouplersSeparators[[#This Row],[DecouplersSeparators]],primary[[id]:[tier]],2,FALSE)</f>
        <v>3</v>
      </c>
      <c r="C215" t="s">
        <v>1035</v>
      </c>
      <c r="G215" t="str">
        <f t="shared" si="14"/>
        <v>DecouplersSeparators3</v>
      </c>
      <c r="L215" s="14" t="str">
        <f t="shared" si="15"/>
        <v>@PART[*]:HAS[#kiwiBranch[DecouplersSeparators],#kiwiTier[3]]:FOR[zKiwiTechTree]
{
    @TechRequired = basicConstruction
}</v>
      </c>
    </row>
    <row r="216" spans="1:12" x14ac:dyDescent="0.35">
      <c r="A216" t="s">
        <v>24</v>
      </c>
      <c r="B216">
        <f>VLOOKUP(Tbl_DecouplersSeparators[[#This Row],[DecouplersSeparators]],primary[[id]:[tier]],2,FALSE)</f>
        <v>4</v>
      </c>
      <c r="C216" t="s">
        <v>1035</v>
      </c>
      <c r="G216" t="str">
        <f t="shared" si="14"/>
        <v>DecouplersSeparators4</v>
      </c>
      <c r="L216" s="14" t="str">
        <f t="shared" si="15"/>
        <v>@PART[*]:HAS[#kiwiBranch[DecouplersSeparators],#kiwiTier[4]]:FOR[zKiwiTechTree]
{
    @TechRequired = decoupling
}</v>
      </c>
    </row>
    <row r="217" spans="1:12" x14ac:dyDescent="0.35">
      <c r="A217" t="s">
        <v>39</v>
      </c>
      <c r="B217">
        <f>VLOOKUP(Tbl_DecouplersSeparators[[#This Row],[DecouplersSeparators]],primary[[id]:[tier]],2,FALSE)</f>
        <v>5</v>
      </c>
      <c r="C217" t="s">
        <v>1035</v>
      </c>
      <c r="G217" t="str">
        <f t="shared" si="14"/>
        <v>DecouplersSeparators5</v>
      </c>
      <c r="L217" s="14" t="str">
        <f t="shared" si="15"/>
        <v>@PART[*]:HAS[#kiwiBranch[DecouplersSeparators],#kiwiTier[5]]:FOR[zKiwiTechTree]
{
    @TechRequired = docking
}</v>
      </c>
    </row>
    <row r="218" spans="1:12" x14ac:dyDescent="0.35">
      <c r="A218" t="s">
        <v>62</v>
      </c>
      <c r="B218">
        <f>VLOOKUP(Tbl_DecouplersSeparators[[#This Row],[DecouplersSeparators]],primary[[id]:[tier]],2,FALSE)</f>
        <v>6</v>
      </c>
      <c r="C218" t="s">
        <v>1035</v>
      </c>
      <c r="G218" t="str">
        <f t="shared" si="14"/>
        <v>DecouplersSeparators6</v>
      </c>
      <c r="L218" s="14" t="str">
        <f t="shared" si="15"/>
        <v>@PART[*]:HAS[#kiwiBranch[DecouplersSeparators],#kiwiTier[6]]:FOR[zKiwiTechTree]
{
    @TechRequired = advancedDecoupling
}</v>
      </c>
    </row>
    <row r="219" spans="1:12" x14ac:dyDescent="0.35">
      <c r="A219" t="s">
        <v>87</v>
      </c>
      <c r="B219">
        <f>VLOOKUP(Tbl_DecouplersSeparators[[#This Row],[DecouplersSeparators]],primary[[id]:[tier]],2,FALSE)</f>
        <v>7</v>
      </c>
      <c r="C219" t="s">
        <v>1035</v>
      </c>
      <c r="G219" t="str">
        <f t="shared" si="14"/>
        <v>DecouplersSeparators7</v>
      </c>
      <c r="L219" s="14" t="str">
        <f t="shared" si="15"/>
        <v>@PART[*]:HAS[#kiwiBranch[DecouplersSeparators],#kiwiTier[7]]:FOR[zKiwiTechTree]
{
    @TechRequired = enginePlates
}</v>
      </c>
    </row>
    <row r="220" spans="1:12" x14ac:dyDescent="0.35">
      <c r="A220" t="s">
        <v>127</v>
      </c>
      <c r="B220">
        <f>VLOOKUP(Tbl_DecouplersSeparators[[#This Row],[DecouplersSeparators]],primary[[id]:[tier]],2,FALSE)</f>
        <v>8</v>
      </c>
      <c r="C220" t="s">
        <v>1035</v>
      </c>
      <c r="G220" t="str">
        <f t="shared" si="14"/>
        <v>DecouplersSeparators8</v>
      </c>
      <c r="L220" s="14" t="str">
        <f t="shared" si="15"/>
        <v>@PART[*]:HAS[#kiwiBranch[DecouplersSeparators],#kiwiTier[8]]:FOR[zKiwiTechTree]
{
    @TechRequired = advancedDocking
}</v>
      </c>
    </row>
    <row r="221" spans="1:12" x14ac:dyDescent="0.35">
      <c r="A221" t="s">
        <v>156</v>
      </c>
      <c r="B221">
        <f>VLOOKUP(Tbl_DecouplersSeparators[[#This Row],[DecouplersSeparators]],primary[[id]:[tier]],2,FALSE)</f>
        <v>9</v>
      </c>
      <c r="C221" t="s">
        <v>1035</v>
      </c>
      <c r="G221" t="str">
        <f t="shared" ref="G221:G284" si="16">_xlfn.CONCAT(C221,B221)</f>
        <v>DecouplersSeparators9</v>
      </c>
      <c r="L221" s="14" t="str">
        <f t="shared" si="15"/>
        <v>@PART[*]:HAS[#kiwiBranch[DecouplersSeparators],#kiwiTier[9]]:FOR[zKiwiTechTree]
{
    @TechRequired = advancedEnginePlates
}</v>
      </c>
    </row>
    <row r="222" spans="1:12" x14ac:dyDescent="0.35">
      <c r="A222" t="s">
        <v>200</v>
      </c>
      <c r="B222">
        <f>VLOOKUP(Tbl_DecouplersSeparators[[#This Row],[DecouplersSeparators]],primary[[id]:[tier]],2,FALSE)</f>
        <v>10</v>
      </c>
      <c r="C222" t="s">
        <v>1035</v>
      </c>
      <c r="G222" t="str">
        <f t="shared" si="16"/>
        <v>DecouplersSeparators10</v>
      </c>
      <c r="L222" s="14" t="str">
        <f t="shared" si="15"/>
        <v>@PART[*]:HAS[#kiwiBranch[DecouplersSeparators],#kiwiTier[10]]:FOR[zKiwiTechTree]
{
    @TechRequired = automatedDecouplingSystems
}</v>
      </c>
    </row>
    <row r="223" spans="1:12" x14ac:dyDescent="0.35">
      <c r="A223" t="s">
        <v>221</v>
      </c>
      <c r="B223">
        <f>VLOOKUP(Tbl_DecouplersSeparators[[#This Row],[DecouplersSeparators]],primary[[id]:[tier]],2,FALSE)</f>
        <v>11</v>
      </c>
      <c r="C223" t="s">
        <v>1035</v>
      </c>
      <c r="G223" t="str">
        <f t="shared" si="16"/>
        <v>DecouplersSeparators11</v>
      </c>
      <c r="L223" s="14" t="str">
        <f t="shared" si="15"/>
        <v>@PART[*]:HAS[#kiwiBranch[DecouplersSeparators],#kiwiTier[11]]:FOR[zKiwiTechTree]
{
    @TechRequired = extremeFuelStorage
}</v>
      </c>
    </row>
    <row r="224" spans="1:12" x14ac:dyDescent="0.35">
      <c r="G224" t="str">
        <f t="shared" si="16"/>
        <v/>
      </c>
      <c r="L224" s="14" t="str">
        <f t="shared" si="15"/>
        <v/>
      </c>
    </row>
    <row r="225" spans="1:12" x14ac:dyDescent="0.35">
      <c r="G225" t="str">
        <f t="shared" si="16"/>
        <v/>
      </c>
      <c r="L225" s="14" t="str">
        <f t="shared" si="15"/>
        <v/>
      </c>
    </row>
    <row r="226" spans="1:12" x14ac:dyDescent="0.35">
      <c r="A226" t="s">
        <v>1036</v>
      </c>
      <c r="B226" t="s">
        <v>247</v>
      </c>
      <c r="C226" t="s">
        <v>1165</v>
      </c>
      <c r="G226" t="str">
        <f t="shared" si="16"/>
        <v>TitleTier</v>
      </c>
      <c r="L226" s="14" t="str">
        <f t="shared" si="15"/>
        <v/>
      </c>
    </row>
    <row r="227" spans="1:12" x14ac:dyDescent="0.35">
      <c r="A227" s="18" t="s">
        <v>0</v>
      </c>
      <c r="B227">
        <f>VLOOKUP(Tbl_DockingPorts[[#This Row],[DockingPorts]],primary[[id]:[tier]],2,FALSE)</f>
        <v>0</v>
      </c>
      <c r="C227" t="s">
        <v>1036</v>
      </c>
      <c r="G227" t="str">
        <f t="shared" si="16"/>
        <v>DockingPorts0</v>
      </c>
      <c r="L227" s="14" t="str">
        <f t="shared" si="15"/>
        <v>@PART[*]:HAS[#kiwiBranch[DockingPorts],#kiwiTier[0]]:FOR[zKiwiTechTree]
{
    @TechRequired = start
}</v>
      </c>
    </row>
    <row r="228" spans="1:12" x14ac:dyDescent="0.35">
      <c r="A228" t="s">
        <v>994</v>
      </c>
      <c r="B228">
        <f>VLOOKUP(Tbl_DockingPorts[[#This Row],[DockingPorts]],primary[[id]:[tier]],2,FALSE)</f>
        <v>1</v>
      </c>
      <c r="C228" t="s">
        <v>1036</v>
      </c>
      <c r="G228" t="str">
        <f t="shared" si="16"/>
        <v>DockingPorts1</v>
      </c>
      <c r="L228" s="14" t="str">
        <f t="shared" si="15"/>
        <v>@PART[*]:HAS[#kiwiBranch[DockingPorts],#kiwiTier[1]]:FOR[zKiwiTechTree]
{
    @TechRequired = primitiveConstruction
}</v>
      </c>
    </row>
    <row r="229" spans="1:12" x14ac:dyDescent="0.35">
      <c r="A229" t="s">
        <v>116</v>
      </c>
      <c r="B229">
        <f>VLOOKUP(Tbl_DockingPorts[[#This Row],[DockingPorts]],primary[[id]:[tier]],2,FALSE)</f>
        <v>2</v>
      </c>
      <c r="C229" t="s">
        <v>1036</v>
      </c>
      <c r="G229" t="str">
        <f t="shared" si="16"/>
        <v>DockingPorts2</v>
      </c>
      <c r="L229" s="14" t="str">
        <f t="shared" si="15"/>
        <v>@PART[*]:HAS[#kiwiBranch[DockingPorts],#kiwiTier[2]]:FOR[zKiwiTechTree]
{
    @TechRequired = earlyConstruction
}</v>
      </c>
    </row>
    <row r="230" spans="1:12" x14ac:dyDescent="0.35">
      <c r="A230" t="s">
        <v>13</v>
      </c>
      <c r="B230">
        <f>VLOOKUP(Tbl_DockingPorts[[#This Row],[DockingPorts]],primary[[id]:[tier]],2,FALSE)</f>
        <v>3</v>
      </c>
      <c r="C230" t="s">
        <v>1036</v>
      </c>
      <c r="G230" t="str">
        <f t="shared" si="16"/>
        <v>DockingPorts3</v>
      </c>
      <c r="L230" s="14" t="str">
        <f t="shared" si="15"/>
        <v>@PART[*]:HAS[#kiwiBranch[DockingPorts],#kiwiTier[3]]:FOR[zKiwiTechTree]
{
    @TechRequired = basicConstruction
}</v>
      </c>
    </row>
    <row r="231" spans="1:12" x14ac:dyDescent="0.35">
      <c r="A231" t="s">
        <v>24</v>
      </c>
      <c r="B231">
        <f>VLOOKUP(Tbl_DockingPorts[[#This Row],[DockingPorts]],primary[[id]:[tier]],2,FALSE)</f>
        <v>4</v>
      </c>
      <c r="C231" t="s">
        <v>1036</v>
      </c>
      <c r="G231" t="str">
        <f t="shared" si="16"/>
        <v>DockingPorts4</v>
      </c>
      <c r="L231" s="14" t="str">
        <f t="shared" si="15"/>
        <v>@PART[*]:HAS[#kiwiBranch[DockingPorts],#kiwiTier[4]]:FOR[zKiwiTechTree]
{
    @TechRequired = decoupling
}</v>
      </c>
    </row>
    <row r="232" spans="1:12" x14ac:dyDescent="0.35">
      <c r="A232" t="s">
        <v>39</v>
      </c>
      <c r="B232">
        <f>VLOOKUP(Tbl_DockingPorts[[#This Row],[DockingPorts]],primary[[id]:[tier]],2,FALSE)</f>
        <v>5</v>
      </c>
      <c r="C232" t="s">
        <v>1036</v>
      </c>
      <c r="G232" t="str">
        <f t="shared" si="16"/>
        <v>DockingPorts5</v>
      </c>
      <c r="L232" s="14" t="str">
        <f t="shared" si="15"/>
        <v>@PART[*]:HAS[#kiwiBranch[DockingPorts],#kiwiTier[5]]:FOR[zKiwiTechTree]
{
    @TechRequired = docking
}</v>
      </c>
    </row>
    <row r="233" spans="1:12" x14ac:dyDescent="0.35">
      <c r="A233" t="s">
        <v>62</v>
      </c>
      <c r="B233">
        <f>VLOOKUP(Tbl_DockingPorts[[#This Row],[DockingPorts]],primary[[id]:[tier]],2,FALSE)</f>
        <v>6</v>
      </c>
      <c r="C233" t="s">
        <v>1036</v>
      </c>
      <c r="G233" t="str">
        <f t="shared" si="16"/>
        <v>DockingPorts6</v>
      </c>
      <c r="L233" s="14" t="str">
        <f t="shared" si="15"/>
        <v>@PART[*]:HAS[#kiwiBranch[DockingPorts],#kiwiTier[6]]:FOR[zKiwiTechTree]
{
    @TechRequired = advancedDecoupling
}</v>
      </c>
    </row>
    <row r="234" spans="1:12" x14ac:dyDescent="0.35">
      <c r="A234" t="s">
        <v>87</v>
      </c>
      <c r="B234">
        <f>VLOOKUP(Tbl_DockingPorts[[#This Row],[DockingPorts]],primary[[id]:[tier]],2,FALSE)</f>
        <v>7</v>
      </c>
      <c r="C234" t="s">
        <v>1036</v>
      </c>
      <c r="G234" t="str">
        <f t="shared" si="16"/>
        <v>DockingPorts7</v>
      </c>
      <c r="L234" s="14" t="str">
        <f t="shared" si="15"/>
        <v>@PART[*]:HAS[#kiwiBranch[DockingPorts],#kiwiTier[7]]:FOR[zKiwiTechTree]
{
    @TechRequired = enginePlates
}</v>
      </c>
    </row>
    <row r="235" spans="1:12" x14ac:dyDescent="0.35">
      <c r="A235" t="s">
        <v>127</v>
      </c>
      <c r="B235">
        <f>VLOOKUP(Tbl_DockingPorts[[#This Row],[DockingPorts]],primary[[id]:[tier]],2,FALSE)</f>
        <v>8</v>
      </c>
      <c r="C235" t="s">
        <v>1036</v>
      </c>
      <c r="G235" t="str">
        <f t="shared" si="16"/>
        <v>DockingPorts8</v>
      </c>
      <c r="L235" s="14" t="str">
        <f t="shared" si="15"/>
        <v>@PART[*]:HAS[#kiwiBranch[DockingPorts],#kiwiTier[8]]:FOR[zKiwiTechTree]
{
    @TechRequired = advancedDocking
}</v>
      </c>
    </row>
    <row r="236" spans="1:12" x14ac:dyDescent="0.35">
      <c r="A236" t="s">
        <v>156</v>
      </c>
      <c r="B236">
        <f>VLOOKUP(Tbl_DockingPorts[[#This Row],[DockingPorts]],primary[[id]:[tier]],2,FALSE)</f>
        <v>9</v>
      </c>
      <c r="C236" t="s">
        <v>1036</v>
      </c>
      <c r="G236" t="str">
        <f t="shared" si="16"/>
        <v>DockingPorts9</v>
      </c>
      <c r="L236" s="14" t="str">
        <f t="shared" si="15"/>
        <v>@PART[*]:HAS[#kiwiBranch[DockingPorts],#kiwiTier[9]]:FOR[zKiwiTechTree]
{
    @TechRequired = advancedEnginePlates
}</v>
      </c>
    </row>
    <row r="237" spans="1:12" x14ac:dyDescent="0.35">
      <c r="A237" t="s">
        <v>200</v>
      </c>
      <c r="B237">
        <f>VLOOKUP(Tbl_DockingPorts[[#This Row],[DockingPorts]],primary[[id]:[tier]],2,FALSE)</f>
        <v>10</v>
      </c>
      <c r="C237" t="s">
        <v>1036</v>
      </c>
      <c r="G237" t="str">
        <f t="shared" si="16"/>
        <v>DockingPorts10</v>
      </c>
      <c r="L237" s="14" t="str">
        <f t="shared" si="15"/>
        <v>@PART[*]:HAS[#kiwiBranch[DockingPorts],#kiwiTier[10]]:FOR[zKiwiTechTree]
{
    @TechRequired = automatedDecouplingSystems
}</v>
      </c>
    </row>
    <row r="238" spans="1:12" x14ac:dyDescent="0.35">
      <c r="A238" t="s">
        <v>221</v>
      </c>
      <c r="B238">
        <f>VLOOKUP(Tbl_DockingPorts[[#This Row],[DockingPorts]],primary[[id]:[tier]],2,FALSE)</f>
        <v>11</v>
      </c>
      <c r="C238" t="s">
        <v>1036</v>
      </c>
      <c r="G238" t="str">
        <f t="shared" si="16"/>
        <v>DockingPorts11</v>
      </c>
      <c r="L238" s="14" t="str">
        <f t="shared" si="15"/>
        <v>@PART[*]:HAS[#kiwiBranch[DockingPorts],#kiwiTier[11]]:FOR[zKiwiTechTree]
{
    @TechRequired = extremeFuelStorage
}</v>
      </c>
    </row>
    <row r="239" spans="1:12" x14ac:dyDescent="0.35">
      <c r="G239" t="str">
        <f t="shared" si="16"/>
        <v/>
      </c>
      <c r="L239" s="14" t="str">
        <f t="shared" si="15"/>
        <v/>
      </c>
    </row>
    <row r="240" spans="1:12" x14ac:dyDescent="0.35">
      <c r="G240" t="str">
        <f t="shared" si="16"/>
        <v/>
      </c>
      <c r="L240" s="14" t="str">
        <f t="shared" si="15"/>
        <v/>
      </c>
    </row>
    <row r="241" spans="1:12" x14ac:dyDescent="0.35">
      <c r="A241" s="18" t="s">
        <v>1037</v>
      </c>
      <c r="B241" t="s">
        <v>247</v>
      </c>
      <c r="C241" t="s">
        <v>1165</v>
      </c>
      <c r="G241" t="str">
        <f t="shared" si="16"/>
        <v>TitleTier</v>
      </c>
      <c r="L241" s="14" t="str">
        <f t="shared" si="15"/>
        <v/>
      </c>
    </row>
    <row r="242" spans="1:12" x14ac:dyDescent="0.35">
      <c r="A242" s="18" t="s">
        <v>0</v>
      </c>
      <c r="B242">
        <f>VLOOKUP(Tbl_EnginePlates[[#This Row],[EnginePlates]],primary[[id]:[tier]],2,FALSE)</f>
        <v>0</v>
      </c>
      <c r="C242" s="18" t="s">
        <v>1037</v>
      </c>
      <c r="D242" s="18"/>
      <c r="E242" s="18"/>
      <c r="F242" s="18"/>
      <c r="G242" t="str">
        <f t="shared" si="16"/>
        <v>EnginePlates0</v>
      </c>
      <c r="L242" s="14" t="str">
        <f t="shared" si="15"/>
        <v>@PART[*]:HAS[#kiwiBranch[EnginePlates],#kiwiTier[0]]:FOR[zKiwiTechTree]
{
    @TechRequired = start
}</v>
      </c>
    </row>
    <row r="243" spans="1:12" x14ac:dyDescent="0.35">
      <c r="A243" t="s">
        <v>994</v>
      </c>
      <c r="B243">
        <f>VLOOKUP(Tbl_EnginePlates[[#This Row],[EnginePlates]],primary[[id]:[tier]],2,FALSE)</f>
        <v>1</v>
      </c>
      <c r="C243" s="18" t="s">
        <v>1037</v>
      </c>
      <c r="D243" s="18"/>
      <c r="E243" s="18"/>
      <c r="F243" s="18"/>
      <c r="G243" t="str">
        <f t="shared" si="16"/>
        <v>EnginePlates1</v>
      </c>
      <c r="L243" s="14" t="str">
        <f t="shared" si="15"/>
        <v>@PART[*]:HAS[#kiwiBranch[EnginePlates],#kiwiTier[1]]:FOR[zKiwiTechTree]
{
    @TechRequired = primitiveConstruction
}</v>
      </c>
    </row>
    <row r="244" spans="1:12" x14ac:dyDescent="0.35">
      <c r="A244" t="s">
        <v>116</v>
      </c>
      <c r="B244">
        <f>VLOOKUP(Tbl_EnginePlates[[#This Row],[EnginePlates]],primary[[id]:[tier]],2,FALSE)</f>
        <v>2</v>
      </c>
      <c r="C244" s="18" t="s">
        <v>1037</v>
      </c>
      <c r="D244" s="18"/>
      <c r="E244" s="18"/>
      <c r="F244" s="18"/>
      <c r="G244" t="str">
        <f t="shared" si="16"/>
        <v>EnginePlates2</v>
      </c>
      <c r="L244" s="14" t="str">
        <f t="shared" si="15"/>
        <v>@PART[*]:HAS[#kiwiBranch[EnginePlates],#kiwiTier[2]]:FOR[zKiwiTechTree]
{
    @TechRequired = earlyConstruction
}</v>
      </c>
    </row>
    <row r="245" spans="1:12" x14ac:dyDescent="0.35">
      <c r="A245" t="s">
        <v>13</v>
      </c>
      <c r="B245">
        <f>VLOOKUP(Tbl_EnginePlates[[#This Row],[EnginePlates]],primary[[id]:[tier]],2,FALSE)</f>
        <v>3</v>
      </c>
      <c r="C245" s="18" t="s">
        <v>1037</v>
      </c>
      <c r="D245" s="18"/>
      <c r="E245" s="18"/>
      <c r="F245" s="18"/>
      <c r="G245" t="str">
        <f t="shared" si="16"/>
        <v>EnginePlates3</v>
      </c>
      <c r="L245" s="14" t="str">
        <f t="shared" si="15"/>
        <v>@PART[*]:HAS[#kiwiBranch[EnginePlates],#kiwiTier[3]]:FOR[zKiwiTechTree]
{
    @TechRequired = basicConstruction
}</v>
      </c>
    </row>
    <row r="246" spans="1:12" x14ac:dyDescent="0.35">
      <c r="A246" t="s">
        <v>24</v>
      </c>
      <c r="B246">
        <f>VLOOKUP(Tbl_EnginePlates[[#This Row],[EnginePlates]],primary[[id]:[tier]],2,FALSE)</f>
        <v>4</v>
      </c>
      <c r="C246" s="18" t="s">
        <v>1037</v>
      </c>
      <c r="D246" s="18"/>
      <c r="E246" s="18"/>
      <c r="F246" s="18"/>
      <c r="G246" t="str">
        <f t="shared" si="16"/>
        <v>EnginePlates4</v>
      </c>
      <c r="L246" s="14" t="str">
        <f t="shared" si="15"/>
        <v>@PART[*]:HAS[#kiwiBranch[EnginePlates],#kiwiTier[4]]:FOR[zKiwiTechTree]
{
    @TechRequired = decoupling
}</v>
      </c>
    </row>
    <row r="247" spans="1:12" x14ac:dyDescent="0.35">
      <c r="A247" t="s">
        <v>39</v>
      </c>
      <c r="B247">
        <f>VLOOKUP(Tbl_EnginePlates[[#This Row],[EnginePlates]],primary[[id]:[tier]],2,FALSE)</f>
        <v>5</v>
      </c>
      <c r="C247" s="18" t="s">
        <v>1037</v>
      </c>
      <c r="D247" s="18"/>
      <c r="E247" s="18"/>
      <c r="F247" s="18"/>
      <c r="G247" t="str">
        <f t="shared" si="16"/>
        <v>EnginePlates5</v>
      </c>
      <c r="L247" s="14" t="str">
        <f t="shared" si="15"/>
        <v>@PART[*]:HAS[#kiwiBranch[EnginePlates],#kiwiTier[5]]:FOR[zKiwiTechTree]
{
    @TechRequired = docking
}</v>
      </c>
    </row>
    <row r="248" spans="1:12" x14ac:dyDescent="0.35">
      <c r="A248" t="s">
        <v>62</v>
      </c>
      <c r="B248">
        <f>VLOOKUP(Tbl_EnginePlates[[#This Row],[EnginePlates]],primary[[id]:[tier]],2,FALSE)</f>
        <v>6</v>
      </c>
      <c r="C248" s="18" t="s">
        <v>1037</v>
      </c>
      <c r="D248" s="18"/>
      <c r="E248" s="18"/>
      <c r="F248" s="18"/>
      <c r="G248" t="str">
        <f t="shared" si="16"/>
        <v>EnginePlates6</v>
      </c>
      <c r="L248" s="14" t="str">
        <f t="shared" si="15"/>
        <v>@PART[*]:HAS[#kiwiBranch[EnginePlates],#kiwiTier[6]]:FOR[zKiwiTechTree]
{
    @TechRequired = advancedDecoupling
}</v>
      </c>
    </row>
    <row r="249" spans="1:12" x14ac:dyDescent="0.35">
      <c r="A249" t="s">
        <v>87</v>
      </c>
      <c r="B249">
        <f>VLOOKUP(Tbl_EnginePlates[[#This Row],[EnginePlates]],primary[[id]:[tier]],2,FALSE)</f>
        <v>7</v>
      </c>
      <c r="C249" s="18" t="s">
        <v>1037</v>
      </c>
      <c r="D249" s="18"/>
      <c r="E249" s="18"/>
      <c r="F249" s="18"/>
      <c r="G249" t="str">
        <f t="shared" si="16"/>
        <v>EnginePlates7</v>
      </c>
      <c r="L249" s="14" t="str">
        <f t="shared" si="15"/>
        <v>@PART[*]:HAS[#kiwiBranch[EnginePlates],#kiwiTier[7]]:FOR[zKiwiTechTree]
{
    @TechRequired = enginePlates
}</v>
      </c>
    </row>
    <row r="250" spans="1:12" x14ac:dyDescent="0.35">
      <c r="A250" t="s">
        <v>127</v>
      </c>
      <c r="B250">
        <f>VLOOKUP(Tbl_EnginePlates[[#This Row],[EnginePlates]],primary[[id]:[tier]],2,FALSE)</f>
        <v>8</v>
      </c>
      <c r="C250" s="18" t="s">
        <v>1037</v>
      </c>
      <c r="D250" s="18"/>
      <c r="E250" s="18"/>
      <c r="F250" s="18"/>
      <c r="G250" t="str">
        <f t="shared" si="16"/>
        <v>EnginePlates8</v>
      </c>
      <c r="L250" s="14" t="str">
        <f t="shared" si="15"/>
        <v>@PART[*]:HAS[#kiwiBranch[EnginePlates],#kiwiTier[8]]:FOR[zKiwiTechTree]
{
    @TechRequired = advancedDocking
}</v>
      </c>
    </row>
    <row r="251" spans="1:12" x14ac:dyDescent="0.35">
      <c r="A251" t="s">
        <v>156</v>
      </c>
      <c r="B251">
        <f>VLOOKUP(Tbl_EnginePlates[[#This Row],[EnginePlates]],primary[[id]:[tier]],2,FALSE)</f>
        <v>9</v>
      </c>
      <c r="C251" s="18" t="s">
        <v>1037</v>
      </c>
      <c r="D251" s="18"/>
      <c r="E251" s="18"/>
      <c r="F251" s="18"/>
      <c r="G251" t="str">
        <f t="shared" si="16"/>
        <v>EnginePlates9</v>
      </c>
      <c r="L251" s="14" t="str">
        <f t="shared" si="15"/>
        <v>@PART[*]:HAS[#kiwiBranch[EnginePlates],#kiwiTier[9]]:FOR[zKiwiTechTree]
{
    @TechRequired = advancedEnginePlates
}</v>
      </c>
    </row>
    <row r="252" spans="1:12" x14ac:dyDescent="0.35">
      <c r="A252" t="s">
        <v>200</v>
      </c>
      <c r="B252">
        <f>VLOOKUP(Tbl_EnginePlates[[#This Row],[EnginePlates]],primary[[id]:[tier]],2,FALSE)</f>
        <v>10</v>
      </c>
      <c r="C252" s="18" t="s">
        <v>1037</v>
      </c>
      <c r="D252" s="18"/>
      <c r="E252" s="18"/>
      <c r="F252" s="18"/>
      <c r="G252" t="str">
        <f t="shared" si="16"/>
        <v>EnginePlates10</v>
      </c>
      <c r="L252" s="14" t="str">
        <f t="shared" si="15"/>
        <v>@PART[*]:HAS[#kiwiBranch[EnginePlates],#kiwiTier[10]]:FOR[zKiwiTechTree]
{
    @TechRequired = automatedDecouplingSystems
}</v>
      </c>
    </row>
    <row r="253" spans="1:12" x14ac:dyDescent="0.35">
      <c r="A253" t="s">
        <v>221</v>
      </c>
      <c r="B253">
        <f>VLOOKUP(Tbl_EnginePlates[[#This Row],[EnginePlates]],primary[[id]:[tier]],2,FALSE)</f>
        <v>11</v>
      </c>
      <c r="C253" s="18" t="s">
        <v>1037</v>
      </c>
      <c r="D253" s="18"/>
      <c r="E253" s="18"/>
      <c r="F253" s="18"/>
      <c r="G253" t="str">
        <f t="shared" si="16"/>
        <v>EnginePlates11</v>
      </c>
      <c r="L253" s="14" t="str">
        <f t="shared" si="15"/>
        <v>@PART[*]:HAS[#kiwiBranch[EnginePlates],#kiwiTier[11]]:FOR[zKiwiTechTree]
{
    @TechRequired = extremeFuelStorage
}</v>
      </c>
    </row>
    <row r="254" spans="1:12" x14ac:dyDescent="0.35">
      <c r="G254" t="str">
        <f t="shared" si="16"/>
        <v/>
      </c>
      <c r="L254" s="14" t="str">
        <f t="shared" si="15"/>
        <v/>
      </c>
    </row>
    <row r="255" spans="1:12" x14ac:dyDescent="0.35">
      <c r="G255" t="str">
        <f t="shared" si="16"/>
        <v/>
      </c>
      <c r="L255" s="14" t="str">
        <f t="shared" si="15"/>
        <v/>
      </c>
    </row>
    <row r="256" spans="1:12" x14ac:dyDescent="0.35">
      <c r="A256" s="18" t="s">
        <v>1038</v>
      </c>
      <c r="B256" t="s">
        <v>247</v>
      </c>
      <c r="C256" t="s">
        <v>1165</v>
      </c>
      <c r="G256" t="str">
        <f t="shared" si="16"/>
        <v>TitleTier</v>
      </c>
      <c r="L256" s="14" t="str">
        <f t="shared" si="15"/>
        <v/>
      </c>
    </row>
    <row r="257" spans="1:12" x14ac:dyDescent="0.35">
      <c r="A257" s="18" t="s">
        <v>0</v>
      </c>
      <c r="B257">
        <f>VLOOKUP(Tbl_SolarPanels[[#This Row],[SolarPanels]],primary[[id]:[tier]],2,FALSE)</f>
        <v>0</v>
      </c>
      <c r="C257" s="18" t="s">
        <v>1038</v>
      </c>
      <c r="D257" s="18"/>
      <c r="E257" s="18"/>
      <c r="F257" s="18"/>
      <c r="G257" t="str">
        <f t="shared" si="16"/>
        <v>SolarPanels0</v>
      </c>
      <c r="L257" s="14" t="str">
        <f t="shared" si="15"/>
        <v>@PART[*]:HAS[#kiwiBranch[SolarPanels],#kiwiTier[0]]:FOR[zKiwiTechTree]
{
    @TechRequired = start
}</v>
      </c>
    </row>
    <row r="258" spans="1:12" x14ac:dyDescent="0.35">
      <c r="A258" t="s">
        <v>120</v>
      </c>
      <c r="B258">
        <f>VLOOKUP(Tbl_SolarPanels[[#This Row],[SolarPanels]],primary[[id]:[tier]],2,FALSE)</f>
        <v>1</v>
      </c>
      <c r="C258" s="18" t="s">
        <v>1038</v>
      </c>
      <c r="D258" s="18"/>
      <c r="E258" s="18"/>
      <c r="F258" s="18"/>
      <c r="G258" t="str">
        <f t="shared" si="16"/>
        <v>SolarPanels1</v>
      </c>
      <c r="L258" s="14" t="str">
        <f t="shared" si="15"/>
        <v>@PART[*]:HAS[#kiwiBranch[SolarPanels],#kiwiTier[1]]:FOR[zKiwiTechTree]
{
    @TechRequired = algebra
}</v>
      </c>
    </row>
    <row r="259" spans="1:12" x14ac:dyDescent="0.35">
      <c r="A259" t="s">
        <v>7</v>
      </c>
      <c r="B259">
        <f>VLOOKUP(Tbl_SolarPanels[[#This Row],[SolarPanels]],primary[[id]:[tier]],2,FALSE)</f>
        <v>2</v>
      </c>
      <c r="C259" s="18" t="s">
        <v>1038</v>
      </c>
      <c r="D259" s="18"/>
      <c r="E259" s="18"/>
      <c r="F259" s="18"/>
      <c r="G259" t="str">
        <f t="shared" si="16"/>
        <v>SolarPanels2</v>
      </c>
      <c r="L259" s="14" t="str">
        <f t="shared" si="15"/>
        <v>@PART[*]:HAS[#kiwiBranch[SolarPanels],#kiwiTier[2]]:FOR[zKiwiTechTree]
{
    @TechRequired = engineering101
}</v>
      </c>
    </row>
    <row r="260" spans="1:12" x14ac:dyDescent="0.35">
      <c r="A260" t="s">
        <v>482</v>
      </c>
      <c r="B260">
        <f>VLOOKUP(Tbl_SolarPanels[[#This Row],[SolarPanels]],primary[[id]:[tier]],2,FALSE)</f>
        <v>3</v>
      </c>
      <c r="C260" s="18" t="s">
        <v>1038</v>
      </c>
      <c r="D260" s="18"/>
      <c r="E260" s="18"/>
      <c r="F260" s="18"/>
      <c r="G260" t="str">
        <f t="shared" si="16"/>
        <v>SolarPanels3</v>
      </c>
      <c r="L260" s="14" t="str">
        <f t="shared" si="15"/>
        <v>@PART[*]:HAS[#kiwiBranch[SolarPanels],#kiwiTier[3]]:FOR[zKiwiTechTree]
{
    @TechRequired = earlySolar
}</v>
      </c>
    </row>
    <row r="261" spans="1:12" x14ac:dyDescent="0.35">
      <c r="A261" t="s">
        <v>31</v>
      </c>
      <c r="B261">
        <f>VLOOKUP(Tbl_SolarPanels[[#This Row],[SolarPanels]],primary[[id]:[tier]],2,FALSE)</f>
        <v>4</v>
      </c>
      <c r="C261" s="18" t="s">
        <v>1038</v>
      </c>
      <c r="D261" s="18"/>
      <c r="E261" s="18"/>
      <c r="F261" s="18"/>
      <c r="G261" t="str">
        <f t="shared" si="16"/>
        <v>SolarPanels4</v>
      </c>
      <c r="L261" s="14" t="str">
        <f t="shared" si="15"/>
        <v>@PART[*]:HAS[#kiwiBranch[SolarPanels],#kiwiTier[4]]:FOR[zKiwiTechTree]
{
    @TechRequired = batteryTech
}</v>
      </c>
    </row>
    <row r="262" spans="1:12" x14ac:dyDescent="0.35">
      <c r="A262" t="s">
        <v>451</v>
      </c>
      <c r="B262">
        <f>VLOOKUP(Tbl_SolarPanels[[#This Row],[SolarPanels]],primary[[id]:[tier]],2,FALSE)</f>
        <v>5</v>
      </c>
      <c r="C262" s="18" t="s">
        <v>1038</v>
      </c>
      <c r="D262" s="18"/>
      <c r="E262" s="18"/>
      <c r="F262" s="18"/>
      <c r="G262" t="str">
        <f t="shared" si="16"/>
        <v>SolarPanels5</v>
      </c>
      <c r="L262" s="14" t="str">
        <f t="shared" si="15"/>
        <v>@PART[*]:HAS[#kiwiBranch[SolarPanels],#kiwiTier[5]]:FOR[zKiwiTechTree]
{
    @TechRequired = solarTech
}</v>
      </c>
    </row>
    <row r="263" spans="1:12" x14ac:dyDescent="0.35">
      <c r="A263" t="s">
        <v>783</v>
      </c>
      <c r="B263">
        <f>VLOOKUP(Tbl_SolarPanels[[#This Row],[SolarPanels]],primary[[id]:[tier]],2,FALSE)</f>
        <v>6</v>
      </c>
      <c r="C263" s="18" t="s">
        <v>1038</v>
      </c>
      <c r="D263" s="18"/>
      <c r="E263" s="18"/>
      <c r="F263" s="18"/>
      <c r="G263" t="str">
        <f t="shared" si="16"/>
        <v>SolarPanels6</v>
      </c>
      <c r="L263" s="14" t="str">
        <f t="shared" si="15"/>
        <v>@PART[*]:HAS[#kiwiBranch[SolarPanels],#kiwiTier[6]]:FOR[zKiwiTechTree]
{
    @TechRequired = improvedSolarTech
}</v>
      </c>
    </row>
    <row r="264" spans="1:12" x14ac:dyDescent="0.35">
      <c r="A264" t="s">
        <v>145</v>
      </c>
      <c r="B264">
        <f>VLOOKUP(Tbl_SolarPanels[[#This Row],[SolarPanels]],primary[[id]:[tier]],2,FALSE)</f>
        <v>7</v>
      </c>
      <c r="C264" s="18" t="s">
        <v>1038</v>
      </c>
      <c r="D264" s="18"/>
      <c r="E264" s="18"/>
      <c r="F264" s="18"/>
      <c r="G264" t="str">
        <f t="shared" si="16"/>
        <v>SolarPanels7</v>
      </c>
      <c r="L264" s="14" t="str">
        <f t="shared" si="15"/>
        <v>@PART[*]:HAS[#kiwiBranch[SolarPanels],#kiwiTier[7]]:FOR[zKiwiTechTree]
{
    @TechRequired = advSolarTech
}</v>
      </c>
    </row>
    <row r="265" spans="1:12" x14ac:dyDescent="0.35">
      <c r="A265" t="s">
        <v>181</v>
      </c>
      <c r="B265">
        <f>VLOOKUP(Tbl_SolarPanels[[#This Row],[SolarPanels]],primary[[id]:[tier]],2,FALSE)</f>
        <v>8</v>
      </c>
      <c r="C265" s="18" t="s">
        <v>1038</v>
      </c>
      <c r="D265" s="18"/>
      <c r="E265" s="18"/>
      <c r="F265" s="18"/>
      <c r="G265" t="str">
        <f t="shared" si="16"/>
        <v>SolarPanels8</v>
      </c>
      <c r="L265" s="14" t="str">
        <f t="shared" si="15"/>
        <v>@PART[*]:HAS[#kiwiBranch[SolarPanels],#kiwiTier[8]]:FOR[zKiwiTechTree]
{
    @TechRequired = advPVMaterials
}</v>
      </c>
    </row>
    <row r="266" spans="1:12" x14ac:dyDescent="0.35">
      <c r="A266" t="s">
        <v>182</v>
      </c>
      <c r="B266">
        <f>VLOOKUP(Tbl_SolarPanels[[#This Row],[SolarPanels]],primary[[id]:[tier]],2,FALSE)</f>
        <v>9</v>
      </c>
      <c r="C266" s="18" t="s">
        <v>1038</v>
      </c>
      <c r="D266" s="18"/>
      <c r="E266" s="18"/>
      <c r="F266" s="18"/>
      <c r="G266" t="str">
        <f t="shared" si="16"/>
        <v>SolarPanels9</v>
      </c>
      <c r="L266" s="14" t="str">
        <f t="shared" si="15"/>
        <v>@PART[*]:HAS[#kiwiBranch[SolarPanels],#kiwiTier[9]]:FOR[zKiwiTechTree]
{
    @TechRequired = cuttingEdgeSolarTech
}</v>
      </c>
    </row>
    <row r="267" spans="1:12" x14ac:dyDescent="0.35">
      <c r="A267" t="s">
        <v>183</v>
      </c>
      <c r="B267">
        <f>VLOOKUP(Tbl_SolarPanels[[#This Row],[SolarPanels]],primary[[id]:[tier]],2,FALSE)</f>
        <v>10</v>
      </c>
      <c r="C267" s="18" t="s">
        <v>1038</v>
      </c>
      <c r="D267" s="18"/>
      <c r="E267" s="18"/>
      <c r="F267" s="18"/>
      <c r="G267" t="str">
        <f t="shared" si="16"/>
        <v>SolarPanels10</v>
      </c>
      <c r="L267" s="14" t="str">
        <f t="shared" si="15"/>
        <v>@PART[*]:HAS[#kiwiBranch[SolarPanels],#kiwiTier[10]]:FOR[zKiwiTechTree]
{
    @TechRequired = exoticSolarTech
}</v>
      </c>
    </row>
    <row r="268" spans="1:12" x14ac:dyDescent="0.35">
      <c r="A268" t="s">
        <v>227</v>
      </c>
      <c r="B268">
        <f>VLOOKUP(Tbl_SolarPanels[[#This Row],[SolarPanels]],primary[[id]:[tier]],2,FALSE)</f>
        <v>11</v>
      </c>
      <c r="C268" s="18" t="s">
        <v>1038</v>
      </c>
      <c r="D268" s="18"/>
      <c r="E268" s="18"/>
      <c r="F268" s="18"/>
      <c r="G268" t="str">
        <f t="shared" si="16"/>
        <v>SolarPanels11</v>
      </c>
      <c r="L268" s="14" t="str">
        <f t="shared" si="15"/>
        <v>@PART[*]:HAS[#kiwiBranch[SolarPanels],#kiwiTier[11]]:FOR[zKiwiTechTree]
{
    @TechRequired = omegaSolarTech
}</v>
      </c>
    </row>
    <row r="269" spans="1:12" x14ac:dyDescent="0.35">
      <c r="A269" t="s">
        <v>239</v>
      </c>
      <c r="B269">
        <f>VLOOKUP(Tbl_SolarPanels[[#This Row],[SolarPanels]],primary[[id]:[tier]],2,FALSE)</f>
        <v>12</v>
      </c>
      <c r="C269" s="18" t="s">
        <v>1038</v>
      </c>
      <c r="D269" s="18"/>
      <c r="E269" s="18"/>
      <c r="F269" s="18"/>
      <c r="G269" t="str">
        <f t="shared" si="16"/>
        <v>SolarPanels12</v>
      </c>
      <c r="L269" s="14" t="str">
        <f t="shared" si="15"/>
        <v>@PART[*]:HAS[#kiwiBranch[SolarPanels],#kiwiTier[12]]:FOR[zKiwiTechTree]
{
    @TechRequired = quantumSolarTech
}</v>
      </c>
    </row>
    <row r="270" spans="1:12" x14ac:dyDescent="0.35">
      <c r="G270" t="str">
        <f t="shared" si="16"/>
        <v/>
      </c>
      <c r="L270" s="14" t="str">
        <f t="shared" si="15"/>
        <v/>
      </c>
    </row>
    <row r="271" spans="1:12" x14ac:dyDescent="0.35">
      <c r="G271" t="str">
        <f t="shared" si="16"/>
        <v/>
      </c>
      <c r="L271" s="14" t="str">
        <f t="shared" si="15"/>
        <v/>
      </c>
    </row>
    <row r="272" spans="1:12" x14ac:dyDescent="0.35">
      <c r="A272" s="18" t="s">
        <v>1039</v>
      </c>
      <c r="B272" t="s">
        <v>247</v>
      </c>
      <c r="C272" t="s">
        <v>1165</v>
      </c>
      <c r="G272" t="str">
        <f t="shared" si="16"/>
        <v>TitleTier</v>
      </c>
      <c r="L272" s="14" t="str">
        <f t="shared" si="15"/>
        <v/>
      </c>
    </row>
    <row r="273" spans="1:12" x14ac:dyDescent="0.35">
      <c r="A273" s="18" t="s">
        <v>0</v>
      </c>
      <c r="B273">
        <f>VLOOKUP(Tbl_BatteriesFuelCells[[#This Row],[BatteriesFuelCells]],primary[[id]:[tier]],2,FALSE)</f>
        <v>0</v>
      </c>
      <c r="C273" s="18" t="s">
        <v>1039</v>
      </c>
      <c r="D273" s="18"/>
      <c r="E273" s="18"/>
      <c r="F273" s="18"/>
      <c r="G273" t="str">
        <f t="shared" si="16"/>
        <v>BatteriesFuelCells0</v>
      </c>
      <c r="L273" s="14" t="str">
        <f t="shared" ref="L273:L336" si="17">IF(ISNUMBER(B273)=TRUE,_xlfn.CONCAT("@PART[*]:HAS[#kiwiBranch[",C273,"],#kiwiTier[",B273,"]]:FOR[zKiwiTechTree]",CHAR(10),"{",CHAR(10),"    @TechRequired = ",A273,CHAR(10),"}"),"")</f>
        <v>@PART[*]:HAS[#kiwiBranch[BatteriesFuelCells],#kiwiTier[0]]:FOR[zKiwiTechTree]
{
    @TechRequired = start
}</v>
      </c>
    </row>
    <row r="274" spans="1:12" x14ac:dyDescent="0.35">
      <c r="A274" t="s">
        <v>120</v>
      </c>
      <c r="B274">
        <f>VLOOKUP(Tbl_BatteriesFuelCells[[#This Row],[BatteriesFuelCells]],primary[[id]:[tier]],2,FALSE)</f>
        <v>1</v>
      </c>
      <c r="C274" s="18" t="s">
        <v>1039</v>
      </c>
      <c r="D274" s="18"/>
      <c r="E274" s="18"/>
      <c r="F274" s="18"/>
      <c r="G274" t="str">
        <f t="shared" si="16"/>
        <v>BatteriesFuelCells1</v>
      </c>
      <c r="L274" s="14" t="str">
        <f t="shared" si="17"/>
        <v>@PART[*]:HAS[#kiwiBranch[BatteriesFuelCells],#kiwiTier[1]]:FOR[zKiwiTechTree]
{
    @TechRequired = algebra
}</v>
      </c>
    </row>
    <row r="275" spans="1:12" x14ac:dyDescent="0.35">
      <c r="A275" t="s">
        <v>7</v>
      </c>
      <c r="B275">
        <f>VLOOKUP(Tbl_BatteriesFuelCells[[#This Row],[BatteriesFuelCells]],primary[[id]:[tier]],2,FALSE)</f>
        <v>2</v>
      </c>
      <c r="C275" s="18" t="s">
        <v>1039</v>
      </c>
      <c r="D275" s="18"/>
      <c r="E275" s="18"/>
      <c r="F275" s="18"/>
      <c r="G275" t="str">
        <f t="shared" si="16"/>
        <v>BatteriesFuelCells2</v>
      </c>
      <c r="L275" s="14" t="str">
        <f t="shared" si="17"/>
        <v>@PART[*]:HAS[#kiwiBranch[BatteriesFuelCells],#kiwiTier[2]]:FOR[zKiwiTechTree]
{
    @TechRequired = engineering101
}</v>
      </c>
    </row>
    <row r="276" spans="1:12" x14ac:dyDescent="0.35">
      <c r="A276" t="s">
        <v>482</v>
      </c>
      <c r="B276">
        <f>VLOOKUP(Tbl_BatteriesFuelCells[[#This Row],[BatteriesFuelCells]],primary[[id]:[tier]],2,FALSE)</f>
        <v>3</v>
      </c>
      <c r="C276" s="18" t="s">
        <v>1039</v>
      </c>
      <c r="D276" s="18"/>
      <c r="E276" s="18"/>
      <c r="F276" s="18"/>
      <c r="G276" t="str">
        <f t="shared" si="16"/>
        <v>BatteriesFuelCells3</v>
      </c>
      <c r="L276" s="14" t="str">
        <f t="shared" si="17"/>
        <v>@PART[*]:HAS[#kiwiBranch[BatteriesFuelCells],#kiwiTier[3]]:FOR[zKiwiTechTree]
{
    @TechRequired = earlySolar
}</v>
      </c>
    </row>
    <row r="277" spans="1:12" x14ac:dyDescent="0.35">
      <c r="A277" t="s">
        <v>31</v>
      </c>
      <c r="B277">
        <f>VLOOKUP(Tbl_BatteriesFuelCells[[#This Row],[BatteriesFuelCells]],primary[[id]:[tier]],2,FALSE)</f>
        <v>4</v>
      </c>
      <c r="C277" s="18" t="s">
        <v>1039</v>
      </c>
      <c r="D277" s="18"/>
      <c r="E277" s="18"/>
      <c r="F277" s="18"/>
      <c r="G277" t="str">
        <f t="shared" si="16"/>
        <v>BatteriesFuelCells4</v>
      </c>
      <c r="L277" s="14" t="str">
        <f t="shared" si="17"/>
        <v>@PART[*]:HAS[#kiwiBranch[BatteriesFuelCells],#kiwiTier[4]]:FOR[zKiwiTechTree]
{
    @TechRequired = batteryTech
}</v>
      </c>
    </row>
    <row r="278" spans="1:12" x14ac:dyDescent="0.35">
      <c r="A278" t="s">
        <v>52</v>
      </c>
      <c r="B278">
        <f>VLOOKUP(Tbl_BatteriesFuelCells[[#This Row],[BatteriesFuelCells]],primary[[id]:[tier]],2,FALSE)</f>
        <v>5</v>
      </c>
      <c r="C278" s="18" t="s">
        <v>1039</v>
      </c>
      <c r="D278" s="18"/>
      <c r="E278" s="18"/>
      <c r="F278" s="18"/>
      <c r="G278" t="str">
        <f t="shared" si="16"/>
        <v>BatteriesFuelCells5</v>
      </c>
      <c r="L278" s="14" t="str">
        <f t="shared" si="17"/>
        <v>@PART[*]:HAS[#kiwiBranch[BatteriesFuelCells],#kiwiTier[5]]:FOR[zKiwiTechTree]
{
    @TechRequired = electrics
}</v>
      </c>
    </row>
    <row r="279" spans="1:12" x14ac:dyDescent="0.35">
      <c r="A279" t="s">
        <v>76</v>
      </c>
      <c r="B279">
        <f>VLOOKUP(Tbl_BatteriesFuelCells[[#This Row],[BatteriesFuelCells]],primary[[id]:[tier]],2,FALSE)</f>
        <v>6</v>
      </c>
      <c r="C279" s="18" t="s">
        <v>1039</v>
      </c>
      <c r="D279" s="18"/>
      <c r="E279" s="18"/>
      <c r="F279" s="18"/>
      <c r="G279" t="str">
        <f t="shared" si="16"/>
        <v>BatteriesFuelCells6</v>
      </c>
      <c r="L279" s="14" t="str">
        <f t="shared" si="17"/>
        <v>@PART[*]:HAS[#kiwiBranch[BatteriesFuelCells],#kiwiTier[6]]:FOR[zKiwiTechTree]
{
    @TechRequired = advElectrics
}</v>
      </c>
    </row>
    <row r="280" spans="1:12" x14ac:dyDescent="0.35">
      <c r="A280" t="s">
        <v>101</v>
      </c>
      <c r="B280">
        <f>VLOOKUP(Tbl_BatteriesFuelCells[[#This Row],[BatteriesFuelCells]],primary[[id]:[tier]],2,FALSE)</f>
        <v>7</v>
      </c>
      <c r="C280" s="18" t="s">
        <v>1039</v>
      </c>
      <c r="D280" s="18"/>
      <c r="E280" s="18"/>
      <c r="F280" s="18"/>
      <c r="G280" t="str">
        <f t="shared" si="16"/>
        <v>BatteriesFuelCells7</v>
      </c>
      <c r="L280" s="14" t="str">
        <f t="shared" si="17"/>
        <v>@PART[*]:HAS[#kiwiBranch[BatteriesFuelCells],#kiwiTier[7]]:FOR[zKiwiTechTree]
{
    @TechRequired = largeElectrics
}</v>
      </c>
    </row>
    <row r="281" spans="1:12" x14ac:dyDescent="0.35">
      <c r="A281" t="s">
        <v>144</v>
      </c>
      <c r="B281">
        <f>VLOOKUP(Tbl_BatteriesFuelCells[[#This Row],[BatteriesFuelCells]],primary[[id]:[tier]],2,FALSE)</f>
        <v>8</v>
      </c>
      <c r="C281" s="18" t="s">
        <v>1039</v>
      </c>
      <c r="D281" s="18"/>
      <c r="E281" s="18"/>
      <c r="F281" s="18"/>
      <c r="G281" t="str">
        <f t="shared" si="16"/>
        <v>BatteriesFuelCells8</v>
      </c>
      <c r="L281" s="14" t="str">
        <f t="shared" si="17"/>
        <v>@PART[*]:HAS[#kiwiBranch[BatteriesFuelCells],#kiwiTier[8]]:FOR[zKiwiTechTree]
{
    @TechRequired = specializedElectrics
}</v>
      </c>
    </row>
    <row r="282" spans="1:12" x14ac:dyDescent="0.35">
      <c r="A282" t="s">
        <v>176</v>
      </c>
      <c r="B282">
        <f>VLOOKUP(Tbl_BatteriesFuelCells[[#This Row],[BatteriesFuelCells]],primary[[id]:[tier]],2,FALSE)</f>
        <v>9</v>
      </c>
      <c r="C282" s="18" t="s">
        <v>1039</v>
      </c>
      <c r="D282" s="18"/>
      <c r="E282" s="18"/>
      <c r="F282" s="18"/>
      <c r="G282" t="str">
        <f t="shared" si="16"/>
        <v>BatteriesFuelCells9</v>
      </c>
      <c r="L282" s="14" t="str">
        <f t="shared" si="17"/>
        <v>@PART[*]:HAS[#kiwiBranch[BatteriesFuelCells],#kiwiTier[9]]:FOR[zKiwiTechTree]
{
    @TechRequired = experimentalElectrics
}</v>
      </c>
    </row>
    <row r="283" spans="1:12" x14ac:dyDescent="0.35">
      <c r="A283" t="s">
        <v>177</v>
      </c>
      <c r="B283">
        <f>VLOOKUP(Tbl_BatteriesFuelCells[[#This Row],[BatteriesFuelCells]],primary[[id]:[tier]],2,FALSE)</f>
        <v>10</v>
      </c>
      <c r="C283" s="18" t="s">
        <v>1039</v>
      </c>
      <c r="D283" s="18"/>
      <c r="E283" s="18"/>
      <c r="F283" s="18"/>
      <c r="G283" t="str">
        <f t="shared" si="16"/>
        <v>BatteriesFuelCells10</v>
      </c>
      <c r="L283" s="14" t="str">
        <f t="shared" si="17"/>
        <v>@PART[*]:HAS[#kiwiBranch[BatteriesFuelCells],#kiwiTier[10]]:FOR[zKiwiTechTree]
{
    @TechRequired = highTechElectricalSystems
}</v>
      </c>
    </row>
    <row r="284" spans="1:12" x14ac:dyDescent="0.35">
      <c r="A284" t="s">
        <v>178</v>
      </c>
      <c r="B284">
        <f>VLOOKUP(Tbl_BatteriesFuelCells[[#This Row],[BatteriesFuelCells]],primary[[id]:[tier]],2,FALSE)</f>
        <v>11</v>
      </c>
      <c r="C284" s="18" t="s">
        <v>1039</v>
      </c>
      <c r="D284" s="18"/>
      <c r="E284" s="18"/>
      <c r="F284" s="18"/>
      <c r="G284" t="str">
        <f t="shared" si="16"/>
        <v>BatteriesFuelCells11</v>
      </c>
      <c r="L284" s="14" t="str">
        <f t="shared" si="17"/>
        <v>@PART[*]:HAS[#kiwiBranch[BatteriesFuelCells],#kiwiTier[11]]:FOR[zKiwiTechTree]
{
    @TechRequired = highPowerElectricalSystems
}</v>
      </c>
    </row>
    <row r="285" spans="1:12" x14ac:dyDescent="0.35">
      <c r="A285" t="s">
        <v>179</v>
      </c>
      <c r="B285">
        <f>VLOOKUP(Tbl_BatteriesFuelCells[[#This Row],[BatteriesFuelCells]],primary[[id]:[tier]],2,FALSE)</f>
        <v>12</v>
      </c>
      <c r="C285" s="18" t="s">
        <v>1039</v>
      </c>
      <c r="D285" s="18"/>
      <c r="E285" s="18"/>
      <c r="F285" s="18"/>
      <c r="G285" t="str">
        <f t="shared" ref="G285:G340" si="18">_xlfn.CONCAT(C285,B285)</f>
        <v>BatteriesFuelCells12</v>
      </c>
      <c r="L285" s="14" t="str">
        <f t="shared" si="17"/>
        <v>@PART[*]:HAS[#kiwiBranch[BatteriesFuelCells],#kiwiTier[12]]:FOR[zKiwiTechTree]
{
    @TechRequired = experimentalElectricalSystems
}</v>
      </c>
    </row>
    <row r="286" spans="1:12" x14ac:dyDescent="0.35">
      <c r="A286" t="s">
        <v>180</v>
      </c>
      <c r="B286">
        <f>VLOOKUP(Tbl_BatteriesFuelCells[[#This Row],[BatteriesFuelCells]],primary[[id]:[tier]],2,FALSE)</f>
        <v>13</v>
      </c>
      <c r="C286" s="18" t="s">
        <v>1039</v>
      </c>
      <c r="D286" s="18"/>
      <c r="E286" s="18"/>
      <c r="F286" s="18"/>
      <c r="G286" t="str">
        <f t="shared" si="18"/>
        <v>BatteriesFuelCells13</v>
      </c>
      <c r="L286" s="14" t="str">
        <f t="shared" si="17"/>
        <v>@PART[*]:HAS[#kiwiBranch[BatteriesFuelCells],#kiwiTier[13]]:FOR[zKiwiTechTree]
{
    @TechRequired = exoticElectricalSystems
}</v>
      </c>
    </row>
    <row r="287" spans="1:12" x14ac:dyDescent="0.35">
      <c r="A287" t="s">
        <v>1544</v>
      </c>
      <c r="B287">
        <f>VLOOKUP(Tbl_BatteriesFuelCells[[#This Row],[BatteriesFuelCells]],primary[[id]:[tier]],2,FALSE)</f>
        <v>14</v>
      </c>
      <c r="C287" s="18" t="s">
        <v>1039</v>
      </c>
      <c r="D287" s="18"/>
      <c r="E287" s="18"/>
      <c r="F287" s="18"/>
      <c r="G287" t="str">
        <f t="shared" ref="G287:G293" si="19">_xlfn.CONCAT(C287,B287)</f>
        <v>BatteriesFuelCells14</v>
      </c>
      <c r="L287" s="14" t="str">
        <f t="shared" si="17"/>
        <v>@PART[*]:HAS[#kiwiBranch[BatteriesFuelCells],#kiwiTier[14]]:FOR[zKiwiTechTree]
{
    @TechRequired = extremeElectricalSystems
}</v>
      </c>
    </row>
    <row r="288" spans="1:12" x14ac:dyDescent="0.35">
      <c r="G288" t="str">
        <f t="shared" si="19"/>
        <v/>
      </c>
      <c r="L288" s="14" t="str">
        <f t="shared" si="17"/>
        <v/>
      </c>
    </row>
    <row r="289" spans="1:12" x14ac:dyDescent="0.35">
      <c r="G289" t="str">
        <f t="shared" si="19"/>
        <v/>
      </c>
      <c r="L289" s="14" t="str">
        <f t="shared" si="17"/>
        <v/>
      </c>
    </row>
    <row r="290" spans="1:12" x14ac:dyDescent="0.35">
      <c r="A290" s="18" t="s">
        <v>1588</v>
      </c>
      <c r="B290" t="s">
        <v>247</v>
      </c>
      <c r="C290" t="s">
        <v>1165</v>
      </c>
      <c r="D290" t="s">
        <v>1595</v>
      </c>
      <c r="G290" t="str">
        <f t="shared" si="19"/>
        <v>TitleTier</v>
      </c>
      <c r="L290" s="14" t="str">
        <f t="shared" si="17"/>
        <v/>
      </c>
    </row>
    <row r="291" spans="1:12" x14ac:dyDescent="0.35">
      <c r="A291" s="18" t="s">
        <v>184</v>
      </c>
      <c r="B291">
        <f>VLOOKUP(Tbl_SolarBeamed[[#This Row],[SolarBeamed]],primary[[id]:[tier]],2,FALSE)</f>
        <v>10</v>
      </c>
      <c r="C291" s="18" t="s">
        <v>1588</v>
      </c>
      <c r="D291" s="18" t="s">
        <v>184</v>
      </c>
      <c r="E291" s="18"/>
      <c r="F291" s="18"/>
      <c r="G291" t="str">
        <f t="shared" si="19"/>
        <v>SolarBeamed10</v>
      </c>
      <c r="L291" s="14" t="str">
        <f t="shared" si="17"/>
        <v>@PART[*]:HAS[#kiwiBranch[SolarBeamed],#kiwiTier[10]]:FOR[zKiwiTechTree]
{
    @TechRequired = microwavePowerTransmission
}</v>
      </c>
    </row>
    <row r="292" spans="1:12" x14ac:dyDescent="0.35">
      <c r="A292" t="s">
        <v>1517</v>
      </c>
      <c r="B292">
        <f>VLOOKUP(Tbl_SolarBeamed[[#This Row],[SolarBeamed]],primary[[id]:[tier]],2,FALSE)</f>
        <v>11</v>
      </c>
      <c r="C292" s="18" t="s">
        <v>1588</v>
      </c>
      <c r="D292" t="s">
        <v>1517</v>
      </c>
      <c r="E292" s="18"/>
      <c r="F292" s="18"/>
      <c r="G292" t="str">
        <f t="shared" si="19"/>
        <v>SolarBeamed11</v>
      </c>
      <c r="L292" s="14" t="str">
        <f t="shared" si="17"/>
        <v>@PART[*]:HAS[#kiwiBranch[SolarBeamed],#kiwiTier[11]]:FOR[zKiwiTechTree]
{
    @TechRequired = specializedPVMaterials
}</v>
      </c>
    </row>
    <row r="293" spans="1:12" x14ac:dyDescent="0.35">
      <c r="A293" t="s">
        <v>1518</v>
      </c>
      <c r="B293">
        <f>VLOOKUP(Tbl_SolarBeamed[[#This Row],[SolarBeamed]],primary[[id]:[tier]],2,FALSE)</f>
        <v>12</v>
      </c>
      <c r="C293" s="18" t="s">
        <v>1588</v>
      </c>
      <c r="D293" t="s">
        <v>1518</v>
      </c>
      <c r="E293" s="18"/>
      <c r="F293" s="18"/>
      <c r="G293" t="str">
        <f t="shared" si="19"/>
        <v>SolarBeamed12</v>
      </c>
      <c r="L293" s="14" t="str">
        <f t="shared" si="17"/>
        <v>@PART[*]:HAS[#kiwiBranch[SolarBeamed],#kiwiTier[12]]:FOR[zKiwiTechTree]
{
    @TechRequired = expPVMaterials
}</v>
      </c>
    </row>
    <row r="294" spans="1:12" x14ac:dyDescent="0.35">
      <c r="A294" t="s">
        <v>1519</v>
      </c>
      <c r="B294">
        <f>VLOOKUP(Tbl_SolarBeamed[[#This Row],[SolarBeamed]],primary[[id]:[tier]],2,FALSE)</f>
        <v>13</v>
      </c>
      <c r="C294" s="18" t="s">
        <v>1588</v>
      </c>
      <c r="D294" t="s">
        <v>1519</v>
      </c>
      <c r="E294" s="18"/>
      <c r="F294" s="18"/>
      <c r="G294" t="str">
        <f t="shared" si="18"/>
        <v>SolarBeamed13</v>
      </c>
      <c r="L294" s="14" t="str">
        <f t="shared" si="17"/>
        <v>@PART[*]:HAS[#kiwiBranch[SolarBeamed],#kiwiTier[13]]:FOR[zKiwiTechTree]
{
    @TechRequired = exoticPVMaterials
}</v>
      </c>
    </row>
    <row r="295" spans="1:12" x14ac:dyDescent="0.35">
      <c r="A295" t="s">
        <v>1520</v>
      </c>
      <c r="B295">
        <f>VLOOKUP(Tbl_SolarBeamed[[#This Row],[SolarBeamed]],primary[[id]:[tier]],2,FALSE)</f>
        <v>14</v>
      </c>
      <c r="C295" s="18" t="s">
        <v>1588</v>
      </c>
      <c r="D295" t="s">
        <v>1520</v>
      </c>
      <c r="E295" s="18"/>
      <c r="F295" s="18"/>
      <c r="G295" t="str">
        <f t="shared" ref="G295" si="20">_xlfn.CONCAT(C295,B295)</f>
        <v>SolarBeamed14</v>
      </c>
      <c r="L295" s="14" t="str">
        <f t="shared" si="17"/>
        <v>@PART[*]:HAS[#kiwiBranch[SolarBeamed],#kiwiTier[14]]:FOR[zKiwiTechTree]
{
    @TechRequired = extremePVMaterials
}</v>
      </c>
    </row>
    <row r="296" spans="1:12" x14ac:dyDescent="0.35">
      <c r="G296" t="str">
        <f t="shared" si="18"/>
        <v/>
      </c>
      <c r="L296" s="14" t="str">
        <f t="shared" si="17"/>
        <v/>
      </c>
    </row>
    <row r="297" spans="1:12" x14ac:dyDescent="0.35">
      <c r="G297" t="str">
        <f t="shared" si="18"/>
        <v/>
      </c>
      <c r="L297" s="14" t="str">
        <f t="shared" si="17"/>
        <v/>
      </c>
    </row>
    <row r="298" spans="1:12" x14ac:dyDescent="0.35">
      <c r="A298" s="18" t="s">
        <v>1140</v>
      </c>
      <c r="B298" t="s">
        <v>247</v>
      </c>
      <c r="C298" t="s">
        <v>1165</v>
      </c>
      <c r="D298" t="s">
        <v>1241</v>
      </c>
      <c r="E298" t="s">
        <v>1251</v>
      </c>
      <c r="G298" t="str">
        <f t="shared" si="18"/>
        <v>TitleTier</v>
      </c>
      <c r="L298" s="14" t="str">
        <f t="shared" si="17"/>
        <v/>
      </c>
    </row>
    <row r="299" spans="1:12" x14ac:dyDescent="0.35">
      <c r="A299" s="18" t="s">
        <v>0</v>
      </c>
      <c r="B299">
        <f>VLOOKUP(Tbl_RocketryPumpFed[[#This Row],[RocketryPumpFed]],primary[[id]:[tier]],2,FALSE)</f>
        <v>0</v>
      </c>
      <c r="C299" s="18" t="s">
        <v>1140</v>
      </c>
      <c r="D299" s="18" t="s">
        <v>3</v>
      </c>
      <c r="E299" s="18" t="s">
        <v>3</v>
      </c>
      <c r="F299" s="18"/>
      <c r="G299" t="str">
        <f t="shared" si="18"/>
        <v>RocketryPumpFed0</v>
      </c>
      <c r="L299" s="14" t="str">
        <f t="shared" si="17"/>
        <v>@PART[*]:HAS[#kiwiBranch[RocketryPumpFed],#kiwiTier[0]]:FOR[zKiwiTechTree]
{
    @TechRequired = start
}</v>
      </c>
    </row>
    <row r="300" spans="1:12" x14ac:dyDescent="0.35">
      <c r="A300" t="s">
        <v>1066</v>
      </c>
      <c r="B300">
        <f>VLOOKUP(Tbl_RocketryPumpFed[[#This Row],[RocketryPumpFed]],primary[[id]:[tier]],2,FALSE)</f>
        <v>1</v>
      </c>
      <c r="C300" s="18" t="s">
        <v>1140</v>
      </c>
      <c r="D300" s="18" t="s">
        <v>1040</v>
      </c>
      <c r="E300" s="18" t="s">
        <v>1098</v>
      </c>
      <c r="F300" s="18"/>
      <c r="G300" t="str">
        <f t="shared" si="18"/>
        <v>RocketryPumpFed1</v>
      </c>
      <c r="L300" s="14" t="str">
        <f t="shared" si="17"/>
        <v>@PART[*]:HAS[#kiwiBranch[RocketryPumpFed],#kiwiTier[1]]:FOR[zKiwiTechTree]
{
    @TechRequired = prototypeRocketry
}</v>
      </c>
    </row>
    <row r="301" spans="1:12" x14ac:dyDescent="0.35">
      <c r="A301" t="s">
        <v>4</v>
      </c>
      <c r="B301">
        <f>VLOOKUP(Tbl_RocketryPumpFed[[#This Row],[RocketryPumpFed]],primary[[id]:[tier]],2,FALSE)</f>
        <v>2</v>
      </c>
      <c r="C301" s="18" t="s">
        <v>1140</v>
      </c>
      <c r="D301" t="s">
        <v>1041</v>
      </c>
      <c r="E301" t="s">
        <v>5</v>
      </c>
      <c r="F301" s="18"/>
      <c r="G301" t="str">
        <f t="shared" si="18"/>
        <v>RocketryPumpFed2</v>
      </c>
      <c r="L301" s="14" t="str">
        <f t="shared" si="17"/>
        <v>@PART[*]:HAS[#kiwiBranch[RocketryPumpFed],#kiwiTier[2]]:FOR[zKiwiTechTree]
{
    @TechRequired = basicRocketry
}</v>
      </c>
    </row>
    <row r="302" spans="1:12" x14ac:dyDescent="0.35">
      <c r="A302" t="s">
        <v>11</v>
      </c>
      <c r="B302">
        <f>VLOOKUP(Tbl_RocketryPumpFed[[#This Row],[RocketryPumpFed]],primary[[id]:[tier]],2,FALSE)</f>
        <v>3</v>
      </c>
      <c r="C302" s="18" t="s">
        <v>1140</v>
      </c>
      <c r="D302" t="s">
        <v>1042</v>
      </c>
      <c r="E302" t="s">
        <v>10</v>
      </c>
      <c r="F302" s="18"/>
      <c r="G302" t="str">
        <f t="shared" si="18"/>
        <v>RocketryPumpFed3</v>
      </c>
      <c r="L302" s="14" t="str">
        <f t="shared" si="17"/>
        <v>@PART[*]:HAS[#kiwiBranch[RocketryPumpFed],#kiwiTier[3]]:FOR[zKiwiTechTree]
{
    @TechRequired = generalRocketry
}</v>
      </c>
    </row>
    <row r="303" spans="1:12" x14ac:dyDescent="0.35">
      <c r="A303" t="s">
        <v>21</v>
      </c>
      <c r="B303">
        <f>VLOOKUP(Tbl_RocketryPumpFed[[#This Row],[RocketryPumpFed]],primary[[id]:[tier]],2,FALSE)</f>
        <v>4</v>
      </c>
      <c r="C303" s="18" t="s">
        <v>1140</v>
      </c>
      <c r="D303" t="s">
        <v>1043</v>
      </c>
      <c r="E303" t="s">
        <v>20</v>
      </c>
      <c r="F303" s="18"/>
      <c r="G303" t="str">
        <f t="shared" si="18"/>
        <v>RocketryPumpFed4</v>
      </c>
      <c r="L303" s="14" t="str">
        <f t="shared" si="17"/>
        <v>@PART[*]:HAS[#kiwiBranch[RocketryPumpFed],#kiwiTier[4]]:FOR[zKiwiTechTree]
{
    @TechRequired = advRocketry
}</v>
      </c>
    </row>
    <row r="304" spans="1:12" x14ac:dyDescent="0.35">
      <c r="A304" t="s">
        <v>36</v>
      </c>
      <c r="B304">
        <f>VLOOKUP(Tbl_RocketryPumpFed[[#This Row],[RocketryPumpFed]],primary[[id]:[tier]],2,FALSE)</f>
        <v>5</v>
      </c>
      <c r="C304" s="18" t="s">
        <v>1140</v>
      </c>
      <c r="D304" t="s">
        <v>1044</v>
      </c>
      <c r="E304" t="s">
        <v>35</v>
      </c>
      <c r="F304" s="18"/>
      <c r="G304" t="str">
        <f t="shared" si="18"/>
        <v>RocketryPumpFed5</v>
      </c>
      <c r="L304" s="14" t="str">
        <f t="shared" si="17"/>
        <v>@PART[*]:HAS[#kiwiBranch[RocketryPumpFed],#kiwiTier[5]]:FOR[zKiwiTechTree]
{
    @TechRequired = heavyRocketry
}</v>
      </c>
    </row>
    <row r="305" spans="1:12" x14ac:dyDescent="0.35">
      <c r="A305" t="s">
        <v>59</v>
      </c>
      <c r="B305">
        <f>VLOOKUP(Tbl_RocketryPumpFed[[#This Row],[RocketryPumpFed]],primary[[id]:[tier]],2,FALSE)</f>
        <v>6</v>
      </c>
      <c r="C305" s="18" t="s">
        <v>1140</v>
      </c>
      <c r="D305" t="s">
        <v>1045</v>
      </c>
      <c r="E305" t="s">
        <v>58</v>
      </c>
      <c r="F305" s="18"/>
      <c r="G305" t="str">
        <f t="shared" si="18"/>
        <v>RocketryPumpFed6</v>
      </c>
      <c r="L305" s="14" t="str">
        <f t="shared" si="17"/>
        <v>@PART[*]:HAS[#kiwiBranch[RocketryPumpFed],#kiwiTier[6]]:FOR[zKiwiTechTree]
{
    @TechRequired = heavierRocketry
}</v>
      </c>
    </row>
    <row r="306" spans="1:12" x14ac:dyDescent="0.35">
      <c r="A306" t="s">
        <v>85</v>
      </c>
      <c r="B306">
        <f>VLOOKUP(Tbl_RocketryPumpFed[[#This Row],[RocketryPumpFed]],primary[[id]:[tier]],2,FALSE)</f>
        <v>7</v>
      </c>
      <c r="C306" s="18" t="s">
        <v>1140</v>
      </c>
      <c r="D306" t="s">
        <v>1046</v>
      </c>
      <c r="E306" t="s">
        <v>84</v>
      </c>
      <c r="F306" s="18"/>
      <c r="G306" t="str">
        <f t="shared" si="18"/>
        <v>RocketryPumpFed7</v>
      </c>
      <c r="L306" s="14" t="str">
        <f t="shared" si="17"/>
        <v>@PART[*]:HAS[#kiwiBranch[RocketryPumpFed],#kiwiTier[7]]:FOR[zKiwiTechTree]
{
    @TechRequired = evenHeavierRocketry
}</v>
      </c>
    </row>
    <row r="307" spans="1:12" x14ac:dyDescent="0.35">
      <c r="A307" t="s">
        <v>125</v>
      </c>
      <c r="B307">
        <f>VLOOKUP(Tbl_RocketryPumpFed[[#This Row],[RocketryPumpFed]],primary[[id]:[tier]],2,FALSE)</f>
        <v>8</v>
      </c>
      <c r="C307" s="18" t="s">
        <v>1140</v>
      </c>
      <c r="D307" t="s">
        <v>1047</v>
      </c>
      <c r="E307" t="s">
        <v>124</v>
      </c>
      <c r="F307" s="18"/>
      <c r="G307" t="str">
        <f t="shared" si="18"/>
        <v>RocketryPumpFed8</v>
      </c>
      <c r="L307" s="14" t="str">
        <f t="shared" si="17"/>
        <v>@PART[*]:HAS[#kiwiBranch[RocketryPumpFed],#kiwiTier[8]]:FOR[zKiwiTechTree]
{
    @TechRequired = veryHeavyRocketry
}</v>
      </c>
    </row>
    <row r="308" spans="1:12" x14ac:dyDescent="0.35">
      <c r="A308" t="s">
        <v>154</v>
      </c>
      <c r="B308">
        <f>VLOOKUP(Tbl_RocketryPumpFed[[#This Row],[RocketryPumpFed]],primary[[id]:[tier]],2,FALSE)</f>
        <v>9</v>
      </c>
      <c r="C308" s="18" t="s">
        <v>1140</v>
      </c>
      <c r="D308" t="s">
        <v>1048</v>
      </c>
      <c r="E308" t="s">
        <v>153</v>
      </c>
      <c r="F308" s="18"/>
      <c r="G308" t="str">
        <f t="shared" si="18"/>
        <v>RocketryPumpFed9</v>
      </c>
      <c r="L308" s="14" t="str">
        <f t="shared" si="17"/>
        <v>@PART[*]:HAS[#kiwiBranch[RocketryPumpFed],#kiwiTier[9]]:FOR[zKiwiTechTree]
{
    @TechRequired = experimentalRocketry
}</v>
      </c>
    </row>
    <row r="309" spans="1:12" x14ac:dyDescent="0.35">
      <c r="A309" t="s">
        <v>198</v>
      </c>
      <c r="B309">
        <f>VLOOKUP(Tbl_RocketryPumpFed[[#This Row],[RocketryPumpFed]],primary[[id]:[tier]],2,FALSE)</f>
        <v>10</v>
      </c>
      <c r="C309" s="18" t="s">
        <v>1140</v>
      </c>
      <c r="D309" t="s">
        <v>1049</v>
      </c>
      <c r="E309" t="s">
        <v>197</v>
      </c>
      <c r="F309" s="18"/>
      <c r="G309" t="str">
        <f t="shared" si="18"/>
        <v>RocketryPumpFed10</v>
      </c>
      <c r="L309" s="14" t="str">
        <f t="shared" si="17"/>
        <v>@PART[*]:HAS[#kiwiBranch[RocketryPumpFed],#kiwiTier[10]]:FOR[zKiwiTechTree]
{
    @TechRequired = giganticRocketry
}</v>
      </c>
    </row>
    <row r="310" spans="1:12" x14ac:dyDescent="0.35">
      <c r="A310" t="s">
        <v>220</v>
      </c>
      <c r="B310">
        <f>VLOOKUP(Tbl_RocketryPumpFed[[#This Row],[RocketryPumpFed]],primary[[id]:[tier]],2,FALSE)</f>
        <v>11</v>
      </c>
      <c r="C310" s="18" t="s">
        <v>1140</v>
      </c>
      <c r="D310" t="s">
        <v>1050</v>
      </c>
      <c r="E310" t="s">
        <v>219</v>
      </c>
      <c r="F310" s="18"/>
      <c r="G310" t="str">
        <f t="shared" si="18"/>
        <v>RocketryPumpFed11</v>
      </c>
      <c r="L310" s="14" t="str">
        <f t="shared" si="17"/>
        <v>@PART[*]:HAS[#kiwiBranch[RocketryPumpFed],#kiwiTier[11]]:FOR[zKiwiTechTree]
{
    @TechRequired = colossalRocketry
}</v>
      </c>
    </row>
    <row r="311" spans="1:12" x14ac:dyDescent="0.35">
      <c r="G311" t="str">
        <f t="shared" si="18"/>
        <v/>
      </c>
      <c r="L311" s="14" t="str">
        <f t="shared" si="17"/>
        <v/>
      </c>
    </row>
    <row r="312" spans="1:12" x14ac:dyDescent="0.35">
      <c r="G312" t="str">
        <f t="shared" si="18"/>
        <v/>
      </c>
      <c r="L312" s="14" t="str">
        <f t="shared" si="17"/>
        <v/>
      </c>
    </row>
    <row r="313" spans="1:12" x14ac:dyDescent="0.35">
      <c r="A313" s="18" t="s">
        <v>1141</v>
      </c>
      <c r="B313" t="s">
        <v>247</v>
      </c>
      <c r="C313" t="s">
        <v>1165</v>
      </c>
      <c r="D313" t="s">
        <v>1241</v>
      </c>
      <c r="E313" t="s">
        <v>1251</v>
      </c>
      <c r="G313" t="str">
        <f t="shared" si="18"/>
        <v>TitleTier</v>
      </c>
      <c r="L313" s="14" t="str">
        <f t="shared" si="17"/>
        <v/>
      </c>
    </row>
    <row r="314" spans="1:12" x14ac:dyDescent="0.35">
      <c r="A314" s="18" t="s">
        <v>0</v>
      </c>
      <c r="B314">
        <f>VLOOKUP(Tbl_RocketryAdvancedPumpFed[[#This Row],[RocketryAdvancedPumpFed]],primary[[id]:[tier]],2,FALSE)</f>
        <v>0</v>
      </c>
      <c r="C314" s="18" t="s">
        <v>1141</v>
      </c>
      <c r="D314" s="18" t="s">
        <v>3</v>
      </c>
      <c r="E314" s="18" t="s">
        <v>3</v>
      </c>
      <c r="F314" s="18"/>
      <c r="G314" t="str">
        <f t="shared" si="18"/>
        <v>RocketryAdvancedPumpFed0</v>
      </c>
      <c r="L314" s="14" t="str">
        <f t="shared" si="17"/>
        <v>@PART[*]:HAS[#kiwiBranch[RocketryAdvancedPumpFed],#kiwiTier[0]]:FOR[zKiwiTechTree]
{
    @TechRequired = start
}</v>
      </c>
    </row>
    <row r="315" spans="1:12" x14ac:dyDescent="0.35">
      <c r="A315" t="s">
        <v>1066</v>
      </c>
      <c r="B315">
        <f>VLOOKUP(Tbl_RocketryAdvancedPumpFed[[#This Row],[RocketryAdvancedPumpFed]],primary[[id]:[tier]],2,FALSE)</f>
        <v>1</v>
      </c>
      <c r="C315" s="18" t="s">
        <v>1141</v>
      </c>
      <c r="D315" t="s">
        <v>1040</v>
      </c>
      <c r="E315" t="s">
        <v>1098</v>
      </c>
      <c r="F315" s="18"/>
      <c r="G315" t="str">
        <f t="shared" si="18"/>
        <v>RocketryAdvancedPumpFed1</v>
      </c>
      <c r="L315" s="14" t="str">
        <f t="shared" si="17"/>
        <v>@PART[*]:HAS[#kiwiBranch[RocketryAdvancedPumpFed],#kiwiTier[1]]:FOR[zKiwiTechTree]
{
    @TechRequired = prototypeRocketry
}</v>
      </c>
    </row>
    <row r="316" spans="1:12" x14ac:dyDescent="0.35">
      <c r="A316" t="s">
        <v>4</v>
      </c>
      <c r="B316">
        <f>VLOOKUP(Tbl_RocketryAdvancedPumpFed[[#This Row],[RocketryAdvancedPumpFed]],primary[[id]:[tier]],2,FALSE)</f>
        <v>2</v>
      </c>
      <c r="C316" s="18" t="s">
        <v>1141</v>
      </c>
      <c r="D316" t="s">
        <v>1041</v>
      </c>
      <c r="E316" t="s">
        <v>5</v>
      </c>
      <c r="F316" s="18"/>
      <c r="G316" t="str">
        <f t="shared" si="18"/>
        <v>RocketryAdvancedPumpFed2</v>
      </c>
      <c r="L316" s="14" t="str">
        <f t="shared" si="17"/>
        <v>@PART[*]:HAS[#kiwiBranch[RocketryAdvancedPumpFed],#kiwiTier[2]]:FOR[zKiwiTechTree]
{
    @TechRequired = basicRocketry
}</v>
      </c>
    </row>
    <row r="317" spans="1:12" x14ac:dyDescent="0.35">
      <c r="A317" t="s">
        <v>11</v>
      </c>
      <c r="B317">
        <f>VLOOKUP(Tbl_RocketryAdvancedPumpFed[[#This Row],[RocketryAdvancedPumpFed]],primary[[id]:[tier]],2,FALSE)</f>
        <v>3</v>
      </c>
      <c r="C317" s="18" t="s">
        <v>1141</v>
      </c>
      <c r="D317" t="s">
        <v>1042</v>
      </c>
      <c r="E317" t="s">
        <v>10</v>
      </c>
      <c r="F317" s="18"/>
      <c r="G317" t="str">
        <f t="shared" si="18"/>
        <v>RocketryAdvancedPumpFed3</v>
      </c>
      <c r="L317" s="14" t="str">
        <f t="shared" si="17"/>
        <v>@PART[*]:HAS[#kiwiBranch[RocketryAdvancedPumpFed],#kiwiTier[3]]:FOR[zKiwiTechTree]
{
    @TechRequired = generalRocketry
}</v>
      </c>
    </row>
    <row r="318" spans="1:12" x14ac:dyDescent="0.35">
      <c r="A318" t="s">
        <v>21</v>
      </c>
      <c r="B318">
        <f>VLOOKUP(Tbl_RocketryAdvancedPumpFed[[#This Row],[RocketryAdvancedPumpFed]],primary[[id]:[tier]],2,FALSE)</f>
        <v>4</v>
      </c>
      <c r="C318" s="18" t="s">
        <v>1141</v>
      </c>
      <c r="D318" t="s">
        <v>1043</v>
      </c>
      <c r="E318" t="s">
        <v>20</v>
      </c>
      <c r="F318" s="18"/>
      <c r="G318" t="str">
        <f t="shared" si="18"/>
        <v>RocketryAdvancedPumpFed4</v>
      </c>
      <c r="L318" s="14" t="str">
        <f t="shared" si="17"/>
        <v>@PART[*]:HAS[#kiwiBranch[RocketryAdvancedPumpFed],#kiwiTier[4]]:FOR[zKiwiTechTree]
{
    @TechRequired = advRocketry
}</v>
      </c>
    </row>
    <row r="319" spans="1:12" x14ac:dyDescent="0.35">
      <c r="A319" t="s">
        <v>36</v>
      </c>
      <c r="B319">
        <f>VLOOKUP(Tbl_RocketryAdvancedPumpFed[[#This Row],[RocketryAdvancedPumpFed]],primary[[id]:[tier]],2,FALSE)</f>
        <v>5</v>
      </c>
      <c r="C319" s="18" t="s">
        <v>1141</v>
      </c>
      <c r="D319" t="s">
        <v>1044</v>
      </c>
      <c r="E319" t="s">
        <v>35</v>
      </c>
      <c r="F319" s="18"/>
      <c r="G319" t="str">
        <f t="shared" si="18"/>
        <v>RocketryAdvancedPumpFed5</v>
      </c>
      <c r="L319" s="14" t="str">
        <f t="shared" si="17"/>
        <v>@PART[*]:HAS[#kiwiBranch[RocketryAdvancedPumpFed],#kiwiTier[5]]:FOR[zKiwiTechTree]
{
    @TechRequired = heavyRocketry
}</v>
      </c>
    </row>
    <row r="320" spans="1:12" x14ac:dyDescent="0.35">
      <c r="A320" t="s">
        <v>59</v>
      </c>
      <c r="B320">
        <f>VLOOKUP(Tbl_RocketryAdvancedPumpFed[[#This Row],[RocketryAdvancedPumpFed]],primary[[id]:[tier]],2,FALSE)</f>
        <v>6</v>
      </c>
      <c r="C320" s="18" t="s">
        <v>1141</v>
      </c>
      <c r="D320" t="s">
        <v>1045</v>
      </c>
      <c r="E320" t="s">
        <v>58</v>
      </c>
      <c r="F320" s="18"/>
      <c r="G320" t="str">
        <f t="shared" si="18"/>
        <v>RocketryAdvancedPumpFed6</v>
      </c>
      <c r="L320" s="14" t="str">
        <f t="shared" si="17"/>
        <v>@PART[*]:HAS[#kiwiBranch[RocketryAdvancedPumpFed],#kiwiTier[6]]:FOR[zKiwiTechTree]
{
    @TechRequired = heavierRocketry
}</v>
      </c>
    </row>
    <row r="321" spans="1:12" x14ac:dyDescent="0.35">
      <c r="A321" t="s">
        <v>82</v>
      </c>
      <c r="B321">
        <f>VLOOKUP(Tbl_RocketryAdvancedPumpFed[[#This Row],[RocketryAdvancedPumpFed]],primary[[id]:[tier]],2,FALSE)</f>
        <v>7</v>
      </c>
      <c r="C321" s="18" t="s">
        <v>1141</v>
      </c>
      <c r="D321" t="s">
        <v>1051</v>
      </c>
      <c r="E321" t="s">
        <v>1052</v>
      </c>
      <c r="F321" s="18"/>
      <c r="G321" t="str">
        <f t="shared" si="18"/>
        <v>RocketryAdvancedPumpFed7</v>
      </c>
      <c r="L321" s="14" t="str">
        <f t="shared" si="17"/>
        <v>@PART[*]:HAS[#kiwiBranch[RocketryAdvancedPumpFed],#kiwiTier[7]]:FOR[zKiwiTechTree]
{
    @TechRequired = experimentalPropulsion
}</v>
      </c>
    </row>
    <row r="322" spans="1:12" x14ac:dyDescent="0.35">
      <c r="A322" t="s">
        <v>122</v>
      </c>
      <c r="B322">
        <f>VLOOKUP(Tbl_RocketryAdvancedPumpFed[[#This Row],[RocketryAdvancedPumpFed]],primary[[id]:[tier]],2,FALSE)</f>
        <v>8</v>
      </c>
      <c r="C322" s="18" t="s">
        <v>1141</v>
      </c>
      <c r="D322" t="s">
        <v>1053</v>
      </c>
      <c r="E322" t="s">
        <v>1054</v>
      </c>
      <c r="F322" s="18"/>
      <c r="G322" t="str">
        <f t="shared" si="18"/>
        <v>RocketryAdvancedPumpFed8</v>
      </c>
      <c r="L322" s="14" t="str">
        <f t="shared" si="17"/>
        <v>@PART[*]:HAS[#kiwiBranch[RocketryAdvancedPumpFed],#kiwiTier[8]]:FOR[zKiwiTechTree]
{
    @TechRequired = exoticPropulsion
}</v>
      </c>
    </row>
    <row r="323" spans="1:12" x14ac:dyDescent="0.35">
      <c r="A323" t="s">
        <v>151</v>
      </c>
      <c r="B323">
        <f>VLOOKUP(Tbl_RocketryAdvancedPumpFed[[#This Row],[RocketryAdvancedPumpFed]],primary[[id]:[tier]],2,FALSE)</f>
        <v>9</v>
      </c>
      <c r="C323" s="18" t="s">
        <v>1141</v>
      </c>
      <c r="D323" t="s">
        <v>1059</v>
      </c>
      <c r="E323" t="s">
        <v>1058</v>
      </c>
      <c r="F323" s="18"/>
      <c r="G323" t="str">
        <f t="shared" si="18"/>
        <v>RocketryAdvancedPumpFed9</v>
      </c>
      <c r="L323" s="14" t="str">
        <f t="shared" si="17"/>
        <v>@PART[*]:HAS[#kiwiBranch[RocketryAdvancedPumpFed],#kiwiTier[9]]:FOR[zKiwiTechTree]
{
    @TechRequired = aBitMoreExoticPropulsion
}</v>
      </c>
    </row>
    <row r="324" spans="1:12" x14ac:dyDescent="0.35">
      <c r="A324" t="s">
        <v>196</v>
      </c>
      <c r="B324">
        <f>VLOOKUP(Tbl_RocketryAdvancedPumpFed[[#This Row],[RocketryAdvancedPumpFed]],primary[[id]:[tier]],2,FALSE)</f>
        <v>10</v>
      </c>
      <c r="C324" s="18" t="s">
        <v>1141</v>
      </c>
      <c r="D324" t="s">
        <v>1060</v>
      </c>
      <c r="E324" t="s">
        <v>1061</v>
      </c>
      <c r="F324" s="18"/>
      <c r="G324" t="str">
        <f t="shared" si="18"/>
        <v>RocketryAdvancedPumpFed10</v>
      </c>
      <c r="L324" s="14" t="str">
        <f t="shared" si="17"/>
        <v>@PART[*]:HAS[#kiwiBranch[RocketryAdvancedPumpFed],#kiwiTier[10]]:FOR[zKiwiTechTree]
{
    @TechRequired = expAircraftEngines
}</v>
      </c>
    </row>
    <row r="325" spans="1:12" x14ac:dyDescent="0.35">
      <c r="A325" t="s">
        <v>218</v>
      </c>
      <c r="B325">
        <f>VLOOKUP(Tbl_RocketryAdvancedPumpFed[[#This Row],[RocketryAdvancedPumpFed]],primary[[id]:[tier]],2,FALSE)</f>
        <v>11</v>
      </c>
      <c r="C325" s="18" t="s">
        <v>1141</v>
      </c>
      <c r="D325" t="s">
        <v>1063</v>
      </c>
      <c r="E325" t="s">
        <v>1062</v>
      </c>
      <c r="F325" s="18"/>
      <c r="G325" t="str">
        <f t="shared" si="18"/>
        <v>RocketryAdvancedPumpFed11</v>
      </c>
      <c r="L325" s="14" t="str">
        <f t="shared" si="17"/>
        <v>@PART[*]:HAS[#kiwiBranch[RocketryAdvancedPumpFed],#kiwiTier[11]]:FOR[zKiwiTechTree]
{
    @TechRequired = hybridAircraftEngines
}</v>
      </c>
    </row>
    <row r="326" spans="1:12" x14ac:dyDescent="0.35">
      <c r="G326" t="str">
        <f t="shared" si="18"/>
        <v/>
      </c>
      <c r="L326" s="14" t="str">
        <f t="shared" si="17"/>
        <v/>
      </c>
    </row>
    <row r="327" spans="1:12" x14ac:dyDescent="0.35">
      <c r="G327" t="str">
        <f t="shared" si="18"/>
        <v/>
      </c>
      <c r="L327" s="14" t="str">
        <f t="shared" si="17"/>
        <v/>
      </c>
    </row>
    <row r="328" spans="1:12" x14ac:dyDescent="0.35">
      <c r="A328" s="18" t="s">
        <v>1142</v>
      </c>
      <c r="B328" t="s">
        <v>247</v>
      </c>
      <c r="C328" t="s">
        <v>1165</v>
      </c>
      <c r="D328" t="s">
        <v>1241</v>
      </c>
      <c r="E328" t="s">
        <v>1251</v>
      </c>
      <c r="G328" t="str">
        <f t="shared" si="18"/>
        <v>TitleTier</v>
      </c>
      <c r="L328" s="14" t="str">
        <f t="shared" si="17"/>
        <v/>
      </c>
    </row>
    <row r="329" spans="1:12" x14ac:dyDescent="0.35">
      <c r="A329" s="18" t="s">
        <v>0</v>
      </c>
      <c r="B329">
        <f>VLOOKUP(Tbl_RocketryPressureFed[[#This Row],[RocketryPressureFed]],primary[[id]:[tier]],2,FALSE)</f>
        <v>0</v>
      </c>
      <c r="C329" s="18" t="s">
        <v>1142</v>
      </c>
      <c r="D329" s="18" t="s">
        <v>3</v>
      </c>
      <c r="E329" s="18" t="s">
        <v>3</v>
      </c>
      <c r="F329" s="18"/>
      <c r="G329" t="str">
        <f t="shared" si="18"/>
        <v>RocketryPressureFed0</v>
      </c>
      <c r="L329" s="14" t="str">
        <f t="shared" si="17"/>
        <v>@PART[*]:HAS[#kiwiBranch[RocketryPressureFed],#kiwiTier[0]]:FOR[zKiwiTechTree]
{
    @TechRequired = start
}</v>
      </c>
    </row>
    <row r="330" spans="1:12" x14ac:dyDescent="0.35">
      <c r="A330" t="s">
        <v>1066</v>
      </c>
      <c r="B330">
        <f>VLOOKUP(Tbl_RocketryPressureFed[[#This Row],[RocketryPressureFed]],primary[[id]:[tier]],2,FALSE)</f>
        <v>1</v>
      </c>
      <c r="C330" s="18" t="s">
        <v>1142</v>
      </c>
      <c r="D330" t="s">
        <v>1040</v>
      </c>
      <c r="E330" t="s">
        <v>1040</v>
      </c>
      <c r="F330" s="18"/>
      <c r="G330" t="str">
        <f t="shared" si="18"/>
        <v>RocketryPressureFed1</v>
      </c>
      <c r="L330" s="14" t="str">
        <f t="shared" si="17"/>
        <v>@PART[*]:HAS[#kiwiBranch[RocketryPressureFed],#kiwiTier[1]]:FOR[zKiwiTechTree]
{
    @TechRequired = prototypeRocketry
}</v>
      </c>
    </row>
    <row r="331" spans="1:12" x14ac:dyDescent="0.35">
      <c r="A331" t="s">
        <v>1010</v>
      </c>
      <c r="B331">
        <f>VLOOKUP(Tbl_RocketryPressureFed[[#This Row],[RocketryPressureFed]],primary[[id]:[tier]],2,FALSE)</f>
        <v>2</v>
      </c>
      <c r="C331" s="18" t="s">
        <v>1142</v>
      </c>
      <c r="D331" t="s">
        <v>1094</v>
      </c>
      <c r="E331" t="s">
        <v>1094</v>
      </c>
      <c r="F331" s="18"/>
      <c r="G331" t="str">
        <f t="shared" si="18"/>
        <v>RocketryPressureFed2</v>
      </c>
      <c r="L331" s="14" t="str">
        <f t="shared" si="17"/>
        <v>@PART[*]:HAS[#kiwiBranch[RocketryPressureFed],#kiwiTier[2]]:FOR[zKiwiTechTree]
{
    @TechRequired = prototypeFlightControl
}</v>
      </c>
    </row>
    <row r="332" spans="1:12" x14ac:dyDescent="0.35">
      <c r="A332" t="s">
        <v>1064</v>
      </c>
      <c r="B332">
        <f>VLOOKUP(Tbl_RocketryPressureFed[[#This Row],[RocketryPressureFed]],primary[[id]:[tier]],2,FALSE)</f>
        <v>3</v>
      </c>
      <c r="C332" s="18" t="s">
        <v>1142</v>
      </c>
      <c r="D332" t="s">
        <v>1252</v>
      </c>
      <c r="E332" t="s">
        <v>1252</v>
      </c>
      <c r="F332" s="18"/>
      <c r="G332" t="str">
        <f t="shared" si="18"/>
        <v>RocketryPressureFed3</v>
      </c>
      <c r="L332" s="14" t="str">
        <f t="shared" si="17"/>
        <v>@PART[*]:HAS[#kiwiBranch[RocketryPressureFed],#kiwiTier[3]]:FOR[zKiwiTechTree]
{
    @TechRequired = pressureFedPropulsion
}</v>
      </c>
    </row>
    <row r="333" spans="1:12" x14ac:dyDescent="0.35">
      <c r="A333" t="s">
        <v>1022</v>
      </c>
      <c r="B333">
        <f>VLOOKUP(Tbl_RocketryPressureFed[[#This Row],[RocketryPressureFed]],primary[[id]:[tier]],2,FALSE)</f>
        <v>4</v>
      </c>
      <c r="C333" s="18" t="s">
        <v>1142</v>
      </c>
      <c r="D333" t="s">
        <v>1055</v>
      </c>
      <c r="E333" t="s">
        <v>1055</v>
      </c>
      <c r="F333" s="18"/>
      <c r="G333" t="str">
        <f t="shared" si="18"/>
        <v>RocketryPressureFed4</v>
      </c>
      <c r="L333" s="14" t="str">
        <f t="shared" si="17"/>
        <v>@PART[*]:HAS[#kiwiBranch[RocketryPressureFed],#kiwiTier[4]]:FOR[zKiwiTechTree]
{
    @TechRequired = earlyPropulsionSystems
}</v>
      </c>
    </row>
    <row r="334" spans="1:12" x14ac:dyDescent="0.35">
      <c r="A334" t="s">
        <v>33</v>
      </c>
      <c r="B334">
        <f>VLOOKUP(Tbl_RocketryPressureFed[[#This Row],[RocketryPressureFed]],primary[[id]:[tier]],2,FALSE)</f>
        <v>5</v>
      </c>
      <c r="C334" s="18" t="s">
        <v>1142</v>
      </c>
      <c r="D334" t="s">
        <v>1253</v>
      </c>
      <c r="E334" t="s">
        <v>1253</v>
      </c>
      <c r="F334" s="18"/>
      <c r="G334" t="str">
        <f t="shared" si="18"/>
        <v>RocketryPressureFed5</v>
      </c>
      <c r="L334" s="14" t="str">
        <f t="shared" si="17"/>
        <v>@PART[*]:HAS[#kiwiBranch[RocketryPressureFed],#kiwiTier[5]]:FOR[zKiwiTechTree]
{
    @TechRequired = propulsionSystems
}</v>
      </c>
    </row>
    <row r="335" spans="1:12" x14ac:dyDescent="0.35">
      <c r="A335" t="s">
        <v>56</v>
      </c>
      <c r="B335">
        <f>VLOOKUP(Tbl_RocketryPressureFed[[#This Row],[RocketryPressureFed]],primary[[id]:[tier]],2,FALSE)</f>
        <v>6</v>
      </c>
      <c r="C335" s="18" t="s">
        <v>1142</v>
      </c>
      <c r="D335" t="s">
        <v>1057</v>
      </c>
      <c r="E335" t="s">
        <v>1057</v>
      </c>
      <c r="F335" s="18"/>
      <c r="G335" t="str">
        <f t="shared" si="18"/>
        <v>RocketryPressureFed6</v>
      </c>
      <c r="L335" s="14" t="str">
        <f t="shared" si="17"/>
        <v>@PART[*]:HAS[#kiwiBranch[RocketryPressureFed],#kiwiTier[6]]:FOR[zKiwiTechTree]
{
    @TechRequired = precisionPropulsion
}</v>
      </c>
    </row>
    <row r="336" spans="1:12" x14ac:dyDescent="0.35">
      <c r="A336" t="s">
        <v>82</v>
      </c>
      <c r="B336">
        <f>VLOOKUP(Tbl_RocketryPressureFed[[#This Row],[RocketryPressureFed]],primary[[id]:[tier]],2,FALSE)</f>
        <v>7</v>
      </c>
      <c r="C336" s="18" t="s">
        <v>1142</v>
      </c>
      <c r="D336" t="s">
        <v>1051</v>
      </c>
      <c r="E336" t="s">
        <v>1052</v>
      </c>
      <c r="F336" s="18"/>
      <c r="G336" t="str">
        <f t="shared" si="18"/>
        <v>RocketryPressureFed7</v>
      </c>
      <c r="L336" s="14" t="str">
        <f t="shared" si="17"/>
        <v>@PART[*]:HAS[#kiwiBranch[RocketryPressureFed],#kiwiTier[7]]:FOR[zKiwiTechTree]
{
    @TechRequired = experimentalPropulsion
}</v>
      </c>
    </row>
    <row r="337" spans="1:12" x14ac:dyDescent="0.35">
      <c r="A337" t="s">
        <v>122</v>
      </c>
      <c r="B337">
        <f>VLOOKUP(Tbl_RocketryPressureFed[[#This Row],[RocketryPressureFed]],primary[[id]:[tier]],2,FALSE)</f>
        <v>8</v>
      </c>
      <c r="C337" s="18" t="s">
        <v>1142</v>
      </c>
      <c r="D337" t="s">
        <v>1053</v>
      </c>
      <c r="E337" t="s">
        <v>1054</v>
      </c>
      <c r="F337" s="18"/>
      <c r="G337" t="str">
        <f t="shared" si="18"/>
        <v>RocketryPressureFed8</v>
      </c>
      <c r="L337" s="14" t="str">
        <f t="shared" ref="L337:L400" si="21">IF(ISNUMBER(B337)=TRUE,_xlfn.CONCAT("@PART[*]:HAS[#kiwiBranch[",C337,"],#kiwiTier[",B337,"]]:FOR[zKiwiTechTree]",CHAR(10),"{",CHAR(10),"    @TechRequired = ",A337,CHAR(10),"}"),"")</f>
        <v>@PART[*]:HAS[#kiwiBranch[RocketryPressureFed],#kiwiTier[8]]:FOR[zKiwiTechTree]
{
    @TechRequired = exoticPropulsion
}</v>
      </c>
    </row>
    <row r="338" spans="1:12" x14ac:dyDescent="0.35">
      <c r="A338" t="s">
        <v>151</v>
      </c>
      <c r="B338">
        <f>VLOOKUP(Tbl_RocketryPressureFed[[#This Row],[RocketryPressureFed]],primary[[id]:[tier]],2,FALSE)</f>
        <v>9</v>
      </c>
      <c r="C338" s="18" t="s">
        <v>1142</v>
      </c>
      <c r="D338" t="s">
        <v>1059</v>
      </c>
      <c r="E338" t="s">
        <v>1058</v>
      </c>
      <c r="F338" s="18"/>
      <c r="G338" t="str">
        <f t="shared" si="18"/>
        <v>RocketryPressureFed9</v>
      </c>
      <c r="L338" s="14" t="str">
        <f t="shared" si="21"/>
        <v>@PART[*]:HAS[#kiwiBranch[RocketryPressureFed],#kiwiTier[9]]:FOR[zKiwiTechTree]
{
    @TechRequired = aBitMoreExoticPropulsion
}</v>
      </c>
    </row>
    <row r="339" spans="1:12" x14ac:dyDescent="0.35">
      <c r="A339" t="s">
        <v>196</v>
      </c>
      <c r="B339">
        <f>VLOOKUP(Tbl_RocketryPressureFed[[#This Row],[RocketryPressureFed]],primary[[id]:[tier]],2,FALSE)</f>
        <v>10</v>
      </c>
      <c r="C339" s="18" t="s">
        <v>1142</v>
      </c>
      <c r="D339" t="s">
        <v>1060</v>
      </c>
      <c r="E339" t="s">
        <v>1061</v>
      </c>
      <c r="F339" s="18"/>
      <c r="G339" t="str">
        <f t="shared" si="18"/>
        <v>RocketryPressureFed10</v>
      </c>
      <c r="L339" s="14" t="str">
        <f t="shared" si="21"/>
        <v>@PART[*]:HAS[#kiwiBranch[RocketryPressureFed],#kiwiTier[10]]:FOR[zKiwiTechTree]
{
    @TechRequired = expAircraftEngines
}</v>
      </c>
    </row>
    <row r="340" spans="1:12" x14ac:dyDescent="0.35">
      <c r="A340" t="s">
        <v>218</v>
      </c>
      <c r="B340">
        <f>VLOOKUP(Tbl_RocketryPressureFed[[#This Row],[RocketryPressureFed]],primary[[id]:[tier]],2,FALSE)</f>
        <v>11</v>
      </c>
      <c r="C340" s="18" t="s">
        <v>1142</v>
      </c>
      <c r="D340" t="s">
        <v>1063</v>
      </c>
      <c r="E340" t="s">
        <v>1062</v>
      </c>
      <c r="F340" s="18"/>
      <c r="G340" t="str">
        <f t="shared" si="18"/>
        <v>RocketryPressureFed11</v>
      </c>
      <c r="L340" s="14" t="str">
        <f t="shared" si="21"/>
        <v>@PART[*]:HAS[#kiwiBranch[RocketryPressureFed],#kiwiTier[11]]:FOR[zKiwiTechTree]
{
    @TechRequired = hybridAircraftEngines
}</v>
      </c>
    </row>
    <row r="341" spans="1:12" x14ac:dyDescent="0.35">
      <c r="G341" t="str">
        <f t="shared" ref="G341:G354" si="22">_xlfn.CONCAT(C341,B341)</f>
        <v/>
      </c>
      <c r="L341" s="14" t="str">
        <f t="shared" si="21"/>
        <v/>
      </c>
    </row>
    <row r="342" spans="1:12" x14ac:dyDescent="0.35">
      <c r="G342" t="str">
        <f t="shared" si="22"/>
        <v/>
      </c>
      <c r="L342" s="14" t="str">
        <f t="shared" si="21"/>
        <v/>
      </c>
    </row>
    <row r="343" spans="1:12" x14ac:dyDescent="0.35">
      <c r="A343" t="s">
        <v>1589</v>
      </c>
      <c r="B343" t="s">
        <v>247</v>
      </c>
      <c r="C343" t="s">
        <v>1165</v>
      </c>
      <c r="D343" t="s">
        <v>1595</v>
      </c>
      <c r="G343" t="str">
        <f t="shared" si="22"/>
        <v>TitleTier</v>
      </c>
      <c r="L343" s="14" t="str">
        <f t="shared" si="21"/>
        <v/>
      </c>
    </row>
    <row r="344" spans="1:12" x14ac:dyDescent="0.35">
      <c r="A344" s="18" t="s">
        <v>1542</v>
      </c>
      <c r="B344">
        <f>_xlfn.FLOOR.MATH(VLOOKUP(Tbl_FasterThanLight[[#This Row],[FasterThanLight]],primary[[id]:[tier]],2,FALSE),1)</f>
        <v>15</v>
      </c>
      <c r="C344" t="s">
        <v>1589</v>
      </c>
      <c r="D344" s="18" t="s">
        <v>1542</v>
      </c>
      <c r="G344" t="str">
        <f t="shared" si="22"/>
        <v>FasterThanLight15</v>
      </c>
      <c r="L344" s="14" t="str">
        <f t="shared" si="21"/>
        <v>@PART[*]:HAS[#kiwiBranch[FasterThanLight],#kiwiTier[15]]:FOR[zKiwiTechTree]
{
    @TechRequired = fasterThanLightTech
}</v>
      </c>
    </row>
    <row r="345" spans="1:12" x14ac:dyDescent="0.35">
      <c r="G345" t="str">
        <f t="shared" si="22"/>
        <v/>
      </c>
      <c r="L345" s="14" t="str">
        <f t="shared" si="21"/>
        <v/>
      </c>
    </row>
    <row r="346" spans="1:12" x14ac:dyDescent="0.35">
      <c r="G346" t="str">
        <f t="shared" si="22"/>
        <v/>
      </c>
      <c r="L346" s="14" t="str">
        <f t="shared" si="21"/>
        <v/>
      </c>
    </row>
    <row r="347" spans="1:12" x14ac:dyDescent="0.35">
      <c r="A347" t="s">
        <v>1143</v>
      </c>
      <c r="B347" t="s">
        <v>247</v>
      </c>
      <c r="C347" t="s">
        <v>1165</v>
      </c>
      <c r="D347" t="s">
        <v>1595</v>
      </c>
      <c r="G347" t="str">
        <f t="shared" si="22"/>
        <v>TitleTier</v>
      </c>
      <c r="L347" s="14" t="str">
        <f t="shared" si="21"/>
        <v/>
      </c>
    </row>
    <row r="348" spans="1:12" x14ac:dyDescent="0.35">
      <c r="A348" s="18" t="s">
        <v>624</v>
      </c>
      <c r="B348">
        <f>_xlfn.FLOOR.MATH(VLOOKUP(Tbl_PropulsionIon[[#This Row],[PropulsionIon]],primary[[id]:[tier]],2,FALSE),1)</f>
        <v>7</v>
      </c>
      <c r="C348" t="s">
        <v>1143</v>
      </c>
      <c r="D348" s="18" t="s">
        <v>624</v>
      </c>
      <c r="G348" t="str">
        <f t="shared" si="22"/>
        <v>PropulsionIon7</v>
      </c>
      <c r="L348" s="14" t="str">
        <f t="shared" si="21"/>
        <v>@PART[*]:HAS[#kiwiBranch[PropulsionIon],#kiwiTier[7]]:FOR[zKiwiTechTree]
{
    @TechRequired = earlyIonPropulsion
}</v>
      </c>
    </row>
    <row r="349" spans="1:12" x14ac:dyDescent="0.35">
      <c r="A349" t="s">
        <v>110</v>
      </c>
      <c r="B349">
        <f>_xlfn.FLOOR.MATH(VLOOKUP(Tbl_PropulsionIon[[#This Row],[PropulsionIon]],primary[[id]:[tier]],2,FALSE),1)</f>
        <v>8</v>
      </c>
      <c r="C349" t="s">
        <v>1143</v>
      </c>
      <c r="D349" t="s">
        <v>110</v>
      </c>
      <c r="G349" t="str">
        <f t="shared" si="22"/>
        <v>PropulsionIon8</v>
      </c>
      <c r="L349" s="14" t="str">
        <f t="shared" si="21"/>
        <v>@PART[*]:HAS[#kiwiBranch[PropulsionIon],#kiwiTier[8]]:FOR[zKiwiTechTree]
{
    @TechRequired = ionPropulsion
}</v>
      </c>
    </row>
    <row r="350" spans="1:12" x14ac:dyDescent="0.35">
      <c r="A350" t="s">
        <v>150</v>
      </c>
      <c r="B350">
        <f>_xlfn.FLOOR.MATH(VLOOKUP(Tbl_PropulsionIon[[#This Row],[PropulsionIon]],primary[[id]:[tier]],2,FALSE),1)</f>
        <v>9</v>
      </c>
      <c r="C350" t="s">
        <v>1143</v>
      </c>
      <c r="D350" t="s">
        <v>150</v>
      </c>
      <c r="G350" t="str">
        <f t="shared" si="22"/>
        <v>PropulsionIon9</v>
      </c>
      <c r="L350" s="14" t="str">
        <f t="shared" si="21"/>
        <v>@PART[*]:HAS[#kiwiBranch[PropulsionIon],#kiwiTier[9]]:FOR[zKiwiTechTree]
{
    @TechRequired = advIonPropulsion
}</v>
      </c>
    </row>
    <row r="351" spans="1:12" x14ac:dyDescent="0.35">
      <c r="A351" t="s">
        <v>195</v>
      </c>
      <c r="B351">
        <f>_xlfn.FLOOR.MATH(VLOOKUP(Tbl_PropulsionIon[[#This Row],[PropulsionIon]],primary[[id]:[tier]],2,FALSE),1)</f>
        <v>10</v>
      </c>
      <c r="C351" t="s">
        <v>1143</v>
      </c>
      <c r="D351" t="s">
        <v>195</v>
      </c>
      <c r="G351" t="str">
        <f t="shared" si="22"/>
        <v>PropulsionIon10</v>
      </c>
      <c r="L351" s="14" t="str">
        <f t="shared" si="21"/>
        <v>@PART[*]:HAS[#kiwiBranch[PropulsionIon],#kiwiTier[10]]:FOR[zKiwiTechTree]
{
    @TechRequired = advGriddedThrusters
}</v>
      </c>
    </row>
    <row r="352" spans="1:12" x14ac:dyDescent="0.35">
      <c r="A352" t="s">
        <v>217</v>
      </c>
      <c r="B352">
        <f>_xlfn.FLOOR.MATH(VLOOKUP(Tbl_PropulsionIon[[#This Row],[PropulsionIon]],primary[[id]:[tier]],2,FALSE),1)</f>
        <v>11</v>
      </c>
      <c r="C352" t="s">
        <v>1143</v>
      </c>
      <c r="D352" t="s">
        <v>217</v>
      </c>
      <c r="G352" t="str">
        <f t="shared" si="22"/>
        <v>PropulsionIon11</v>
      </c>
      <c r="L352" s="14" t="str">
        <f t="shared" si="21"/>
        <v>@PART[*]:HAS[#kiwiBranch[PropulsionIon],#kiwiTier[11]]:FOR[zKiwiTechTree]
{
    @TechRequired = expGriddedThrusters
}</v>
      </c>
    </row>
    <row r="353" spans="1:12" x14ac:dyDescent="0.35">
      <c r="A353" t="s">
        <v>233</v>
      </c>
      <c r="B353">
        <f>_xlfn.FLOOR.MATH(VLOOKUP(Tbl_PropulsionIon[[#This Row],[PropulsionIon]],primary[[id]:[tier]],2,FALSE),1)</f>
        <v>12</v>
      </c>
      <c r="C353" t="s">
        <v>1143</v>
      </c>
      <c r="D353" t="s">
        <v>233</v>
      </c>
      <c r="G353" t="str">
        <f t="shared" si="22"/>
        <v>PropulsionIon12</v>
      </c>
      <c r="L353" s="14" t="str">
        <f t="shared" si="21"/>
        <v>@PART[*]:HAS[#kiwiBranch[PropulsionIon],#kiwiTier[12]]:FOR[zKiwiTechTree]
{
    @TechRequired = exoticGriddedThrusters
}</v>
      </c>
    </row>
    <row r="354" spans="1:12" x14ac:dyDescent="0.35">
      <c r="A354" t="s">
        <v>238</v>
      </c>
      <c r="B354">
        <f>_xlfn.FLOOR.MATH(VLOOKUP(Tbl_PropulsionIon[[#This Row],[PropulsionIon]],primary[[id]:[tier]],2,FALSE),1)</f>
        <v>13</v>
      </c>
      <c r="C354" t="s">
        <v>1143</v>
      </c>
      <c r="D354" t="s">
        <v>238</v>
      </c>
      <c r="G354" t="str">
        <f t="shared" si="22"/>
        <v>PropulsionIon13</v>
      </c>
      <c r="L354" s="14" t="str">
        <f t="shared" si="21"/>
        <v>@PART[*]:HAS[#kiwiBranch[PropulsionIon],#kiwiTier[13]]:FOR[zKiwiTechTree]
{
    @TechRequired = exoticPlasmaPropulsion
}</v>
      </c>
    </row>
    <row r="355" spans="1:12" x14ac:dyDescent="0.35">
      <c r="A355" t="s">
        <v>1543</v>
      </c>
      <c r="B355">
        <f>_xlfn.FLOOR.MATH(VLOOKUP(Tbl_PropulsionIon[[#This Row],[PropulsionIon]],primary[[id]:[tier]],2,FALSE),1)</f>
        <v>14</v>
      </c>
      <c r="C355" t="s">
        <v>1143</v>
      </c>
      <c r="D355" t="s">
        <v>1543</v>
      </c>
      <c r="G355" t="str">
        <f t="shared" ref="G355:G370" si="23">_xlfn.CONCAT(C355,B355)</f>
        <v>PropulsionIon14</v>
      </c>
      <c r="L355" s="14" t="str">
        <f t="shared" si="21"/>
        <v>@PART[*]:HAS[#kiwiBranch[PropulsionIon],#kiwiTier[14]]:FOR[zKiwiTechTree]
{
    @TechRequired = extremePlasmaPropulsion
}</v>
      </c>
    </row>
    <row r="356" spans="1:12" x14ac:dyDescent="0.35">
      <c r="G356" t="str">
        <f t="shared" si="23"/>
        <v/>
      </c>
      <c r="L356" s="14" t="str">
        <f t="shared" si="21"/>
        <v/>
      </c>
    </row>
    <row r="357" spans="1:12" x14ac:dyDescent="0.35">
      <c r="G357" t="str">
        <f t="shared" si="23"/>
        <v/>
      </c>
      <c r="L357" s="14" t="str">
        <f t="shared" si="21"/>
        <v/>
      </c>
    </row>
    <row r="358" spans="1:12" x14ac:dyDescent="0.35">
      <c r="A358" t="s">
        <v>1585</v>
      </c>
      <c r="B358" t="s">
        <v>247</v>
      </c>
      <c r="C358" t="s">
        <v>1165</v>
      </c>
      <c r="D358" t="s">
        <v>1595</v>
      </c>
      <c r="G358" t="str">
        <f t="shared" si="23"/>
        <v>TitleTier</v>
      </c>
      <c r="L358" s="14" t="str">
        <f t="shared" si="21"/>
        <v/>
      </c>
    </row>
    <row r="359" spans="1:12" x14ac:dyDescent="0.35">
      <c r="A359" s="18" t="s">
        <v>194</v>
      </c>
      <c r="B359">
        <f>_xlfn.FLOOR.MATH(VLOOKUP(Tbl_PropulsionPlasma[[#This Row],[PropulsionPlasma]],primary[[id]:[tier]],2,FALSE),1)</f>
        <v>10</v>
      </c>
      <c r="C359" t="s">
        <v>1585</v>
      </c>
      <c r="D359" s="18" t="s">
        <v>194</v>
      </c>
      <c r="G359" t="str">
        <f t="shared" si="23"/>
        <v>PropulsionPlasma10</v>
      </c>
      <c r="L359" s="14" t="str">
        <f t="shared" si="21"/>
        <v>@PART[*]:HAS[#kiwiBranch[PropulsionPlasma],#kiwiTier[10]]:FOR[zKiwiTechTree]
{
    @TechRequired = plasmaPropulsion
}</v>
      </c>
    </row>
    <row r="360" spans="1:12" x14ac:dyDescent="0.35">
      <c r="A360" t="s">
        <v>216</v>
      </c>
      <c r="B360">
        <f>_xlfn.FLOOR.MATH(VLOOKUP(Tbl_PropulsionPlasma[[#This Row],[PropulsionPlasma]],primary[[id]:[tier]],2,FALSE),1)</f>
        <v>11</v>
      </c>
      <c r="C360" t="s">
        <v>1585</v>
      </c>
      <c r="D360" t="s">
        <v>216</v>
      </c>
      <c r="G360" t="str">
        <f t="shared" si="23"/>
        <v>PropulsionPlasma11</v>
      </c>
      <c r="L360" s="14" t="str">
        <f t="shared" si="21"/>
        <v>@PART[*]:HAS[#kiwiBranch[PropulsionPlasma],#kiwiTier[11]]:FOR[zKiwiTechTree]
{
    @TechRequired = advEMSystems
}</v>
      </c>
    </row>
    <row r="361" spans="1:12" x14ac:dyDescent="0.35">
      <c r="A361" t="s">
        <v>232</v>
      </c>
      <c r="B361">
        <f>_xlfn.FLOOR.MATH(VLOOKUP(Tbl_PropulsionPlasma[[#This Row],[PropulsionPlasma]],primary[[id]:[tier]],2,FALSE),1)</f>
        <v>12</v>
      </c>
      <c r="C361" t="s">
        <v>1585</v>
      </c>
      <c r="D361" t="s">
        <v>232</v>
      </c>
      <c r="G361" t="str">
        <f t="shared" si="23"/>
        <v>PropulsionPlasma12</v>
      </c>
      <c r="L361" s="14" t="str">
        <f t="shared" si="21"/>
        <v>@PART[*]:HAS[#kiwiBranch[PropulsionPlasma],#kiwiTier[12]]:FOR[zKiwiTechTree]
{
    @TechRequired = specializedPlasmaGeneration
}</v>
      </c>
    </row>
    <row r="362" spans="1:12" x14ac:dyDescent="0.35">
      <c r="A362" t="s">
        <v>238</v>
      </c>
      <c r="B362">
        <f>_xlfn.FLOOR.MATH(VLOOKUP(Tbl_PropulsionPlasma[[#This Row],[PropulsionPlasma]],primary[[id]:[tier]],2,FALSE),1)</f>
        <v>13</v>
      </c>
      <c r="C362" t="s">
        <v>1585</v>
      </c>
      <c r="D362" t="s">
        <v>238</v>
      </c>
      <c r="G362" t="str">
        <f t="shared" si="23"/>
        <v>PropulsionPlasma13</v>
      </c>
      <c r="L362" s="14" t="str">
        <f t="shared" si="21"/>
        <v>@PART[*]:HAS[#kiwiBranch[PropulsionPlasma],#kiwiTier[13]]:FOR[zKiwiTechTree]
{
    @TechRequired = exoticPlasmaPropulsion
}</v>
      </c>
    </row>
    <row r="363" spans="1:12" x14ac:dyDescent="0.35">
      <c r="A363" t="s">
        <v>1543</v>
      </c>
      <c r="B363">
        <f>_xlfn.FLOOR.MATH(VLOOKUP(Tbl_PropulsionPlasma[[#This Row],[PropulsionPlasma]],primary[[id]:[tier]],2,FALSE),1)</f>
        <v>14</v>
      </c>
      <c r="C363" t="s">
        <v>1585</v>
      </c>
      <c r="D363" t="s">
        <v>1543</v>
      </c>
      <c r="G363" t="str">
        <f t="shared" si="23"/>
        <v>PropulsionPlasma14</v>
      </c>
      <c r="L363" s="14" t="str">
        <f t="shared" si="21"/>
        <v>@PART[*]:HAS[#kiwiBranch[PropulsionPlasma],#kiwiTier[14]]:FOR[zKiwiTechTree]
{
    @TechRequired = extremePlasmaPropulsion
}</v>
      </c>
    </row>
    <row r="364" spans="1:12" x14ac:dyDescent="0.35">
      <c r="G364" t="str">
        <f t="shared" si="23"/>
        <v/>
      </c>
      <c r="L364" s="14" t="str">
        <f t="shared" si="21"/>
        <v/>
      </c>
    </row>
    <row r="365" spans="1:12" x14ac:dyDescent="0.35">
      <c r="G365" t="str">
        <f t="shared" si="23"/>
        <v/>
      </c>
      <c r="L365" s="14" t="str">
        <f t="shared" si="21"/>
        <v/>
      </c>
    </row>
    <row r="366" spans="1:12" x14ac:dyDescent="0.35">
      <c r="A366" t="s">
        <v>1133</v>
      </c>
      <c r="B366" t="s">
        <v>247</v>
      </c>
      <c r="C366" t="s">
        <v>1165</v>
      </c>
      <c r="D366" t="s">
        <v>1595</v>
      </c>
      <c r="G366" t="str">
        <f t="shared" si="23"/>
        <v>TitleTier</v>
      </c>
      <c r="L366" s="14" t="str">
        <f t="shared" si="21"/>
        <v/>
      </c>
    </row>
    <row r="367" spans="1:12" x14ac:dyDescent="0.35">
      <c r="A367" s="18" t="s">
        <v>0</v>
      </c>
      <c r="B367">
        <f>_xlfn.FLOOR.MATH(VLOOKUP(Tbl_SolidRocketBoosters[[#This Row],[SolidRocketBoosters]],primary[[id]:[tier]],2,FALSE),1)</f>
        <v>0</v>
      </c>
      <c r="C367" t="s">
        <v>1133</v>
      </c>
      <c r="D367" s="18" t="s">
        <v>0</v>
      </c>
      <c r="G367" t="str">
        <f t="shared" si="23"/>
        <v>SolidRocketBoosters0</v>
      </c>
      <c r="L367" s="14" t="str">
        <f t="shared" si="21"/>
        <v>@PART[*]:HAS[#kiwiBranch[SolidRocketBoosters],#kiwiTier[0]]:FOR[zKiwiTechTree]
{
    @TechRequired = start
}</v>
      </c>
    </row>
    <row r="368" spans="1:12" x14ac:dyDescent="0.35">
      <c r="A368" t="s">
        <v>1066</v>
      </c>
      <c r="B368">
        <f>_xlfn.FLOOR.MATH(VLOOKUP(Tbl_SolidRocketBoosters[[#This Row],[SolidRocketBoosters]],primary[[id]:[tier]],2,FALSE),1)</f>
        <v>1</v>
      </c>
      <c r="C368" t="s">
        <v>1133</v>
      </c>
      <c r="D368" t="s">
        <v>1066</v>
      </c>
      <c r="G368" t="str">
        <f t="shared" si="23"/>
        <v>SolidRocketBoosters1</v>
      </c>
      <c r="L368" s="14" t="str">
        <f t="shared" si="21"/>
        <v>@PART[*]:HAS[#kiwiBranch[SolidRocketBoosters],#kiwiTier[1]]:FOR[zKiwiTechTree]
{
    @TechRequired = prototypeRocketry
}</v>
      </c>
    </row>
    <row r="369" spans="1:12" x14ac:dyDescent="0.35">
      <c r="A369" t="s">
        <v>1011</v>
      </c>
      <c r="B369">
        <f>_xlfn.FLOOR.MATH(VLOOKUP(Tbl_SolidRocketBoosters[[#This Row],[SolidRocketBoosters]],primary[[id]:[tier]],2,FALSE),1)</f>
        <v>2</v>
      </c>
      <c r="C369" t="s">
        <v>1133</v>
      </c>
      <c r="D369" t="s">
        <v>1011</v>
      </c>
      <c r="G369" t="str">
        <f t="shared" si="23"/>
        <v>SolidRocketBoosters2</v>
      </c>
      <c r="L369" s="14" t="str">
        <f t="shared" si="21"/>
        <v>@PART[*]:HAS[#kiwiBranch[SolidRocketBoosters],#kiwiTier[2]]:FOR[zKiwiTechTree]
{
    @TechRequired = prototypeBoosters
}</v>
      </c>
    </row>
    <row r="370" spans="1:12" x14ac:dyDescent="0.35">
      <c r="A370" t="s">
        <v>9</v>
      </c>
      <c r="B370">
        <f>_xlfn.FLOOR.MATH(VLOOKUP(Tbl_SolidRocketBoosters[[#This Row],[SolidRocketBoosters]],primary[[id]:[tier]],2,FALSE),1)</f>
        <v>3</v>
      </c>
      <c r="C370" t="s">
        <v>1133</v>
      </c>
      <c r="D370" t="s">
        <v>9</v>
      </c>
      <c r="G370" t="str">
        <f t="shared" si="23"/>
        <v>SolidRocketBoosters3</v>
      </c>
      <c r="L370" s="14" t="str">
        <f t="shared" si="21"/>
        <v>@PART[*]:HAS[#kiwiBranch[SolidRocketBoosters],#kiwiTier[3]]:FOR[zKiwiTechTree]
{
    @TechRequired = tinyBoosters
}</v>
      </c>
    </row>
    <row r="371" spans="1:12" x14ac:dyDescent="0.35">
      <c r="A371" t="s">
        <v>19</v>
      </c>
      <c r="B371">
        <f>_xlfn.FLOOR.MATH(VLOOKUP(Tbl_SolidRocketBoosters[[#This Row],[SolidRocketBoosters]],primary[[id]:[tier]],2,FALSE),1)</f>
        <v>4</v>
      </c>
      <c r="C371" t="s">
        <v>1133</v>
      </c>
      <c r="D371" t="s">
        <v>19</v>
      </c>
      <c r="G371" t="str">
        <f t="shared" ref="G371:G412" si="24">_xlfn.CONCAT(C371,B371)</f>
        <v>SolidRocketBoosters4</v>
      </c>
      <c r="L371" s="14" t="str">
        <f t="shared" si="21"/>
        <v>@PART[*]:HAS[#kiwiBranch[SolidRocketBoosters],#kiwiTier[4]]:FOR[zKiwiTechTree]
{
    @TechRequired = smallBoosters
}</v>
      </c>
    </row>
    <row r="372" spans="1:12" x14ac:dyDescent="0.35">
      <c r="A372" t="s">
        <v>34</v>
      </c>
      <c r="B372">
        <f>_xlfn.FLOOR.MATH(VLOOKUP(Tbl_SolidRocketBoosters[[#This Row],[SolidRocketBoosters]],primary[[id]:[tier]],2,FALSE),1)</f>
        <v>5</v>
      </c>
      <c r="C372" t="s">
        <v>1133</v>
      </c>
      <c r="D372" t="s">
        <v>34</v>
      </c>
      <c r="G372" t="str">
        <f t="shared" si="24"/>
        <v>SolidRocketBoosters5</v>
      </c>
      <c r="L372" s="14" t="str">
        <f t="shared" si="21"/>
        <v>@PART[*]:HAS[#kiwiBranch[SolidRocketBoosters],#kiwiTier[5]]:FOR[zKiwiTechTree]
{
    @TechRequired = mediumBoosters
}</v>
      </c>
    </row>
    <row r="373" spans="1:12" x14ac:dyDescent="0.35">
      <c r="A373" t="s">
        <v>57</v>
      </c>
      <c r="B373">
        <f>_xlfn.FLOOR.MATH(VLOOKUP(Tbl_SolidRocketBoosters[[#This Row],[SolidRocketBoosters]],primary[[id]:[tier]],2,FALSE),1)</f>
        <v>6</v>
      </c>
      <c r="C373" t="s">
        <v>1133</v>
      </c>
      <c r="D373" t="s">
        <v>57</v>
      </c>
      <c r="G373" t="str">
        <f t="shared" si="24"/>
        <v>SolidRocketBoosters6</v>
      </c>
      <c r="L373" s="14" t="str">
        <f t="shared" si="21"/>
        <v>@PART[*]:HAS[#kiwiBranch[SolidRocketBoosters],#kiwiTier[6]]:FOR[zKiwiTechTree]
{
    @TechRequired = largeBoosters
}</v>
      </c>
    </row>
    <row r="374" spans="1:12" x14ac:dyDescent="0.35">
      <c r="A374" t="s">
        <v>83</v>
      </c>
      <c r="B374">
        <f>_xlfn.FLOOR.MATH(VLOOKUP(Tbl_SolidRocketBoosters[[#This Row],[SolidRocketBoosters]],primary[[id]:[tier]],2,FALSE),1)</f>
        <v>7</v>
      </c>
      <c r="C374" t="s">
        <v>1133</v>
      </c>
      <c r="D374" t="s">
        <v>83</v>
      </c>
      <c r="G374" t="str">
        <f t="shared" si="24"/>
        <v>SolidRocketBoosters7</v>
      </c>
      <c r="L374" s="14" t="str">
        <f t="shared" si="21"/>
        <v>@PART[*]:HAS[#kiwiBranch[SolidRocketBoosters],#kiwiTier[7]]:FOR[zKiwiTechTree]
{
    @TechRequired = largerBoosters
}</v>
      </c>
    </row>
    <row r="375" spans="1:12" x14ac:dyDescent="0.35">
      <c r="A375" t="s">
        <v>123</v>
      </c>
      <c r="B375">
        <f>_xlfn.FLOOR.MATH(VLOOKUP(Tbl_SolidRocketBoosters[[#This Row],[SolidRocketBoosters]],primary[[id]:[tier]],2,FALSE),1)</f>
        <v>8</v>
      </c>
      <c r="C375" t="s">
        <v>1133</v>
      </c>
      <c r="D375" t="s">
        <v>123</v>
      </c>
      <c r="G375" t="str">
        <f t="shared" si="24"/>
        <v>SolidRocketBoosters8</v>
      </c>
      <c r="L375" s="14" t="str">
        <f t="shared" si="21"/>
        <v>@PART[*]:HAS[#kiwiBranch[SolidRocketBoosters],#kiwiTier[8]]:FOR[zKiwiTechTree]
{
    @TechRequired = hugeBoosters
}</v>
      </c>
    </row>
    <row r="376" spans="1:12" x14ac:dyDescent="0.35">
      <c r="A376" t="s">
        <v>152</v>
      </c>
      <c r="B376">
        <f>_xlfn.FLOOR.MATH(VLOOKUP(Tbl_SolidRocketBoosters[[#This Row],[SolidRocketBoosters]],primary[[id]:[tier]],2,FALSE),1)</f>
        <v>9</v>
      </c>
      <c r="C376" t="s">
        <v>1133</v>
      </c>
      <c r="D376" t="s">
        <v>152</v>
      </c>
      <c r="G376" t="str">
        <f t="shared" si="24"/>
        <v>SolidRocketBoosters9</v>
      </c>
      <c r="L376" s="14" t="str">
        <f t="shared" si="21"/>
        <v>@PART[*]:HAS[#kiwiBranch[SolidRocketBoosters],#kiwiTier[9]]:FOR[zKiwiTechTree]
{
    @TechRequired = gargantuanBoosters
}</v>
      </c>
    </row>
    <row r="377" spans="1:12" x14ac:dyDescent="0.35">
      <c r="G377" t="str">
        <f t="shared" si="24"/>
        <v/>
      </c>
      <c r="L377" s="14" t="str">
        <f t="shared" si="21"/>
        <v/>
      </c>
    </row>
    <row r="378" spans="1:12" x14ac:dyDescent="0.35">
      <c r="G378" t="str">
        <f t="shared" si="24"/>
        <v/>
      </c>
      <c r="L378" s="14" t="str">
        <f t="shared" si="21"/>
        <v/>
      </c>
    </row>
    <row r="379" spans="1:12" x14ac:dyDescent="0.35">
      <c r="A379" t="s">
        <v>1144</v>
      </c>
      <c r="B379" t="s">
        <v>247</v>
      </c>
      <c r="C379" t="s">
        <v>1165</v>
      </c>
      <c r="D379" t="s">
        <v>1595</v>
      </c>
      <c r="E379" t="s">
        <v>1596</v>
      </c>
      <c r="G379" t="str">
        <f t="shared" si="24"/>
        <v>TitleTier</v>
      </c>
      <c r="L379" s="14" t="str">
        <f t="shared" si="21"/>
        <v/>
      </c>
    </row>
    <row r="380" spans="1:12" x14ac:dyDescent="0.35">
      <c r="A380" s="18" t="s">
        <v>730</v>
      </c>
      <c r="B380">
        <f>_xlfn.FLOOR.MATH(VLOOKUP(Tbl_PropulsionNuclear[[#This Row],[PropulsionNuclear]],primary[[id]:[tier]],2,FALSE),1)</f>
        <v>6</v>
      </c>
      <c r="C380" t="s">
        <v>1144</v>
      </c>
      <c r="D380" s="18" t="s">
        <v>730</v>
      </c>
      <c r="E380" s="18" t="s">
        <v>730</v>
      </c>
      <c r="G380" t="str">
        <f t="shared" si="24"/>
        <v>PropulsionNuclear6</v>
      </c>
      <c r="L380" s="14" t="str">
        <f t="shared" si="21"/>
        <v>@PART[*]:HAS[#kiwiBranch[PropulsionNuclear],#kiwiTier[6]]:FOR[zKiwiTechTree]
{
    @TechRequired = earlyNuclearSystems
}</v>
      </c>
    </row>
    <row r="381" spans="1:12" x14ac:dyDescent="0.35">
      <c r="A381" t="s">
        <v>80</v>
      </c>
      <c r="B381">
        <f>_xlfn.FLOOR.MATH(VLOOKUP(Tbl_PropulsionNuclear[[#This Row],[PropulsionNuclear]],primary[[id]:[tier]],2,FALSE),1)</f>
        <v>7</v>
      </c>
      <c r="C381" t="s">
        <v>1144</v>
      </c>
      <c r="D381" t="s">
        <v>80</v>
      </c>
      <c r="E381" t="s">
        <v>80</v>
      </c>
      <c r="G381" t="str">
        <f t="shared" si="24"/>
        <v>PropulsionNuclear7</v>
      </c>
      <c r="L381" s="14" t="str">
        <f t="shared" si="21"/>
        <v>@PART[*]:HAS[#kiwiBranch[PropulsionNuclear],#kiwiTier[7]]:FOR[zKiwiTechTree]
{
    @TechRequired = nuclearPropulsion
}</v>
      </c>
    </row>
    <row r="382" spans="1:12" x14ac:dyDescent="0.35">
      <c r="A382" t="s">
        <v>108</v>
      </c>
      <c r="B382">
        <f>_xlfn.FLOOR.MATH(VLOOKUP(Tbl_PropulsionNuclear[[#This Row],[PropulsionNuclear]],primary[[id]:[tier]],2,FALSE),1)</f>
        <v>8</v>
      </c>
      <c r="C382" t="s">
        <v>1144</v>
      </c>
      <c r="D382" t="s">
        <v>108</v>
      </c>
      <c r="E382" t="s">
        <v>108</v>
      </c>
      <c r="G382" t="str">
        <f t="shared" si="24"/>
        <v>PropulsionNuclear8</v>
      </c>
      <c r="L382" s="14" t="str">
        <f t="shared" si="21"/>
        <v>@PART[*]:HAS[#kiwiBranch[PropulsionNuclear],#kiwiTier[8]]:FOR[zKiwiTechTree]
{
    @TechRequired = improvedNuclearPropulsion
}</v>
      </c>
    </row>
    <row r="383" spans="1:12" x14ac:dyDescent="0.35">
      <c r="A383" t="s">
        <v>149</v>
      </c>
      <c r="B383">
        <f>_xlfn.FLOOR.MATH(VLOOKUP(Tbl_PropulsionNuclear[[#This Row],[PropulsionNuclear]],primary[[id]:[tier]],2,FALSE),1)</f>
        <v>9</v>
      </c>
      <c r="C383" t="s">
        <v>1144</v>
      </c>
      <c r="D383" t="s">
        <v>149</v>
      </c>
      <c r="E383" t="s">
        <v>149</v>
      </c>
      <c r="G383" t="str">
        <f t="shared" si="24"/>
        <v>PropulsionNuclear9</v>
      </c>
      <c r="L383" s="14" t="str">
        <f t="shared" si="21"/>
        <v>@PART[*]:HAS[#kiwiBranch[PropulsionNuclear],#kiwiTier[9]]:FOR[zKiwiTechTree]
{
    @TechRequired = advNuclearPropulsion
}</v>
      </c>
    </row>
    <row r="384" spans="1:12" x14ac:dyDescent="0.35">
      <c r="A384" t="s">
        <v>191</v>
      </c>
      <c r="B384">
        <f>_xlfn.FLOOR.MATH(VLOOKUP(Tbl_PropulsionNuclear[[#This Row],[PropulsionNuclear]],primary[[id]:[tier]],2,FALSE),1)</f>
        <v>10</v>
      </c>
      <c r="C384" t="s">
        <v>1144</v>
      </c>
      <c r="D384" t="s">
        <v>191</v>
      </c>
      <c r="E384" t="s">
        <v>191</v>
      </c>
      <c r="G384" t="str">
        <f t="shared" si="24"/>
        <v>PropulsionNuclear10</v>
      </c>
      <c r="L384" s="14" t="str">
        <f t="shared" si="21"/>
        <v>@PART[*]:HAS[#kiwiBranch[PropulsionNuclear],#kiwiTier[10]]:FOR[zKiwiTechTree]
{
    @TechRequired = expNuclearPropulsion
}</v>
      </c>
    </row>
    <row r="385" spans="1:12" x14ac:dyDescent="0.35">
      <c r="A385" t="s">
        <v>214</v>
      </c>
      <c r="B385">
        <f>_xlfn.FLOOR.MATH(VLOOKUP(Tbl_PropulsionNuclear[[#This Row],[PropulsionNuclear]],primary[[id]:[tier]],2,FALSE),1)</f>
        <v>11</v>
      </c>
      <c r="C385" t="s">
        <v>1144</v>
      </c>
      <c r="D385" t="s">
        <v>214</v>
      </c>
      <c r="E385" t="s">
        <v>214</v>
      </c>
      <c r="G385" t="str">
        <f t="shared" si="24"/>
        <v>PropulsionNuclear11</v>
      </c>
      <c r="L385" s="14" t="str">
        <f t="shared" si="21"/>
        <v>@PART[*]:HAS[#kiwiBranch[PropulsionNuclear],#kiwiTier[11]]:FOR[zKiwiTechTree]
{
    @TechRequired = exoticNuclearPropulsion
}</v>
      </c>
    </row>
    <row r="386" spans="1:12" x14ac:dyDescent="0.35">
      <c r="A386" t="s">
        <v>231</v>
      </c>
      <c r="B386">
        <f>_xlfn.FLOOR.MATH(VLOOKUP(Tbl_PropulsionNuclear[[#This Row],[PropulsionNuclear]],primary[[id]:[tier]],2,FALSE),1)</f>
        <v>12</v>
      </c>
      <c r="C386" t="s">
        <v>1144</v>
      </c>
      <c r="D386" t="s">
        <v>231</v>
      </c>
      <c r="E386" t="s">
        <v>231</v>
      </c>
      <c r="G386" t="str">
        <f t="shared" si="24"/>
        <v>PropulsionNuclear12</v>
      </c>
      <c r="L386" s="14" t="str">
        <f t="shared" si="21"/>
        <v>@PART[*]:HAS[#kiwiBranch[PropulsionNuclear],#kiwiTier[12]]:FOR[zKiwiTechTree]
{
    @TechRequired = highPowerExoticNuclearPropulsion
}</v>
      </c>
    </row>
    <row r="387" spans="1:12" x14ac:dyDescent="0.35">
      <c r="A387" t="s">
        <v>1531</v>
      </c>
      <c r="B387">
        <f>_xlfn.FLOOR.MATH(VLOOKUP(Tbl_PropulsionNuclear[[#This Row],[PropulsionNuclear]],primary[[id]:[tier]],2,FALSE),1)</f>
        <v>13</v>
      </c>
      <c r="C387" t="s">
        <v>1144</v>
      </c>
      <c r="D387" t="s">
        <v>1531</v>
      </c>
      <c r="E387" t="s">
        <v>1531</v>
      </c>
      <c r="G387" t="str">
        <f t="shared" si="24"/>
        <v>PropulsionNuclear13</v>
      </c>
      <c r="L387" s="14" t="str">
        <f t="shared" si="21"/>
        <v>@PART[*]:HAS[#kiwiBranch[PropulsionNuclear],#kiwiTier[13]]:FOR[zKiwiTechTree]
{
    @TechRequired = extremeNuclearPropulsion
}</v>
      </c>
    </row>
    <row r="388" spans="1:12" x14ac:dyDescent="0.35">
      <c r="A388" t="s">
        <v>1545</v>
      </c>
      <c r="B388">
        <f>_xlfn.FLOOR.MATH(VLOOKUP(Tbl_PropulsionNuclear[[#This Row],[PropulsionNuclear]],primary[[id]:[tier]],2,FALSE),1)</f>
        <v>14</v>
      </c>
      <c r="C388" t="s">
        <v>1144</v>
      </c>
      <c r="D388" t="s">
        <v>1545</v>
      </c>
      <c r="E388" t="s">
        <v>1545</v>
      </c>
      <c r="G388" t="str">
        <f t="shared" si="24"/>
        <v>PropulsionNuclear14</v>
      </c>
      <c r="L388" s="14" t="str">
        <f t="shared" si="21"/>
        <v>@PART[*]:HAS[#kiwiBranch[PropulsionNuclear],#kiwiTier[14]]:FOR[zKiwiTechTree]
{
    @TechRequired = insaneNuclearPropulsion
}</v>
      </c>
    </row>
    <row r="389" spans="1:12" x14ac:dyDescent="0.35">
      <c r="G389" t="str">
        <f t="shared" si="24"/>
        <v/>
      </c>
      <c r="L389" s="14" t="str">
        <f t="shared" si="21"/>
        <v/>
      </c>
    </row>
    <row r="390" spans="1:12" x14ac:dyDescent="0.35">
      <c r="G390" t="str">
        <f t="shared" si="24"/>
        <v/>
      </c>
      <c r="L390" s="14" t="str">
        <f t="shared" si="21"/>
        <v/>
      </c>
    </row>
    <row r="391" spans="1:12" x14ac:dyDescent="0.35">
      <c r="A391" t="s">
        <v>1145</v>
      </c>
      <c r="B391" t="s">
        <v>247</v>
      </c>
      <c r="C391" t="s">
        <v>1165</v>
      </c>
      <c r="D391" t="s">
        <v>1595</v>
      </c>
      <c r="E391" t="s">
        <v>1596</v>
      </c>
      <c r="G391" t="str">
        <f t="shared" si="24"/>
        <v>TitleTier</v>
      </c>
      <c r="L391" s="14" t="str">
        <f t="shared" si="21"/>
        <v/>
      </c>
    </row>
    <row r="392" spans="1:12" x14ac:dyDescent="0.35">
      <c r="A392" s="18" t="s">
        <v>192</v>
      </c>
      <c r="B392">
        <f>_xlfn.FLOOR.MATH(VLOOKUP(Tbl_PropulsionFusion[[#This Row],[PropulsionFusion]],primary[[id]:[tier]],2,FALSE),1)</f>
        <v>10</v>
      </c>
      <c r="C392" t="s">
        <v>1145</v>
      </c>
      <c r="D392" s="18" t="s">
        <v>192</v>
      </c>
      <c r="E392" s="18" t="s">
        <v>192</v>
      </c>
      <c r="G392" t="str">
        <f t="shared" si="24"/>
        <v>PropulsionFusion10</v>
      </c>
      <c r="L392" s="14" t="str">
        <f t="shared" si="21"/>
        <v>@PART[*]:HAS[#kiwiBranch[PropulsionFusion],#kiwiTier[10]]:FOR[zKiwiTechTree]
{
    @TechRequired = fusionRockets
}</v>
      </c>
    </row>
    <row r="393" spans="1:12" x14ac:dyDescent="0.35">
      <c r="A393" t="s">
        <v>1529</v>
      </c>
      <c r="B393">
        <f>_xlfn.FLOOR.MATH(VLOOKUP(Tbl_PropulsionFusion[[#This Row],[PropulsionFusion]],primary[[id]:[tier]],2,FALSE),1)</f>
        <v>11</v>
      </c>
      <c r="C393" t="s">
        <v>1145</v>
      </c>
      <c r="D393" t="s">
        <v>1529</v>
      </c>
      <c r="E393" t="s">
        <v>1529</v>
      </c>
      <c r="G393" t="str">
        <f t="shared" si="24"/>
        <v>PropulsionFusion11</v>
      </c>
      <c r="L393" s="14" t="str">
        <f t="shared" si="21"/>
        <v>@PART[*]:HAS[#kiwiBranch[PropulsionFusion],#kiwiTier[11]]:FOR[zKiwiTechTree]
{
    @TechRequired = advFusionRockets
}</v>
      </c>
    </row>
    <row r="394" spans="1:12" x14ac:dyDescent="0.35">
      <c r="A394" t="s">
        <v>1530</v>
      </c>
      <c r="B394">
        <f>_xlfn.FLOOR.MATH(VLOOKUP(Tbl_PropulsionFusion[[#This Row],[PropulsionFusion]],primary[[id]:[tier]],2,FALSE),1)</f>
        <v>12</v>
      </c>
      <c r="C394" t="s">
        <v>1145</v>
      </c>
      <c r="D394" t="s">
        <v>1530</v>
      </c>
      <c r="E394" t="s">
        <v>1530</v>
      </c>
      <c r="G394" t="str">
        <f t="shared" si="24"/>
        <v>PropulsionFusion12</v>
      </c>
      <c r="L394" s="14" t="str">
        <f t="shared" si="21"/>
        <v>@PART[*]:HAS[#kiwiBranch[PropulsionFusion],#kiwiTier[12]]:FOR[zKiwiTechTree]
{
    @TechRequired = specializedFusionRockets
}</v>
      </c>
    </row>
    <row r="395" spans="1:12" x14ac:dyDescent="0.35">
      <c r="A395" t="s">
        <v>1532</v>
      </c>
      <c r="B395">
        <f>_xlfn.FLOOR.MATH(VLOOKUP(Tbl_PropulsionFusion[[#This Row],[PropulsionFusion]],primary[[id]:[tier]],2,FALSE),1)</f>
        <v>13</v>
      </c>
      <c r="C395" t="s">
        <v>1145</v>
      </c>
      <c r="D395" t="s">
        <v>1532</v>
      </c>
      <c r="E395" t="s">
        <v>1532</v>
      </c>
      <c r="G395" t="str">
        <f t="shared" si="24"/>
        <v>PropulsionFusion13</v>
      </c>
      <c r="L395" s="14" t="str">
        <f t="shared" si="21"/>
        <v>@PART[*]:HAS[#kiwiBranch[PropulsionFusion],#kiwiTier[13]]:FOR[zKiwiTechTree]
{
    @TechRequired = exoticFusionRockets
}</v>
      </c>
    </row>
    <row r="396" spans="1:12" x14ac:dyDescent="0.35">
      <c r="A396" t="s">
        <v>1536</v>
      </c>
      <c r="B396">
        <f>_xlfn.FLOOR.MATH(VLOOKUP(Tbl_PropulsionFusion[[#This Row],[PropulsionFusion]],primary[[id]:[tier]],2,FALSE),1)</f>
        <v>14</v>
      </c>
      <c r="C396" t="s">
        <v>1145</v>
      </c>
      <c r="D396" t="s">
        <v>1536</v>
      </c>
      <c r="E396" t="s">
        <v>1536</v>
      </c>
      <c r="G396" t="str">
        <f t="shared" si="24"/>
        <v>PropulsionFusion14</v>
      </c>
      <c r="L396" s="14" t="str">
        <f t="shared" si="21"/>
        <v>@PART[*]:HAS[#kiwiBranch[PropulsionFusion],#kiwiTier[14]]:FOR[zKiwiTechTree]
{
    @TechRequired = extremeFusionRockets
}</v>
      </c>
    </row>
    <row r="397" spans="1:12" x14ac:dyDescent="0.35">
      <c r="G397" t="str">
        <f t="shared" si="24"/>
        <v/>
      </c>
      <c r="L397" s="14" t="str">
        <f t="shared" si="21"/>
        <v/>
      </c>
    </row>
    <row r="398" spans="1:12" x14ac:dyDescent="0.35">
      <c r="G398" t="str">
        <f t="shared" si="24"/>
        <v/>
      </c>
      <c r="L398" s="14" t="str">
        <f t="shared" si="21"/>
        <v/>
      </c>
    </row>
    <row r="399" spans="1:12" x14ac:dyDescent="0.35">
      <c r="A399" t="s">
        <v>1134</v>
      </c>
      <c r="B399" t="s">
        <v>247</v>
      </c>
      <c r="C399" t="s">
        <v>1165</v>
      </c>
      <c r="G399" t="str">
        <f t="shared" si="24"/>
        <v>TitleTier</v>
      </c>
      <c r="L399" s="14" t="str">
        <f t="shared" si="21"/>
        <v/>
      </c>
    </row>
    <row r="400" spans="1:12" x14ac:dyDescent="0.35">
      <c r="A400" s="18" t="s">
        <v>730</v>
      </c>
      <c r="B400">
        <f>_xlfn.FLOOR.MATH(VLOOKUP(Tbl_NuclearPower[[#This Row],[NuclearPower]],primary[[id]:[tier]],2,FALSE),1)</f>
        <v>6</v>
      </c>
      <c r="C400" t="s">
        <v>1134</v>
      </c>
      <c r="G400" t="str">
        <f t="shared" si="24"/>
        <v>NuclearPower6</v>
      </c>
      <c r="L400" s="14" t="str">
        <f t="shared" si="21"/>
        <v>@PART[*]:HAS[#kiwiBranch[NuclearPower],#kiwiTier[6]]:FOR[zKiwiTechTree]
{
    @TechRequired = earlyNuclearSystems
}</v>
      </c>
    </row>
    <row r="401" spans="1:12" x14ac:dyDescent="0.35">
      <c r="A401" t="s">
        <v>79</v>
      </c>
      <c r="B401">
        <f>_xlfn.FLOOR.MATH(VLOOKUP(Tbl_NuclearPower[[#This Row],[NuclearPower]],primary[[id]:[tier]],2,FALSE),1)</f>
        <v>7</v>
      </c>
      <c r="C401" t="s">
        <v>1134</v>
      </c>
      <c r="G401" t="str">
        <f t="shared" si="24"/>
        <v>NuclearPower7</v>
      </c>
      <c r="L401" s="14" t="str">
        <f t="shared" ref="L401:L464" si="25">IF(ISNUMBER(B401)=TRUE,_xlfn.CONCAT("@PART[*]:HAS[#kiwiBranch[",C401,"],#kiwiTier[",B401,"]]:FOR[zKiwiTechTree]",CHAR(10),"{",CHAR(10),"    @TechRequired = ",A401,CHAR(10),"}"),"")</f>
        <v>@PART[*]:HAS[#kiwiBranch[NuclearPower],#kiwiTier[7]]:FOR[zKiwiTechTree]
{
    @TechRequired = nuclearPower
}</v>
      </c>
    </row>
    <row r="402" spans="1:12" x14ac:dyDescent="0.35">
      <c r="A402" t="s">
        <v>107</v>
      </c>
      <c r="B402">
        <f>_xlfn.FLOOR.MATH(VLOOKUP(Tbl_NuclearPower[[#This Row],[NuclearPower]],primary[[id]:[tier]],2,FALSE),1)</f>
        <v>8</v>
      </c>
      <c r="C402" t="s">
        <v>1134</v>
      </c>
      <c r="G402" t="str">
        <f t="shared" si="24"/>
        <v>NuclearPower8</v>
      </c>
      <c r="L402" s="14" t="str">
        <f t="shared" si="25"/>
        <v>@PART[*]:HAS[#kiwiBranch[NuclearPower],#kiwiTier[8]]:FOR[zKiwiTechTree]
{
    @TechRequired = largeNuclearPower
}</v>
      </c>
    </row>
    <row r="403" spans="1:12" x14ac:dyDescent="0.35">
      <c r="A403" t="s">
        <v>148</v>
      </c>
      <c r="B403">
        <f>_xlfn.FLOOR.MATH(VLOOKUP(Tbl_NuclearPower[[#This Row],[NuclearPower]],primary[[id]:[tier]],2,FALSE),1)</f>
        <v>9</v>
      </c>
      <c r="C403" t="s">
        <v>1134</v>
      </c>
      <c r="G403" t="str">
        <f t="shared" si="24"/>
        <v>NuclearPower9</v>
      </c>
      <c r="L403" s="14" t="str">
        <f t="shared" si="25"/>
        <v>@PART[*]:HAS[#kiwiBranch[NuclearPower],#kiwiTier[9]]:FOR[zKiwiTechTree]
{
    @TechRequired = advNuclearPower
}</v>
      </c>
    </row>
    <row r="404" spans="1:12" x14ac:dyDescent="0.35">
      <c r="A404" t="s">
        <v>190</v>
      </c>
      <c r="B404">
        <f>_xlfn.FLOOR.MATH(VLOOKUP(Tbl_NuclearPower[[#This Row],[NuclearPower]],primary[[id]:[tier]],2,FALSE),1)</f>
        <v>10</v>
      </c>
      <c r="C404" t="s">
        <v>1134</v>
      </c>
      <c r="G404" t="str">
        <f t="shared" si="24"/>
        <v>NuclearPower10</v>
      </c>
      <c r="L404" s="14" t="str">
        <f t="shared" si="25"/>
        <v>@PART[*]:HAS[#kiwiBranch[NuclearPower],#kiwiTier[10]]:FOR[zKiwiTechTree]
{
    @TechRequired = expNuclearPower
}</v>
      </c>
    </row>
    <row r="405" spans="1:12" x14ac:dyDescent="0.35">
      <c r="A405" t="s">
        <v>213</v>
      </c>
      <c r="B405">
        <f>_xlfn.FLOOR.MATH(VLOOKUP(Tbl_NuclearPower[[#This Row],[NuclearPower]],primary[[id]:[tier]],2,FALSE),1)</f>
        <v>11</v>
      </c>
      <c r="C405" t="s">
        <v>1134</v>
      </c>
      <c r="G405" t="str">
        <f t="shared" si="24"/>
        <v>NuclearPower11</v>
      </c>
      <c r="L405" s="14" t="str">
        <f t="shared" si="25"/>
        <v>@PART[*]:HAS[#kiwiBranch[NuclearPower],#kiwiTier[11]]:FOR[zKiwiTechTree]
{
    @TechRequired = exoticNuclearPower
}</v>
      </c>
    </row>
    <row r="406" spans="1:12" x14ac:dyDescent="0.35">
      <c r="A406" t="s">
        <v>229</v>
      </c>
      <c r="B406">
        <f>_xlfn.FLOOR.MATH(VLOOKUP(Tbl_NuclearPower[[#This Row],[NuclearPower]],primary[[id]:[tier]],2,FALSE),1)</f>
        <v>12</v>
      </c>
      <c r="C406" t="s">
        <v>1134</v>
      </c>
      <c r="G406" t="str">
        <f t="shared" si="24"/>
        <v>NuclearPower12</v>
      </c>
      <c r="L406" s="14" t="str">
        <f t="shared" si="25"/>
        <v>@PART[*]:HAS[#kiwiBranch[NuclearPower],#kiwiTier[12]]:FOR[zKiwiTechTree]
{
    @TechRequired = antimatterPower
}</v>
      </c>
    </row>
    <row r="407" spans="1:12" x14ac:dyDescent="0.35">
      <c r="A407" t="s">
        <v>236</v>
      </c>
      <c r="B407">
        <f>_xlfn.FLOOR.MATH(VLOOKUP(Tbl_NuclearPower[[#This Row],[NuclearPower]],primary[[id]:[tier]],2,FALSE),1)</f>
        <v>13</v>
      </c>
      <c r="C407" t="s">
        <v>1134</v>
      </c>
      <c r="G407" t="str">
        <f t="shared" si="24"/>
        <v>NuclearPower13</v>
      </c>
      <c r="L407" s="14" t="str">
        <f t="shared" si="25"/>
        <v>@PART[*]:HAS[#kiwiBranch[NuclearPower],#kiwiTier[13]]:FOR[zKiwiTechTree]
{
    @TechRequired = unifiedFieldTheory
}</v>
      </c>
    </row>
    <row r="408" spans="1:12" x14ac:dyDescent="0.35">
      <c r="A408" t="s">
        <v>1534</v>
      </c>
      <c r="B408">
        <f>_xlfn.FLOOR.MATH(VLOOKUP(Tbl_NuclearPower[[#This Row],[NuclearPower]],primary[[id]:[tier]],2,FALSE),1)</f>
        <v>14</v>
      </c>
      <c r="C408" t="s">
        <v>1134</v>
      </c>
      <c r="G408" t="str">
        <f t="shared" si="24"/>
        <v>NuclearPower14</v>
      </c>
      <c r="L408" s="14" t="str">
        <f t="shared" si="25"/>
        <v>@PART[*]:HAS[#kiwiBranch[NuclearPower],#kiwiTier[14]]:FOR[zKiwiTechTree]
{
    @TechRequired = quantumGravity
}</v>
      </c>
    </row>
    <row r="409" spans="1:12" x14ac:dyDescent="0.35">
      <c r="G409" t="str">
        <f t="shared" si="24"/>
        <v/>
      </c>
      <c r="L409" s="14" t="str">
        <f t="shared" si="25"/>
        <v/>
      </c>
    </row>
    <row r="410" spans="1:12" x14ac:dyDescent="0.35">
      <c r="G410" t="str">
        <f t="shared" si="24"/>
        <v/>
      </c>
      <c r="L410" s="14" t="str">
        <f t="shared" si="25"/>
        <v/>
      </c>
    </row>
    <row r="411" spans="1:12" x14ac:dyDescent="0.35">
      <c r="A411" t="s">
        <v>1135</v>
      </c>
      <c r="B411" t="s">
        <v>247</v>
      </c>
      <c r="C411" t="s">
        <v>1165</v>
      </c>
      <c r="G411" t="str">
        <f t="shared" si="24"/>
        <v>TitleTier</v>
      </c>
      <c r="L411" s="14" t="str">
        <f t="shared" si="25"/>
        <v/>
      </c>
    </row>
    <row r="412" spans="1:12" x14ac:dyDescent="0.35">
      <c r="A412" s="18" t="s">
        <v>189</v>
      </c>
      <c r="B412">
        <f>_xlfn.FLOOR.MATH(VLOOKUP(Tbl_FusionPower[[#This Row],[FusionPower]],primary[[id]:[tier]],2,FALSE),1)</f>
        <v>10</v>
      </c>
      <c r="C412" t="s">
        <v>1135</v>
      </c>
      <c r="G412" t="str">
        <f t="shared" si="24"/>
        <v>FusionPower10</v>
      </c>
      <c r="L412" s="14" t="str">
        <f t="shared" si="25"/>
        <v>@PART[*]:HAS[#kiwiBranch[FusionPower],#kiwiTier[10]]:FOR[zKiwiTechTree]
{
    @TechRequired = fusionPower
}</v>
      </c>
    </row>
    <row r="413" spans="1:12" x14ac:dyDescent="0.35">
      <c r="A413" t="s">
        <v>215</v>
      </c>
      <c r="B413">
        <f>_xlfn.FLOOR.MATH(VLOOKUP(Tbl_FusionPower[[#This Row],[FusionPower]],primary[[id]:[tier]],2,FALSE),1)</f>
        <v>11</v>
      </c>
      <c r="C413" t="s">
        <v>1135</v>
      </c>
      <c r="G413" t="str">
        <f t="shared" ref="G413:G418" si="26">_xlfn.CONCAT(C413,B413)</f>
        <v>FusionPower11</v>
      </c>
      <c r="L413" s="14" t="str">
        <f t="shared" si="25"/>
        <v>@PART[*]:HAS[#kiwiBranch[FusionPower],#kiwiTier[11]]:FOR[zKiwiTechTree]
{
    @TechRequired = advFusionReactions
}</v>
      </c>
    </row>
    <row r="414" spans="1:12" x14ac:dyDescent="0.35">
      <c r="A414" t="s">
        <v>230</v>
      </c>
      <c r="B414">
        <f>_xlfn.FLOOR.MATH(VLOOKUP(Tbl_FusionPower[[#This Row],[FusionPower]],primary[[id]:[tier]],2,FALSE),1)</f>
        <v>12</v>
      </c>
      <c r="C414" t="s">
        <v>1135</v>
      </c>
      <c r="G414" t="str">
        <f t="shared" si="26"/>
        <v>FusionPower12</v>
      </c>
      <c r="L414" s="14" t="str">
        <f t="shared" si="25"/>
        <v>@PART[*]:HAS[#kiwiBranch[FusionPower],#kiwiTier[12]]:FOR[zKiwiTechTree]
{
    @TechRequired = exoticReactions
}</v>
      </c>
    </row>
    <row r="415" spans="1:12" x14ac:dyDescent="0.35">
      <c r="A415" t="s">
        <v>237</v>
      </c>
      <c r="B415">
        <f>_xlfn.FLOOR.MATH(VLOOKUP(Tbl_FusionPower[[#This Row],[FusionPower]],primary[[id]:[tier]],2,FALSE),1)</f>
        <v>13</v>
      </c>
      <c r="C415" t="s">
        <v>1135</v>
      </c>
      <c r="G415" t="str">
        <f t="shared" si="26"/>
        <v>FusionPower13</v>
      </c>
      <c r="L415" s="14" t="str">
        <f t="shared" si="25"/>
        <v>@PART[*]:HAS[#kiwiBranch[FusionPower],#kiwiTier[13]]:FOR[zKiwiTechTree]
{
    @TechRequired = quantumReactions
}</v>
      </c>
    </row>
    <row r="416" spans="1:12" x14ac:dyDescent="0.35">
      <c r="G416" t="str">
        <f t="shared" si="26"/>
        <v/>
      </c>
      <c r="L416" s="14" t="str">
        <f t="shared" si="25"/>
        <v/>
      </c>
    </row>
    <row r="417" spans="1:12" x14ac:dyDescent="0.35">
      <c r="G417" t="str">
        <f t="shared" si="26"/>
        <v/>
      </c>
      <c r="L417" s="14" t="str">
        <f t="shared" si="25"/>
        <v/>
      </c>
    </row>
    <row r="418" spans="1:12" x14ac:dyDescent="0.35">
      <c r="A418" t="s">
        <v>1136</v>
      </c>
      <c r="B418" t="s">
        <v>247</v>
      </c>
      <c r="C418" t="s">
        <v>1165</v>
      </c>
      <c r="G418" t="str">
        <f t="shared" si="26"/>
        <v>TitleTier</v>
      </c>
      <c r="L418" s="14" t="str">
        <f t="shared" si="25"/>
        <v/>
      </c>
    </row>
    <row r="419" spans="1:12" x14ac:dyDescent="0.35">
      <c r="A419" s="18" t="s">
        <v>0</v>
      </c>
      <c r="B419">
        <f>_xlfn.FLOOR.MATH(VLOOKUP(Tbl_FuelTankStandard[[#This Row],[FuelTankStandard]],primary[[id]:[tier]],2,FALSE),1)</f>
        <v>0</v>
      </c>
      <c r="C419" t="s">
        <v>1136</v>
      </c>
      <c r="G419" t="str">
        <f t="shared" ref="G419:G427" si="27">_xlfn.CONCAT(C419,B419)</f>
        <v>FuelTankStandard0</v>
      </c>
      <c r="L419" s="14" t="str">
        <f t="shared" si="25"/>
        <v>@PART[*]:HAS[#kiwiBranch[FuelTankStandard],#kiwiTier[0]]:FOR[zKiwiTechTree]
{
    @TechRequired = start
}</v>
      </c>
    </row>
    <row r="420" spans="1:12" x14ac:dyDescent="0.35">
      <c r="A420" t="s">
        <v>994</v>
      </c>
      <c r="B420">
        <f>_xlfn.FLOOR.MATH(VLOOKUP(Tbl_FuelTankStandard[[#This Row],[FuelTankStandard]],primary[[id]:[tier]],2,FALSE),1)</f>
        <v>1</v>
      </c>
      <c r="C420" t="s">
        <v>1136</v>
      </c>
      <c r="G420" t="str">
        <f t="shared" si="27"/>
        <v>FuelTankStandard1</v>
      </c>
      <c r="L420" s="14" t="str">
        <f t="shared" si="25"/>
        <v>@PART[*]:HAS[#kiwiBranch[FuelTankStandard],#kiwiTier[1]]:FOR[zKiwiTechTree]
{
    @TechRequired = primitiveConstruction
}</v>
      </c>
    </row>
    <row r="421" spans="1:12" x14ac:dyDescent="0.35">
      <c r="A421" t="s">
        <v>1012</v>
      </c>
      <c r="B421">
        <f>_xlfn.FLOOR.MATH(VLOOKUP(Tbl_FuelTankStandard[[#This Row],[FuelTankStandard]],primary[[id]:[tier]],2,FALSE),1)</f>
        <v>2</v>
      </c>
      <c r="C421" t="s">
        <v>1136</v>
      </c>
      <c r="G421" t="str">
        <f t="shared" si="27"/>
        <v>FuelTankStandard2</v>
      </c>
      <c r="L421" s="14" t="str">
        <f t="shared" si="25"/>
        <v>@PART[*]:HAS[#kiwiBranch[FuelTankStandard],#kiwiTier[2]]:FOR[zKiwiTechTree]
{
    @TechRequired = prototypeFuelSystems
}</v>
      </c>
    </row>
    <row r="422" spans="1:12" x14ac:dyDescent="0.35">
      <c r="A422" t="s">
        <v>12</v>
      </c>
      <c r="B422">
        <f>_xlfn.FLOOR.MATH(VLOOKUP(Tbl_FuelTankStandard[[#This Row],[FuelTankStandard]],primary[[id]:[tier]],2,FALSE),1)</f>
        <v>3</v>
      </c>
      <c r="C422" t="s">
        <v>1136</v>
      </c>
      <c r="G422" t="str">
        <f t="shared" si="27"/>
        <v>FuelTankStandard3</v>
      </c>
      <c r="L422" s="14" t="str">
        <f t="shared" si="25"/>
        <v>@PART[*]:HAS[#kiwiBranch[FuelTankStandard],#kiwiTier[3]]:FOR[zKiwiTechTree]
{
    @TechRequired = earlyFuelSystems
}</v>
      </c>
    </row>
    <row r="423" spans="1:12" x14ac:dyDescent="0.35">
      <c r="A423" t="s">
        <v>22</v>
      </c>
      <c r="B423">
        <f>_xlfn.FLOOR.MATH(VLOOKUP(Tbl_FuelTankStandard[[#This Row],[FuelTankStandard]],primary[[id]:[tier]],2,FALSE),1)</f>
        <v>4</v>
      </c>
      <c r="C423" t="s">
        <v>1136</v>
      </c>
      <c r="G423" t="str">
        <f t="shared" si="27"/>
        <v>FuelTankStandard4</v>
      </c>
      <c r="L423" s="14" t="str">
        <f t="shared" si="25"/>
        <v>@PART[*]:HAS[#kiwiBranch[FuelTankStandard],#kiwiTier[4]]:FOR[zKiwiTechTree]
{
    @TechRequired = basicFuelSystems
}</v>
      </c>
    </row>
    <row r="424" spans="1:12" x14ac:dyDescent="0.35">
      <c r="A424" t="s">
        <v>37</v>
      </c>
      <c r="B424">
        <f>_xlfn.FLOOR.MATH(VLOOKUP(Tbl_FuelTankStandard[[#This Row],[FuelTankStandard]],primary[[id]:[tier]],2,FALSE),1)</f>
        <v>5</v>
      </c>
      <c r="C424" t="s">
        <v>1136</v>
      </c>
      <c r="G424" t="str">
        <f t="shared" si="27"/>
        <v>FuelTankStandard5</v>
      </c>
      <c r="L424" s="14" t="str">
        <f t="shared" si="25"/>
        <v>@PART[*]:HAS[#kiwiBranch[FuelTankStandard],#kiwiTier[5]]:FOR[zKiwiTechTree]
{
    @TechRequired = fuelSystems
}</v>
      </c>
    </row>
    <row r="425" spans="1:12" x14ac:dyDescent="0.35">
      <c r="A425" t="s">
        <v>60</v>
      </c>
      <c r="B425">
        <f>_xlfn.FLOOR.MATH(VLOOKUP(Tbl_FuelTankStandard[[#This Row],[FuelTankStandard]],primary[[id]:[tier]],2,FALSE),1)</f>
        <v>6</v>
      </c>
      <c r="C425" t="s">
        <v>1136</v>
      </c>
      <c r="G425" t="str">
        <f t="shared" si="27"/>
        <v>FuelTankStandard6</v>
      </c>
      <c r="L425" s="14" t="str">
        <f t="shared" si="25"/>
        <v>@PART[*]:HAS[#kiwiBranch[FuelTankStandard],#kiwiTier[6]]:FOR[zKiwiTechTree]
{
    @TechRequired = advFuelSystems
}</v>
      </c>
    </row>
    <row r="426" spans="1:12" x14ac:dyDescent="0.35">
      <c r="A426" t="s">
        <v>86</v>
      </c>
      <c r="B426">
        <f>_xlfn.FLOOR.MATH(VLOOKUP(Tbl_FuelTankStandard[[#This Row],[FuelTankStandard]],primary[[id]:[tier]],2,FALSE),1)</f>
        <v>7</v>
      </c>
      <c r="C426" t="s">
        <v>1136</v>
      </c>
      <c r="G426" t="str">
        <f t="shared" si="27"/>
        <v>FuelTankStandard7</v>
      </c>
      <c r="L426" s="14" t="str">
        <f t="shared" si="25"/>
        <v>@PART[*]:HAS[#kiwiBranch[FuelTankStandard],#kiwiTier[7]]:FOR[zKiwiTechTree]
{
    @TechRequired = largeVolumeContainment
}</v>
      </c>
    </row>
    <row r="427" spans="1:12" x14ac:dyDescent="0.35">
      <c r="A427" t="s">
        <v>126</v>
      </c>
      <c r="B427">
        <f>_xlfn.FLOOR.MATH(VLOOKUP(Tbl_FuelTankStandard[[#This Row],[FuelTankStandard]],primary[[id]:[tier]],2,FALSE),1)</f>
        <v>8</v>
      </c>
      <c r="C427" t="s">
        <v>1136</v>
      </c>
      <c r="G427" t="str">
        <f t="shared" si="27"/>
        <v>FuelTankStandard8</v>
      </c>
      <c r="L427" s="14" t="str">
        <f t="shared" si="25"/>
        <v>@PART[*]:HAS[#kiwiBranch[FuelTankStandard],#kiwiTier[8]]:FOR[zKiwiTechTree]
{
    @TechRequired = highPerformanceFuelSystems
}</v>
      </c>
    </row>
    <row r="428" spans="1:12" x14ac:dyDescent="0.35">
      <c r="A428" t="s">
        <v>155</v>
      </c>
      <c r="B428">
        <f>_xlfn.FLOOR.MATH(VLOOKUP(Tbl_FuelTankStandard[[#This Row],[FuelTankStandard]],primary[[id]:[tier]],2,FALSE),1)</f>
        <v>9</v>
      </c>
      <c r="C428" t="s">
        <v>1136</v>
      </c>
      <c r="G428" t="str">
        <f t="shared" ref="G428:G493" si="28">_xlfn.CONCAT(C428,B428)</f>
        <v>FuelTankStandard9</v>
      </c>
      <c r="L428" s="14" t="str">
        <f t="shared" si="25"/>
        <v>@PART[*]:HAS[#kiwiBranch[FuelTankStandard],#kiwiTier[9]]:FOR[zKiwiTechTree]
{
    @TechRequired = specializedFuelStorage
}</v>
      </c>
    </row>
    <row r="429" spans="1:12" x14ac:dyDescent="0.35">
      <c r="A429" t="s">
        <v>199</v>
      </c>
      <c r="B429">
        <f>_xlfn.FLOOR.MATH(VLOOKUP(Tbl_FuelTankStandard[[#This Row],[FuelTankStandard]],primary[[id]:[tier]],2,FALSE),1)</f>
        <v>10</v>
      </c>
      <c r="C429" t="s">
        <v>1136</v>
      </c>
      <c r="G429" t="str">
        <f t="shared" si="28"/>
        <v>FuelTankStandard10</v>
      </c>
      <c r="L429" s="14" t="str">
        <f t="shared" si="25"/>
        <v>@PART[*]:HAS[#kiwiBranch[FuelTankStandard],#kiwiTier[10]]:FOR[zKiwiTechTree]
{
    @TechRequired = exoticFuelStorage
}</v>
      </c>
    </row>
    <row r="430" spans="1:12" x14ac:dyDescent="0.35">
      <c r="A430" t="s">
        <v>221</v>
      </c>
      <c r="B430">
        <f>_xlfn.FLOOR.MATH(VLOOKUP(Tbl_FuelTankStandard[[#This Row],[FuelTankStandard]],primary[[id]:[tier]],2,FALSE),1)</f>
        <v>11</v>
      </c>
      <c r="C430" t="s">
        <v>1136</v>
      </c>
      <c r="G430" t="str">
        <f t="shared" si="28"/>
        <v>FuelTankStandard11</v>
      </c>
      <c r="L430" s="14" t="str">
        <f t="shared" si="25"/>
        <v>@PART[*]:HAS[#kiwiBranch[FuelTankStandard],#kiwiTier[11]]:FOR[zKiwiTechTree]
{
    @TechRequired = extremeFuelStorage
}</v>
      </c>
    </row>
    <row r="431" spans="1:12" x14ac:dyDescent="0.35">
      <c r="G431" t="str">
        <f t="shared" si="28"/>
        <v/>
      </c>
      <c r="L431" s="14" t="str">
        <f t="shared" si="25"/>
        <v/>
      </c>
    </row>
    <row r="432" spans="1:12" x14ac:dyDescent="0.35">
      <c r="G432" t="str">
        <f t="shared" si="28"/>
        <v/>
      </c>
      <c r="L432" s="14" t="str">
        <f t="shared" si="25"/>
        <v/>
      </c>
    </row>
    <row r="433" spans="1:12" x14ac:dyDescent="0.35">
      <c r="A433" t="s">
        <v>1137</v>
      </c>
      <c r="B433" t="s">
        <v>247</v>
      </c>
      <c r="C433" t="s">
        <v>1165</v>
      </c>
      <c r="G433" t="str">
        <f t="shared" si="28"/>
        <v>TitleTier</v>
      </c>
      <c r="L433" s="14" t="str">
        <f t="shared" si="25"/>
        <v/>
      </c>
    </row>
    <row r="434" spans="1:12" x14ac:dyDescent="0.35">
      <c r="A434" s="18" t="s">
        <v>23</v>
      </c>
      <c r="B434">
        <f>_xlfn.FLOOR.MATH(VLOOKUP(Tbl_FuelTankBalloon[[#This Row],[FuelTankBalloon]],primary[[id]:[tier]],2,FALSE),1)</f>
        <v>4</v>
      </c>
      <c r="C434" t="s">
        <v>1137</v>
      </c>
      <c r="G434" t="str">
        <f t="shared" si="28"/>
        <v>FuelTankBalloon4</v>
      </c>
      <c r="L434" s="14" t="str">
        <f t="shared" si="25"/>
        <v>@PART[*]:HAS[#kiwiBranch[FuelTankBalloon],#kiwiTier[4]]:FOR[zKiwiTechTree]
{
    @TechRequired = fuelLines
}</v>
      </c>
    </row>
    <row r="435" spans="1:12" x14ac:dyDescent="0.35">
      <c r="A435" t="s">
        <v>38</v>
      </c>
      <c r="B435">
        <f>_xlfn.FLOOR.MATH(VLOOKUP(Tbl_FuelTankBalloon[[#This Row],[FuelTankBalloon]],primary[[id]:[tier]],2,FALSE),1)</f>
        <v>5</v>
      </c>
      <c r="C435" t="s">
        <v>1137</v>
      </c>
      <c r="G435" t="str">
        <f t="shared" si="28"/>
        <v>FuelTankBalloon5</v>
      </c>
      <c r="L435" s="14" t="str">
        <f t="shared" si="25"/>
        <v>@PART[*]:HAS[#kiwiBranch[FuelTankBalloon],#kiwiTier[5]]:FOR[zKiwiTechTree]
{
    @TechRequired = flexibleFuelSolutions
}</v>
      </c>
    </row>
    <row r="436" spans="1:12" x14ac:dyDescent="0.35">
      <c r="A436" t="s">
        <v>61</v>
      </c>
      <c r="B436">
        <f>_xlfn.FLOOR.MATH(VLOOKUP(Tbl_FuelTankBalloon[[#This Row],[FuelTankBalloon]],primary[[id]:[tier]],2,FALSE),1)</f>
        <v>6</v>
      </c>
      <c r="C436" t="s">
        <v>1137</v>
      </c>
      <c r="G436" t="str">
        <f t="shared" si="28"/>
        <v>FuelTankBalloon6</v>
      </c>
      <c r="L436" s="14" t="str">
        <f t="shared" si="25"/>
        <v>@PART[*]:HAS[#kiwiBranch[FuelTankBalloon],#kiwiTier[6]]:FOR[zKiwiTechTree]
{
    @TechRequired = advancedFlexibleFuelSystems
}</v>
      </c>
    </row>
    <row r="437" spans="1:12" x14ac:dyDescent="0.35">
      <c r="A437" t="s">
        <v>203</v>
      </c>
      <c r="B437">
        <f>_xlfn.FLOOR.MATH(VLOOKUP(Tbl_FuelTankBalloon[[#This Row],[FuelTankBalloon]],primary[[id]:[tier]],2,FALSE),1)</f>
        <v>7</v>
      </c>
      <c r="C437" t="s">
        <v>1137</v>
      </c>
      <c r="G437" t="str">
        <f t="shared" si="28"/>
        <v>FuelTankBalloon7</v>
      </c>
      <c r="L437" s="14" t="str">
        <f t="shared" si="25"/>
        <v>@PART[*]:HAS[#kiwiBranch[FuelTankBalloon],#kiwiTier[7]]:FOR[zKiwiTechTree]
{
    @TechRequired = largeFlexibleFuelSystems
}</v>
      </c>
    </row>
    <row r="438" spans="1:12" x14ac:dyDescent="0.35">
      <c r="A438" t="s">
        <v>202</v>
      </c>
      <c r="B438">
        <f>_xlfn.FLOOR.MATH(VLOOKUP(Tbl_FuelTankBalloon[[#This Row],[FuelTankBalloon]],primary[[id]:[tier]],2,FALSE),1)</f>
        <v>8</v>
      </c>
      <c r="C438" t="s">
        <v>1137</v>
      </c>
      <c r="G438" t="str">
        <f t="shared" si="28"/>
        <v>FuelTankBalloon8</v>
      </c>
      <c r="L438" s="14" t="str">
        <f t="shared" si="25"/>
        <v>@PART[*]:HAS[#kiwiBranch[FuelTankBalloon],#kiwiTier[8]]:FOR[zKiwiTechTree]
{
    @TechRequired = hugeFlexibleFuelSystems
}</v>
      </c>
    </row>
    <row r="439" spans="1:12" x14ac:dyDescent="0.35">
      <c r="A439" t="s">
        <v>206</v>
      </c>
      <c r="B439">
        <f>_xlfn.FLOOR.MATH(VLOOKUP(Tbl_FuelTankBalloon[[#This Row],[FuelTankBalloon]],primary[[id]:[tier]],2,FALSE),1)</f>
        <v>9</v>
      </c>
      <c r="C439" t="s">
        <v>1137</v>
      </c>
      <c r="G439" t="str">
        <f t="shared" si="28"/>
        <v>FuelTankBalloon9</v>
      </c>
      <c r="L439" s="14" t="str">
        <f t="shared" si="25"/>
        <v>@PART[*]:HAS[#kiwiBranch[FuelTankBalloon],#kiwiTier[9]]:FOR[zKiwiTechTree]
{
    @TechRequired = highPerformanceFlexibleFuelSystems
}</v>
      </c>
    </row>
    <row r="440" spans="1:12" x14ac:dyDescent="0.35">
      <c r="A440" t="s">
        <v>199</v>
      </c>
      <c r="B440">
        <f>_xlfn.FLOOR.MATH(VLOOKUP(Tbl_FuelTankBalloon[[#This Row],[FuelTankBalloon]],primary[[id]:[tier]],2,FALSE),1)</f>
        <v>10</v>
      </c>
      <c r="C440" t="s">
        <v>1137</v>
      </c>
      <c r="G440" t="str">
        <f t="shared" si="28"/>
        <v>FuelTankBalloon10</v>
      </c>
      <c r="L440" s="14" t="str">
        <f t="shared" si="25"/>
        <v>@PART[*]:HAS[#kiwiBranch[FuelTankBalloon],#kiwiTier[10]]:FOR[zKiwiTechTree]
{
    @TechRequired = exoticFuelStorage
}</v>
      </c>
    </row>
    <row r="441" spans="1:12" x14ac:dyDescent="0.35">
      <c r="A441" t="s">
        <v>221</v>
      </c>
      <c r="B441">
        <f>_xlfn.FLOOR.MATH(VLOOKUP(Tbl_FuelTankBalloon[[#This Row],[FuelTankBalloon]],primary[[id]:[tier]],2,FALSE),1)</f>
        <v>11</v>
      </c>
      <c r="C441" t="s">
        <v>1137</v>
      </c>
      <c r="G441" t="str">
        <f t="shared" si="28"/>
        <v>FuelTankBalloon11</v>
      </c>
      <c r="L441" s="14" t="str">
        <f t="shared" si="25"/>
        <v>@PART[*]:HAS[#kiwiBranch[FuelTankBalloon],#kiwiTier[11]]:FOR[zKiwiTechTree]
{
    @TechRequired = extremeFuelStorage
}</v>
      </c>
    </row>
    <row r="442" spans="1:12" x14ac:dyDescent="0.35">
      <c r="G442" t="str">
        <f t="shared" si="28"/>
        <v/>
      </c>
      <c r="L442" s="14" t="str">
        <f t="shared" si="25"/>
        <v/>
      </c>
    </row>
    <row r="443" spans="1:12" x14ac:dyDescent="0.35">
      <c r="G443" t="str">
        <f t="shared" si="28"/>
        <v/>
      </c>
      <c r="L443" s="14" t="str">
        <f t="shared" si="25"/>
        <v/>
      </c>
    </row>
    <row r="444" spans="1:12" x14ac:dyDescent="0.35">
      <c r="A444" t="s">
        <v>1138</v>
      </c>
      <c r="B444" t="s">
        <v>247</v>
      </c>
      <c r="C444" t="s">
        <v>1165</v>
      </c>
      <c r="G444" t="str">
        <f t="shared" si="28"/>
        <v>TitleTier</v>
      </c>
      <c r="L444" s="14" t="str">
        <f t="shared" si="25"/>
        <v/>
      </c>
    </row>
    <row r="445" spans="1:12" x14ac:dyDescent="0.35">
      <c r="A445" s="18" t="s">
        <v>109</v>
      </c>
      <c r="B445">
        <f>_xlfn.FLOOR.MATH(VLOOKUP(Tbl_FuelTankNobleGas[[#This Row],[FuelTankNobleGas]],primary[[id]:[tier]],2,FALSE),1)</f>
        <v>7</v>
      </c>
      <c r="C445" t="s">
        <v>1138</v>
      </c>
      <c r="G445" t="str">
        <f t="shared" si="28"/>
        <v>FuelTankNobleGas7</v>
      </c>
      <c r="L445" s="14" t="str">
        <f t="shared" si="25"/>
        <v>@PART[*]:HAS[#kiwiBranch[FuelTankNobleGas],#kiwiTier[7]]:FOR[zKiwiTechTree]
{
    @TechRequired = nobleGasFuelSystems
}</v>
      </c>
    </row>
    <row r="446" spans="1:12" x14ac:dyDescent="0.35">
      <c r="A446" t="s">
        <v>193</v>
      </c>
      <c r="B446">
        <f>_xlfn.FLOOR.MATH(VLOOKUP(Tbl_FuelTankNobleGas[[#This Row],[FuelTankNobleGas]],primary[[id]:[tier]],2,FALSE),1)</f>
        <v>10</v>
      </c>
      <c r="C446" t="s">
        <v>1138</v>
      </c>
      <c r="G446" t="str">
        <f t="shared" si="28"/>
        <v>FuelTankNobleGas10</v>
      </c>
      <c r="L446" s="14" t="str">
        <f t="shared" si="25"/>
        <v>@PART[*]:HAS[#kiwiBranch[FuelTankNobleGas],#kiwiTier[10]]:FOR[zKiwiTechTree]
{
    @TechRequired = lithiumFuelSystems
}</v>
      </c>
    </row>
    <row r="447" spans="1:12" x14ac:dyDescent="0.35">
      <c r="G447" t="str">
        <f t="shared" si="28"/>
        <v/>
      </c>
      <c r="L447" s="14" t="str">
        <f t="shared" si="25"/>
        <v/>
      </c>
    </row>
    <row r="448" spans="1:12" x14ac:dyDescent="0.35">
      <c r="G448" t="str">
        <f t="shared" si="28"/>
        <v/>
      </c>
      <c r="L448" s="14" t="str">
        <f t="shared" si="25"/>
        <v/>
      </c>
    </row>
    <row r="449" spans="1:12" x14ac:dyDescent="0.35">
      <c r="A449" t="s">
        <v>1139</v>
      </c>
      <c r="B449" t="s">
        <v>247</v>
      </c>
      <c r="C449" t="s">
        <v>1165</v>
      </c>
      <c r="G449" t="str">
        <f t="shared" si="28"/>
        <v>TitleTier</v>
      </c>
      <c r="L449" s="14" t="str">
        <f t="shared" si="25"/>
        <v/>
      </c>
    </row>
    <row r="450" spans="1:12" x14ac:dyDescent="0.35">
      <c r="A450" s="18" t="s">
        <v>106</v>
      </c>
      <c r="B450">
        <f>_xlfn.FLOOR.MATH(VLOOKUP(Tbl_FuelTankNuclear[[#This Row],[FuelTankNuclear]],primary[[id]:[tier]],2,FALSE),1)</f>
        <v>7</v>
      </c>
      <c r="C450" t="s">
        <v>1139</v>
      </c>
      <c r="G450" t="str">
        <f t="shared" si="28"/>
        <v>FuelTankNuclear7</v>
      </c>
      <c r="L450" s="14" t="str">
        <f t="shared" si="25"/>
        <v>@PART[*]:HAS[#kiwiBranch[FuelTankNuclear],#kiwiTier[7]]:FOR[zKiwiTechTree]
{
    @TechRequired = nuclearFuelSystems
}</v>
      </c>
    </row>
    <row r="451" spans="1:12" x14ac:dyDescent="0.35">
      <c r="G451" t="str">
        <f t="shared" si="28"/>
        <v/>
      </c>
      <c r="L451" s="14" t="str">
        <f t="shared" si="25"/>
        <v/>
      </c>
    </row>
    <row r="452" spans="1:12" x14ac:dyDescent="0.35">
      <c r="G452" t="str">
        <f t="shared" si="28"/>
        <v/>
      </c>
      <c r="L452" s="14" t="str">
        <f t="shared" si="25"/>
        <v/>
      </c>
    </row>
    <row r="453" spans="1:12" x14ac:dyDescent="0.35">
      <c r="A453" t="s">
        <v>1146</v>
      </c>
      <c r="B453" t="s">
        <v>247</v>
      </c>
      <c r="C453" t="s">
        <v>1165</v>
      </c>
      <c r="G453" t="str">
        <f t="shared" si="28"/>
        <v>TitleTier</v>
      </c>
      <c r="L453" s="14" t="str">
        <f t="shared" si="25"/>
        <v/>
      </c>
    </row>
    <row r="454" spans="1:12" x14ac:dyDescent="0.35">
      <c r="A454" s="18" t="s">
        <v>0</v>
      </c>
      <c r="B454">
        <f>_xlfn.FLOOR.MATH(VLOOKUP(Tbl_ProbesSatellite[[#This Row],[ProbesSatellite]],primary[[id]:[tier]],2,FALSE),1)</f>
        <v>0</v>
      </c>
      <c r="C454" t="s">
        <v>1146</v>
      </c>
      <c r="G454" t="str">
        <f t="shared" si="28"/>
        <v>ProbesSatellite0</v>
      </c>
      <c r="L454" s="14" t="str">
        <f t="shared" si="25"/>
        <v>@PART[*]:HAS[#kiwiBranch[ProbesSatellite],#kiwiTier[0]]:FOR[zKiwiTechTree]
{
    @TechRequired = start
}</v>
      </c>
    </row>
    <row r="455" spans="1:12" x14ac:dyDescent="0.35">
      <c r="A455" t="s">
        <v>120</v>
      </c>
      <c r="B455">
        <f>_xlfn.FLOOR.MATH(VLOOKUP(Tbl_ProbesSatellite[[#This Row],[ProbesSatellite]],primary[[id]:[tier]],2,FALSE),1)</f>
        <v>1</v>
      </c>
      <c r="C455" t="s">
        <v>1146</v>
      </c>
      <c r="G455" t="str">
        <f t="shared" si="28"/>
        <v>ProbesSatellite1</v>
      </c>
      <c r="L455" s="14" t="str">
        <f t="shared" si="25"/>
        <v>@PART[*]:HAS[#kiwiBranch[ProbesSatellite],#kiwiTier[1]]:FOR[zKiwiTechTree]
{
    @TechRequired = algebra
}</v>
      </c>
    </row>
    <row r="456" spans="1:12" x14ac:dyDescent="0.35">
      <c r="A456" t="s">
        <v>7</v>
      </c>
      <c r="B456">
        <f>_xlfn.FLOOR.MATH(VLOOKUP(Tbl_ProbesSatellite[[#This Row],[ProbesSatellite]],primary[[id]:[tier]],2,FALSE),1)</f>
        <v>2</v>
      </c>
      <c r="C456" t="s">
        <v>1146</v>
      </c>
      <c r="G456" t="str">
        <f t="shared" si="28"/>
        <v>ProbesSatellite2</v>
      </c>
      <c r="L456" s="14" t="str">
        <f t="shared" si="25"/>
        <v>@PART[*]:HAS[#kiwiBranch[ProbesSatellite],#kiwiTier[2]]:FOR[zKiwiTechTree]
{
    @TechRequired = engineering101
}</v>
      </c>
    </row>
    <row r="457" spans="1:12" x14ac:dyDescent="0.35">
      <c r="A457" t="s">
        <v>1013</v>
      </c>
      <c r="B457">
        <f>_xlfn.FLOOR.MATH(VLOOKUP(Tbl_ProbesSatellite[[#This Row],[ProbesSatellite]],primary[[id]:[tier]],2,FALSE),1)</f>
        <v>3</v>
      </c>
      <c r="C457" t="s">
        <v>1146</v>
      </c>
      <c r="G457" t="str">
        <f t="shared" si="28"/>
        <v>ProbesSatellite3</v>
      </c>
      <c r="L457" s="14" t="str">
        <f t="shared" si="25"/>
        <v>@PART[*]:HAS[#kiwiBranch[ProbesSatellite],#kiwiTier[3]]:FOR[zKiwiTechTree]
{
    @TechRequired = prototypeSatellites
}</v>
      </c>
    </row>
    <row r="458" spans="1:12" x14ac:dyDescent="0.35">
      <c r="A458" t="s">
        <v>1014</v>
      </c>
      <c r="B458">
        <f>_xlfn.FLOOR.MATH(VLOOKUP(Tbl_ProbesSatellite[[#This Row],[ProbesSatellite]],primary[[id]:[tier]],2,FALSE),1)</f>
        <v>4</v>
      </c>
      <c r="C458" t="s">
        <v>1146</v>
      </c>
      <c r="G458" t="str">
        <f t="shared" si="28"/>
        <v>ProbesSatellite4</v>
      </c>
      <c r="L458" s="14" t="str">
        <f t="shared" si="25"/>
        <v>@PART[*]:HAS[#kiwiBranch[ProbesSatellite],#kiwiTier[4]]:FOR[zKiwiTechTree]
{
    @TechRequired = basicSatellites
}</v>
      </c>
    </row>
    <row r="459" spans="1:12" x14ac:dyDescent="0.35">
      <c r="A459" t="s">
        <v>1015</v>
      </c>
      <c r="B459">
        <f>_xlfn.FLOOR.MATH(VLOOKUP(Tbl_ProbesSatellite[[#This Row],[ProbesSatellite]],primary[[id]:[tier]],2,FALSE),1)</f>
        <v>5</v>
      </c>
      <c r="C459" t="s">
        <v>1146</v>
      </c>
      <c r="G459" t="str">
        <f t="shared" si="28"/>
        <v>ProbesSatellite5</v>
      </c>
      <c r="L459" s="14" t="str">
        <f t="shared" si="25"/>
        <v>@PART[*]:HAS[#kiwiBranch[ProbesSatellite],#kiwiTier[5]]:FOR[zKiwiTechTree]
{
    @TechRequired = earlySatellites
}</v>
      </c>
    </row>
    <row r="460" spans="1:12" x14ac:dyDescent="0.35">
      <c r="A460" t="s">
        <v>74</v>
      </c>
      <c r="B460">
        <f>_xlfn.FLOOR.MATH(VLOOKUP(Tbl_ProbesSatellite[[#This Row],[ProbesSatellite]],primary[[id]:[tier]],2,FALSE),1)</f>
        <v>6</v>
      </c>
      <c r="C460" t="s">
        <v>1146</v>
      </c>
      <c r="G460" t="str">
        <f t="shared" si="28"/>
        <v>ProbesSatellite6</v>
      </c>
      <c r="L460" s="14" t="str">
        <f t="shared" si="25"/>
        <v>@PART[*]:HAS[#kiwiBranch[ProbesSatellite],#kiwiTier[6]]:FOR[zKiwiTechTree]
{
    @TechRequired = communicationSatellites
}</v>
      </c>
    </row>
    <row r="461" spans="1:12" x14ac:dyDescent="0.35">
      <c r="A461" t="s">
        <v>99</v>
      </c>
      <c r="B461">
        <f>_xlfn.FLOOR.MATH(VLOOKUP(Tbl_ProbesSatellite[[#This Row],[ProbesSatellite]],primary[[id]:[tier]],2,FALSE),1)</f>
        <v>7</v>
      </c>
      <c r="C461" t="s">
        <v>1146</v>
      </c>
      <c r="G461" t="str">
        <f t="shared" si="28"/>
        <v>ProbesSatellite7</v>
      </c>
      <c r="L461" s="14" t="str">
        <f t="shared" si="25"/>
        <v>@PART[*]:HAS[#kiwiBranch[ProbesSatellite],#kiwiTier[7]]:FOR[zKiwiTechTree]
{
    @TechRequired = unmannedTech
}</v>
      </c>
    </row>
    <row r="462" spans="1:12" x14ac:dyDescent="0.35">
      <c r="A462" t="s">
        <v>140</v>
      </c>
      <c r="B462">
        <f>_xlfn.FLOOR.MATH(VLOOKUP(Tbl_ProbesSatellite[[#This Row],[ProbesSatellite]],primary[[id]:[tier]],2,FALSE),1)</f>
        <v>8</v>
      </c>
      <c r="C462" t="s">
        <v>1146</v>
      </c>
      <c r="G462" t="str">
        <f t="shared" si="28"/>
        <v>ProbesSatellite8</v>
      </c>
      <c r="L462" s="14" t="str">
        <f t="shared" si="25"/>
        <v>@PART[*]:HAS[#kiwiBranch[ProbesSatellite],#kiwiTier[8]]:FOR[zKiwiTechTree]
{
    @TechRequired = advUnmanned
}</v>
      </c>
    </row>
    <row r="463" spans="1:12" x14ac:dyDescent="0.35">
      <c r="A463" t="s">
        <v>174</v>
      </c>
      <c r="B463">
        <f>_xlfn.FLOOR.MATH(VLOOKUP(Tbl_ProbesSatellite[[#This Row],[ProbesSatellite]],primary[[id]:[tier]],2,FALSE),1)</f>
        <v>9</v>
      </c>
      <c r="C463" t="s">
        <v>1146</v>
      </c>
      <c r="G463" t="str">
        <f t="shared" si="28"/>
        <v>ProbesSatellite9</v>
      </c>
      <c r="L463" s="14" t="str">
        <f t="shared" si="25"/>
        <v>@PART[*]:HAS[#kiwiBranch[ProbesSatellite],#kiwiTier[9]]:FOR[zKiwiTechTree]
{
    @TechRequired = largeUnmanned
}</v>
      </c>
    </row>
    <row r="464" spans="1:12" x14ac:dyDescent="0.35">
      <c r="A464" t="s">
        <v>175</v>
      </c>
      <c r="B464">
        <f>_xlfn.FLOOR.MATH(VLOOKUP(Tbl_ProbesSatellite[[#This Row],[ProbesSatellite]],primary[[id]:[tier]],2,FALSE),1)</f>
        <v>10</v>
      </c>
      <c r="C464" t="s">
        <v>1146</v>
      </c>
      <c r="G464" t="str">
        <f t="shared" si="28"/>
        <v>ProbesSatellite10</v>
      </c>
      <c r="L464" s="14" t="str">
        <f t="shared" si="25"/>
        <v>@PART[*]:HAS[#kiwiBranch[ProbesSatellite],#kiwiTier[10]]:FOR[zKiwiTechTree]
{
    @TechRequired = artificialIntelligence
}</v>
      </c>
    </row>
    <row r="465" spans="1:12" x14ac:dyDescent="0.35">
      <c r="A465" t="s">
        <v>1514</v>
      </c>
      <c r="B465">
        <f>_xlfn.FLOOR.MATH(VLOOKUP(Tbl_ProbesSatellite[[#This Row],[ProbesSatellite]],primary[[id]:[tier]],2,FALSE),1)</f>
        <v>11</v>
      </c>
      <c r="C465" t="s">
        <v>1146</v>
      </c>
      <c r="G465" t="str">
        <f t="shared" ref="G465" si="29">_xlfn.CONCAT(C465,B465)</f>
        <v>ProbesSatellite11</v>
      </c>
      <c r="L465" s="14" t="str">
        <f t="shared" ref="L465:L528" si="30">IF(ISNUMBER(B465)=TRUE,_xlfn.CONCAT("@PART[*]:HAS[#kiwiBranch[",C465,"],#kiwiTier[",B465,"]]:FOR[zKiwiTechTree]",CHAR(10),"{",CHAR(10),"    @TechRequired = ",A465,CHAR(10),"}"),"")</f>
        <v>@PART[*]:HAS[#kiwiBranch[ProbesSatellite],#kiwiTier[11]]:FOR[zKiwiTechTree]
{
    @TechRequired = artificialConsciousness
}</v>
      </c>
    </row>
    <row r="466" spans="1:12" x14ac:dyDescent="0.35">
      <c r="G466" t="str">
        <f t="shared" si="28"/>
        <v/>
      </c>
      <c r="L466" s="14" t="str">
        <f t="shared" si="30"/>
        <v/>
      </c>
    </row>
    <row r="467" spans="1:12" x14ac:dyDescent="0.35">
      <c r="G467" t="str">
        <f t="shared" si="28"/>
        <v/>
      </c>
      <c r="L467" s="14" t="str">
        <f t="shared" si="30"/>
        <v/>
      </c>
    </row>
    <row r="468" spans="1:12" x14ac:dyDescent="0.35">
      <c r="A468" t="s">
        <v>1147</v>
      </c>
      <c r="B468" t="s">
        <v>247</v>
      </c>
      <c r="C468" t="s">
        <v>1165</v>
      </c>
      <c r="G468" t="str">
        <f t="shared" si="28"/>
        <v>TitleTier</v>
      </c>
      <c r="L468" s="14" t="str">
        <f t="shared" si="30"/>
        <v/>
      </c>
    </row>
    <row r="469" spans="1:12" x14ac:dyDescent="0.35">
      <c r="A469" s="18" t="s">
        <v>0</v>
      </c>
      <c r="B469">
        <f>_xlfn.FLOOR.MATH(VLOOKUP(Tbl_ProbesAvionics[[#This Row],[ProbesAvionics]],primary[[id]:[tier]],2,FALSE),1)</f>
        <v>0</v>
      </c>
      <c r="C469" t="s">
        <v>1147</v>
      </c>
      <c r="G469" t="str">
        <f t="shared" si="28"/>
        <v>ProbesAvionics0</v>
      </c>
      <c r="L469" s="14" t="str">
        <f t="shared" si="30"/>
        <v>@PART[*]:HAS[#kiwiBranch[ProbesAvionics],#kiwiTier[0]]:FOR[zKiwiTechTree]
{
    @TechRequired = start
}</v>
      </c>
    </row>
    <row r="470" spans="1:12" x14ac:dyDescent="0.35">
      <c r="A470" t="s">
        <v>120</v>
      </c>
      <c r="B470">
        <f>_xlfn.FLOOR.MATH(VLOOKUP(Tbl_ProbesAvionics[[#This Row],[ProbesAvionics]],primary[[id]:[tier]],2,FALSE),1)</f>
        <v>1</v>
      </c>
      <c r="C470" t="s">
        <v>1147</v>
      </c>
      <c r="G470" t="str">
        <f t="shared" si="28"/>
        <v>ProbesAvionics1</v>
      </c>
      <c r="L470" s="14" t="str">
        <f t="shared" si="30"/>
        <v>@PART[*]:HAS[#kiwiBranch[ProbesAvionics],#kiwiTier[1]]:FOR[zKiwiTechTree]
{
    @TechRequired = algebra
}</v>
      </c>
    </row>
    <row r="471" spans="1:12" x14ac:dyDescent="0.35">
      <c r="A471" t="s">
        <v>7</v>
      </c>
      <c r="B471">
        <f>_xlfn.FLOOR.MATH(VLOOKUP(Tbl_ProbesAvionics[[#This Row],[ProbesAvionics]],primary[[id]:[tier]],2,FALSE),1)</f>
        <v>2</v>
      </c>
      <c r="C471" t="s">
        <v>1147</v>
      </c>
      <c r="G471" t="str">
        <f t="shared" si="28"/>
        <v>ProbesAvionics2</v>
      </c>
      <c r="L471" s="14" t="str">
        <f t="shared" si="30"/>
        <v>@PART[*]:HAS[#kiwiBranch[ProbesAvionics],#kiwiTier[2]]:FOR[zKiwiTechTree]
{
    @TechRequired = engineering101
}</v>
      </c>
    </row>
    <row r="472" spans="1:12" x14ac:dyDescent="0.35">
      <c r="A472" t="s">
        <v>1013</v>
      </c>
      <c r="B472">
        <f>_xlfn.FLOOR.MATH(VLOOKUP(Tbl_ProbesAvionics[[#This Row],[ProbesAvionics]],primary[[id]:[tier]],2,FALSE),1)</f>
        <v>3</v>
      </c>
      <c r="C472" t="s">
        <v>1147</v>
      </c>
      <c r="G472" t="str">
        <f t="shared" si="28"/>
        <v>ProbesAvionics3</v>
      </c>
      <c r="L472" s="14" t="str">
        <f t="shared" si="30"/>
        <v>@PART[*]:HAS[#kiwiBranch[ProbesAvionics],#kiwiTier[3]]:FOR[zKiwiTechTree]
{
    @TechRequired = prototypeSatellites
}</v>
      </c>
    </row>
    <row r="473" spans="1:12" x14ac:dyDescent="0.35">
      <c r="A473" t="s">
        <v>452</v>
      </c>
      <c r="B473">
        <f>_xlfn.FLOOR.MATH(VLOOKUP(Tbl_ProbesAvionics[[#This Row],[ProbesAvionics]],primary[[id]:[tier]],2,FALSE),1)</f>
        <v>4</v>
      </c>
      <c r="C473" t="s">
        <v>1147</v>
      </c>
      <c r="G473" t="str">
        <f t="shared" si="28"/>
        <v>ProbesAvionics4</v>
      </c>
      <c r="L473" s="14" t="str">
        <f t="shared" si="30"/>
        <v>@PART[*]:HAS[#kiwiBranch[ProbesAvionics],#kiwiTier[4]]:FOR[zKiwiTechTree]
{
    @TechRequired = avionics
}</v>
      </c>
    </row>
    <row r="474" spans="1:12" x14ac:dyDescent="0.35">
      <c r="A474" t="s">
        <v>453</v>
      </c>
      <c r="B474">
        <f>_xlfn.FLOOR.MATH(VLOOKUP(Tbl_ProbesAvionics[[#This Row],[ProbesAvionics]],primary[[id]:[tier]],2,FALSE),1)</f>
        <v>6</v>
      </c>
      <c r="C474" t="s">
        <v>1147</v>
      </c>
      <c r="G474" t="str">
        <f t="shared" si="28"/>
        <v>ProbesAvionics6</v>
      </c>
      <c r="L474" s="14" t="str">
        <f t="shared" si="30"/>
        <v>@PART[*]:HAS[#kiwiBranch[ProbesAvionics],#kiwiTier[6]]:FOR[zKiwiTechTree]
{
    @TechRequired = advancedAvionics
}</v>
      </c>
    </row>
    <row r="475" spans="1:12" x14ac:dyDescent="0.35">
      <c r="A475" t="s">
        <v>141</v>
      </c>
      <c r="B475">
        <f>_xlfn.FLOOR.MATH(VLOOKUP(Tbl_ProbesAvionics[[#This Row],[ProbesAvionics]],primary[[id]:[tier]],2,FALSE),1)</f>
        <v>8</v>
      </c>
      <c r="C475" t="s">
        <v>1147</v>
      </c>
      <c r="G475" t="str">
        <f t="shared" si="28"/>
        <v>ProbesAvionics8</v>
      </c>
      <c r="L475" s="14" t="str">
        <f t="shared" si="30"/>
        <v>@PART[*]:HAS[#kiwiBranch[ProbesAvionics],#kiwiTier[8]]:FOR[zKiwiTechTree]
{
    @TechRequired = automation
}</v>
      </c>
    </row>
    <row r="476" spans="1:12" x14ac:dyDescent="0.35">
      <c r="A476" t="s">
        <v>173</v>
      </c>
      <c r="B476">
        <f>_xlfn.FLOOR.MATH(VLOOKUP(Tbl_ProbesAvionics[[#This Row],[ProbesAvionics]],primary[[id]:[tier]],2,FALSE),1)</f>
        <v>9</v>
      </c>
      <c r="C476" t="s">
        <v>1147</v>
      </c>
      <c r="G476" t="str">
        <f t="shared" si="28"/>
        <v>ProbesAvionics9</v>
      </c>
      <c r="L476" s="14" t="str">
        <f t="shared" si="30"/>
        <v>@PART[*]:HAS[#kiwiBranch[ProbesAvionics],#kiwiTier[9]]:FOR[zKiwiTechTree]
{
    @TechRequired = mechatronics
}</v>
      </c>
    </row>
    <row r="477" spans="1:12" x14ac:dyDescent="0.35">
      <c r="A477" t="s">
        <v>175</v>
      </c>
      <c r="B477">
        <f>_xlfn.FLOOR.MATH(VLOOKUP(Tbl_ProbesAvionics[[#This Row],[ProbesAvionics]],primary[[id]:[tier]],2,FALSE),1)</f>
        <v>10</v>
      </c>
      <c r="C477" t="s">
        <v>1147</v>
      </c>
      <c r="G477" t="str">
        <f t="shared" si="28"/>
        <v>ProbesAvionics10</v>
      </c>
      <c r="L477" s="14" t="str">
        <f t="shared" si="30"/>
        <v>@PART[*]:HAS[#kiwiBranch[ProbesAvionics],#kiwiTier[10]]:FOR[zKiwiTechTree]
{
    @TechRequired = artificialIntelligence
}</v>
      </c>
    </row>
    <row r="478" spans="1:12" x14ac:dyDescent="0.35">
      <c r="A478" t="s">
        <v>1514</v>
      </c>
      <c r="B478">
        <f>_xlfn.FLOOR.MATH(VLOOKUP(Tbl_ProbesAvionics[[#This Row],[ProbesAvionics]],primary[[id]:[tier]],2,FALSE),1)</f>
        <v>11</v>
      </c>
      <c r="C478" t="s">
        <v>1147</v>
      </c>
      <c r="G478" t="str">
        <f t="shared" ref="G478" si="31">_xlfn.CONCAT(C478,B478)</f>
        <v>ProbesAvionics11</v>
      </c>
      <c r="L478" s="14" t="str">
        <f t="shared" si="30"/>
        <v>@PART[*]:HAS[#kiwiBranch[ProbesAvionics],#kiwiTier[11]]:FOR[zKiwiTechTree]
{
    @TechRequired = artificialConsciousness
}</v>
      </c>
    </row>
    <row r="479" spans="1:12" x14ac:dyDescent="0.35">
      <c r="G479" t="str">
        <f t="shared" si="28"/>
        <v/>
      </c>
      <c r="L479" s="14" t="str">
        <f t="shared" si="30"/>
        <v/>
      </c>
    </row>
    <row r="480" spans="1:12" x14ac:dyDescent="0.35">
      <c r="G480" t="str">
        <f t="shared" si="28"/>
        <v/>
      </c>
      <c r="L480" s="14" t="str">
        <f t="shared" si="30"/>
        <v/>
      </c>
    </row>
    <row r="481" spans="1:12" x14ac:dyDescent="0.35">
      <c r="A481" t="s">
        <v>1148</v>
      </c>
      <c r="B481" t="s">
        <v>247</v>
      </c>
      <c r="C481" t="s">
        <v>1165</v>
      </c>
      <c r="G481" t="str">
        <f t="shared" si="28"/>
        <v>TitleTier</v>
      </c>
      <c r="L481" s="14" t="str">
        <f t="shared" si="30"/>
        <v/>
      </c>
    </row>
    <row r="482" spans="1:12" x14ac:dyDescent="0.35">
      <c r="A482" s="18" t="s">
        <v>0</v>
      </c>
      <c r="B482">
        <f>_xlfn.FLOOR.MATH(VLOOKUP(Tbl_Antenna[[#This Row],[Antenna]],primary[[id]:[tier]],2,FALSE),1)</f>
        <v>0</v>
      </c>
      <c r="C482" t="s">
        <v>1148</v>
      </c>
      <c r="G482" t="str">
        <f t="shared" si="28"/>
        <v>Antenna0</v>
      </c>
      <c r="L482" s="14" t="str">
        <f t="shared" si="30"/>
        <v>@PART[*]:HAS[#kiwiBranch[Antenna],#kiwiTier[0]]:FOR[zKiwiTechTree]
{
    @TechRequired = start
}</v>
      </c>
    </row>
    <row r="483" spans="1:12" x14ac:dyDescent="0.35">
      <c r="A483" t="s">
        <v>120</v>
      </c>
      <c r="B483">
        <f>_xlfn.FLOOR.MATH(VLOOKUP(Tbl_Antenna[[#This Row],[Antenna]],primary[[id]:[tier]],2,FALSE),1)</f>
        <v>1</v>
      </c>
      <c r="C483" t="s">
        <v>1148</v>
      </c>
      <c r="G483" t="str">
        <f t="shared" si="28"/>
        <v>Antenna1</v>
      </c>
      <c r="L483" s="14" t="str">
        <f t="shared" si="30"/>
        <v>@PART[*]:HAS[#kiwiBranch[Antenna],#kiwiTier[1]]:FOR[zKiwiTechTree]
{
    @TechRequired = algebra
}</v>
      </c>
    </row>
    <row r="484" spans="1:12" x14ac:dyDescent="0.35">
      <c r="A484" t="s">
        <v>7</v>
      </c>
      <c r="B484">
        <f>_xlfn.FLOOR.MATH(VLOOKUP(Tbl_Antenna[[#This Row],[Antenna]],primary[[id]:[tier]],2,FALSE),1)</f>
        <v>2</v>
      </c>
      <c r="C484" t="s">
        <v>1148</v>
      </c>
      <c r="G484" t="str">
        <f t="shared" si="28"/>
        <v>Antenna2</v>
      </c>
      <c r="L484" s="14" t="str">
        <f t="shared" si="30"/>
        <v>@PART[*]:HAS[#kiwiBranch[Antenna],#kiwiTier[2]]:FOR[zKiwiTechTree]
{
    @TechRequired = engineering101
}</v>
      </c>
    </row>
    <row r="485" spans="1:12" x14ac:dyDescent="0.35">
      <c r="A485" t="s">
        <v>1013</v>
      </c>
      <c r="B485">
        <f>_xlfn.FLOOR.MATH(VLOOKUP(Tbl_Antenna[[#This Row],[Antenna]],primary[[id]:[tier]],2,FALSE),1)</f>
        <v>3</v>
      </c>
      <c r="C485" t="s">
        <v>1148</v>
      </c>
      <c r="G485" t="str">
        <f t="shared" si="28"/>
        <v>Antenna3</v>
      </c>
      <c r="L485" s="14" t="str">
        <f t="shared" si="30"/>
        <v>@PART[*]:HAS[#kiwiBranch[Antenna],#kiwiTier[3]]:FOR[zKiwiTechTree]
{
    @TechRequired = prototypeSatellites
}</v>
      </c>
    </row>
    <row r="486" spans="1:12" x14ac:dyDescent="0.35">
      <c r="A486" t="s">
        <v>456</v>
      </c>
      <c r="B486">
        <f>_xlfn.FLOOR.MATH(VLOOKUP(Tbl_Antenna[[#This Row],[Antenna]],primary[[id]:[tier]],2,FALSE),1)</f>
        <v>4</v>
      </c>
      <c r="C486" t="s">
        <v>1148</v>
      </c>
      <c r="G486" t="str">
        <f t="shared" si="28"/>
        <v>Antenna4</v>
      </c>
      <c r="L486" s="14" t="str">
        <f t="shared" si="30"/>
        <v>@PART[*]:HAS[#kiwiBranch[Antenna],#kiwiTier[4]]:FOR[zKiwiTechTree]
{
    @TechRequired = antennaArrays
}</v>
      </c>
    </row>
    <row r="487" spans="1:12" x14ac:dyDescent="0.35">
      <c r="A487" t="s">
        <v>457</v>
      </c>
      <c r="B487">
        <f>_xlfn.FLOOR.MATH(VLOOKUP(Tbl_Antenna[[#This Row],[Antenna]],primary[[id]:[tier]],2,FALSE),1)</f>
        <v>5</v>
      </c>
      <c r="C487" t="s">
        <v>1148</v>
      </c>
      <c r="G487" t="str">
        <f t="shared" si="28"/>
        <v>Antenna5</v>
      </c>
      <c r="L487" s="14" t="str">
        <f t="shared" si="30"/>
        <v>@PART[*]:HAS[#kiwiBranch[Antenna],#kiwiTier[5]]:FOR[zKiwiTechTree]
{
    @TechRequired = parabolicAntennas
}</v>
      </c>
    </row>
    <row r="488" spans="1:12" x14ac:dyDescent="0.35">
      <c r="A488" t="s">
        <v>142</v>
      </c>
      <c r="B488">
        <f>_xlfn.FLOOR.MATH(VLOOKUP(Tbl_Antenna[[#This Row],[Antenna]],primary[[id]:[tier]],2,FALSE),1)</f>
        <v>6</v>
      </c>
      <c r="C488" t="s">
        <v>1148</v>
      </c>
      <c r="G488" t="str">
        <f t="shared" si="28"/>
        <v>Antenna6</v>
      </c>
      <c r="L488" s="14" t="str">
        <f t="shared" si="30"/>
        <v>@PART[*]:HAS[#kiwiBranch[Antenna],#kiwiTier[6]]:FOR[zKiwiTechTree]
{
    @TechRequired = lowGainCommunications
}</v>
      </c>
    </row>
    <row r="489" spans="1:12" x14ac:dyDescent="0.35">
      <c r="A489" t="s">
        <v>98</v>
      </c>
      <c r="B489">
        <f>_xlfn.FLOOR.MATH(VLOOKUP(Tbl_Antenna[[#This Row],[Antenna]],primary[[id]:[tier]],2,FALSE),1)</f>
        <v>7</v>
      </c>
      <c r="C489" t="s">
        <v>1148</v>
      </c>
      <c r="G489" t="str">
        <f t="shared" si="28"/>
        <v>Antenna7</v>
      </c>
      <c r="L489" s="14" t="str">
        <f t="shared" si="30"/>
        <v>@PART[*]:HAS[#kiwiBranch[Antenna],#kiwiTier[7]]:FOR[zKiwiTechTree]
{
    @TechRequired = highGainCommunications
}</v>
      </c>
    </row>
    <row r="490" spans="1:12" x14ac:dyDescent="0.35">
      <c r="A490" t="s">
        <v>139</v>
      </c>
      <c r="B490">
        <f>_xlfn.FLOOR.MATH(VLOOKUP(Tbl_Antenna[[#This Row],[Antenna]],primary[[id]:[tier]],2,FALSE),1)</f>
        <v>8</v>
      </c>
      <c r="C490" t="s">
        <v>1148</v>
      </c>
      <c r="G490" t="str">
        <f t="shared" si="28"/>
        <v>Antenna8</v>
      </c>
      <c r="L490" s="14" t="str">
        <f t="shared" si="30"/>
        <v>@PART[*]:HAS[#kiwiBranch[Antenna],#kiwiTier[8]]:FOR[zKiwiTechTree]
{
    @TechRequired = signalProcessing
}</v>
      </c>
    </row>
    <row r="491" spans="1:12" x14ac:dyDescent="0.35">
      <c r="A491" t="s">
        <v>171</v>
      </c>
      <c r="B491">
        <f>_xlfn.FLOOR.MATH(VLOOKUP(Tbl_Antenna[[#This Row],[Antenna]],primary[[id]:[tier]],2,FALSE),1)</f>
        <v>9</v>
      </c>
      <c r="C491" t="s">
        <v>1148</v>
      </c>
      <c r="G491" t="str">
        <f t="shared" si="28"/>
        <v>Antenna9</v>
      </c>
      <c r="L491" s="14" t="str">
        <f t="shared" si="30"/>
        <v>@PART[*]:HAS[#kiwiBranch[Antenna],#kiwiTier[9]]:FOR[zKiwiTechTree]
{
    @TechRequired = digitalSignalProcessing
}</v>
      </c>
    </row>
    <row r="492" spans="1:12" x14ac:dyDescent="0.35">
      <c r="A492" t="s">
        <v>209</v>
      </c>
      <c r="B492">
        <f>_xlfn.FLOOR.MATH(VLOOKUP(Tbl_Antenna[[#This Row],[Antenna]],primary[[id]:[tier]],2,FALSE),1)</f>
        <v>10</v>
      </c>
      <c r="C492" t="s">
        <v>1148</v>
      </c>
      <c r="G492" t="str">
        <f t="shared" si="28"/>
        <v>Antenna10</v>
      </c>
      <c r="L492" s="14" t="str">
        <f t="shared" si="30"/>
        <v>@PART[*]:HAS[#kiwiBranch[Antenna],#kiwiTier[10]]:FOR[zKiwiTechTree]
{
    @TechRequired = xBandCommunications
}</v>
      </c>
    </row>
    <row r="493" spans="1:12" x14ac:dyDescent="0.35">
      <c r="A493" t="s">
        <v>226</v>
      </c>
      <c r="B493">
        <f>_xlfn.FLOOR.MATH(VLOOKUP(Tbl_Antenna[[#This Row],[Antenna]],primary[[id]:[tier]],2,FALSE),1)</f>
        <v>11</v>
      </c>
      <c r="C493" t="s">
        <v>1148</v>
      </c>
      <c r="G493" t="str">
        <f t="shared" si="28"/>
        <v>Antenna11</v>
      </c>
      <c r="L493" s="14" t="str">
        <f t="shared" si="30"/>
        <v>@PART[*]:HAS[#kiwiBranch[Antenna],#kiwiTier[11]]:FOR[zKiwiTechTree]
{
    @TechRequired = deepSpaceOpticalCommunications
}</v>
      </c>
    </row>
    <row r="494" spans="1:12" x14ac:dyDescent="0.35">
      <c r="A494" t="s">
        <v>234</v>
      </c>
      <c r="B494">
        <f>_xlfn.FLOOR.MATH(VLOOKUP(Tbl_Antenna[[#This Row],[Antenna]],primary[[id]:[tier]],2,FALSE),1)</f>
        <v>12</v>
      </c>
      <c r="C494" t="s">
        <v>1148</v>
      </c>
      <c r="G494" t="str">
        <f t="shared" ref="G494:G557" si="32">_xlfn.CONCAT(C494,B494)</f>
        <v>Antenna12</v>
      </c>
      <c r="L494" s="14" t="str">
        <f t="shared" si="30"/>
        <v>@PART[*]:HAS[#kiwiBranch[Antenna],#kiwiTier[12]]:FOR[zKiwiTechTree]
{
    @TechRequired = quantumCommunications
}</v>
      </c>
    </row>
    <row r="495" spans="1:12" x14ac:dyDescent="0.35">
      <c r="G495" t="str">
        <f t="shared" si="32"/>
        <v/>
      </c>
      <c r="L495" s="14" t="str">
        <f t="shared" si="30"/>
        <v/>
      </c>
    </row>
    <row r="496" spans="1:12" x14ac:dyDescent="0.35">
      <c r="G496" t="str">
        <f t="shared" si="32"/>
        <v/>
      </c>
      <c r="L496" s="14" t="str">
        <f t="shared" si="30"/>
        <v/>
      </c>
    </row>
    <row r="497" spans="1:12" x14ac:dyDescent="0.35">
      <c r="A497" t="s">
        <v>1149</v>
      </c>
      <c r="B497" t="s">
        <v>247</v>
      </c>
      <c r="C497" t="s">
        <v>1165</v>
      </c>
      <c r="G497" t="str">
        <f t="shared" si="32"/>
        <v>TitleTier</v>
      </c>
      <c r="L497" s="14" t="str">
        <f t="shared" si="30"/>
        <v/>
      </c>
    </row>
    <row r="498" spans="1:12" x14ac:dyDescent="0.35">
      <c r="A498" s="18" t="s">
        <v>0</v>
      </c>
      <c r="B498">
        <f>_xlfn.FLOOR.MATH(VLOOKUP(Tbl_LandingGearRoverWheels[[#This Row],[LandingGearRoverWheels]],primary[[id]:[tier]],2,FALSE),1)</f>
        <v>0</v>
      </c>
      <c r="C498" t="s">
        <v>1149</v>
      </c>
      <c r="G498" t="str">
        <f t="shared" si="32"/>
        <v>LandingGearRoverWheels0</v>
      </c>
      <c r="L498" s="14" t="str">
        <f t="shared" si="30"/>
        <v>@PART[*]:HAS[#kiwiBranch[LandingGearRoverWheels],#kiwiTier[0]]:FOR[zKiwiTechTree]
{
    @TechRequired = start
}</v>
      </c>
    </row>
    <row r="499" spans="1:12" x14ac:dyDescent="0.35">
      <c r="A499" t="s">
        <v>115</v>
      </c>
      <c r="B499">
        <f>_xlfn.FLOOR.MATH(VLOOKUP(Tbl_LandingGearRoverWheels[[#This Row],[LandingGearRoverWheels]],primary[[id]:[tier]],2,FALSE),1)</f>
        <v>1</v>
      </c>
      <c r="C499" t="s">
        <v>1149</v>
      </c>
      <c r="G499" t="str">
        <f t="shared" si="32"/>
        <v>LandingGearRoverWheels1</v>
      </c>
      <c r="L499" s="14" t="str">
        <f t="shared" si="30"/>
        <v>@PART[*]:HAS[#kiwiBranch[LandingGearRoverWheels],#kiwiTier[1]]:FOR[zKiwiTechTree]
{
    @TechRequired = firstFlight
}</v>
      </c>
    </row>
    <row r="500" spans="1:12" x14ac:dyDescent="0.35">
      <c r="A500" t="s">
        <v>6</v>
      </c>
      <c r="B500">
        <f>_xlfn.FLOOR.MATH(VLOOKUP(Tbl_LandingGearRoverWheels[[#This Row],[LandingGearRoverWheels]],primary[[id]:[tier]],2,FALSE),1)</f>
        <v>2</v>
      </c>
      <c r="C500" t="s">
        <v>1149</v>
      </c>
      <c r="G500" t="str">
        <f t="shared" si="32"/>
        <v>LandingGearRoverWheels2</v>
      </c>
      <c r="L500" s="14" t="str">
        <f t="shared" si="30"/>
        <v>@PART[*]:HAS[#kiwiBranch[LandingGearRoverWheels],#kiwiTier[2]]:FOR[zKiwiTechTree]
{
    @TechRequired = earlyFlight
}</v>
      </c>
    </row>
    <row r="501" spans="1:12" x14ac:dyDescent="0.35">
      <c r="A501" t="s">
        <v>14</v>
      </c>
      <c r="B501">
        <f>_xlfn.FLOOR.MATH(VLOOKUP(Tbl_LandingGearRoverWheels[[#This Row],[LandingGearRoverWheels]],primary[[id]:[tier]],2,FALSE),1)</f>
        <v>3</v>
      </c>
      <c r="C501" t="s">
        <v>1149</v>
      </c>
      <c r="G501" t="str">
        <f t="shared" si="32"/>
        <v>LandingGearRoverWheels3</v>
      </c>
      <c r="L501" s="14" t="str">
        <f t="shared" si="30"/>
        <v>@PART[*]:HAS[#kiwiBranch[LandingGearRoverWheels],#kiwiTier[3]]:FOR[zKiwiTechTree]
{
    @TechRequired = stability
}</v>
      </c>
    </row>
    <row r="502" spans="1:12" x14ac:dyDescent="0.35">
      <c r="A502" t="s">
        <v>119</v>
      </c>
      <c r="B502">
        <f>_xlfn.FLOOR.MATH(VLOOKUP(Tbl_LandingGearRoverWheels[[#This Row],[LandingGearRoverWheels]],primary[[id]:[tier]],2,FALSE),1)</f>
        <v>4</v>
      </c>
      <c r="C502" t="s">
        <v>1149</v>
      </c>
      <c r="G502" t="str">
        <f t="shared" si="32"/>
        <v>LandingGearRoverWheels4</v>
      </c>
      <c r="L502" s="14" t="str">
        <f t="shared" si="30"/>
        <v>@PART[*]:HAS[#kiwiBranch[LandingGearRoverWheels],#kiwiTier[4]]:FOR[zKiwiTechTree]
{
    @TechRequired = basicLanding
}</v>
      </c>
    </row>
    <row r="503" spans="1:12" x14ac:dyDescent="0.35">
      <c r="A503" t="s">
        <v>44</v>
      </c>
      <c r="B503">
        <f>_xlfn.FLOOR.MATH(VLOOKUP(Tbl_LandingGearRoverWheels[[#This Row],[LandingGearRoverWheels]],primary[[id]:[tier]],2,FALSE),1)</f>
        <v>5</v>
      </c>
      <c r="C503" t="s">
        <v>1149</v>
      </c>
      <c r="G503" t="str">
        <f t="shared" si="32"/>
        <v>LandingGearRoverWheels5</v>
      </c>
      <c r="L503" s="14" t="str">
        <f t="shared" si="30"/>
        <v>@PART[*]:HAS[#kiwiBranch[LandingGearRoverWheels],#kiwiTier[5]]:FOR[zKiwiTechTree]
{
    @TechRequired = landing
}</v>
      </c>
    </row>
    <row r="504" spans="1:12" x14ac:dyDescent="0.35">
      <c r="A504" t="s">
        <v>68</v>
      </c>
      <c r="B504">
        <f>_xlfn.FLOOR.MATH(VLOOKUP(Tbl_LandingGearRoverWheels[[#This Row],[LandingGearRoverWheels]],primary[[id]:[tier]],2,FALSE),1)</f>
        <v>6</v>
      </c>
      <c r="C504" t="s">
        <v>1149</v>
      </c>
      <c r="G504" t="str">
        <f t="shared" si="32"/>
        <v>LandingGearRoverWheels6</v>
      </c>
      <c r="L504" s="14" t="str">
        <f t="shared" si="30"/>
        <v>@PART[*]:HAS[#kiwiBranch[LandingGearRoverWheels],#kiwiTier[6]]:FOR[zKiwiTechTree]
{
    @TechRequired = fieldScience
}</v>
      </c>
    </row>
    <row r="505" spans="1:12" x14ac:dyDescent="0.35">
      <c r="A505" t="s">
        <v>94</v>
      </c>
      <c r="B505">
        <f>_xlfn.FLOOR.MATH(VLOOKUP(Tbl_LandingGearRoverWheels[[#This Row],[LandingGearRoverWheels]],primary[[id]:[tier]],2,FALSE),1)</f>
        <v>7</v>
      </c>
      <c r="C505" t="s">
        <v>1149</v>
      </c>
      <c r="G505" t="str">
        <f t="shared" si="32"/>
        <v>LandingGearRoverWheels7</v>
      </c>
      <c r="L505" s="14" t="str">
        <f t="shared" si="30"/>
        <v>@PART[*]:HAS[#kiwiBranch[LandingGearRoverWheels],#kiwiTier[7]]:FOR[zKiwiTechTree]
{
    @TechRequired = advLanding
}</v>
      </c>
    </row>
    <row r="506" spans="1:12" x14ac:dyDescent="0.35">
      <c r="A506" t="s">
        <v>134</v>
      </c>
      <c r="B506">
        <f>_xlfn.FLOOR.MATH(VLOOKUP(Tbl_LandingGearRoverWheels[[#This Row],[LandingGearRoverWheels]],primary[[id]:[tier]],2,FALSE),1)</f>
        <v>8</v>
      </c>
      <c r="C506" t="s">
        <v>1149</v>
      </c>
      <c r="G506" t="str">
        <f t="shared" si="32"/>
        <v>LandingGearRoverWheels8</v>
      </c>
      <c r="L506" s="14" t="str">
        <f t="shared" si="30"/>
        <v>@PART[*]:HAS[#kiwiBranch[LandingGearRoverWheels],#kiwiTier[8]]:FOR[zKiwiTechTree]
{
    @TechRequired = heavyLanding
}</v>
      </c>
    </row>
    <row r="507" spans="1:12" x14ac:dyDescent="0.35">
      <c r="A507" t="s">
        <v>163</v>
      </c>
      <c r="B507">
        <f>_xlfn.FLOOR.MATH(VLOOKUP(Tbl_LandingGearRoverWheels[[#This Row],[LandingGearRoverWheels]],primary[[id]:[tier]],2,FALSE),1)</f>
        <v>9</v>
      </c>
      <c r="C507" t="s">
        <v>1149</v>
      </c>
      <c r="G507" t="str">
        <f t="shared" si="32"/>
        <v>LandingGearRoverWheels9</v>
      </c>
      <c r="L507" s="14" t="str">
        <f t="shared" si="30"/>
        <v>@PART[*]:HAS[#kiwiBranch[LandingGearRoverWheels],#kiwiTier[9]]:FOR[zKiwiTechTree]
{
    @TechRequired = advancedMotors
}</v>
      </c>
    </row>
    <row r="508" spans="1:12" x14ac:dyDescent="0.35">
      <c r="G508" t="str">
        <f t="shared" si="32"/>
        <v/>
      </c>
      <c r="L508" s="14" t="str">
        <f t="shared" si="30"/>
        <v/>
      </c>
    </row>
    <row r="509" spans="1:12" x14ac:dyDescent="0.35">
      <c r="G509" t="str">
        <f t="shared" si="32"/>
        <v/>
      </c>
      <c r="L509" s="14" t="str">
        <f t="shared" si="30"/>
        <v/>
      </c>
    </row>
    <row r="510" spans="1:12" x14ac:dyDescent="0.35">
      <c r="A510" t="s">
        <v>1150</v>
      </c>
      <c r="B510" t="s">
        <v>247</v>
      </c>
      <c r="C510" t="s">
        <v>1165</v>
      </c>
      <c r="G510" t="str">
        <f t="shared" si="32"/>
        <v>TitleTier</v>
      </c>
      <c r="L510" s="14" t="str">
        <f t="shared" si="30"/>
        <v/>
      </c>
    </row>
    <row r="511" spans="1:12" x14ac:dyDescent="0.35">
      <c r="A511" s="18" t="s">
        <v>0</v>
      </c>
      <c r="B511">
        <f>_xlfn.FLOOR.MATH(VLOOKUP(Tbl_LandingSkidsBaseFrames[[#This Row],[LandingSkidsBaseFrames]],primary[[id]:[tier]],2,FALSE),1)</f>
        <v>0</v>
      </c>
      <c r="C511" t="s">
        <v>1150</v>
      </c>
      <c r="G511" t="str">
        <f t="shared" si="32"/>
        <v>LandingSkidsBaseFrames0</v>
      </c>
      <c r="L511" s="14" t="str">
        <f t="shared" si="30"/>
        <v>@PART[*]:HAS[#kiwiBranch[LandingSkidsBaseFrames],#kiwiTier[0]]:FOR[zKiwiTechTree]
{
    @TechRequired = start
}</v>
      </c>
    </row>
    <row r="512" spans="1:12" x14ac:dyDescent="0.35">
      <c r="A512" t="s">
        <v>115</v>
      </c>
      <c r="B512">
        <f>_xlfn.FLOOR.MATH(VLOOKUP(Tbl_LandingSkidsBaseFrames[[#This Row],[LandingSkidsBaseFrames]],primary[[id]:[tier]],2,FALSE),1)</f>
        <v>1</v>
      </c>
      <c r="C512" t="s">
        <v>1150</v>
      </c>
      <c r="G512" t="str">
        <f t="shared" si="32"/>
        <v>LandingSkidsBaseFrames1</v>
      </c>
      <c r="L512" s="14" t="str">
        <f t="shared" si="30"/>
        <v>@PART[*]:HAS[#kiwiBranch[LandingSkidsBaseFrames],#kiwiTier[1]]:FOR[zKiwiTechTree]
{
    @TechRequired = firstFlight
}</v>
      </c>
    </row>
    <row r="513" spans="1:12" x14ac:dyDescent="0.35">
      <c r="A513" t="s">
        <v>6</v>
      </c>
      <c r="B513">
        <f>_xlfn.FLOOR.MATH(VLOOKUP(Tbl_LandingSkidsBaseFrames[[#This Row],[LandingSkidsBaseFrames]],primary[[id]:[tier]],2,FALSE),1)</f>
        <v>2</v>
      </c>
      <c r="C513" t="s">
        <v>1150</v>
      </c>
      <c r="G513" t="str">
        <f t="shared" si="32"/>
        <v>LandingSkidsBaseFrames2</v>
      </c>
      <c r="L513" s="14" t="str">
        <f t="shared" si="30"/>
        <v>@PART[*]:HAS[#kiwiBranch[LandingSkidsBaseFrames],#kiwiTier[2]]:FOR[zKiwiTechTree]
{
    @TechRequired = earlyFlight
}</v>
      </c>
    </row>
    <row r="514" spans="1:12" x14ac:dyDescent="0.35">
      <c r="A514" t="s">
        <v>14</v>
      </c>
      <c r="B514">
        <f>_xlfn.FLOOR.MATH(VLOOKUP(Tbl_LandingSkidsBaseFrames[[#This Row],[LandingSkidsBaseFrames]],primary[[id]:[tier]],2,FALSE),1)</f>
        <v>3</v>
      </c>
      <c r="C514" t="s">
        <v>1150</v>
      </c>
      <c r="G514" t="str">
        <f t="shared" si="32"/>
        <v>LandingSkidsBaseFrames3</v>
      </c>
      <c r="L514" s="14" t="str">
        <f t="shared" si="30"/>
        <v>@PART[*]:HAS[#kiwiBranch[LandingSkidsBaseFrames],#kiwiTier[3]]:FOR[zKiwiTechTree]
{
    @TechRequired = stability
}</v>
      </c>
    </row>
    <row r="515" spans="1:12" x14ac:dyDescent="0.35">
      <c r="A515" t="s">
        <v>119</v>
      </c>
      <c r="B515">
        <f>_xlfn.FLOOR.MATH(VLOOKUP(Tbl_LandingSkidsBaseFrames[[#This Row],[LandingSkidsBaseFrames]],primary[[id]:[tier]],2,FALSE),1)</f>
        <v>4</v>
      </c>
      <c r="C515" t="s">
        <v>1150</v>
      </c>
      <c r="G515" t="str">
        <f t="shared" si="32"/>
        <v>LandingSkidsBaseFrames4</v>
      </c>
      <c r="L515" s="14" t="str">
        <f t="shared" si="30"/>
        <v>@PART[*]:HAS[#kiwiBranch[LandingSkidsBaseFrames],#kiwiTier[4]]:FOR[zKiwiTechTree]
{
    @TechRequired = basicLanding
}</v>
      </c>
    </row>
    <row r="516" spans="1:12" x14ac:dyDescent="0.35">
      <c r="A516" t="s">
        <v>44</v>
      </c>
      <c r="B516">
        <f>_xlfn.FLOOR.MATH(VLOOKUP(Tbl_LandingSkidsBaseFrames[[#This Row],[LandingSkidsBaseFrames]],primary[[id]:[tier]],2,FALSE),1)</f>
        <v>5</v>
      </c>
      <c r="C516" t="s">
        <v>1150</v>
      </c>
      <c r="G516" t="str">
        <f t="shared" si="32"/>
        <v>LandingSkidsBaseFrames5</v>
      </c>
      <c r="L516" s="14" t="str">
        <f t="shared" si="30"/>
        <v>@PART[*]:HAS[#kiwiBranch[LandingSkidsBaseFrames],#kiwiTier[5]]:FOR[zKiwiTechTree]
{
    @TechRequired = landing
}</v>
      </c>
    </row>
    <row r="517" spans="1:12" x14ac:dyDescent="0.35">
      <c r="A517" t="s">
        <v>68</v>
      </c>
      <c r="B517">
        <f>_xlfn.FLOOR.MATH(VLOOKUP(Tbl_LandingSkidsBaseFrames[[#This Row],[LandingSkidsBaseFrames]],primary[[id]:[tier]],2,FALSE),1)</f>
        <v>6</v>
      </c>
      <c r="C517" t="s">
        <v>1150</v>
      </c>
      <c r="G517" t="str">
        <f t="shared" si="32"/>
        <v>LandingSkidsBaseFrames6</v>
      </c>
      <c r="L517" s="14" t="str">
        <f t="shared" si="30"/>
        <v>@PART[*]:HAS[#kiwiBranch[LandingSkidsBaseFrames],#kiwiTier[6]]:FOR[zKiwiTechTree]
{
    @TechRequired = fieldScience
}</v>
      </c>
    </row>
    <row r="518" spans="1:12" x14ac:dyDescent="0.35">
      <c r="A518" t="s">
        <v>454</v>
      </c>
      <c r="B518">
        <f>_xlfn.FLOOR.MATH(VLOOKUP(Tbl_LandingSkidsBaseFrames[[#This Row],[LandingSkidsBaseFrames]],primary[[id]:[tier]],2,FALSE),1)</f>
        <v>7</v>
      </c>
      <c r="C518" t="s">
        <v>1150</v>
      </c>
      <c r="G518" t="str">
        <f t="shared" si="32"/>
        <v>LandingSkidsBaseFrames7</v>
      </c>
      <c r="L518" s="14" t="str">
        <f t="shared" si="30"/>
        <v>@PART[*]:HAS[#kiwiBranch[LandingSkidsBaseFrames],#kiwiTier[7]]:FOR[zKiwiTechTree]
{
    @TechRequired = landingFrames
}</v>
      </c>
    </row>
    <row r="519" spans="1:12" x14ac:dyDescent="0.35">
      <c r="A519" t="s">
        <v>455</v>
      </c>
      <c r="B519">
        <f>_xlfn.FLOOR.MATH(VLOOKUP(Tbl_LandingSkidsBaseFrames[[#This Row],[LandingSkidsBaseFrames]],primary[[id]:[tier]],2,FALSE),1)</f>
        <v>8</v>
      </c>
      <c r="C519" t="s">
        <v>1150</v>
      </c>
      <c r="G519" t="str">
        <f t="shared" si="32"/>
        <v>LandingSkidsBaseFrames8</v>
      </c>
      <c r="L519" s="14" t="str">
        <f t="shared" si="30"/>
        <v>@PART[*]:HAS[#kiwiBranch[LandingSkidsBaseFrames],#kiwiTier[8]]:FOR[zKiwiTechTree]
{
    @TechRequired = heavyDutyLandingFrames
}</v>
      </c>
    </row>
    <row r="520" spans="1:12" x14ac:dyDescent="0.35">
      <c r="G520" t="str">
        <f t="shared" si="32"/>
        <v/>
      </c>
      <c r="L520" s="14" t="str">
        <f t="shared" si="30"/>
        <v/>
      </c>
    </row>
    <row r="521" spans="1:12" x14ac:dyDescent="0.35">
      <c r="G521" t="str">
        <f t="shared" si="32"/>
        <v/>
      </c>
      <c r="L521" s="14" t="str">
        <f t="shared" si="30"/>
        <v/>
      </c>
    </row>
    <row r="522" spans="1:12" x14ac:dyDescent="0.35">
      <c r="A522" t="s">
        <v>1151</v>
      </c>
      <c r="B522" t="s">
        <v>247</v>
      </c>
      <c r="C522" t="s">
        <v>1165</v>
      </c>
      <c r="G522" t="str">
        <f t="shared" si="32"/>
        <v>TitleTier</v>
      </c>
      <c r="L522" s="14" t="str">
        <f t="shared" si="30"/>
        <v/>
      </c>
    </row>
    <row r="523" spans="1:12" x14ac:dyDescent="0.35">
      <c r="A523" s="18" t="s">
        <v>992</v>
      </c>
      <c r="B523">
        <f>_xlfn.FLOOR.MATH(VLOOKUP(Tbl_LaddersLights[[#This Row],[LaddersLights]],primary[[id]:[tier]],2,FALSE),1)</f>
        <v>2</v>
      </c>
      <c r="C523" t="s">
        <v>1151</v>
      </c>
      <c r="G523" t="str">
        <f t="shared" si="32"/>
        <v>LaddersLights2</v>
      </c>
      <c r="L523" s="14" t="str">
        <f t="shared" si="30"/>
        <v>@PART[*]:HAS[#kiwiBranch[LaddersLights],#kiwiTier[2]]:FOR[zKiwiTechTree]
{
    @TechRequired = basicReEntry
}</v>
      </c>
    </row>
    <row r="524" spans="1:12" x14ac:dyDescent="0.35">
      <c r="A524" s="18" t="s">
        <v>15</v>
      </c>
      <c r="B524">
        <f>_xlfn.FLOOR.MATH(VLOOKUP(Tbl_LaddersLights[[#This Row],[LaddersLights]],primary[[id]:[tier]],2,FALSE),1)</f>
        <v>3</v>
      </c>
      <c r="C524" t="s">
        <v>1151</v>
      </c>
      <c r="G524" t="str">
        <f t="shared" si="32"/>
        <v>LaddersLights3</v>
      </c>
      <c r="L524" s="14" t="str">
        <f t="shared" si="30"/>
        <v>@PART[*]:HAS[#kiwiBranch[LaddersLights],#kiwiTier[3]]:FOR[zKiwiTechTree]
{
    @TechRequired = survivability
}</v>
      </c>
    </row>
    <row r="525" spans="1:12" x14ac:dyDescent="0.35">
      <c r="A525" t="s">
        <v>28</v>
      </c>
      <c r="B525">
        <f>_xlfn.FLOOR.MATH(VLOOKUP(Tbl_LaddersLights[[#This Row],[LaddersLights]],primary[[id]:[tier]],2,FALSE),1)</f>
        <v>4</v>
      </c>
      <c r="C525" t="s">
        <v>1151</v>
      </c>
      <c r="G525" t="str">
        <f t="shared" si="32"/>
        <v>LaddersLights4</v>
      </c>
      <c r="L525" s="14" t="str">
        <f t="shared" si="30"/>
        <v>@PART[*]:HAS[#kiwiBranch[LaddersLights],#kiwiTier[4]]:FOR[zKiwiTechTree]
{
    @TechRequired = enhancedSurvivability
}</v>
      </c>
    </row>
    <row r="526" spans="1:12" x14ac:dyDescent="0.35">
      <c r="A526" t="s">
        <v>49</v>
      </c>
      <c r="B526">
        <f>_xlfn.FLOOR.MATH(VLOOKUP(Tbl_LaddersLights[[#This Row],[LaddersLights]],primary[[id]:[tier]],2,FALSE),1)</f>
        <v>5</v>
      </c>
      <c r="C526" t="s">
        <v>1151</v>
      </c>
      <c r="G526" t="str">
        <f t="shared" si="32"/>
        <v>LaddersLights5</v>
      </c>
      <c r="L526" s="14" t="str">
        <f t="shared" si="30"/>
        <v>@PART[*]:HAS[#kiwiBranch[LaddersLights],#kiwiTier[5]]:FOR[zKiwiTechTree]
{
    @TechRequired = spaceExploration
}</v>
      </c>
    </row>
    <row r="527" spans="1:12" x14ac:dyDescent="0.35">
      <c r="A527" t="s">
        <v>72</v>
      </c>
      <c r="B527">
        <f>_xlfn.FLOOR.MATH(VLOOKUP(Tbl_LaddersLights[[#This Row],[LaddersLights]],primary[[id]:[tier]],2,FALSE),1)</f>
        <v>6</v>
      </c>
      <c r="C527" t="s">
        <v>1151</v>
      </c>
      <c r="G527" t="str">
        <f t="shared" si="32"/>
        <v>LaddersLights6</v>
      </c>
      <c r="L527" s="14" t="str">
        <f t="shared" si="30"/>
        <v>@PART[*]:HAS[#kiwiBranch[LaddersLights],#kiwiTier[6]]:FOR[zKiwiTechTree]
{
    @TechRequired = advExploration
}</v>
      </c>
    </row>
    <row r="528" spans="1:12" x14ac:dyDescent="0.35">
      <c r="A528" t="s">
        <v>454</v>
      </c>
      <c r="B528">
        <f>_xlfn.FLOOR.MATH(VLOOKUP(Tbl_LaddersLights[[#This Row],[LaddersLights]],primary[[id]:[tier]],2,FALSE),1)</f>
        <v>7</v>
      </c>
      <c r="C528" t="s">
        <v>1151</v>
      </c>
      <c r="G528" t="str">
        <f t="shared" si="32"/>
        <v>LaddersLights7</v>
      </c>
      <c r="L528" s="14" t="str">
        <f t="shared" si="30"/>
        <v>@PART[*]:HAS[#kiwiBranch[LaddersLights],#kiwiTier[7]]:FOR[zKiwiTechTree]
{
    @TechRequired = landingFrames
}</v>
      </c>
    </row>
    <row r="529" spans="1:12" x14ac:dyDescent="0.35">
      <c r="A529" t="s">
        <v>455</v>
      </c>
      <c r="B529">
        <f>_xlfn.FLOOR.MATH(VLOOKUP(Tbl_LaddersLights[[#This Row],[LaddersLights]],primary[[id]:[tier]],2,FALSE),1)</f>
        <v>8</v>
      </c>
      <c r="C529" t="s">
        <v>1151</v>
      </c>
      <c r="G529" t="str">
        <f t="shared" si="32"/>
        <v>LaddersLights8</v>
      </c>
      <c r="L529" s="14" t="str">
        <f t="shared" ref="L529:L592" si="33">IF(ISNUMBER(B529)=TRUE,_xlfn.CONCAT("@PART[*]:HAS[#kiwiBranch[",C529,"],#kiwiTier[",B529,"]]:FOR[zKiwiTechTree]",CHAR(10),"{",CHAR(10),"    @TechRequired = ",A529,CHAR(10),"}"),"")</f>
        <v>@PART[*]:HAS[#kiwiBranch[LaddersLights],#kiwiTier[8]]:FOR[zKiwiTechTree]
{
    @TechRequired = heavyDutyLandingFrames
}</v>
      </c>
    </row>
    <row r="530" spans="1:12" x14ac:dyDescent="0.35">
      <c r="G530" t="str">
        <f t="shared" si="32"/>
        <v/>
      </c>
      <c r="L530" s="14" t="str">
        <f t="shared" si="33"/>
        <v/>
      </c>
    </row>
    <row r="531" spans="1:12" x14ac:dyDescent="0.35">
      <c r="G531" t="str">
        <f t="shared" si="32"/>
        <v/>
      </c>
      <c r="L531" s="14" t="str">
        <f t="shared" si="33"/>
        <v/>
      </c>
    </row>
    <row r="532" spans="1:12" x14ac:dyDescent="0.35">
      <c r="A532" t="s">
        <v>1152</v>
      </c>
      <c r="B532" t="s">
        <v>247</v>
      </c>
      <c r="C532" t="s">
        <v>1165</v>
      </c>
      <c r="G532" t="str">
        <f t="shared" si="32"/>
        <v>TitleTier</v>
      </c>
      <c r="L532" s="14" t="str">
        <f t="shared" si="33"/>
        <v/>
      </c>
    </row>
    <row r="533" spans="1:12" x14ac:dyDescent="0.35">
      <c r="A533" s="18" t="s">
        <v>0</v>
      </c>
      <c r="B533">
        <f>_xlfn.FLOOR.MATH(VLOOKUP(Tbl_RCSThrusters[[#This Row],[RCSThrusters]],primary[[id]:[tier]],2,FALSE),1)</f>
        <v>0</v>
      </c>
      <c r="C533" t="s">
        <v>1152</v>
      </c>
      <c r="G533" t="str">
        <f t="shared" si="32"/>
        <v>RCSThrusters0</v>
      </c>
      <c r="L533" s="14" t="str">
        <f t="shared" si="33"/>
        <v>@PART[*]:HAS[#kiwiBranch[RCSThrusters],#kiwiTier[0]]:FOR[zKiwiTechTree]
{
    @TechRequired = start
}</v>
      </c>
    </row>
    <row r="534" spans="1:12" x14ac:dyDescent="0.35">
      <c r="A534" t="s">
        <v>1066</v>
      </c>
      <c r="B534">
        <f>_xlfn.FLOOR.MATH(VLOOKUP(Tbl_RCSThrusters[[#This Row],[RCSThrusters]],primary[[id]:[tier]],2,FALSE),1)</f>
        <v>1</v>
      </c>
      <c r="C534" t="s">
        <v>1152</v>
      </c>
      <c r="G534" t="str">
        <f t="shared" si="32"/>
        <v>RCSThrusters1</v>
      </c>
      <c r="L534" s="14" t="str">
        <f t="shared" si="33"/>
        <v>@PART[*]:HAS[#kiwiBranch[RCSThrusters],#kiwiTier[1]]:FOR[zKiwiTechTree]
{
    @TechRequired = prototypeRocketry
}</v>
      </c>
    </row>
    <row r="535" spans="1:12" x14ac:dyDescent="0.35">
      <c r="A535" t="s">
        <v>1010</v>
      </c>
      <c r="B535">
        <f>_xlfn.FLOOR.MATH(VLOOKUP(Tbl_RCSThrusters[[#This Row],[RCSThrusters]],primary[[id]:[tier]],2,FALSE),1)</f>
        <v>2</v>
      </c>
      <c r="C535" t="s">
        <v>1152</v>
      </c>
      <c r="G535" t="str">
        <f t="shared" si="32"/>
        <v>RCSThrusters2</v>
      </c>
      <c r="L535" s="14" t="str">
        <f t="shared" si="33"/>
        <v>@PART[*]:HAS[#kiwiBranch[RCSThrusters],#kiwiTier[2]]:FOR[zKiwiTechTree]
{
    @TechRequired = prototypeFlightControl
}</v>
      </c>
    </row>
    <row r="536" spans="1:12" x14ac:dyDescent="0.35">
      <c r="A536" t="s">
        <v>8</v>
      </c>
      <c r="B536">
        <f>_xlfn.FLOOR.MATH(VLOOKUP(Tbl_RCSThrusters[[#This Row],[RCSThrusters]],primary[[id]:[tier]],2,FALSE),1)</f>
        <v>3</v>
      </c>
      <c r="C536" t="s">
        <v>1152</v>
      </c>
      <c r="G536" t="str">
        <f t="shared" si="32"/>
        <v>RCSThrusters3</v>
      </c>
      <c r="L536" s="14" t="str">
        <f t="shared" si="33"/>
        <v>@PART[*]:HAS[#kiwiBranch[RCSThrusters],#kiwiTier[3]]:FOR[zKiwiTechTree]
{
    @TechRequired = basicFlightControl
}</v>
      </c>
    </row>
    <row r="537" spans="1:12" x14ac:dyDescent="0.35">
      <c r="A537" t="s">
        <v>18</v>
      </c>
      <c r="B537">
        <f>_xlfn.FLOOR.MATH(VLOOKUP(Tbl_RCSThrusters[[#This Row],[RCSThrusters]],primary[[id]:[tier]],2,FALSE),1)</f>
        <v>4</v>
      </c>
      <c r="C537" t="s">
        <v>1152</v>
      </c>
      <c r="G537" t="str">
        <f t="shared" si="32"/>
        <v>RCSThrusters4</v>
      </c>
      <c r="L537" s="14" t="str">
        <f t="shared" si="33"/>
        <v>@PART[*]:HAS[#kiwiBranch[RCSThrusters],#kiwiTier[4]]:FOR[zKiwiTechTree]
{
    @TechRequired = flightControl
}</v>
      </c>
    </row>
    <row r="538" spans="1:12" x14ac:dyDescent="0.35">
      <c r="A538" t="s">
        <v>32</v>
      </c>
      <c r="B538">
        <f>_xlfn.FLOOR.MATH(VLOOKUP(Tbl_RCSThrusters[[#This Row],[RCSThrusters]],primary[[id]:[tier]],2,FALSE),1)</f>
        <v>5</v>
      </c>
      <c r="C538" t="s">
        <v>1152</v>
      </c>
      <c r="G538" t="str">
        <f t="shared" si="32"/>
        <v>RCSThrusters5</v>
      </c>
      <c r="L538" s="14" t="str">
        <f t="shared" si="33"/>
        <v>@PART[*]:HAS[#kiwiBranch[RCSThrusters],#kiwiTier[5]]:FOR[zKiwiTechTree]
{
    @TechRequired = advFlightControl
}</v>
      </c>
    </row>
    <row r="539" spans="1:12" x14ac:dyDescent="0.35">
      <c r="A539" t="s">
        <v>55</v>
      </c>
      <c r="B539">
        <f>_xlfn.FLOOR.MATH(VLOOKUP(Tbl_RCSThrusters[[#This Row],[RCSThrusters]],primary[[id]:[tier]],2,FALSE),1)</f>
        <v>6</v>
      </c>
      <c r="C539" t="s">
        <v>1152</v>
      </c>
      <c r="G539" t="str">
        <f t="shared" si="32"/>
        <v>RCSThrusters6</v>
      </c>
      <c r="L539" s="14" t="str">
        <f t="shared" si="33"/>
        <v>@PART[*]:HAS[#kiwiBranch[RCSThrusters],#kiwiTier[6]]:FOR[zKiwiTechTree]
{
    @TechRequired = specializedControl
}</v>
      </c>
    </row>
    <row r="540" spans="1:12" x14ac:dyDescent="0.35">
      <c r="A540" t="s">
        <v>81</v>
      </c>
      <c r="B540">
        <f>_xlfn.FLOOR.MATH(VLOOKUP(Tbl_RCSThrusters[[#This Row],[RCSThrusters]],primary[[id]:[tier]],2,FALSE),1)</f>
        <v>7</v>
      </c>
      <c r="C540" t="s">
        <v>1152</v>
      </c>
      <c r="G540" t="str">
        <f t="shared" si="32"/>
        <v>RCSThrusters7</v>
      </c>
      <c r="L540" s="14" t="str">
        <f t="shared" si="33"/>
        <v>@PART[*]:HAS[#kiwiBranch[RCSThrusters],#kiwiTier[7]]:FOR[zKiwiTechTree]
{
    @TechRequired = experimentalControl
}</v>
      </c>
    </row>
    <row r="541" spans="1:12" x14ac:dyDescent="0.35">
      <c r="A541" t="s">
        <v>121</v>
      </c>
      <c r="B541">
        <f>_xlfn.FLOOR.MATH(VLOOKUP(Tbl_RCSThrusters[[#This Row],[RCSThrusters]],primary[[id]:[tier]],2,FALSE),1)</f>
        <v>8</v>
      </c>
      <c r="C541" t="s">
        <v>1152</v>
      </c>
      <c r="G541" t="str">
        <f t="shared" si="32"/>
        <v>RCSThrusters8</v>
      </c>
      <c r="L541" s="14" t="str">
        <f t="shared" si="33"/>
        <v>@PART[*]:HAS[#kiwiBranch[RCSThrusters],#kiwiTier[8]]:FOR[zKiwiTechTree]
{
    @TechRequired = exoticControl
}</v>
      </c>
    </row>
    <row r="542" spans="1:12" x14ac:dyDescent="0.35">
      <c r="G542" t="str">
        <f t="shared" si="32"/>
        <v/>
      </c>
      <c r="L542" s="14" t="str">
        <f t="shared" si="33"/>
        <v/>
      </c>
    </row>
    <row r="543" spans="1:12" x14ac:dyDescent="0.35">
      <c r="G543" t="str">
        <f t="shared" si="32"/>
        <v/>
      </c>
      <c r="L543" s="14" t="str">
        <f t="shared" si="33"/>
        <v/>
      </c>
    </row>
    <row r="544" spans="1:12" x14ac:dyDescent="0.35">
      <c r="A544" t="s">
        <v>1153</v>
      </c>
      <c r="B544" t="s">
        <v>247</v>
      </c>
      <c r="C544" t="s">
        <v>1165</v>
      </c>
      <c r="G544" t="str">
        <f t="shared" si="32"/>
        <v>TitleTier</v>
      </c>
      <c r="L544" s="14" t="str">
        <f t="shared" si="33"/>
        <v/>
      </c>
    </row>
    <row r="545" spans="1:12" x14ac:dyDescent="0.35">
      <c r="A545" s="18" t="s">
        <v>0</v>
      </c>
      <c r="B545">
        <f>_xlfn.FLOOR.MATH(VLOOKUP(Tbl_SASModules[[#This Row],[SASModules]],primary[[id]:[tier]],2,FALSE),1)</f>
        <v>0</v>
      </c>
      <c r="C545" t="s">
        <v>1153</v>
      </c>
      <c r="G545" t="str">
        <f t="shared" si="32"/>
        <v>SASModules0</v>
      </c>
      <c r="L545" s="14" t="str">
        <f t="shared" si="33"/>
        <v>@PART[*]:HAS[#kiwiBranch[SASModules],#kiwiTier[0]]:FOR[zKiwiTechTree]
{
    @TechRequired = start
}</v>
      </c>
    </row>
    <row r="546" spans="1:12" x14ac:dyDescent="0.35">
      <c r="A546" t="s">
        <v>1066</v>
      </c>
      <c r="B546">
        <f>_xlfn.FLOOR.MATH(VLOOKUP(Tbl_SASModules[[#This Row],[SASModules]],primary[[id]:[tier]],2,FALSE),1)</f>
        <v>1</v>
      </c>
      <c r="C546" t="s">
        <v>1153</v>
      </c>
      <c r="G546" t="str">
        <f t="shared" si="32"/>
        <v>SASModules1</v>
      </c>
      <c r="L546" s="14" t="str">
        <f t="shared" si="33"/>
        <v>@PART[*]:HAS[#kiwiBranch[SASModules],#kiwiTier[1]]:FOR[zKiwiTechTree]
{
    @TechRequired = prototypeRocketry
}</v>
      </c>
    </row>
    <row r="547" spans="1:12" x14ac:dyDescent="0.35">
      <c r="A547" t="s">
        <v>1010</v>
      </c>
      <c r="B547">
        <f>_xlfn.FLOOR.MATH(VLOOKUP(Tbl_SASModules[[#This Row],[SASModules]],primary[[id]:[tier]],2,FALSE),1)</f>
        <v>2</v>
      </c>
      <c r="C547" t="s">
        <v>1153</v>
      </c>
      <c r="G547" t="str">
        <f t="shared" si="32"/>
        <v>SASModules2</v>
      </c>
      <c r="L547" s="14" t="str">
        <f t="shared" si="33"/>
        <v>@PART[*]:HAS[#kiwiBranch[SASModules],#kiwiTier[2]]:FOR[zKiwiTechTree]
{
    @TechRequired = prototypeFlightControl
}</v>
      </c>
    </row>
    <row r="548" spans="1:12" x14ac:dyDescent="0.35">
      <c r="A548" t="s">
        <v>8</v>
      </c>
      <c r="B548">
        <f>_xlfn.FLOOR.MATH(VLOOKUP(Tbl_SASModules[[#This Row],[SASModules]],primary[[id]:[tier]],2,FALSE),1)</f>
        <v>3</v>
      </c>
      <c r="C548" t="s">
        <v>1153</v>
      </c>
      <c r="G548" t="str">
        <f t="shared" si="32"/>
        <v>SASModules3</v>
      </c>
      <c r="L548" s="14" t="str">
        <f t="shared" si="33"/>
        <v>@PART[*]:HAS[#kiwiBranch[SASModules],#kiwiTier[3]]:FOR[zKiwiTechTree]
{
    @TechRequired = basicFlightControl
}</v>
      </c>
    </row>
    <row r="549" spans="1:12" x14ac:dyDescent="0.35">
      <c r="A549" t="s">
        <v>18</v>
      </c>
      <c r="B549">
        <f>_xlfn.FLOOR.MATH(VLOOKUP(Tbl_SASModules[[#This Row],[SASModules]],primary[[id]:[tier]],2,FALSE),1)</f>
        <v>4</v>
      </c>
      <c r="C549" t="s">
        <v>1153</v>
      </c>
      <c r="G549" t="str">
        <f t="shared" si="32"/>
        <v>SASModules4</v>
      </c>
      <c r="L549" s="14" t="str">
        <f t="shared" si="33"/>
        <v>@PART[*]:HAS[#kiwiBranch[SASModules],#kiwiTier[4]]:FOR[zKiwiTechTree]
{
    @TechRequired = flightControl
}</v>
      </c>
    </row>
    <row r="550" spans="1:12" x14ac:dyDescent="0.35">
      <c r="A550" t="s">
        <v>32</v>
      </c>
      <c r="B550">
        <f>_xlfn.FLOOR.MATH(VLOOKUP(Tbl_SASModules[[#This Row],[SASModules]],primary[[id]:[tier]],2,FALSE),1)</f>
        <v>5</v>
      </c>
      <c r="C550" t="s">
        <v>1153</v>
      </c>
      <c r="G550" t="str">
        <f t="shared" si="32"/>
        <v>SASModules5</v>
      </c>
      <c r="L550" s="14" t="str">
        <f t="shared" si="33"/>
        <v>@PART[*]:HAS[#kiwiBranch[SASModules],#kiwiTier[5]]:FOR[zKiwiTechTree]
{
    @TechRequired = advFlightControl
}</v>
      </c>
    </row>
    <row r="551" spans="1:12" x14ac:dyDescent="0.35">
      <c r="A551" t="s">
        <v>55</v>
      </c>
      <c r="B551">
        <f>_xlfn.FLOOR.MATH(VLOOKUP(Tbl_SASModules[[#This Row],[SASModules]],primary[[id]:[tier]],2,FALSE),1)</f>
        <v>6</v>
      </c>
      <c r="C551" t="s">
        <v>1153</v>
      </c>
      <c r="G551" t="str">
        <f t="shared" si="32"/>
        <v>SASModules6</v>
      </c>
      <c r="L551" s="14" t="str">
        <f t="shared" si="33"/>
        <v>@PART[*]:HAS[#kiwiBranch[SASModules],#kiwiTier[6]]:FOR[zKiwiTechTree]
{
    @TechRequired = specializedControl
}</v>
      </c>
    </row>
    <row r="552" spans="1:12" x14ac:dyDescent="0.35">
      <c r="A552" t="s">
        <v>81</v>
      </c>
      <c r="B552">
        <f>_xlfn.FLOOR.MATH(VLOOKUP(Tbl_SASModules[[#This Row],[SASModules]],primary[[id]:[tier]],2,FALSE),1)</f>
        <v>7</v>
      </c>
      <c r="C552" t="s">
        <v>1153</v>
      </c>
      <c r="G552" t="str">
        <f t="shared" si="32"/>
        <v>SASModules7</v>
      </c>
      <c r="L552" s="14" t="str">
        <f t="shared" si="33"/>
        <v>@PART[*]:HAS[#kiwiBranch[SASModules],#kiwiTier[7]]:FOR[zKiwiTechTree]
{
    @TechRequired = experimentalControl
}</v>
      </c>
    </row>
    <row r="553" spans="1:12" x14ac:dyDescent="0.35">
      <c r="A553" t="s">
        <v>121</v>
      </c>
      <c r="B553">
        <f>_xlfn.FLOOR.MATH(VLOOKUP(Tbl_SASModules[[#This Row],[SASModules]],primary[[id]:[tier]],2,FALSE),1)</f>
        <v>8</v>
      </c>
      <c r="C553" t="s">
        <v>1153</v>
      </c>
      <c r="G553" t="str">
        <f t="shared" si="32"/>
        <v>SASModules8</v>
      </c>
      <c r="L553" s="14" t="str">
        <f t="shared" si="33"/>
        <v>@PART[*]:HAS[#kiwiBranch[SASModules],#kiwiTier[8]]:FOR[zKiwiTechTree]
{
    @TechRequired = exoticControl
}</v>
      </c>
    </row>
    <row r="554" spans="1:12" x14ac:dyDescent="0.35">
      <c r="G554" t="str">
        <f t="shared" si="32"/>
        <v/>
      </c>
      <c r="L554" s="14" t="str">
        <f t="shared" si="33"/>
        <v/>
      </c>
    </row>
    <row r="555" spans="1:12" x14ac:dyDescent="0.35">
      <c r="G555" t="str">
        <f t="shared" si="32"/>
        <v/>
      </c>
      <c r="L555" s="14" t="str">
        <f t="shared" si="33"/>
        <v/>
      </c>
    </row>
    <row r="556" spans="1:12" x14ac:dyDescent="0.35">
      <c r="A556" t="s">
        <v>1154</v>
      </c>
      <c r="B556" t="s">
        <v>247</v>
      </c>
      <c r="C556" t="s">
        <v>1165</v>
      </c>
      <c r="G556" t="str">
        <f t="shared" si="32"/>
        <v>TitleTier</v>
      </c>
      <c r="L556" s="14" t="str">
        <f t="shared" si="33"/>
        <v/>
      </c>
    </row>
    <row r="557" spans="1:12" x14ac:dyDescent="0.35">
      <c r="A557" s="18" t="s">
        <v>0</v>
      </c>
      <c r="B557">
        <f>_xlfn.FLOOR.MATH(VLOOKUP(Tbl_LaunchEscape[[#This Row],[LaunchEscape]],primary[[id]:[tier]],2,FALSE),1)</f>
        <v>0</v>
      </c>
      <c r="C557" t="s">
        <v>1154</v>
      </c>
      <c r="G557" t="str">
        <f t="shared" si="32"/>
        <v>LaunchEscape0</v>
      </c>
      <c r="L557" s="14" t="str">
        <f t="shared" si="33"/>
        <v>@PART[*]:HAS[#kiwiBranch[LaunchEscape],#kiwiTier[0]]:FOR[zKiwiTechTree]
{
    @TechRequired = start
}</v>
      </c>
    </row>
    <row r="558" spans="1:12" x14ac:dyDescent="0.35">
      <c r="A558" t="s">
        <v>1066</v>
      </c>
      <c r="B558">
        <f>_xlfn.FLOOR.MATH(VLOOKUP(Tbl_LaunchEscape[[#This Row],[LaunchEscape]],primary[[id]:[tier]],2,FALSE),1)</f>
        <v>1</v>
      </c>
      <c r="C558" t="s">
        <v>1154</v>
      </c>
      <c r="G558" t="str">
        <f t="shared" ref="G558:G580" si="34">_xlfn.CONCAT(C558,B558)</f>
        <v>LaunchEscape1</v>
      </c>
      <c r="L558" s="14" t="str">
        <f t="shared" si="33"/>
        <v>@PART[*]:HAS[#kiwiBranch[LaunchEscape],#kiwiTier[1]]:FOR[zKiwiTechTree]
{
    @TechRequired = prototypeRocketry
}</v>
      </c>
    </row>
    <row r="559" spans="1:12" x14ac:dyDescent="0.35">
      <c r="A559" t="s">
        <v>1010</v>
      </c>
      <c r="B559">
        <f>_xlfn.FLOOR.MATH(VLOOKUP(Tbl_LaunchEscape[[#This Row],[LaunchEscape]],primary[[id]:[tier]],2,FALSE),1)</f>
        <v>2</v>
      </c>
      <c r="C559" t="s">
        <v>1154</v>
      </c>
      <c r="G559" t="str">
        <f t="shared" si="34"/>
        <v>LaunchEscape2</v>
      </c>
      <c r="L559" s="14" t="str">
        <f t="shared" si="33"/>
        <v>@PART[*]:HAS[#kiwiBranch[LaunchEscape],#kiwiTier[2]]:FOR[zKiwiTechTree]
{
    @TechRequired = prototypeFlightControl
}</v>
      </c>
    </row>
    <row r="560" spans="1:12" x14ac:dyDescent="0.35">
      <c r="A560" t="s">
        <v>8</v>
      </c>
      <c r="B560">
        <f>_xlfn.FLOOR.MATH(VLOOKUP(Tbl_LaunchEscape[[#This Row],[LaunchEscape]],primary[[id]:[tier]],2,FALSE),1)</f>
        <v>3</v>
      </c>
      <c r="C560" t="s">
        <v>1154</v>
      </c>
      <c r="G560" t="str">
        <f t="shared" si="34"/>
        <v>LaunchEscape3</v>
      </c>
      <c r="L560" s="14" t="str">
        <f t="shared" si="33"/>
        <v>@PART[*]:HAS[#kiwiBranch[LaunchEscape],#kiwiTier[3]]:FOR[zKiwiTechTree]
{
    @TechRequired = basicFlightControl
}</v>
      </c>
    </row>
    <row r="561" spans="1:12" x14ac:dyDescent="0.35">
      <c r="A561" t="s">
        <v>18</v>
      </c>
      <c r="B561">
        <f>_xlfn.FLOOR.MATH(VLOOKUP(Tbl_LaunchEscape[[#This Row],[LaunchEscape]],primary[[id]:[tier]],2,FALSE),1)</f>
        <v>4</v>
      </c>
      <c r="C561" t="s">
        <v>1154</v>
      </c>
      <c r="G561" t="str">
        <f t="shared" si="34"/>
        <v>LaunchEscape4</v>
      </c>
      <c r="L561" s="14" t="str">
        <f t="shared" si="33"/>
        <v>@PART[*]:HAS[#kiwiBranch[LaunchEscape],#kiwiTier[4]]:FOR[zKiwiTechTree]
{
    @TechRequired = flightControl
}</v>
      </c>
    </row>
    <row r="562" spans="1:12" x14ac:dyDescent="0.35">
      <c r="A562" t="s">
        <v>32</v>
      </c>
      <c r="B562">
        <f>_xlfn.FLOOR.MATH(VLOOKUP(Tbl_LaunchEscape[[#This Row],[LaunchEscape]],primary[[id]:[tier]],2,FALSE),1)</f>
        <v>5</v>
      </c>
      <c r="C562" t="s">
        <v>1154</v>
      </c>
      <c r="G562" t="str">
        <f t="shared" si="34"/>
        <v>LaunchEscape5</v>
      </c>
      <c r="L562" s="14" t="str">
        <f t="shared" si="33"/>
        <v>@PART[*]:HAS[#kiwiBranch[LaunchEscape],#kiwiTier[5]]:FOR[zKiwiTechTree]
{
    @TechRequired = advFlightControl
}</v>
      </c>
    </row>
    <row r="563" spans="1:12" x14ac:dyDescent="0.35">
      <c r="A563" t="s">
        <v>55</v>
      </c>
      <c r="B563">
        <f>_xlfn.FLOOR.MATH(VLOOKUP(Tbl_LaunchEscape[[#This Row],[LaunchEscape]],primary[[id]:[tier]],2,FALSE),1)</f>
        <v>6</v>
      </c>
      <c r="C563" t="s">
        <v>1154</v>
      </c>
      <c r="G563" t="str">
        <f t="shared" si="34"/>
        <v>LaunchEscape6</v>
      </c>
      <c r="L563" s="14" t="str">
        <f t="shared" si="33"/>
        <v>@PART[*]:HAS[#kiwiBranch[LaunchEscape],#kiwiTier[6]]:FOR[zKiwiTechTree]
{
    @TechRequired = specializedControl
}</v>
      </c>
    </row>
    <row r="564" spans="1:12" x14ac:dyDescent="0.35">
      <c r="A564" t="s">
        <v>81</v>
      </c>
      <c r="B564">
        <f>_xlfn.FLOOR.MATH(VLOOKUP(Tbl_LaunchEscape[[#This Row],[LaunchEscape]],primary[[id]:[tier]],2,FALSE),1)</f>
        <v>7</v>
      </c>
      <c r="C564" t="s">
        <v>1154</v>
      </c>
      <c r="G564" t="str">
        <f t="shared" si="34"/>
        <v>LaunchEscape7</v>
      </c>
      <c r="L564" s="14" t="str">
        <f t="shared" si="33"/>
        <v>@PART[*]:HAS[#kiwiBranch[LaunchEscape],#kiwiTier[7]]:FOR[zKiwiTechTree]
{
    @TechRequired = experimentalControl
}</v>
      </c>
    </row>
    <row r="565" spans="1:12" x14ac:dyDescent="0.35">
      <c r="A565" t="s">
        <v>121</v>
      </c>
      <c r="B565">
        <f>_xlfn.FLOOR.MATH(VLOOKUP(Tbl_LaunchEscape[[#This Row],[LaunchEscape]],primary[[id]:[tier]],2,FALSE),1)</f>
        <v>8</v>
      </c>
      <c r="C565" t="s">
        <v>1154</v>
      </c>
      <c r="G565" t="str">
        <f t="shared" si="34"/>
        <v>LaunchEscape8</v>
      </c>
      <c r="L565" s="14" t="str">
        <f t="shared" si="33"/>
        <v>@PART[*]:HAS[#kiwiBranch[LaunchEscape],#kiwiTier[8]]:FOR[zKiwiTechTree]
{
    @TechRequired = exoticControl
}</v>
      </c>
    </row>
    <row r="566" spans="1:12" x14ac:dyDescent="0.35">
      <c r="G566" t="str">
        <f t="shared" si="34"/>
        <v/>
      </c>
      <c r="L566" s="14" t="str">
        <f t="shared" si="33"/>
        <v/>
      </c>
    </row>
    <row r="567" spans="1:12" x14ac:dyDescent="0.35">
      <c r="G567" t="str">
        <f t="shared" si="34"/>
        <v/>
      </c>
      <c r="L567" s="14" t="str">
        <f t="shared" si="33"/>
        <v/>
      </c>
    </row>
    <row r="568" spans="1:12" x14ac:dyDescent="0.35">
      <c r="A568" t="s">
        <v>1155</v>
      </c>
      <c r="B568" t="s">
        <v>247</v>
      </c>
      <c r="C568" t="s">
        <v>1165</v>
      </c>
      <c r="G568" t="str">
        <f t="shared" si="34"/>
        <v>TitleTier</v>
      </c>
      <c r="L568" s="14" t="str">
        <f t="shared" si="33"/>
        <v/>
      </c>
    </row>
    <row r="569" spans="1:12" x14ac:dyDescent="0.35">
      <c r="A569" s="18" t="s">
        <v>0</v>
      </c>
      <c r="B569">
        <f>_xlfn.FLOOR.MATH(VLOOKUP(Tbl_HeatShields[[#This Row],[HeatShields]],primary[[id]:[tier]],2,FALSE),1)</f>
        <v>0</v>
      </c>
      <c r="C569" t="s">
        <v>1155</v>
      </c>
      <c r="G569" t="str">
        <f t="shared" si="34"/>
        <v>HeatShields0</v>
      </c>
      <c r="L569" s="14" t="str">
        <f t="shared" si="33"/>
        <v>@PART[*]:HAS[#kiwiBranch[HeatShields],#kiwiTier[0]]:FOR[zKiwiTechTree]
{
    @TechRequired = start
}</v>
      </c>
    </row>
    <row r="570" spans="1:12" x14ac:dyDescent="0.35">
      <c r="A570" t="s">
        <v>120</v>
      </c>
      <c r="B570">
        <f>_xlfn.FLOOR.MATH(VLOOKUP(Tbl_HeatShields[[#This Row],[HeatShields]],primary[[id]:[tier]],2,FALSE),1)</f>
        <v>1</v>
      </c>
      <c r="C570" t="s">
        <v>1155</v>
      </c>
      <c r="G570" t="str">
        <f t="shared" si="34"/>
        <v>HeatShields1</v>
      </c>
      <c r="L570" s="14" t="str">
        <f t="shared" si="33"/>
        <v>@PART[*]:HAS[#kiwiBranch[HeatShields],#kiwiTier[1]]:FOR[zKiwiTechTree]
{
    @TechRequired = algebra
}</v>
      </c>
    </row>
    <row r="571" spans="1:12" x14ac:dyDescent="0.35">
      <c r="A571" t="s">
        <v>992</v>
      </c>
      <c r="B571">
        <f>_xlfn.FLOOR.MATH(VLOOKUP(Tbl_HeatShields[[#This Row],[HeatShields]],primary[[id]:[tier]],2,FALSE),1)</f>
        <v>2</v>
      </c>
      <c r="C571" t="s">
        <v>1155</v>
      </c>
      <c r="G571" t="str">
        <f t="shared" si="34"/>
        <v>HeatShields2</v>
      </c>
      <c r="L571" s="14" t="str">
        <f t="shared" si="33"/>
        <v>@PART[*]:HAS[#kiwiBranch[HeatShields],#kiwiTier[2]]:FOR[zKiwiTechTree]
{
    @TechRequired = basicReEntry
}</v>
      </c>
    </row>
    <row r="572" spans="1:12" x14ac:dyDescent="0.35">
      <c r="A572" t="s">
        <v>15</v>
      </c>
      <c r="B572">
        <f>_xlfn.FLOOR.MATH(VLOOKUP(Tbl_HeatShields[[#This Row],[HeatShields]],primary[[id]:[tier]],2,FALSE),1)</f>
        <v>3</v>
      </c>
      <c r="C572" t="s">
        <v>1155</v>
      </c>
      <c r="G572" t="str">
        <f t="shared" si="34"/>
        <v>HeatShields3</v>
      </c>
      <c r="L572" s="14" t="str">
        <f t="shared" si="33"/>
        <v>@PART[*]:HAS[#kiwiBranch[HeatShields],#kiwiTier[3]]:FOR[zKiwiTechTree]
{
    @TechRequired = survivability
}</v>
      </c>
    </row>
    <row r="573" spans="1:12" x14ac:dyDescent="0.35">
      <c r="A573" t="s">
        <v>28</v>
      </c>
      <c r="B573">
        <f>_xlfn.FLOOR.MATH(VLOOKUP(Tbl_HeatShields[[#This Row],[HeatShields]],primary[[id]:[tier]],2,FALSE),1)</f>
        <v>4</v>
      </c>
      <c r="C573" t="s">
        <v>1155</v>
      </c>
      <c r="G573" t="str">
        <f t="shared" si="34"/>
        <v>HeatShields4</v>
      </c>
      <c r="L573" s="14" t="str">
        <f t="shared" si="33"/>
        <v>@PART[*]:HAS[#kiwiBranch[HeatShields],#kiwiTier[4]]:FOR[zKiwiTechTree]
{
    @TechRequired = enhancedSurvivability
}</v>
      </c>
    </row>
    <row r="574" spans="1:12" x14ac:dyDescent="0.35">
      <c r="A574" t="s">
        <v>988</v>
      </c>
      <c r="B574">
        <f>_xlfn.FLOOR.MATH(VLOOKUP(Tbl_HeatShields[[#This Row],[HeatShields]],primary[[id]:[tier]],2,FALSE),1)</f>
        <v>5</v>
      </c>
      <c r="C574" t="s">
        <v>1155</v>
      </c>
      <c r="G574" t="str">
        <f t="shared" si="34"/>
        <v>HeatShields5</v>
      </c>
      <c r="L574" s="14" t="str">
        <f t="shared" si="33"/>
        <v>@PART[*]:HAS[#kiwiBranch[HeatShields],#kiwiTier[5]]:FOR[zKiwiTechTree]
{
    @TechRequired = heatShields
}</v>
      </c>
    </row>
    <row r="575" spans="1:12" x14ac:dyDescent="0.35">
      <c r="A575" t="s">
        <v>103</v>
      </c>
      <c r="B575">
        <f>_xlfn.FLOOR.MATH(VLOOKUP(Tbl_HeatShields[[#This Row],[HeatShields]],primary[[id]:[tier]],2,FALSE),1)</f>
        <v>6</v>
      </c>
      <c r="C575" t="s">
        <v>1155</v>
      </c>
      <c r="G575" t="str">
        <f t="shared" si="34"/>
        <v>HeatShields6</v>
      </c>
      <c r="L575" s="14" t="str">
        <f t="shared" si="33"/>
        <v>@PART[*]:HAS[#kiwiBranch[HeatShields],#kiwiTier[6]]:FOR[zKiwiTechTree]
{
    @TechRequired = heatManagementSystems
}</v>
      </c>
    </row>
    <row r="576" spans="1:12" x14ac:dyDescent="0.35">
      <c r="A576" t="s">
        <v>102</v>
      </c>
      <c r="B576">
        <f>_xlfn.FLOOR.MATH(VLOOKUP(Tbl_HeatShields[[#This Row],[HeatShields]],primary[[id]:[tier]],2,FALSE),1)</f>
        <v>7</v>
      </c>
      <c r="C576" t="s">
        <v>1155</v>
      </c>
      <c r="G576" t="str">
        <f t="shared" si="34"/>
        <v>HeatShields7</v>
      </c>
      <c r="L576" s="14" t="str">
        <f t="shared" si="33"/>
        <v>@PART[*]:HAS[#kiwiBranch[HeatShields],#kiwiTier[7]]:FOR[zKiwiTechTree]
{
    @TechRequired = intermediateHeatManagement
}</v>
      </c>
    </row>
    <row r="577" spans="1:12" x14ac:dyDescent="0.35">
      <c r="A577" t="s">
        <v>143</v>
      </c>
      <c r="B577">
        <f>_xlfn.FLOOR.MATH(VLOOKUP(Tbl_HeatShields[[#This Row],[HeatShields]],primary[[id]:[tier]],2,FALSE),1)</f>
        <v>8</v>
      </c>
      <c r="C577" t="s">
        <v>1155</v>
      </c>
      <c r="G577" t="str">
        <f t="shared" si="34"/>
        <v>HeatShields8</v>
      </c>
      <c r="L577" s="14" t="str">
        <f t="shared" si="33"/>
        <v>@PART[*]:HAS[#kiwiBranch[HeatShields],#kiwiTier[8]]:FOR[zKiwiTechTree]
{
    @TechRequired = advHeatManagement
}</v>
      </c>
    </row>
    <row r="578" spans="1:12" x14ac:dyDescent="0.35">
      <c r="A578" t="s">
        <v>172</v>
      </c>
      <c r="B578">
        <f>_xlfn.FLOOR.MATH(VLOOKUP(Tbl_HeatShields[[#This Row],[HeatShields]],primary[[id]:[tier]],2,FALSE),1)</f>
        <v>9</v>
      </c>
      <c r="C578" t="s">
        <v>1155</v>
      </c>
      <c r="G578" t="str">
        <f t="shared" si="34"/>
        <v>HeatShields9</v>
      </c>
      <c r="L578" s="14" t="str">
        <f t="shared" si="33"/>
        <v>@PART[*]:HAS[#kiwiBranch[HeatShields],#kiwiTier[9]]:FOR[zKiwiTechTree]
{
    @TechRequired = experimentalHeatManagement
}</v>
      </c>
    </row>
    <row r="579" spans="1:12" x14ac:dyDescent="0.35">
      <c r="A579" t="s">
        <v>210</v>
      </c>
      <c r="B579">
        <f>_xlfn.FLOOR.MATH(VLOOKUP(Tbl_HeatShields[[#This Row],[HeatShields]],primary[[id]:[tier]],2,FALSE),1)</f>
        <v>10</v>
      </c>
      <c r="C579" t="s">
        <v>1155</v>
      </c>
      <c r="G579" t="str">
        <f t="shared" si="34"/>
        <v>HeatShields10</v>
      </c>
      <c r="L579" s="14" t="str">
        <f t="shared" si="33"/>
        <v>@PART[*]:HAS[#kiwiBranch[HeatShields],#kiwiTier[10]]:FOR[zKiwiTechTree]
{
    @TechRequired = specializedRadiators
}</v>
      </c>
    </row>
    <row r="580" spans="1:12" x14ac:dyDescent="0.35">
      <c r="A580" t="s">
        <v>1420</v>
      </c>
      <c r="B580">
        <f>_xlfn.FLOOR.MATH(VLOOKUP(Tbl_HeatShields[[#This Row],[HeatShields]],primary[[id]:[tier]],2,FALSE),1)</f>
        <v>11</v>
      </c>
      <c r="C580" t="s">
        <v>1155</v>
      </c>
      <c r="G580" t="str">
        <f t="shared" si="34"/>
        <v>HeatShields11</v>
      </c>
      <c r="L580" s="14" t="str">
        <f t="shared" si="33"/>
        <v>@PART[*]:HAS[#kiwiBranch[HeatShields],#kiwiTier[11]]:FOR[zKiwiTechTree]
{
    @TechRequired = advancedRadiators
}</v>
      </c>
    </row>
    <row r="581" spans="1:12" x14ac:dyDescent="0.35">
      <c r="A581" t="s">
        <v>235</v>
      </c>
      <c r="B581">
        <f>_xlfn.FLOOR.MATH(VLOOKUP(Tbl_HeatShields[[#This Row],[HeatShields]],primary[[id]:[tier]],2,FALSE),1)</f>
        <v>12</v>
      </c>
      <c r="C581" t="s">
        <v>1155</v>
      </c>
      <c r="G581" t="str">
        <f t="shared" ref="G581:G607" si="35">_xlfn.CONCAT(C581,B581)</f>
        <v>HeatShields12</v>
      </c>
      <c r="L581" s="14" t="str">
        <f t="shared" si="33"/>
        <v>@PART[*]:HAS[#kiwiBranch[HeatShields],#kiwiTier[12]]:FOR[zKiwiTechTree]
{
    @TechRequired = exoticRadiators
}</v>
      </c>
    </row>
    <row r="582" spans="1:12" x14ac:dyDescent="0.35">
      <c r="A582" t="s">
        <v>1533</v>
      </c>
      <c r="B582">
        <f>_xlfn.FLOOR.MATH(VLOOKUP(Tbl_HeatShields[[#This Row],[HeatShields]],primary[[id]:[tier]],2,FALSE),1)</f>
        <v>13</v>
      </c>
      <c r="C582" t="s">
        <v>1155</v>
      </c>
      <c r="G582" t="str">
        <f t="shared" si="35"/>
        <v>HeatShields13</v>
      </c>
      <c r="L582" s="14" t="str">
        <f t="shared" si="33"/>
        <v>@PART[*]:HAS[#kiwiBranch[HeatShields],#kiwiTier[13]]:FOR[zKiwiTechTree]
{
    @TechRequired = extremeRadiators
}</v>
      </c>
    </row>
    <row r="583" spans="1:12" x14ac:dyDescent="0.35">
      <c r="G583" t="str">
        <f t="shared" si="35"/>
        <v/>
      </c>
      <c r="L583" s="14" t="str">
        <f t="shared" si="33"/>
        <v/>
      </c>
    </row>
    <row r="584" spans="1:12" x14ac:dyDescent="0.35">
      <c r="G584" t="str">
        <f t="shared" si="35"/>
        <v/>
      </c>
      <c r="L584" s="14" t="str">
        <f t="shared" si="33"/>
        <v/>
      </c>
    </row>
    <row r="585" spans="1:12" x14ac:dyDescent="0.35">
      <c r="A585" t="s">
        <v>1156</v>
      </c>
      <c r="B585" t="s">
        <v>247</v>
      </c>
      <c r="C585" t="s">
        <v>1165</v>
      </c>
      <c r="G585" t="str">
        <f t="shared" si="35"/>
        <v>TitleTier</v>
      </c>
      <c r="L585" s="14" t="str">
        <f t="shared" si="33"/>
        <v/>
      </c>
    </row>
    <row r="586" spans="1:12" x14ac:dyDescent="0.35">
      <c r="A586" s="18" t="s">
        <v>0</v>
      </c>
      <c r="B586">
        <f>_xlfn.FLOOR.MATH(VLOOKUP(Tbl_Thermal[[#This Row],[Thermal]],primary[[id]:[tier]],2,FALSE),1)</f>
        <v>0</v>
      </c>
      <c r="C586" t="s">
        <v>1156</v>
      </c>
      <c r="G586" t="str">
        <f t="shared" si="35"/>
        <v>Thermal0</v>
      </c>
      <c r="L586" s="14" t="str">
        <f t="shared" si="33"/>
        <v>@PART[*]:HAS[#kiwiBranch[Thermal],#kiwiTier[0]]:FOR[zKiwiTechTree]
{
    @TechRequired = start
}</v>
      </c>
    </row>
    <row r="587" spans="1:12" x14ac:dyDescent="0.35">
      <c r="A587" t="s">
        <v>120</v>
      </c>
      <c r="B587">
        <f>_xlfn.FLOOR.MATH(VLOOKUP(Tbl_Thermal[[#This Row],[Thermal]],primary[[id]:[tier]],2,FALSE),1)</f>
        <v>1</v>
      </c>
      <c r="C587" t="s">
        <v>1156</v>
      </c>
      <c r="G587" t="str">
        <f t="shared" si="35"/>
        <v>Thermal1</v>
      </c>
      <c r="L587" s="14" t="str">
        <f t="shared" si="33"/>
        <v>@PART[*]:HAS[#kiwiBranch[Thermal],#kiwiTier[1]]:FOR[zKiwiTechTree]
{
    @TechRequired = algebra
}</v>
      </c>
    </row>
    <row r="588" spans="1:12" x14ac:dyDescent="0.35">
      <c r="A588" t="s">
        <v>992</v>
      </c>
      <c r="B588">
        <f>_xlfn.FLOOR.MATH(VLOOKUP(Tbl_Thermal[[#This Row],[Thermal]],primary[[id]:[tier]],2,FALSE),1)</f>
        <v>2</v>
      </c>
      <c r="C588" t="s">
        <v>1156</v>
      </c>
      <c r="G588" t="str">
        <f t="shared" si="35"/>
        <v>Thermal2</v>
      </c>
      <c r="L588" s="14" t="str">
        <f t="shared" si="33"/>
        <v>@PART[*]:HAS[#kiwiBranch[Thermal],#kiwiTier[2]]:FOR[zKiwiTechTree]
{
    @TechRequired = basicReEntry
}</v>
      </c>
    </row>
    <row r="589" spans="1:12" x14ac:dyDescent="0.35">
      <c r="A589" t="s">
        <v>15</v>
      </c>
      <c r="B589">
        <f>_xlfn.FLOOR.MATH(VLOOKUP(Tbl_Thermal[[#This Row],[Thermal]],primary[[id]:[tier]],2,FALSE),1)</f>
        <v>3</v>
      </c>
      <c r="C589" t="s">
        <v>1156</v>
      </c>
      <c r="G589" t="str">
        <f t="shared" si="35"/>
        <v>Thermal3</v>
      </c>
      <c r="L589" s="14" t="str">
        <f t="shared" si="33"/>
        <v>@PART[*]:HAS[#kiwiBranch[Thermal],#kiwiTier[3]]:FOR[zKiwiTechTree]
{
    @TechRequired = survivability
}</v>
      </c>
    </row>
    <row r="590" spans="1:12" x14ac:dyDescent="0.35">
      <c r="A590" t="s">
        <v>28</v>
      </c>
      <c r="B590">
        <f>_xlfn.FLOOR.MATH(VLOOKUP(Tbl_Thermal[[#This Row],[Thermal]],primary[[id]:[tier]],2,FALSE),1)</f>
        <v>4</v>
      </c>
      <c r="C590" t="s">
        <v>1156</v>
      </c>
      <c r="G590" t="str">
        <f t="shared" si="35"/>
        <v>Thermal4</v>
      </c>
      <c r="L590" s="14" t="str">
        <f t="shared" si="33"/>
        <v>@PART[*]:HAS[#kiwiBranch[Thermal],#kiwiTier[4]]:FOR[zKiwiTechTree]
{
    @TechRequired = enhancedSurvivability
}</v>
      </c>
    </row>
    <row r="591" spans="1:12" x14ac:dyDescent="0.35">
      <c r="A591" t="s">
        <v>988</v>
      </c>
      <c r="B591">
        <f>_xlfn.FLOOR.MATH(VLOOKUP(Tbl_Thermal[[#This Row],[Thermal]],primary[[id]:[tier]],2,FALSE),1)</f>
        <v>5</v>
      </c>
      <c r="C591" t="s">
        <v>1156</v>
      </c>
      <c r="G591" t="str">
        <f t="shared" si="35"/>
        <v>Thermal5</v>
      </c>
      <c r="L591" s="14" t="str">
        <f t="shared" si="33"/>
        <v>@PART[*]:HAS[#kiwiBranch[Thermal],#kiwiTier[5]]:FOR[zKiwiTechTree]
{
    @TechRequired = heatShields
}</v>
      </c>
    </row>
    <row r="592" spans="1:12" x14ac:dyDescent="0.35">
      <c r="A592" t="s">
        <v>103</v>
      </c>
      <c r="B592">
        <f>_xlfn.FLOOR.MATH(VLOOKUP(Tbl_Thermal[[#This Row],[Thermal]],primary[[id]:[tier]],2,FALSE),1)</f>
        <v>6</v>
      </c>
      <c r="C592" t="s">
        <v>1156</v>
      </c>
      <c r="G592" t="str">
        <f t="shared" si="35"/>
        <v>Thermal6</v>
      </c>
      <c r="L592" s="14" t="str">
        <f t="shared" si="33"/>
        <v>@PART[*]:HAS[#kiwiBranch[Thermal],#kiwiTier[6]]:FOR[zKiwiTechTree]
{
    @TechRequired = heatManagementSystems
}</v>
      </c>
    </row>
    <row r="593" spans="1:12" x14ac:dyDescent="0.35">
      <c r="A593" t="s">
        <v>102</v>
      </c>
      <c r="B593">
        <f>_xlfn.FLOOR.MATH(VLOOKUP(Tbl_Thermal[[#This Row],[Thermal]],primary[[id]:[tier]],2,FALSE),1)</f>
        <v>7</v>
      </c>
      <c r="C593" t="s">
        <v>1156</v>
      </c>
      <c r="G593" t="str">
        <f t="shared" si="35"/>
        <v>Thermal7</v>
      </c>
      <c r="L593" s="14" t="str">
        <f t="shared" ref="L593:L656" si="36">IF(ISNUMBER(B593)=TRUE,_xlfn.CONCAT("@PART[*]:HAS[#kiwiBranch[",C593,"],#kiwiTier[",B593,"]]:FOR[zKiwiTechTree]",CHAR(10),"{",CHAR(10),"    @TechRequired = ",A593,CHAR(10),"}"),"")</f>
        <v>@PART[*]:HAS[#kiwiBranch[Thermal],#kiwiTier[7]]:FOR[zKiwiTechTree]
{
    @TechRequired = intermediateHeatManagement
}</v>
      </c>
    </row>
    <row r="594" spans="1:12" x14ac:dyDescent="0.35">
      <c r="A594" t="s">
        <v>143</v>
      </c>
      <c r="B594">
        <f>_xlfn.FLOOR.MATH(VLOOKUP(Tbl_Thermal[[#This Row],[Thermal]],primary[[id]:[tier]],2,FALSE),1)</f>
        <v>8</v>
      </c>
      <c r="C594" t="s">
        <v>1156</v>
      </c>
      <c r="G594" t="str">
        <f t="shared" si="35"/>
        <v>Thermal8</v>
      </c>
      <c r="L594" s="14" t="str">
        <f t="shared" si="36"/>
        <v>@PART[*]:HAS[#kiwiBranch[Thermal],#kiwiTier[8]]:FOR[zKiwiTechTree]
{
    @TechRequired = advHeatManagement
}</v>
      </c>
    </row>
    <row r="595" spans="1:12" x14ac:dyDescent="0.35">
      <c r="A595" t="s">
        <v>172</v>
      </c>
      <c r="B595">
        <f>_xlfn.FLOOR.MATH(VLOOKUP(Tbl_Thermal[[#This Row],[Thermal]],primary[[id]:[tier]],2,FALSE),1)</f>
        <v>9</v>
      </c>
      <c r="C595" t="s">
        <v>1156</v>
      </c>
      <c r="G595" t="str">
        <f t="shared" si="35"/>
        <v>Thermal9</v>
      </c>
      <c r="L595" s="14" t="str">
        <f t="shared" si="36"/>
        <v>@PART[*]:HAS[#kiwiBranch[Thermal],#kiwiTier[9]]:FOR[zKiwiTechTree]
{
    @TechRequired = experimentalHeatManagement
}</v>
      </c>
    </row>
    <row r="596" spans="1:12" x14ac:dyDescent="0.35">
      <c r="A596" t="s">
        <v>210</v>
      </c>
      <c r="B596">
        <f>_xlfn.FLOOR.MATH(VLOOKUP(Tbl_Thermal[[#This Row],[Thermal]],primary[[id]:[tier]],2,FALSE),1)</f>
        <v>10</v>
      </c>
      <c r="C596" t="s">
        <v>1156</v>
      </c>
      <c r="G596" t="str">
        <f t="shared" si="35"/>
        <v>Thermal10</v>
      </c>
      <c r="L596" s="14" t="str">
        <f t="shared" si="36"/>
        <v>@PART[*]:HAS[#kiwiBranch[Thermal],#kiwiTier[10]]:FOR[zKiwiTechTree]
{
    @TechRequired = specializedRadiators
}</v>
      </c>
    </row>
    <row r="597" spans="1:12" x14ac:dyDescent="0.35">
      <c r="A597" t="s">
        <v>1420</v>
      </c>
      <c r="B597">
        <f>_xlfn.FLOOR.MATH(VLOOKUP(Tbl_Thermal[[#This Row],[Thermal]],primary[[id]:[tier]],2,FALSE),1)</f>
        <v>11</v>
      </c>
      <c r="C597" t="s">
        <v>1156</v>
      </c>
      <c r="G597" t="str">
        <f t="shared" si="35"/>
        <v>Thermal11</v>
      </c>
      <c r="L597" s="14" t="str">
        <f t="shared" si="36"/>
        <v>@PART[*]:HAS[#kiwiBranch[Thermal],#kiwiTier[11]]:FOR[zKiwiTechTree]
{
    @TechRequired = advancedRadiators
}</v>
      </c>
    </row>
    <row r="598" spans="1:12" x14ac:dyDescent="0.35">
      <c r="A598" t="s">
        <v>235</v>
      </c>
      <c r="B598">
        <f>_xlfn.FLOOR.MATH(VLOOKUP(Tbl_Thermal[[#This Row],[Thermal]],primary[[id]:[tier]],2,FALSE),1)</f>
        <v>12</v>
      </c>
      <c r="C598" t="s">
        <v>1156</v>
      </c>
      <c r="G598" t="str">
        <f t="shared" si="35"/>
        <v>Thermal12</v>
      </c>
      <c r="L598" s="14" t="str">
        <f t="shared" si="36"/>
        <v>@PART[*]:HAS[#kiwiBranch[Thermal],#kiwiTier[12]]:FOR[zKiwiTechTree]
{
    @TechRequired = exoticRadiators
}</v>
      </c>
    </row>
    <row r="599" spans="1:12" x14ac:dyDescent="0.35">
      <c r="A599" t="s">
        <v>1533</v>
      </c>
      <c r="B599">
        <f>_xlfn.FLOOR.MATH(VLOOKUP(Tbl_Thermal[[#This Row],[Thermal]],primary[[id]:[tier]],2,FALSE),1)</f>
        <v>13</v>
      </c>
      <c r="C599" t="s">
        <v>1156</v>
      </c>
      <c r="G599" t="str">
        <f t="shared" si="35"/>
        <v>Thermal13</v>
      </c>
      <c r="L599" s="14" t="str">
        <f t="shared" si="36"/>
        <v>@PART[*]:HAS[#kiwiBranch[Thermal],#kiwiTier[13]]:FOR[zKiwiTechTree]
{
    @TechRequired = extremeRadiators
}</v>
      </c>
    </row>
    <row r="600" spans="1:12" x14ac:dyDescent="0.35">
      <c r="G600" t="str">
        <f t="shared" si="35"/>
        <v/>
      </c>
      <c r="L600" s="14" t="str">
        <f t="shared" si="36"/>
        <v/>
      </c>
    </row>
    <row r="601" spans="1:12" x14ac:dyDescent="0.35">
      <c r="G601" t="str">
        <f t="shared" si="35"/>
        <v/>
      </c>
      <c r="L601" s="14" t="str">
        <f t="shared" si="36"/>
        <v/>
      </c>
    </row>
    <row r="602" spans="1:12" x14ac:dyDescent="0.35">
      <c r="A602" t="s">
        <v>1157</v>
      </c>
      <c r="B602" t="s">
        <v>247</v>
      </c>
      <c r="C602" t="s">
        <v>1165</v>
      </c>
      <c r="G602" t="str">
        <f t="shared" si="35"/>
        <v>TitleTier</v>
      </c>
      <c r="L602" s="14" t="str">
        <f t="shared" si="36"/>
        <v/>
      </c>
    </row>
    <row r="603" spans="1:12" x14ac:dyDescent="0.35">
      <c r="A603" s="18" t="s">
        <v>0</v>
      </c>
      <c r="B603">
        <f>_xlfn.FLOOR.MATH(VLOOKUP(Tbl_Stations[[#This Row],[Stations]],primary[[id]:[tier]],2,FALSE),1)</f>
        <v>0</v>
      </c>
      <c r="C603" t="s">
        <v>1157</v>
      </c>
      <c r="G603" t="str">
        <f t="shared" si="35"/>
        <v>Stations0</v>
      </c>
      <c r="L603" s="14" t="str">
        <f t="shared" si="36"/>
        <v>@PART[*]:HAS[#kiwiBranch[Stations],#kiwiTier[0]]:FOR[zKiwiTechTree]
{
    @TechRequired = start
}</v>
      </c>
    </row>
    <row r="604" spans="1:12" x14ac:dyDescent="0.35">
      <c r="A604" t="s">
        <v>120</v>
      </c>
      <c r="B604">
        <f>_xlfn.FLOOR.MATH(VLOOKUP(Tbl_Stations[[#This Row],[Stations]],primary[[id]:[tier]],2,FALSE),1)</f>
        <v>1</v>
      </c>
      <c r="C604" t="s">
        <v>1157</v>
      </c>
      <c r="G604" t="str">
        <f t="shared" si="35"/>
        <v>Stations1</v>
      </c>
      <c r="L604" s="14" t="str">
        <f t="shared" si="36"/>
        <v>@PART[*]:HAS[#kiwiBranch[Stations],#kiwiTier[1]]:FOR[zKiwiTechTree]
{
    @TechRequired = algebra
}</v>
      </c>
    </row>
    <row r="605" spans="1:12" x14ac:dyDescent="0.35">
      <c r="A605" t="s">
        <v>7</v>
      </c>
      <c r="B605">
        <f>_xlfn.FLOOR.MATH(VLOOKUP(Tbl_Stations[[#This Row],[Stations]],primary[[id]:[tier]],2,FALSE),1)</f>
        <v>2</v>
      </c>
      <c r="C605" t="s">
        <v>1157</v>
      </c>
      <c r="G605" t="str">
        <f t="shared" si="35"/>
        <v>Stations2</v>
      </c>
      <c r="L605" s="14" t="str">
        <f t="shared" si="36"/>
        <v>@PART[*]:HAS[#kiwiBranch[Stations],#kiwiTier[2]]:FOR[zKiwiTechTree]
{
    @TechRequired = engineering101
}</v>
      </c>
    </row>
    <row r="606" spans="1:12" x14ac:dyDescent="0.35">
      <c r="A606" t="s">
        <v>17</v>
      </c>
      <c r="B606">
        <f>_xlfn.FLOOR.MATH(VLOOKUP(Tbl_Stations[[#This Row],[Stations]],primary[[id]:[tier]],2,FALSE),1)</f>
        <v>3</v>
      </c>
      <c r="C606" t="s">
        <v>1157</v>
      </c>
      <c r="G606" t="str">
        <f t="shared" si="35"/>
        <v>Stations3</v>
      </c>
      <c r="L606" s="14" t="str">
        <f t="shared" si="36"/>
        <v>@PART[*]:HAS[#kiwiBranch[Stations],#kiwiTier[3]]:FOR[zKiwiTechTree]
{
    @TechRequired = serviceModules
}</v>
      </c>
    </row>
    <row r="607" spans="1:12" x14ac:dyDescent="0.35">
      <c r="A607" t="s">
        <v>53</v>
      </c>
      <c r="B607">
        <f>_xlfn.FLOOR.MATH(VLOOKUP(Tbl_Stations[[#This Row],[Stations]],primary[[id]:[tier]],2,FALSE),1)</f>
        <v>5</v>
      </c>
      <c r="C607" t="s">
        <v>1157</v>
      </c>
      <c r="G607" t="str">
        <f t="shared" si="35"/>
        <v>Stations5</v>
      </c>
      <c r="L607" s="14" t="str">
        <f t="shared" si="36"/>
        <v>@PART[*]:HAS[#kiwiBranch[Stations],#kiwiTier[5]]:FOR[zKiwiTechTree]
{
    @TechRequired = recycling
}</v>
      </c>
    </row>
    <row r="608" spans="1:12" x14ac:dyDescent="0.35">
      <c r="A608" t="s">
        <v>77</v>
      </c>
      <c r="B608">
        <f>_xlfn.FLOOR.MATH(VLOOKUP(Tbl_Stations[[#This Row],[Stations]],primary[[id]:[tier]],2,FALSE),1)</f>
        <v>6</v>
      </c>
      <c r="C608" t="s">
        <v>1157</v>
      </c>
      <c r="G608" t="str">
        <f t="shared" ref="G608:G625" si="37">_xlfn.CONCAT(C608,B608)</f>
        <v>Stations6</v>
      </c>
      <c r="L608" s="14" t="str">
        <f t="shared" si="36"/>
        <v>@PART[*]:HAS[#kiwiBranch[Stations],#kiwiTier[6]]:FOR[zKiwiTechTree]
{
    @TechRequired = hydroponics
}</v>
      </c>
    </row>
    <row r="609" spans="1:12" x14ac:dyDescent="0.35">
      <c r="A609" t="s">
        <v>104</v>
      </c>
      <c r="B609">
        <f>_xlfn.FLOOR.MATH(VLOOKUP(Tbl_Stations[[#This Row],[Stations]],primary[[id]:[tier]],2,FALSE),1)</f>
        <v>7</v>
      </c>
      <c r="C609" t="s">
        <v>1157</v>
      </c>
      <c r="G609" t="str">
        <f t="shared" si="37"/>
        <v>Stations7</v>
      </c>
      <c r="L609" s="14" t="str">
        <f t="shared" si="36"/>
        <v>@PART[*]:HAS[#kiwiBranch[Stations],#kiwiTier[7]]:FOR[zKiwiTechTree]
{
    @TechRequired = earlyStations
}</v>
      </c>
    </row>
    <row r="610" spans="1:12" x14ac:dyDescent="0.35">
      <c r="A610" t="s">
        <v>146</v>
      </c>
      <c r="B610">
        <f>_xlfn.FLOOR.MATH(VLOOKUP(Tbl_Stations[[#This Row],[Stations]],primary[[id]:[tier]],2,FALSE),1)</f>
        <v>8</v>
      </c>
      <c r="C610" t="s">
        <v>1157</v>
      </c>
      <c r="G610" t="str">
        <f t="shared" si="37"/>
        <v>Stations8</v>
      </c>
      <c r="L610" s="14" t="str">
        <f t="shared" si="36"/>
        <v>@PART[*]:HAS[#kiwiBranch[Stations],#kiwiTier[8]]:FOR[zKiwiTechTree]
{
    @TechRequired = shortTermHabitation
}</v>
      </c>
    </row>
    <row r="611" spans="1:12" x14ac:dyDescent="0.35">
      <c r="A611" t="s">
        <v>186</v>
      </c>
      <c r="B611">
        <f>_xlfn.FLOOR.MATH(VLOOKUP(Tbl_Stations[[#This Row],[Stations]],primary[[id]:[tier]],2,FALSE),1)</f>
        <v>9</v>
      </c>
      <c r="C611" t="s">
        <v>1157</v>
      </c>
      <c r="G611" t="str">
        <f t="shared" si="37"/>
        <v>Stations9</v>
      </c>
      <c r="L611" s="14" t="str">
        <f t="shared" si="36"/>
        <v>@PART[*]:HAS[#kiwiBranch[Stations],#kiwiTier[9]]:FOR[zKiwiTechTree]
{
    @TechRequired = longTermHabitation
}</v>
      </c>
    </row>
    <row r="612" spans="1:12" x14ac:dyDescent="0.35">
      <c r="A612" t="s">
        <v>211</v>
      </c>
      <c r="B612">
        <f>_xlfn.FLOOR.MATH(VLOOKUP(Tbl_Stations[[#This Row],[Stations]],primary[[id]:[tier]],2,FALSE),1)</f>
        <v>10</v>
      </c>
      <c r="C612" t="s">
        <v>1157</v>
      </c>
      <c r="G612" t="str">
        <f t="shared" si="37"/>
        <v>Stations10</v>
      </c>
      <c r="L612" s="14" t="str">
        <f t="shared" si="36"/>
        <v>@PART[*]:HAS[#kiwiBranch[Stations],#kiwiTier[10]]:FOR[zKiwiTechTree]
{
    @TechRequired = advancedStations
}</v>
      </c>
    </row>
    <row r="613" spans="1:12" x14ac:dyDescent="0.35">
      <c r="A613" t="s">
        <v>187</v>
      </c>
      <c r="B613">
        <f>_xlfn.FLOOR.MATH(VLOOKUP(Tbl_Stations[[#This Row],[Stations]],primary[[id]:[tier]],2,FALSE),1)</f>
        <v>11</v>
      </c>
      <c r="C613" t="s">
        <v>1157</v>
      </c>
      <c r="G613" t="str">
        <f t="shared" si="37"/>
        <v>Stations11</v>
      </c>
      <c r="L613" s="14" t="str">
        <f t="shared" si="36"/>
        <v>@PART[*]:HAS[#kiwiBranch[Stations],#kiwiTier[11]]:FOR[zKiwiTechTree]
{
    @TechRequired = colonization
}</v>
      </c>
    </row>
    <row r="614" spans="1:12" x14ac:dyDescent="0.35">
      <c r="A614" t="s">
        <v>188</v>
      </c>
      <c r="B614">
        <f>_xlfn.FLOOR.MATH(VLOOKUP(Tbl_Stations[[#This Row],[Stations]],primary[[id]:[tier]],2,FALSE),1)</f>
        <v>12</v>
      </c>
      <c r="C614" t="s">
        <v>1157</v>
      </c>
      <c r="G614" t="str">
        <f t="shared" si="37"/>
        <v>Stations12</v>
      </c>
      <c r="L614" s="14" t="str">
        <f t="shared" si="36"/>
        <v>@PART[*]:HAS[#kiwiBranch[Stations],#kiwiTier[12]]:FOR[zKiwiTechTree]
{
    @TechRequired = advColonization
}</v>
      </c>
    </row>
    <row r="615" spans="1:12" x14ac:dyDescent="0.35">
      <c r="G615" t="str">
        <f t="shared" si="37"/>
        <v/>
      </c>
      <c r="L615" s="14" t="str">
        <f t="shared" si="36"/>
        <v/>
      </c>
    </row>
    <row r="616" spans="1:12" x14ac:dyDescent="0.35">
      <c r="G616" t="str">
        <f t="shared" si="37"/>
        <v/>
      </c>
      <c r="L616" s="14" t="str">
        <f t="shared" si="36"/>
        <v/>
      </c>
    </row>
    <row r="617" spans="1:12" x14ac:dyDescent="0.35">
      <c r="A617" s="18" t="s">
        <v>1158</v>
      </c>
      <c r="B617" t="s">
        <v>247</v>
      </c>
      <c r="C617" t="s">
        <v>1165</v>
      </c>
      <c r="G617" t="str">
        <f t="shared" si="37"/>
        <v>TitleTier</v>
      </c>
      <c r="L617" s="14" t="str">
        <f t="shared" si="36"/>
        <v/>
      </c>
    </row>
    <row r="618" spans="1:12" x14ac:dyDescent="0.35">
      <c r="A618" s="18" t="s">
        <v>0</v>
      </c>
      <c r="B618">
        <f>_xlfn.FLOOR.MATH(VLOOKUP(Tbl_Colonization[[#This Row],[Colonization]],primary[[id]:[tier]],2,FALSE),1)</f>
        <v>0</v>
      </c>
      <c r="C618" s="18" t="s">
        <v>1158</v>
      </c>
      <c r="D618" s="18"/>
      <c r="E618" s="18"/>
      <c r="F618" s="18"/>
      <c r="G618" t="str">
        <f t="shared" si="37"/>
        <v>Colonization0</v>
      </c>
      <c r="L618" s="14" t="str">
        <f t="shared" si="36"/>
        <v>@PART[*]:HAS[#kiwiBranch[Colonization],#kiwiTier[0]]:FOR[zKiwiTechTree]
{
    @TechRequired = start
}</v>
      </c>
    </row>
    <row r="619" spans="1:12" x14ac:dyDescent="0.35">
      <c r="A619" t="s">
        <v>120</v>
      </c>
      <c r="B619">
        <f>_xlfn.FLOOR.MATH(VLOOKUP(Tbl_Colonization[[#This Row],[Colonization]],primary[[id]:[tier]],2,FALSE),1)</f>
        <v>1</v>
      </c>
      <c r="C619" s="18" t="s">
        <v>1158</v>
      </c>
      <c r="D619" s="18"/>
      <c r="E619" s="18"/>
      <c r="F619" s="18"/>
      <c r="G619" t="str">
        <f t="shared" si="37"/>
        <v>Colonization1</v>
      </c>
      <c r="L619" s="14" t="str">
        <f t="shared" si="36"/>
        <v>@PART[*]:HAS[#kiwiBranch[Colonization],#kiwiTier[1]]:FOR[zKiwiTechTree]
{
    @TechRequired = algebra
}</v>
      </c>
    </row>
    <row r="620" spans="1:12" x14ac:dyDescent="0.35">
      <c r="A620" t="s">
        <v>7</v>
      </c>
      <c r="B620">
        <f>_xlfn.FLOOR.MATH(VLOOKUP(Tbl_Colonization[[#This Row],[Colonization]],primary[[id]:[tier]],2,FALSE),1)</f>
        <v>2</v>
      </c>
      <c r="C620" s="18" t="s">
        <v>1158</v>
      </c>
      <c r="D620" s="18"/>
      <c r="E620" s="18"/>
      <c r="F620" s="18"/>
      <c r="G620" t="str">
        <f t="shared" si="37"/>
        <v>Colonization2</v>
      </c>
      <c r="L620" s="14" t="str">
        <f t="shared" si="36"/>
        <v>@PART[*]:HAS[#kiwiBranch[Colonization],#kiwiTier[2]]:FOR[zKiwiTechTree]
{
    @TechRequired = engineering101
}</v>
      </c>
    </row>
    <row r="621" spans="1:12" x14ac:dyDescent="0.35">
      <c r="A621" t="s">
        <v>17</v>
      </c>
      <c r="B621">
        <f>_xlfn.FLOOR.MATH(VLOOKUP(Tbl_Colonization[[#This Row],[Colonization]],primary[[id]:[tier]],2,FALSE),1)</f>
        <v>3</v>
      </c>
      <c r="C621" s="18" t="s">
        <v>1158</v>
      </c>
      <c r="D621" s="18"/>
      <c r="E621" s="18"/>
      <c r="F621" s="18"/>
      <c r="G621" t="str">
        <f t="shared" si="37"/>
        <v>Colonization3</v>
      </c>
      <c r="L621" s="14" t="str">
        <f t="shared" si="36"/>
        <v>@PART[*]:HAS[#kiwiBranch[Colonization],#kiwiTier[3]]:FOR[zKiwiTechTree]
{
    @TechRequired = serviceModules
}</v>
      </c>
    </row>
    <row r="622" spans="1:12" x14ac:dyDescent="0.35">
      <c r="A622" t="s">
        <v>53</v>
      </c>
      <c r="B622">
        <f>_xlfn.FLOOR.MATH(VLOOKUP(Tbl_Colonization[[#This Row],[Colonization]],primary[[id]:[tier]],2,FALSE),1)</f>
        <v>5</v>
      </c>
      <c r="C622" s="18" t="s">
        <v>1158</v>
      </c>
      <c r="D622" s="18"/>
      <c r="E622" s="18"/>
      <c r="F622" s="18"/>
      <c r="G622" t="str">
        <f t="shared" si="37"/>
        <v>Colonization5</v>
      </c>
      <c r="L622" s="14" t="str">
        <f t="shared" si="36"/>
        <v>@PART[*]:HAS[#kiwiBranch[Colonization],#kiwiTier[5]]:FOR[zKiwiTechTree]
{
    @TechRequired = recycling
}</v>
      </c>
    </row>
    <row r="623" spans="1:12" x14ac:dyDescent="0.35">
      <c r="A623" t="s">
        <v>77</v>
      </c>
      <c r="B623">
        <f>_xlfn.FLOOR.MATH(VLOOKUP(Tbl_Colonization[[#This Row],[Colonization]],primary[[id]:[tier]],2,FALSE),1)</f>
        <v>6</v>
      </c>
      <c r="C623" s="18" t="s">
        <v>1158</v>
      </c>
      <c r="D623" s="18"/>
      <c r="E623" s="18"/>
      <c r="F623" s="18"/>
      <c r="G623" t="str">
        <f t="shared" si="37"/>
        <v>Colonization6</v>
      </c>
      <c r="L623" s="14" t="str">
        <f t="shared" si="36"/>
        <v>@PART[*]:HAS[#kiwiBranch[Colonization],#kiwiTier[6]]:FOR[zKiwiTechTree]
{
    @TechRequired = hydroponics
}</v>
      </c>
    </row>
    <row r="624" spans="1:12" x14ac:dyDescent="0.35">
      <c r="A624" t="s">
        <v>104</v>
      </c>
      <c r="B624">
        <f>_xlfn.FLOOR.MATH(VLOOKUP(Tbl_Colonization[[#This Row],[Colonization]],primary[[id]:[tier]],2,FALSE),1)</f>
        <v>7</v>
      </c>
      <c r="C624" s="18" t="s">
        <v>1158</v>
      </c>
      <c r="D624" s="18"/>
      <c r="E624" s="18"/>
      <c r="F624" s="18"/>
      <c r="G624" t="str">
        <f t="shared" si="37"/>
        <v>Colonization7</v>
      </c>
      <c r="L624" s="14" t="str">
        <f t="shared" si="36"/>
        <v>@PART[*]:HAS[#kiwiBranch[Colonization],#kiwiTier[7]]:FOR[zKiwiTechTree]
{
    @TechRequired = earlyStations
}</v>
      </c>
    </row>
    <row r="625" spans="1:12" x14ac:dyDescent="0.35">
      <c r="A625" t="s">
        <v>146</v>
      </c>
      <c r="B625">
        <f>_xlfn.FLOOR.MATH(VLOOKUP(Tbl_Colonization[[#This Row],[Colonization]],primary[[id]:[tier]],2,FALSE),1)</f>
        <v>8</v>
      </c>
      <c r="C625" s="18" t="s">
        <v>1158</v>
      </c>
      <c r="D625" s="18"/>
      <c r="E625" s="18"/>
      <c r="F625" s="18"/>
      <c r="G625" t="str">
        <f t="shared" si="37"/>
        <v>Colonization8</v>
      </c>
      <c r="L625" s="14" t="str">
        <f t="shared" si="36"/>
        <v>@PART[*]:HAS[#kiwiBranch[Colonization],#kiwiTier[8]]:FOR[zKiwiTechTree]
{
    @TechRequired = shortTermHabitation
}</v>
      </c>
    </row>
    <row r="626" spans="1:12" x14ac:dyDescent="0.35">
      <c r="A626" t="s">
        <v>186</v>
      </c>
      <c r="B626">
        <f>_xlfn.FLOOR.MATH(VLOOKUP(Tbl_Colonization[[#This Row],[Colonization]],primary[[id]:[tier]],2,FALSE),1)</f>
        <v>9</v>
      </c>
      <c r="C626" s="18" t="s">
        <v>1158</v>
      </c>
      <c r="D626" s="18"/>
      <c r="E626" s="18"/>
      <c r="F626" s="18"/>
      <c r="G626" t="str">
        <f t="shared" ref="G626:G689" si="38">_xlfn.CONCAT(C626,B626)</f>
        <v>Colonization9</v>
      </c>
      <c r="L626" s="14" t="str">
        <f t="shared" si="36"/>
        <v>@PART[*]:HAS[#kiwiBranch[Colonization],#kiwiTier[9]]:FOR[zKiwiTechTree]
{
    @TechRequired = longTermHabitation
}</v>
      </c>
    </row>
    <row r="627" spans="1:12" x14ac:dyDescent="0.35">
      <c r="A627" t="s">
        <v>211</v>
      </c>
      <c r="B627">
        <f>_xlfn.FLOOR.MATH(VLOOKUP(Tbl_Colonization[[#This Row],[Colonization]],primary[[id]:[tier]],2,FALSE),1)</f>
        <v>10</v>
      </c>
      <c r="C627" s="18" t="s">
        <v>1158</v>
      </c>
      <c r="D627" s="18"/>
      <c r="E627" s="18"/>
      <c r="F627" s="18"/>
      <c r="G627" t="str">
        <f t="shared" si="38"/>
        <v>Colonization10</v>
      </c>
      <c r="L627" s="14" t="str">
        <f t="shared" si="36"/>
        <v>@PART[*]:HAS[#kiwiBranch[Colonization],#kiwiTier[10]]:FOR[zKiwiTechTree]
{
    @TechRequired = advancedStations
}</v>
      </c>
    </row>
    <row r="628" spans="1:12" x14ac:dyDescent="0.35">
      <c r="A628" t="s">
        <v>187</v>
      </c>
      <c r="B628">
        <f>_xlfn.FLOOR.MATH(VLOOKUP(Tbl_Colonization[[#This Row],[Colonization]],primary[[id]:[tier]],2,FALSE),1)</f>
        <v>11</v>
      </c>
      <c r="C628" s="18" t="s">
        <v>1158</v>
      </c>
      <c r="D628" s="18"/>
      <c r="E628" s="18"/>
      <c r="F628" s="18"/>
      <c r="G628" t="str">
        <f t="shared" si="38"/>
        <v>Colonization11</v>
      </c>
      <c r="L628" s="14" t="str">
        <f t="shared" si="36"/>
        <v>@PART[*]:HAS[#kiwiBranch[Colonization],#kiwiTier[11]]:FOR[zKiwiTechTree]
{
    @TechRequired = colonization
}</v>
      </c>
    </row>
    <row r="629" spans="1:12" x14ac:dyDescent="0.35">
      <c r="A629" t="s">
        <v>188</v>
      </c>
      <c r="B629">
        <f>_xlfn.FLOOR.MATH(VLOOKUP(Tbl_Colonization[[#This Row],[Colonization]],primary[[id]:[tier]],2,FALSE),1)</f>
        <v>12</v>
      </c>
      <c r="C629" s="18" t="s">
        <v>1158</v>
      </c>
      <c r="D629" s="18"/>
      <c r="E629" s="18"/>
      <c r="F629" s="18"/>
      <c r="G629" t="str">
        <f t="shared" si="38"/>
        <v>Colonization12</v>
      </c>
      <c r="L629" s="14" t="str">
        <f t="shared" si="36"/>
        <v>@PART[*]:HAS[#kiwiBranch[Colonization],#kiwiTier[12]]:FOR[zKiwiTechTree]
{
    @TechRequired = advColonization
}</v>
      </c>
    </row>
    <row r="630" spans="1:12" x14ac:dyDescent="0.35">
      <c r="G630" t="str">
        <f t="shared" si="38"/>
        <v/>
      </c>
      <c r="L630" s="14" t="str">
        <f t="shared" si="36"/>
        <v/>
      </c>
    </row>
    <row r="631" spans="1:12" x14ac:dyDescent="0.35">
      <c r="G631" t="str">
        <f t="shared" si="38"/>
        <v/>
      </c>
      <c r="L631" s="14" t="str">
        <f t="shared" si="36"/>
        <v/>
      </c>
    </row>
    <row r="632" spans="1:12" x14ac:dyDescent="0.35">
      <c r="A632" s="18" t="s">
        <v>1159</v>
      </c>
      <c r="B632" t="s">
        <v>247</v>
      </c>
      <c r="C632" t="s">
        <v>1165</v>
      </c>
      <c r="G632" t="str">
        <f t="shared" si="38"/>
        <v>TitleTier</v>
      </c>
      <c r="L632" s="14" t="str">
        <f t="shared" si="36"/>
        <v/>
      </c>
    </row>
    <row r="633" spans="1:12" x14ac:dyDescent="0.35">
      <c r="A633" s="18" t="s">
        <v>0</v>
      </c>
      <c r="B633">
        <f>_xlfn.FLOOR.MATH(VLOOKUP(Tbl_LifeSupport[[#This Row],[LifeSupport]],primary[[id]:[tier]],2,FALSE),1)</f>
        <v>0</v>
      </c>
      <c r="C633" s="18" t="s">
        <v>1159</v>
      </c>
      <c r="D633" s="18"/>
      <c r="E633" s="18"/>
      <c r="F633" s="18"/>
      <c r="G633" t="str">
        <f t="shared" si="38"/>
        <v>LifeSupport0</v>
      </c>
      <c r="L633" s="14" t="str">
        <f t="shared" si="36"/>
        <v>@PART[*]:HAS[#kiwiBranch[LifeSupport],#kiwiTier[0]]:FOR[zKiwiTechTree]
{
    @TechRequired = start
}</v>
      </c>
    </row>
    <row r="634" spans="1:12" x14ac:dyDescent="0.35">
      <c r="A634" t="s">
        <v>120</v>
      </c>
      <c r="B634">
        <f>_xlfn.FLOOR.MATH(VLOOKUP(Tbl_LifeSupport[[#This Row],[LifeSupport]],primary[[id]:[tier]],2,FALSE),1)</f>
        <v>1</v>
      </c>
      <c r="C634" s="18" t="s">
        <v>1159</v>
      </c>
      <c r="D634" s="18"/>
      <c r="E634" s="18"/>
      <c r="F634" s="18"/>
      <c r="G634" t="str">
        <f t="shared" si="38"/>
        <v>LifeSupport1</v>
      </c>
      <c r="L634" s="14" t="str">
        <f t="shared" si="36"/>
        <v>@PART[*]:HAS[#kiwiBranch[LifeSupport],#kiwiTier[1]]:FOR[zKiwiTechTree]
{
    @TechRequired = algebra
}</v>
      </c>
    </row>
    <row r="635" spans="1:12" x14ac:dyDescent="0.35">
      <c r="A635" t="s">
        <v>7</v>
      </c>
      <c r="B635">
        <f>_xlfn.FLOOR.MATH(VLOOKUP(Tbl_LifeSupport[[#This Row],[LifeSupport]],primary[[id]:[tier]],2,FALSE),1)</f>
        <v>2</v>
      </c>
      <c r="C635" s="18" t="s">
        <v>1159</v>
      </c>
      <c r="D635" s="18"/>
      <c r="E635" s="18"/>
      <c r="F635" s="18"/>
      <c r="G635" t="str">
        <f t="shared" si="38"/>
        <v>LifeSupport2</v>
      </c>
      <c r="L635" s="14" t="str">
        <f t="shared" si="36"/>
        <v>@PART[*]:HAS[#kiwiBranch[LifeSupport],#kiwiTier[2]]:FOR[zKiwiTechTree]
{
    @TechRequired = engineering101
}</v>
      </c>
    </row>
    <row r="636" spans="1:12" x14ac:dyDescent="0.35">
      <c r="A636" t="s">
        <v>17</v>
      </c>
      <c r="B636">
        <f>_xlfn.FLOOR.MATH(VLOOKUP(Tbl_LifeSupport[[#This Row],[LifeSupport]],primary[[id]:[tier]],2,FALSE),1)</f>
        <v>3</v>
      </c>
      <c r="C636" s="18" t="s">
        <v>1159</v>
      </c>
      <c r="D636" s="18"/>
      <c r="E636" s="18"/>
      <c r="F636" s="18"/>
      <c r="G636" t="str">
        <f t="shared" si="38"/>
        <v>LifeSupport3</v>
      </c>
      <c r="L636" s="14" t="str">
        <f t="shared" si="36"/>
        <v>@PART[*]:HAS[#kiwiBranch[LifeSupport],#kiwiTier[3]]:FOR[zKiwiTechTree]
{
    @TechRequired = serviceModules
}</v>
      </c>
    </row>
    <row r="637" spans="1:12" x14ac:dyDescent="0.35">
      <c r="A637" t="s">
        <v>53</v>
      </c>
      <c r="B637">
        <f>_xlfn.FLOOR.MATH(VLOOKUP(Tbl_LifeSupport[[#This Row],[LifeSupport]],primary[[id]:[tier]],2,FALSE),1)</f>
        <v>5</v>
      </c>
      <c r="C637" s="18" t="s">
        <v>1159</v>
      </c>
      <c r="D637" s="18"/>
      <c r="E637" s="18"/>
      <c r="F637" s="18"/>
      <c r="G637" t="str">
        <f t="shared" si="38"/>
        <v>LifeSupport5</v>
      </c>
      <c r="L637" s="14" t="str">
        <f t="shared" si="36"/>
        <v>@PART[*]:HAS[#kiwiBranch[LifeSupport],#kiwiTier[5]]:FOR[zKiwiTechTree]
{
    @TechRequired = recycling
}</v>
      </c>
    </row>
    <row r="638" spans="1:12" x14ac:dyDescent="0.35">
      <c r="A638" t="s">
        <v>77</v>
      </c>
      <c r="B638">
        <f>_xlfn.FLOOR.MATH(VLOOKUP(Tbl_LifeSupport[[#This Row],[LifeSupport]],primary[[id]:[tier]],2,FALSE),1)</f>
        <v>6</v>
      </c>
      <c r="C638" s="18" t="s">
        <v>1159</v>
      </c>
      <c r="D638" s="18"/>
      <c r="E638" s="18"/>
      <c r="F638" s="18"/>
      <c r="G638" t="str">
        <f t="shared" si="38"/>
        <v>LifeSupport6</v>
      </c>
      <c r="L638" s="14" t="str">
        <f t="shared" si="36"/>
        <v>@PART[*]:HAS[#kiwiBranch[LifeSupport],#kiwiTier[6]]:FOR[zKiwiTechTree]
{
    @TechRequired = hydroponics
}</v>
      </c>
    </row>
    <row r="639" spans="1:12" x14ac:dyDescent="0.35">
      <c r="A639" t="s">
        <v>104</v>
      </c>
      <c r="B639">
        <f>_xlfn.FLOOR.MATH(VLOOKUP(Tbl_LifeSupport[[#This Row],[LifeSupport]],primary[[id]:[tier]],2,FALSE),1)</f>
        <v>7</v>
      </c>
      <c r="C639" s="18" t="s">
        <v>1159</v>
      </c>
      <c r="D639" s="18"/>
      <c r="E639" s="18"/>
      <c r="F639" s="18"/>
      <c r="G639" t="str">
        <f t="shared" si="38"/>
        <v>LifeSupport7</v>
      </c>
      <c r="L639" s="14" t="str">
        <f t="shared" si="36"/>
        <v>@PART[*]:HAS[#kiwiBranch[LifeSupport],#kiwiTier[7]]:FOR[zKiwiTechTree]
{
    @TechRequired = earlyStations
}</v>
      </c>
    </row>
    <row r="640" spans="1:12" x14ac:dyDescent="0.35">
      <c r="A640" t="s">
        <v>146</v>
      </c>
      <c r="B640">
        <f>_xlfn.FLOOR.MATH(VLOOKUP(Tbl_LifeSupport[[#This Row],[LifeSupport]],primary[[id]:[tier]],2,FALSE),1)</f>
        <v>8</v>
      </c>
      <c r="C640" s="18" t="s">
        <v>1159</v>
      </c>
      <c r="D640" s="18"/>
      <c r="E640" s="18"/>
      <c r="F640" s="18"/>
      <c r="G640" t="str">
        <f t="shared" si="38"/>
        <v>LifeSupport8</v>
      </c>
      <c r="L640" s="14" t="str">
        <f t="shared" si="36"/>
        <v>@PART[*]:HAS[#kiwiBranch[LifeSupport],#kiwiTier[8]]:FOR[zKiwiTechTree]
{
    @TechRequired = shortTermHabitation
}</v>
      </c>
    </row>
    <row r="641" spans="1:12" x14ac:dyDescent="0.35">
      <c r="A641" t="s">
        <v>186</v>
      </c>
      <c r="B641">
        <f>_xlfn.FLOOR.MATH(VLOOKUP(Tbl_LifeSupport[[#This Row],[LifeSupport]],primary[[id]:[tier]],2,FALSE),1)</f>
        <v>9</v>
      </c>
      <c r="C641" s="18" t="s">
        <v>1159</v>
      </c>
      <c r="D641" s="18"/>
      <c r="E641" s="18"/>
      <c r="F641" s="18"/>
      <c r="G641" t="str">
        <f t="shared" si="38"/>
        <v>LifeSupport9</v>
      </c>
      <c r="L641" s="14" t="str">
        <f t="shared" si="36"/>
        <v>@PART[*]:HAS[#kiwiBranch[LifeSupport],#kiwiTier[9]]:FOR[zKiwiTechTree]
{
    @TechRequired = longTermHabitation
}</v>
      </c>
    </row>
    <row r="642" spans="1:12" x14ac:dyDescent="0.35">
      <c r="A642" t="s">
        <v>211</v>
      </c>
      <c r="B642">
        <f>_xlfn.FLOOR.MATH(VLOOKUP(Tbl_LifeSupport[[#This Row],[LifeSupport]],primary[[id]:[tier]],2,FALSE),1)</f>
        <v>10</v>
      </c>
      <c r="C642" s="18" t="s">
        <v>1159</v>
      </c>
      <c r="D642" s="18"/>
      <c r="E642" s="18"/>
      <c r="F642" s="18"/>
      <c r="G642" t="str">
        <f t="shared" si="38"/>
        <v>LifeSupport10</v>
      </c>
      <c r="L642" s="14" t="str">
        <f t="shared" si="36"/>
        <v>@PART[*]:HAS[#kiwiBranch[LifeSupport],#kiwiTier[10]]:FOR[zKiwiTechTree]
{
    @TechRequired = advancedStations
}</v>
      </c>
    </row>
    <row r="643" spans="1:12" x14ac:dyDescent="0.35">
      <c r="A643" t="s">
        <v>187</v>
      </c>
      <c r="B643">
        <f>_xlfn.FLOOR.MATH(VLOOKUP(Tbl_LifeSupport[[#This Row],[LifeSupport]],primary[[id]:[tier]],2,FALSE),1)</f>
        <v>11</v>
      </c>
      <c r="C643" s="18" t="s">
        <v>1159</v>
      </c>
      <c r="D643" s="18"/>
      <c r="E643" s="18"/>
      <c r="F643" s="18"/>
      <c r="G643" t="str">
        <f t="shared" si="38"/>
        <v>LifeSupport11</v>
      </c>
      <c r="L643" s="14" t="str">
        <f t="shared" si="36"/>
        <v>@PART[*]:HAS[#kiwiBranch[LifeSupport],#kiwiTier[11]]:FOR[zKiwiTechTree]
{
    @TechRequired = colonization
}</v>
      </c>
    </row>
    <row r="644" spans="1:12" x14ac:dyDescent="0.35">
      <c r="A644" t="s">
        <v>188</v>
      </c>
      <c r="B644">
        <f>_xlfn.FLOOR.MATH(VLOOKUP(Tbl_LifeSupport[[#This Row],[LifeSupport]],primary[[id]:[tier]],2,FALSE),1)</f>
        <v>12</v>
      </c>
      <c r="C644" s="18" t="s">
        <v>1159</v>
      </c>
      <c r="D644" s="18"/>
      <c r="E644" s="18"/>
      <c r="F644" s="18"/>
      <c r="G644" t="str">
        <f t="shared" si="38"/>
        <v>LifeSupport12</v>
      </c>
      <c r="L644" s="14" t="str">
        <f t="shared" si="36"/>
        <v>@PART[*]:HAS[#kiwiBranch[LifeSupport],#kiwiTier[12]]:FOR[zKiwiTechTree]
{
    @TechRequired = advColonization
}</v>
      </c>
    </row>
    <row r="645" spans="1:12" x14ac:dyDescent="0.35">
      <c r="G645" t="str">
        <f t="shared" si="38"/>
        <v/>
      </c>
      <c r="L645" s="14" t="str">
        <f t="shared" si="36"/>
        <v/>
      </c>
    </row>
    <row r="646" spans="1:12" x14ac:dyDescent="0.35">
      <c r="G646" t="str">
        <f t="shared" si="38"/>
        <v/>
      </c>
      <c r="L646" s="14" t="str">
        <f t="shared" si="36"/>
        <v/>
      </c>
    </row>
    <row r="647" spans="1:12" x14ac:dyDescent="0.35">
      <c r="A647" s="18" t="s">
        <v>1160</v>
      </c>
      <c r="B647" t="s">
        <v>247</v>
      </c>
      <c r="C647" t="s">
        <v>1165</v>
      </c>
      <c r="G647" t="str">
        <f t="shared" si="38"/>
        <v>TitleTier</v>
      </c>
      <c r="L647" s="14" t="str">
        <f t="shared" si="36"/>
        <v/>
      </c>
    </row>
    <row r="648" spans="1:12" x14ac:dyDescent="0.35">
      <c r="A648" s="18" t="s">
        <v>0</v>
      </c>
      <c r="B648">
        <f>_xlfn.FLOOR.MATH(VLOOKUP(Tbl_Storage[[#This Row],[Storage]],primary[[id]:[tier]],2,FALSE),1)</f>
        <v>0</v>
      </c>
      <c r="C648" s="18" t="s">
        <v>1160</v>
      </c>
      <c r="D648" s="18"/>
      <c r="E648" s="18"/>
      <c r="F648" s="18"/>
      <c r="G648" t="str">
        <f t="shared" si="38"/>
        <v>Storage0</v>
      </c>
      <c r="L648" s="14" t="str">
        <f t="shared" si="36"/>
        <v>@PART[*]:HAS[#kiwiBranch[Storage],#kiwiTier[0]]:FOR[zKiwiTechTree]
{
    @TechRequired = start
}</v>
      </c>
    </row>
    <row r="649" spans="1:12" x14ac:dyDescent="0.35">
      <c r="A649" t="s">
        <v>120</v>
      </c>
      <c r="B649">
        <f>_xlfn.FLOOR.MATH(VLOOKUP(Tbl_Storage[[#This Row],[Storage]],primary[[id]:[tier]],2,FALSE),1)</f>
        <v>1</v>
      </c>
      <c r="C649" s="18" t="s">
        <v>1160</v>
      </c>
      <c r="D649" s="18"/>
      <c r="E649" s="18"/>
      <c r="F649" s="18"/>
      <c r="G649" t="str">
        <f t="shared" si="38"/>
        <v>Storage1</v>
      </c>
      <c r="L649" s="14" t="str">
        <f t="shared" si="36"/>
        <v>@PART[*]:HAS[#kiwiBranch[Storage],#kiwiTier[1]]:FOR[zKiwiTechTree]
{
    @TechRequired = algebra
}</v>
      </c>
    </row>
    <row r="650" spans="1:12" x14ac:dyDescent="0.35">
      <c r="A650" t="s">
        <v>7</v>
      </c>
      <c r="B650">
        <f>_xlfn.FLOOR.MATH(VLOOKUP(Tbl_Storage[[#This Row],[Storage]],primary[[id]:[tier]],2,FALSE),1)</f>
        <v>2</v>
      </c>
      <c r="C650" s="18" t="s">
        <v>1160</v>
      </c>
      <c r="D650" s="18"/>
      <c r="E650" s="18"/>
      <c r="F650" s="18"/>
      <c r="G650" t="str">
        <f t="shared" si="38"/>
        <v>Storage2</v>
      </c>
      <c r="L650" s="14" t="str">
        <f t="shared" si="36"/>
        <v>@PART[*]:HAS[#kiwiBranch[Storage],#kiwiTier[2]]:FOR[zKiwiTechTree]
{
    @TechRequired = engineering101
}</v>
      </c>
    </row>
    <row r="651" spans="1:12" x14ac:dyDescent="0.35">
      <c r="A651" t="s">
        <v>17</v>
      </c>
      <c r="B651">
        <f>_xlfn.FLOOR.MATH(VLOOKUP(Tbl_Storage[[#This Row],[Storage]],primary[[id]:[tier]],2,FALSE),1)</f>
        <v>3</v>
      </c>
      <c r="C651" s="18" t="s">
        <v>1160</v>
      </c>
      <c r="D651" s="18"/>
      <c r="E651" s="18"/>
      <c r="F651" s="18"/>
      <c r="G651" t="str">
        <f t="shared" si="38"/>
        <v>Storage3</v>
      </c>
      <c r="L651" s="14" t="str">
        <f t="shared" si="36"/>
        <v>@PART[*]:HAS[#kiwiBranch[Storage],#kiwiTier[3]]:FOR[zKiwiTechTree]
{
    @TechRequired = serviceModules
}</v>
      </c>
    </row>
    <row r="652" spans="1:12" x14ac:dyDescent="0.35">
      <c r="A652" t="s">
        <v>54</v>
      </c>
      <c r="B652">
        <f>_xlfn.FLOOR.MATH(VLOOKUP(Tbl_Storage[[#This Row],[Storage]],primary[[id]:[tier]],2,FALSE),1)</f>
        <v>5</v>
      </c>
      <c r="C652" s="18" t="s">
        <v>1160</v>
      </c>
      <c r="D652" s="18"/>
      <c r="E652" s="18"/>
      <c r="F652" s="18"/>
      <c r="G652" t="str">
        <f t="shared" si="38"/>
        <v>Storage5</v>
      </c>
      <c r="L652" s="14" t="str">
        <f t="shared" si="36"/>
        <v>@PART[*]:HAS[#kiwiBranch[Storage],#kiwiTier[5]]:FOR[zKiwiTechTree]
{
    @TechRequired = storageTech
}</v>
      </c>
    </row>
    <row r="653" spans="1:12" x14ac:dyDescent="0.35">
      <c r="A653" t="s">
        <v>78</v>
      </c>
      <c r="B653">
        <f>_xlfn.FLOOR.MATH(VLOOKUP(Tbl_Storage[[#This Row],[Storage]],primary[[id]:[tier]],2,FALSE),1)</f>
        <v>6</v>
      </c>
      <c r="C653" s="18" t="s">
        <v>1160</v>
      </c>
      <c r="D653" s="18"/>
      <c r="E653" s="18"/>
      <c r="F653" s="18"/>
      <c r="G653" t="str">
        <f t="shared" si="38"/>
        <v>Storage6</v>
      </c>
      <c r="L653" s="14" t="str">
        <f t="shared" si="36"/>
        <v>@PART[*]:HAS[#kiwiBranch[Storage],#kiwiTier[6]]:FOR[zKiwiTechTree]
{
    @TechRequired = earlyLogistics
}</v>
      </c>
    </row>
    <row r="654" spans="1:12" x14ac:dyDescent="0.35">
      <c r="A654" t="s">
        <v>105</v>
      </c>
      <c r="B654">
        <f>_xlfn.FLOOR.MATH(VLOOKUP(Tbl_Storage[[#This Row],[Storage]],primary[[id]:[tier]],2,FALSE),1)</f>
        <v>7</v>
      </c>
      <c r="C654" s="18" t="s">
        <v>1160</v>
      </c>
      <c r="D654" s="18"/>
      <c r="E654" s="18"/>
      <c r="F654" s="18"/>
      <c r="G654" t="str">
        <f t="shared" si="38"/>
        <v>Storage7</v>
      </c>
      <c r="L654" s="14" t="str">
        <f t="shared" si="36"/>
        <v>@PART[*]:HAS[#kiwiBranch[Storage],#kiwiTier[7]]:FOR[zKiwiTechTree]
{
    @TechRequired = logistics
}</v>
      </c>
    </row>
    <row r="655" spans="1:12" x14ac:dyDescent="0.35">
      <c r="A655" t="s">
        <v>147</v>
      </c>
      <c r="B655">
        <f>_xlfn.FLOOR.MATH(VLOOKUP(Tbl_Storage[[#This Row],[Storage]],primary[[id]:[tier]],2,FALSE),1)</f>
        <v>8</v>
      </c>
      <c r="C655" s="18" t="s">
        <v>1160</v>
      </c>
      <c r="D655" s="18"/>
      <c r="E655" s="18"/>
      <c r="F655" s="18"/>
      <c r="G655" t="str">
        <f t="shared" si="38"/>
        <v>Storage8</v>
      </c>
      <c r="L655" s="14" t="str">
        <f t="shared" si="36"/>
        <v>@PART[*]:HAS[#kiwiBranch[Storage],#kiwiTier[8]]:FOR[zKiwiTechTree]
{
    @TechRequired = isru
}</v>
      </c>
    </row>
    <row r="656" spans="1:12" x14ac:dyDescent="0.35">
      <c r="A656" t="s">
        <v>185</v>
      </c>
      <c r="B656">
        <f>_xlfn.FLOOR.MATH(VLOOKUP(Tbl_Storage[[#This Row],[Storage]],primary[[id]:[tier]],2,FALSE),1)</f>
        <v>9</v>
      </c>
      <c r="C656" s="18" t="s">
        <v>1160</v>
      </c>
      <c r="D656" s="18"/>
      <c r="E656" s="18"/>
      <c r="F656" s="18"/>
      <c r="G656" t="str">
        <f t="shared" si="38"/>
        <v>Storage9</v>
      </c>
      <c r="L656" s="14" t="str">
        <f t="shared" si="36"/>
        <v>@PART[*]:HAS[#kiwiBranch[Storage],#kiwiTier[9]]:FOR[zKiwiTechTree]
{
    @TechRequired = advLogistics
}</v>
      </c>
    </row>
    <row r="657" spans="1:12" x14ac:dyDescent="0.35">
      <c r="A657" t="s">
        <v>212</v>
      </c>
      <c r="B657">
        <f>_xlfn.FLOOR.MATH(VLOOKUP(Tbl_Storage[[#This Row],[Storage]],primary[[id]:[tier]],2,FALSE),1)</f>
        <v>10</v>
      </c>
      <c r="C657" s="18" t="s">
        <v>1160</v>
      </c>
      <c r="D657" s="18"/>
      <c r="E657" s="18"/>
      <c r="F657" s="18"/>
      <c r="G657" t="str">
        <f t="shared" si="38"/>
        <v>Storage10</v>
      </c>
      <c r="L657" s="14" t="str">
        <f t="shared" ref="L657:L720" si="39">IF(ISNUMBER(B657)=TRUE,_xlfn.CONCAT("@PART[*]:HAS[#kiwiBranch[",C657,"],#kiwiTier[",B657,"]]:FOR[zKiwiTechTree]",CHAR(10),"{",CHAR(10),"    @TechRequired = ",A657,CHAR(10),"}"),"")</f>
        <v>@PART[*]:HAS[#kiwiBranch[Storage],#kiwiTier[10]]:FOR[zKiwiTechTree]
{
    @TechRequired = advOffworldMining
}</v>
      </c>
    </row>
    <row r="658" spans="1:12" x14ac:dyDescent="0.35">
      <c r="A658" t="s">
        <v>228</v>
      </c>
      <c r="B658">
        <f>_xlfn.FLOOR.MATH(VLOOKUP(Tbl_Storage[[#This Row],[Storage]],primary[[id]:[tier]],2,FALSE),1)</f>
        <v>11</v>
      </c>
      <c r="C658" s="18" t="s">
        <v>1160</v>
      </c>
      <c r="D658" s="18"/>
      <c r="E658" s="18"/>
      <c r="F658" s="18"/>
      <c r="G658" t="str">
        <f t="shared" si="38"/>
        <v>Storage11</v>
      </c>
      <c r="L658" s="14" t="str">
        <f t="shared" si="39"/>
        <v>@PART[*]:HAS[#kiwiBranch[Storage],#kiwiTier[11]]:FOR[zKiwiTechTree]
{
    @TechRequired = resourceExploitation
}</v>
      </c>
    </row>
    <row r="659" spans="1:12" x14ac:dyDescent="0.35">
      <c r="A659" t="s">
        <v>188</v>
      </c>
      <c r="B659">
        <f>_xlfn.FLOOR.MATH(VLOOKUP(Tbl_Storage[[#This Row],[Storage]],primary[[id]:[tier]],2,FALSE),1)</f>
        <v>12</v>
      </c>
      <c r="C659" s="18" t="s">
        <v>1160</v>
      </c>
      <c r="D659" s="18"/>
      <c r="E659" s="18"/>
      <c r="F659" s="18"/>
      <c r="G659" t="str">
        <f t="shared" si="38"/>
        <v>Storage12</v>
      </c>
      <c r="L659" s="14" t="str">
        <f t="shared" si="39"/>
        <v>@PART[*]:HAS[#kiwiBranch[Storage],#kiwiTier[12]]:FOR[zKiwiTechTree]
{
    @TechRequired = advColonization
}</v>
      </c>
    </row>
    <row r="660" spans="1:12" x14ac:dyDescent="0.35">
      <c r="G660" t="str">
        <f t="shared" si="38"/>
        <v/>
      </c>
      <c r="L660" s="14" t="str">
        <f t="shared" si="39"/>
        <v/>
      </c>
    </row>
    <row r="661" spans="1:12" x14ac:dyDescent="0.35">
      <c r="G661" t="str">
        <f t="shared" si="38"/>
        <v/>
      </c>
      <c r="L661" s="14" t="str">
        <f t="shared" si="39"/>
        <v/>
      </c>
    </row>
    <row r="662" spans="1:12" x14ac:dyDescent="0.35">
      <c r="A662" s="18" t="s">
        <v>1161</v>
      </c>
      <c r="B662" t="s">
        <v>247</v>
      </c>
      <c r="C662" t="s">
        <v>1165</v>
      </c>
      <c r="G662" t="str">
        <f t="shared" si="38"/>
        <v>TitleTier</v>
      </c>
      <c r="L662" s="14" t="str">
        <f t="shared" si="39"/>
        <v/>
      </c>
    </row>
    <row r="663" spans="1:12" x14ac:dyDescent="0.35">
      <c r="A663" s="18" t="s">
        <v>0</v>
      </c>
      <c r="B663">
        <f>_xlfn.FLOOR.MATH(VLOOKUP(Tbl_Resources[[#This Row],[Resources]],primary[[id]:[tier]],2,FALSE),1)</f>
        <v>0</v>
      </c>
      <c r="C663" s="18" t="s">
        <v>1161</v>
      </c>
      <c r="D663" s="18"/>
      <c r="E663" s="18"/>
      <c r="F663" s="18"/>
      <c r="G663" t="str">
        <f t="shared" si="38"/>
        <v>Resources0</v>
      </c>
      <c r="L663" s="14" t="str">
        <f t="shared" si="39"/>
        <v>@PART[*]:HAS[#kiwiBranch[Resources],#kiwiTier[0]]:FOR[zKiwiTechTree]
{
    @TechRequired = start
}</v>
      </c>
    </row>
    <row r="664" spans="1:12" x14ac:dyDescent="0.35">
      <c r="A664" t="s">
        <v>120</v>
      </c>
      <c r="B664">
        <f>_xlfn.FLOOR.MATH(VLOOKUP(Tbl_Resources[[#This Row],[Resources]],primary[[id]:[tier]],2,FALSE),1)</f>
        <v>1</v>
      </c>
      <c r="C664" s="18" t="s">
        <v>1161</v>
      </c>
      <c r="D664" s="18"/>
      <c r="E664" s="18"/>
      <c r="F664" s="18"/>
      <c r="G664" t="str">
        <f t="shared" si="38"/>
        <v>Resources1</v>
      </c>
      <c r="L664" s="14" t="str">
        <f t="shared" si="39"/>
        <v>@PART[*]:HAS[#kiwiBranch[Resources],#kiwiTier[1]]:FOR[zKiwiTechTree]
{
    @TechRequired = algebra
}</v>
      </c>
    </row>
    <row r="665" spans="1:12" x14ac:dyDescent="0.35">
      <c r="A665" t="s">
        <v>7</v>
      </c>
      <c r="B665">
        <f>_xlfn.FLOOR.MATH(VLOOKUP(Tbl_Resources[[#This Row],[Resources]],primary[[id]:[tier]],2,FALSE),1)</f>
        <v>2</v>
      </c>
      <c r="C665" s="18" t="s">
        <v>1161</v>
      </c>
      <c r="D665" s="18"/>
      <c r="E665" s="18"/>
      <c r="F665" s="18"/>
      <c r="G665" t="str">
        <f t="shared" si="38"/>
        <v>Resources2</v>
      </c>
      <c r="L665" s="14" t="str">
        <f t="shared" si="39"/>
        <v>@PART[*]:HAS[#kiwiBranch[Resources],#kiwiTier[2]]:FOR[zKiwiTechTree]
{
    @TechRequired = engineering101
}</v>
      </c>
    </row>
    <row r="666" spans="1:12" x14ac:dyDescent="0.35">
      <c r="A666" t="s">
        <v>17</v>
      </c>
      <c r="B666">
        <f>_xlfn.FLOOR.MATH(VLOOKUP(Tbl_Resources[[#This Row],[Resources]],primary[[id]:[tier]],2,FALSE),1)</f>
        <v>3</v>
      </c>
      <c r="C666" s="18" t="s">
        <v>1161</v>
      </c>
      <c r="D666" s="18"/>
      <c r="E666" s="18"/>
      <c r="F666" s="18"/>
      <c r="G666" t="str">
        <f t="shared" si="38"/>
        <v>Resources3</v>
      </c>
      <c r="L666" s="14" t="str">
        <f t="shared" si="39"/>
        <v>@PART[*]:HAS[#kiwiBranch[Resources],#kiwiTier[3]]:FOR[zKiwiTechTree]
{
    @TechRequired = serviceModules
}</v>
      </c>
    </row>
    <row r="667" spans="1:12" x14ac:dyDescent="0.35">
      <c r="A667" t="s">
        <v>54</v>
      </c>
      <c r="B667">
        <f>_xlfn.FLOOR.MATH(VLOOKUP(Tbl_Resources[[#This Row],[Resources]],primary[[id]:[tier]],2,FALSE),1)</f>
        <v>5</v>
      </c>
      <c r="C667" s="18" t="s">
        <v>1161</v>
      </c>
      <c r="D667" s="18"/>
      <c r="E667" s="18"/>
      <c r="F667" s="18"/>
      <c r="G667" t="str">
        <f t="shared" si="38"/>
        <v>Resources5</v>
      </c>
      <c r="L667" s="14" t="str">
        <f t="shared" si="39"/>
        <v>@PART[*]:HAS[#kiwiBranch[Resources],#kiwiTier[5]]:FOR[zKiwiTechTree]
{
    @TechRequired = storageTech
}</v>
      </c>
    </row>
    <row r="668" spans="1:12" x14ac:dyDescent="0.35">
      <c r="A668" t="s">
        <v>78</v>
      </c>
      <c r="B668">
        <f>_xlfn.FLOOR.MATH(VLOOKUP(Tbl_Resources[[#This Row],[Resources]],primary[[id]:[tier]],2,FALSE),1)</f>
        <v>6</v>
      </c>
      <c r="C668" s="18" t="s">
        <v>1161</v>
      </c>
      <c r="D668" s="18"/>
      <c r="E668" s="18"/>
      <c r="F668" s="18"/>
      <c r="G668" t="str">
        <f t="shared" si="38"/>
        <v>Resources6</v>
      </c>
      <c r="L668" s="14" t="str">
        <f t="shared" si="39"/>
        <v>@PART[*]:HAS[#kiwiBranch[Resources],#kiwiTier[6]]:FOR[zKiwiTechTree]
{
    @TechRequired = earlyLogistics
}</v>
      </c>
    </row>
    <row r="669" spans="1:12" x14ac:dyDescent="0.35">
      <c r="A669" t="s">
        <v>105</v>
      </c>
      <c r="B669">
        <f>_xlfn.FLOOR.MATH(VLOOKUP(Tbl_Resources[[#This Row],[Resources]],primary[[id]:[tier]],2,FALSE),1)</f>
        <v>7</v>
      </c>
      <c r="C669" s="18" t="s">
        <v>1161</v>
      </c>
      <c r="D669" s="18"/>
      <c r="E669" s="18"/>
      <c r="F669" s="18"/>
      <c r="G669" t="str">
        <f t="shared" si="38"/>
        <v>Resources7</v>
      </c>
      <c r="L669" s="14" t="str">
        <f t="shared" si="39"/>
        <v>@PART[*]:HAS[#kiwiBranch[Resources],#kiwiTier[7]]:FOR[zKiwiTechTree]
{
    @TechRequired = logistics
}</v>
      </c>
    </row>
    <row r="670" spans="1:12" x14ac:dyDescent="0.35">
      <c r="A670" t="s">
        <v>147</v>
      </c>
      <c r="B670">
        <f>_xlfn.FLOOR.MATH(VLOOKUP(Tbl_Resources[[#This Row],[Resources]],primary[[id]:[tier]],2,FALSE),1)</f>
        <v>8</v>
      </c>
      <c r="C670" s="18" t="s">
        <v>1161</v>
      </c>
      <c r="D670" s="18"/>
      <c r="E670" s="18"/>
      <c r="F670" s="18"/>
      <c r="G670" t="str">
        <f t="shared" si="38"/>
        <v>Resources8</v>
      </c>
      <c r="L670" s="14" t="str">
        <f t="shared" si="39"/>
        <v>@PART[*]:HAS[#kiwiBranch[Resources],#kiwiTier[8]]:FOR[zKiwiTechTree]
{
    @TechRequired = isru
}</v>
      </c>
    </row>
    <row r="671" spans="1:12" x14ac:dyDescent="0.35">
      <c r="A671" t="s">
        <v>185</v>
      </c>
      <c r="B671">
        <f>_xlfn.FLOOR.MATH(VLOOKUP(Tbl_Resources[[#This Row],[Resources]],primary[[id]:[tier]],2,FALSE),1)</f>
        <v>9</v>
      </c>
      <c r="C671" s="18" t="s">
        <v>1161</v>
      </c>
      <c r="D671" s="18"/>
      <c r="E671" s="18"/>
      <c r="F671" s="18"/>
      <c r="G671" t="str">
        <f t="shared" si="38"/>
        <v>Resources9</v>
      </c>
      <c r="L671" s="14" t="str">
        <f t="shared" si="39"/>
        <v>@PART[*]:HAS[#kiwiBranch[Resources],#kiwiTier[9]]:FOR[zKiwiTechTree]
{
    @TechRequired = advLogistics
}</v>
      </c>
    </row>
    <row r="672" spans="1:12" x14ac:dyDescent="0.35">
      <c r="A672" t="s">
        <v>212</v>
      </c>
      <c r="B672">
        <f>_xlfn.FLOOR.MATH(VLOOKUP(Tbl_Resources[[#This Row],[Resources]],primary[[id]:[tier]],2,FALSE),1)</f>
        <v>10</v>
      </c>
      <c r="C672" s="18" t="s">
        <v>1161</v>
      </c>
      <c r="D672" s="18"/>
      <c r="E672" s="18"/>
      <c r="F672" s="18"/>
      <c r="G672" t="str">
        <f t="shared" si="38"/>
        <v>Resources10</v>
      </c>
      <c r="L672" s="14" t="str">
        <f t="shared" si="39"/>
        <v>@PART[*]:HAS[#kiwiBranch[Resources],#kiwiTier[10]]:FOR[zKiwiTechTree]
{
    @TechRequired = advOffworldMining
}</v>
      </c>
    </row>
    <row r="673" spans="1:12" x14ac:dyDescent="0.35">
      <c r="A673" t="s">
        <v>228</v>
      </c>
      <c r="B673">
        <f>_xlfn.FLOOR.MATH(VLOOKUP(Tbl_Resources[[#This Row],[Resources]],primary[[id]:[tier]],2,FALSE),1)</f>
        <v>11</v>
      </c>
      <c r="C673" s="18" t="s">
        <v>1161</v>
      </c>
      <c r="D673" s="18"/>
      <c r="E673" s="18"/>
      <c r="F673" s="18"/>
      <c r="G673" t="str">
        <f t="shared" si="38"/>
        <v>Resources11</v>
      </c>
      <c r="L673" s="14" t="str">
        <f t="shared" si="39"/>
        <v>@PART[*]:HAS[#kiwiBranch[Resources],#kiwiTier[11]]:FOR[zKiwiTechTree]
{
    @TechRequired = resourceExploitation
}</v>
      </c>
    </row>
    <row r="674" spans="1:12" x14ac:dyDescent="0.35">
      <c r="A674" t="s">
        <v>188</v>
      </c>
      <c r="B674">
        <f>_xlfn.FLOOR.MATH(VLOOKUP(Tbl_Resources[[#This Row],[Resources]],primary[[id]:[tier]],2,FALSE),1)</f>
        <v>12</v>
      </c>
      <c r="C674" s="18" t="s">
        <v>1161</v>
      </c>
      <c r="D674" s="18"/>
      <c r="E674" s="18"/>
      <c r="F674" s="18"/>
      <c r="G674" t="str">
        <f t="shared" si="38"/>
        <v>Resources12</v>
      </c>
      <c r="L674" s="14" t="str">
        <f t="shared" si="39"/>
        <v>@PART[*]:HAS[#kiwiBranch[Resources],#kiwiTier[12]]:FOR[zKiwiTechTree]
{
    @TechRequired = advColonization
}</v>
      </c>
    </row>
    <row r="675" spans="1:12" x14ac:dyDescent="0.35">
      <c r="G675" t="str">
        <f t="shared" si="38"/>
        <v/>
      </c>
      <c r="L675" s="14" t="str">
        <f t="shared" si="39"/>
        <v/>
      </c>
    </row>
    <row r="676" spans="1:12" x14ac:dyDescent="0.35">
      <c r="G676" t="str">
        <f t="shared" si="38"/>
        <v/>
      </c>
      <c r="L676" s="14" t="str">
        <f t="shared" si="39"/>
        <v/>
      </c>
    </row>
    <row r="677" spans="1:12" x14ac:dyDescent="0.35">
      <c r="A677" t="s">
        <v>1168</v>
      </c>
      <c r="B677" t="s">
        <v>247</v>
      </c>
      <c r="C677" t="s">
        <v>1165</v>
      </c>
      <c r="G677" t="str">
        <f t="shared" si="38"/>
        <v>TitleTier</v>
      </c>
      <c r="L677" s="14" t="str">
        <f t="shared" si="39"/>
        <v/>
      </c>
    </row>
    <row r="678" spans="1:12" x14ac:dyDescent="0.35">
      <c r="A678" s="18" t="s">
        <v>0</v>
      </c>
      <c r="B678">
        <f>_xlfn.FLOOR.MATH(VLOOKUP(Tbl_ScienceProbes[[#This Row],[ScienceProbe]],primary[[id]:[tier]],2,FALSE),1)</f>
        <v>0</v>
      </c>
      <c r="C678" t="s">
        <v>1168</v>
      </c>
      <c r="G678" t="str">
        <f t="shared" si="38"/>
        <v>ScienceProbe0</v>
      </c>
      <c r="L678" s="14" t="str">
        <f t="shared" si="39"/>
        <v>@PART[*]:HAS[#kiwiBranch[ScienceProbe],#kiwiTier[0]]:FOR[zKiwiTechTree]
{
    @TechRequired = start
}</v>
      </c>
    </row>
    <row r="679" spans="1:12" x14ac:dyDescent="0.35">
      <c r="A679" t="s">
        <v>120</v>
      </c>
      <c r="B679">
        <f>_xlfn.FLOOR.MATH(VLOOKUP(Tbl_ScienceProbes[[#This Row],[ScienceProbe]],primary[[id]:[tier]],2,FALSE),1)</f>
        <v>1</v>
      </c>
      <c r="C679" t="s">
        <v>1168</v>
      </c>
      <c r="G679" t="str">
        <f t="shared" si="38"/>
        <v>ScienceProbe1</v>
      </c>
      <c r="L679" s="14" t="str">
        <f t="shared" si="39"/>
        <v>@PART[*]:HAS[#kiwiBranch[ScienceProbe],#kiwiTier[1]]:FOR[zKiwiTechTree]
{
    @TechRequired = algebra
}</v>
      </c>
    </row>
    <row r="680" spans="1:12" x14ac:dyDescent="0.35">
      <c r="A680" t="s">
        <v>16</v>
      </c>
      <c r="B680">
        <f>_xlfn.FLOOR.MATH(VLOOKUP(Tbl_ScienceProbes[[#This Row],[ScienceProbe]],primary[[id]:[tier]],2,FALSE),1)</f>
        <v>3</v>
      </c>
      <c r="C680" t="s">
        <v>1168</v>
      </c>
      <c r="G680" t="str">
        <f t="shared" si="38"/>
        <v>ScienceProbe3</v>
      </c>
      <c r="L680" s="14" t="str">
        <f t="shared" si="39"/>
        <v>@PART[*]:HAS[#kiwiBranch[ScienceProbe],#kiwiTier[3]]:FOR[zKiwiTechTree]
{
    @TechRequired = science201
}</v>
      </c>
    </row>
    <row r="681" spans="1:12" x14ac:dyDescent="0.35">
      <c r="A681" t="s">
        <v>30</v>
      </c>
      <c r="B681">
        <f>_xlfn.FLOOR.MATH(VLOOKUP(Tbl_ScienceProbes[[#This Row],[ScienceProbe]],primary[[id]:[tier]],2,FALSE),1)</f>
        <v>4</v>
      </c>
      <c r="C681" t="s">
        <v>1168</v>
      </c>
      <c r="G681" t="str">
        <f t="shared" si="38"/>
        <v>ScienceProbe4</v>
      </c>
      <c r="L681" s="14" t="str">
        <f t="shared" si="39"/>
        <v>@PART[*]:HAS[#kiwiBranch[ScienceProbe],#kiwiTier[4]]:FOR[zKiwiTechTree]
{
    @TechRequired = basicScience
}</v>
      </c>
    </row>
    <row r="682" spans="1:12" x14ac:dyDescent="0.35">
      <c r="A682" t="s">
        <v>50</v>
      </c>
      <c r="B682">
        <f>_xlfn.FLOOR.MATH(VLOOKUP(Tbl_ScienceProbes[[#This Row],[ScienceProbe]],primary[[id]:[tier]],2,FALSE),1)</f>
        <v>5</v>
      </c>
      <c r="C682" t="s">
        <v>1168</v>
      </c>
      <c r="G682" t="str">
        <f t="shared" si="38"/>
        <v>ScienceProbe5</v>
      </c>
      <c r="L682" s="14" t="str">
        <f t="shared" si="39"/>
        <v>@PART[*]:HAS[#kiwiBranch[ScienceProbe],#kiwiTier[5]]:FOR[zKiwiTechTree]
{
    @TechRequired = appliedScience
}</v>
      </c>
    </row>
    <row r="683" spans="1:12" x14ac:dyDescent="0.35">
      <c r="A683" t="s">
        <v>73</v>
      </c>
      <c r="B683">
        <f>_xlfn.FLOOR.MATH(VLOOKUP(Tbl_ScienceProbes[[#This Row],[ScienceProbe]],primary[[id]:[tier]],2,FALSE),1)</f>
        <v>6</v>
      </c>
      <c r="C683" t="s">
        <v>1168</v>
      </c>
      <c r="G683" t="str">
        <f t="shared" si="38"/>
        <v>ScienceProbe6</v>
      </c>
      <c r="L683" s="14" t="str">
        <f t="shared" si="39"/>
        <v>@PART[*]:HAS[#kiwiBranch[ScienceProbe],#kiwiTier[6]]:FOR[zKiwiTechTree]
{
    @TechRequired = exactScience
}</v>
      </c>
    </row>
    <row r="684" spans="1:12" x14ac:dyDescent="0.35">
      <c r="A684" t="s">
        <v>97</v>
      </c>
      <c r="B684">
        <f>_xlfn.FLOOR.MATH(VLOOKUP(Tbl_ScienceProbes[[#This Row],[ScienceProbe]],primary[[id]:[tier]],2,FALSE),1)</f>
        <v>7</v>
      </c>
      <c r="C684" t="s">
        <v>1168</v>
      </c>
      <c r="G684" t="str">
        <f t="shared" si="38"/>
        <v>ScienceProbe7</v>
      </c>
      <c r="L684" s="14" t="str">
        <f t="shared" si="39"/>
        <v>@PART[*]:HAS[#kiwiBranch[ScienceProbe],#kiwiTier[7]]:FOR[zKiwiTechTree]
{
    @TechRequired = scienceTech
}</v>
      </c>
    </row>
    <row r="685" spans="1:12" x14ac:dyDescent="0.35">
      <c r="A685" t="s">
        <v>136</v>
      </c>
      <c r="B685">
        <f>_xlfn.FLOOR.MATH(VLOOKUP(Tbl_ScienceProbes[[#This Row],[ScienceProbe]],primary[[id]:[tier]],2,FALSE),1)</f>
        <v>8</v>
      </c>
      <c r="C685" t="s">
        <v>1168</v>
      </c>
      <c r="G685" t="str">
        <f t="shared" si="38"/>
        <v>ScienceProbe8</v>
      </c>
      <c r="L685" s="14" t="str">
        <f t="shared" si="39"/>
        <v>@PART[*]:HAS[#kiwiBranch[ScienceProbe],#kiwiTier[8]]:FOR[zKiwiTechTree]
{
    @TechRequired = advScienceTech
}</v>
      </c>
    </row>
    <row r="686" spans="1:12" x14ac:dyDescent="0.35">
      <c r="A686" t="s">
        <v>168</v>
      </c>
      <c r="B686">
        <f>_xlfn.FLOOR.MATH(VLOOKUP(Tbl_ScienceProbes[[#This Row],[ScienceProbe]],primary[[id]:[tier]],2,FALSE),1)</f>
        <v>9</v>
      </c>
      <c r="C686" t="s">
        <v>1168</v>
      </c>
      <c r="G686" t="str">
        <f t="shared" si="38"/>
        <v>ScienceProbe9</v>
      </c>
      <c r="L686" s="14" t="str">
        <f t="shared" si="39"/>
        <v>@PART[*]:HAS[#kiwiBranch[ScienceProbe],#kiwiTier[9]]:FOR[zKiwiTechTree]
{
    @TechRequired = experimentalScience
}</v>
      </c>
    </row>
    <row r="687" spans="1:12" x14ac:dyDescent="0.35">
      <c r="A687" t="s">
        <v>208</v>
      </c>
      <c r="B687">
        <f>_xlfn.FLOOR.MATH(VLOOKUP(Tbl_ScienceProbes[[#This Row],[ScienceProbe]],primary[[id]:[tier]],2,FALSE),1)</f>
        <v>10</v>
      </c>
      <c r="C687" t="s">
        <v>1168</v>
      </c>
      <c r="G687" t="str">
        <f t="shared" si="38"/>
        <v>ScienceProbe10</v>
      </c>
      <c r="L687" s="14" t="str">
        <f t="shared" si="39"/>
        <v>@PART[*]:HAS[#kiwiBranch[ScienceProbe],#kiwiTier[10]]:FOR[zKiwiTechTree]
{
    @TechRequired = metascience
}</v>
      </c>
    </row>
    <row r="688" spans="1:12" x14ac:dyDescent="0.35">
      <c r="A688" t="s">
        <v>223</v>
      </c>
      <c r="B688">
        <f>_xlfn.FLOOR.MATH(VLOOKUP(Tbl_ScienceProbes[[#This Row],[ScienceProbe]],primary[[id]:[tier]],2,FALSE),1)</f>
        <v>11</v>
      </c>
      <c r="C688" t="s">
        <v>1168</v>
      </c>
      <c r="G688" t="str">
        <f t="shared" si="38"/>
        <v>ScienceProbe11</v>
      </c>
      <c r="L688" s="14" t="str">
        <f t="shared" si="39"/>
        <v>@PART[*]:HAS[#kiwiBranch[ScienceProbe],#kiwiTier[11]]:FOR[zKiwiTechTree]
{
    @TechRequired = highEnergyScience
}</v>
      </c>
    </row>
    <row r="689" spans="1:12" x14ac:dyDescent="0.35">
      <c r="A689" t="s">
        <v>224</v>
      </c>
      <c r="B689">
        <f>_xlfn.FLOOR.MATH(VLOOKUP(Tbl_ScienceProbes[[#This Row],[ScienceProbe]],primary[[id]:[tier]],2,FALSE),1)</f>
        <v>12</v>
      </c>
      <c r="C689" t="s">
        <v>1168</v>
      </c>
      <c r="G689" t="str">
        <f t="shared" si="38"/>
        <v>ScienceProbe12</v>
      </c>
      <c r="L689" s="14" t="str">
        <f t="shared" si="39"/>
        <v>@PART[*]:HAS[#kiwiBranch[ScienceProbe],#kiwiTier[12]]:FOR[zKiwiTechTree]
{
    @TechRequired = appliedHighEnergyPhysics
}</v>
      </c>
    </row>
    <row r="690" spans="1:12" x14ac:dyDescent="0.35">
      <c r="A690" t="s">
        <v>225</v>
      </c>
      <c r="B690">
        <f>_xlfn.FLOOR.MATH(VLOOKUP(Tbl_ScienceProbes[[#This Row],[ScienceProbe]],primary[[id]:[tier]],2,FALSE),1)</f>
        <v>13</v>
      </c>
      <c r="C690" t="s">
        <v>1168</v>
      </c>
      <c r="G690" t="str">
        <f>_xlfn.CONCAT(C690,B690)</f>
        <v>ScienceProbe13</v>
      </c>
      <c r="L690" s="14" t="str">
        <f t="shared" si="39"/>
        <v>@PART[*]:HAS[#kiwiBranch[ScienceProbe],#kiwiTier[13]]:FOR[zKiwiTechTree]
{
    @TechRequired = ultraHighEnergyPhysics
}</v>
      </c>
    </row>
    <row r="691" spans="1:12" x14ac:dyDescent="0.35">
      <c r="A691" t="s">
        <v>1537</v>
      </c>
      <c r="B691">
        <f>_xlfn.FLOOR.MATH(VLOOKUP(Tbl_ScienceProbes[[#This Row],[ScienceProbe]],primary[[id]:[tier]],2,FALSE),1)</f>
        <v>14</v>
      </c>
      <c r="C691" t="s">
        <v>1168</v>
      </c>
      <c r="G691" t="str">
        <f t="shared" ref="G691:G713" si="40">_xlfn.CONCAT(C691,B691)</f>
        <v>ScienceProbe14</v>
      </c>
      <c r="L691" s="14" t="str">
        <f t="shared" si="39"/>
        <v>@PART[*]:HAS[#kiwiBranch[ScienceProbe],#kiwiTier[14]]:FOR[zKiwiTechTree]
{
    @TechRequired = extremeHighEnergyPhysics
}</v>
      </c>
    </row>
    <row r="692" spans="1:12" x14ac:dyDescent="0.35">
      <c r="G692" t="str">
        <f t="shared" si="40"/>
        <v/>
      </c>
      <c r="L692" s="14" t="str">
        <f t="shared" si="39"/>
        <v/>
      </c>
    </row>
    <row r="693" spans="1:12" x14ac:dyDescent="0.35">
      <c r="G693" t="str">
        <f t="shared" si="40"/>
        <v/>
      </c>
      <c r="L693" s="14" t="str">
        <f t="shared" si="39"/>
        <v/>
      </c>
    </row>
    <row r="694" spans="1:12" x14ac:dyDescent="0.35">
      <c r="A694" t="s">
        <v>1169</v>
      </c>
      <c r="B694" t="s">
        <v>247</v>
      </c>
      <c r="C694" t="s">
        <v>1165</v>
      </c>
      <c r="G694" t="str">
        <f t="shared" si="40"/>
        <v>TitleTier</v>
      </c>
      <c r="L694" s="14" t="str">
        <f t="shared" si="39"/>
        <v/>
      </c>
    </row>
    <row r="695" spans="1:12" x14ac:dyDescent="0.35">
      <c r="A695" s="18" t="s">
        <v>0</v>
      </c>
      <c r="B695">
        <f>_xlfn.FLOOR.MATH(VLOOKUP(Tbl_ScienceGround[[#This Row],[ScienceGround]],primary[[id]:[tier]],2,FALSE),1)</f>
        <v>0</v>
      </c>
      <c r="C695" t="s">
        <v>1169</v>
      </c>
      <c r="G695" t="str">
        <f t="shared" si="40"/>
        <v>ScienceGround0</v>
      </c>
      <c r="L695" s="14" t="str">
        <f t="shared" si="39"/>
        <v>@PART[*]:HAS[#kiwiBranch[ScienceGround],#kiwiTier[0]]:FOR[zKiwiTechTree]
{
    @TechRequired = start
}</v>
      </c>
    </row>
    <row r="696" spans="1:12" x14ac:dyDescent="0.35">
      <c r="A696" t="s">
        <v>120</v>
      </c>
      <c r="B696">
        <f>_xlfn.FLOOR.MATH(VLOOKUP(Tbl_ScienceGround[[#This Row],[ScienceGround]],primary[[id]:[tier]],2,FALSE),1)</f>
        <v>1</v>
      </c>
      <c r="C696" t="s">
        <v>1169</v>
      </c>
      <c r="G696" t="str">
        <f t="shared" si="40"/>
        <v>ScienceGround1</v>
      </c>
      <c r="L696" s="14" t="str">
        <f t="shared" si="39"/>
        <v>@PART[*]:HAS[#kiwiBranch[ScienceGround],#kiwiTier[1]]:FOR[zKiwiTechTree]
{
    @TechRequired = algebra
}</v>
      </c>
    </row>
    <row r="697" spans="1:12" x14ac:dyDescent="0.35">
      <c r="A697" t="s">
        <v>16</v>
      </c>
      <c r="B697">
        <f>_xlfn.FLOOR.MATH(VLOOKUP(Tbl_ScienceGround[[#This Row],[ScienceGround]],primary[[id]:[tier]],2,FALSE),1)</f>
        <v>3</v>
      </c>
      <c r="C697" t="s">
        <v>1169</v>
      </c>
      <c r="G697" t="str">
        <f t="shared" si="40"/>
        <v>ScienceGround3</v>
      </c>
      <c r="L697" s="14" t="str">
        <f t="shared" si="39"/>
        <v>@PART[*]:HAS[#kiwiBranch[ScienceGround],#kiwiTier[3]]:FOR[zKiwiTechTree]
{
    @TechRequired = science201
}</v>
      </c>
    </row>
    <row r="698" spans="1:12" x14ac:dyDescent="0.35">
      <c r="A698" t="s">
        <v>138</v>
      </c>
      <c r="B698">
        <f>_xlfn.FLOOR.MATH(VLOOKUP(Tbl_ScienceGround[[#This Row],[ScienceGround]],primary[[id]:[tier]],2,FALSE),1)</f>
        <v>4</v>
      </c>
      <c r="C698" t="s">
        <v>1169</v>
      </c>
      <c r="G698" t="str">
        <f t="shared" si="40"/>
        <v>ScienceGround4</v>
      </c>
      <c r="L698" s="14" t="str">
        <f t="shared" si="39"/>
        <v>@PART[*]:HAS[#kiwiBranch[ScienceGround],#kiwiTier[4]]:FOR[zKiwiTechTree]
{
    @TechRequired = groundScience
}</v>
      </c>
    </row>
    <row r="699" spans="1:12" x14ac:dyDescent="0.35">
      <c r="A699" t="s">
        <v>51</v>
      </c>
      <c r="B699">
        <f>_xlfn.FLOOR.MATH(VLOOKUP(Tbl_ScienceGround[[#This Row],[ScienceGround]],primary[[id]:[tier]],2,FALSE),1)</f>
        <v>5</v>
      </c>
      <c r="C699" t="s">
        <v>1169</v>
      </c>
      <c r="G699" t="str">
        <f t="shared" si="40"/>
        <v>ScienceGround5</v>
      </c>
      <c r="L699" s="14" t="str">
        <f t="shared" si="39"/>
        <v>@PART[*]:HAS[#kiwiBranch[ScienceGround],#kiwiTier[5]]:FOR[zKiwiTechTree]
{
    @TechRequired = miniaturization
}</v>
      </c>
    </row>
    <row r="700" spans="1:12" x14ac:dyDescent="0.35">
      <c r="A700" t="s">
        <v>75</v>
      </c>
      <c r="B700">
        <f>_xlfn.FLOOR.MATH(VLOOKUP(Tbl_ScienceGround[[#This Row],[ScienceGround]],primary[[id]:[tier]],2,FALSE),1)</f>
        <v>6</v>
      </c>
      <c r="C700" t="s">
        <v>1169</v>
      </c>
      <c r="G700" t="str">
        <f t="shared" si="40"/>
        <v>ScienceGround6</v>
      </c>
      <c r="L700" s="14" t="str">
        <f t="shared" si="39"/>
        <v>@PART[*]:HAS[#kiwiBranch[ScienceGround],#kiwiTier[6]]:FOR[zKiwiTechTree]
{
    @TechRequired = precisionEngineering
}</v>
      </c>
    </row>
    <row r="701" spans="1:12" x14ac:dyDescent="0.35">
      <c r="A701" t="s">
        <v>100</v>
      </c>
      <c r="B701">
        <f>_xlfn.FLOOR.MATH(VLOOKUP(Tbl_ScienceGround[[#This Row],[ScienceGround]],primary[[id]:[tier]],2,FALSE),1)</f>
        <v>7</v>
      </c>
      <c r="C701" t="s">
        <v>1169</v>
      </c>
      <c r="G701" t="str">
        <f t="shared" si="40"/>
        <v>ScienceGround7</v>
      </c>
      <c r="L701" s="14" t="str">
        <f t="shared" si="39"/>
        <v>@PART[*]:HAS[#kiwiBranch[ScienceGround],#kiwiTier[7]]:FOR[zKiwiTechTree]
{
    @TechRequired = electronics
}</v>
      </c>
    </row>
    <row r="702" spans="1:12" x14ac:dyDescent="0.35">
      <c r="A702" t="s">
        <v>137</v>
      </c>
      <c r="B702">
        <f>_xlfn.FLOOR.MATH(VLOOKUP(Tbl_ScienceGround[[#This Row],[ScienceGround]],primary[[id]:[tier]],2,FALSE),1)</f>
        <v>8</v>
      </c>
      <c r="C702" t="s">
        <v>1169</v>
      </c>
      <c r="G702" t="str">
        <f t="shared" si="40"/>
        <v>ScienceGround8</v>
      </c>
      <c r="L702" s="14" t="str">
        <f t="shared" si="39"/>
        <v>@PART[*]:HAS[#kiwiBranch[ScienceGround],#kiwiTier[8]]:FOR[zKiwiTechTree]
{
    @TechRequired = specializedScienceTech
}</v>
      </c>
    </row>
    <row r="703" spans="1:12" x14ac:dyDescent="0.35">
      <c r="A703" t="s">
        <v>169</v>
      </c>
      <c r="B703">
        <f>_xlfn.FLOOR.MATH(VLOOKUP(Tbl_ScienceGround[[#This Row],[ScienceGround]],primary[[id]:[tier]],2,FALSE),1)</f>
        <v>9</v>
      </c>
      <c r="C703" t="s">
        <v>1169</v>
      </c>
      <c r="G703" t="str">
        <f t="shared" si="40"/>
        <v>ScienceGround9</v>
      </c>
      <c r="L703" s="14" t="str">
        <f t="shared" si="39"/>
        <v>@PART[*]:HAS[#kiwiBranch[ScienceGround],#kiwiTier[9]]:FOR[zKiwiTechTree]
{
    @TechRequired = longTermScienceTech
}</v>
      </c>
    </row>
    <row r="704" spans="1:12" x14ac:dyDescent="0.35">
      <c r="A704" t="s">
        <v>170</v>
      </c>
      <c r="B704">
        <f>_xlfn.FLOOR.MATH(VLOOKUP(Tbl_ScienceGround[[#This Row],[ScienceGround]],primary[[id]:[tier]],2,FALSE),1)</f>
        <v>10</v>
      </c>
      <c r="C704" t="s">
        <v>1169</v>
      </c>
      <c r="G704" t="str">
        <f t="shared" si="40"/>
        <v>ScienceGround10</v>
      </c>
      <c r="L704" s="14" t="str">
        <f t="shared" si="39"/>
        <v>@PART[*]:HAS[#kiwiBranch[ScienceGround],#kiwiTier[10]]:FOR[zKiwiTechTree]
{
    @TechRequired = scientificOutposts
}</v>
      </c>
    </row>
    <row r="705" spans="1:12" x14ac:dyDescent="0.35">
      <c r="A705" t="s">
        <v>223</v>
      </c>
      <c r="B705">
        <f>_xlfn.FLOOR.MATH(VLOOKUP(Tbl_ScienceGround[[#This Row],[ScienceGround]],primary[[id]:[tier]],2,FALSE),1)</f>
        <v>11</v>
      </c>
      <c r="C705" t="s">
        <v>1169</v>
      </c>
      <c r="G705" t="str">
        <f t="shared" si="40"/>
        <v>ScienceGround11</v>
      </c>
      <c r="L705" s="14" t="str">
        <f t="shared" si="39"/>
        <v>@PART[*]:HAS[#kiwiBranch[ScienceGround],#kiwiTier[11]]:FOR[zKiwiTechTree]
{
    @TechRequired = highEnergyScience
}</v>
      </c>
    </row>
    <row r="706" spans="1:12" x14ac:dyDescent="0.35">
      <c r="A706" t="s">
        <v>224</v>
      </c>
      <c r="B706">
        <f>_xlfn.FLOOR.MATH(VLOOKUP(Tbl_ScienceGround[[#This Row],[ScienceGround]],primary[[id]:[tier]],2,FALSE),1)</f>
        <v>12</v>
      </c>
      <c r="C706" t="s">
        <v>1169</v>
      </c>
      <c r="G706" t="str">
        <f t="shared" si="40"/>
        <v>ScienceGround12</v>
      </c>
      <c r="L706" s="14" t="str">
        <f t="shared" si="39"/>
        <v>@PART[*]:HAS[#kiwiBranch[ScienceGround],#kiwiTier[12]]:FOR[zKiwiTechTree]
{
    @TechRequired = appliedHighEnergyPhysics
}</v>
      </c>
    </row>
    <row r="707" spans="1:12" x14ac:dyDescent="0.35">
      <c r="A707" t="s">
        <v>225</v>
      </c>
      <c r="B707">
        <f>_xlfn.FLOOR.MATH(VLOOKUP(Tbl_ScienceGround[[#This Row],[ScienceGround]],primary[[id]:[tier]],2,FALSE),1)</f>
        <v>13</v>
      </c>
      <c r="C707" t="s">
        <v>1169</v>
      </c>
      <c r="G707" t="str">
        <f t="shared" si="40"/>
        <v>ScienceGround13</v>
      </c>
      <c r="L707" s="14" t="str">
        <f t="shared" si="39"/>
        <v>@PART[*]:HAS[#kiwiBranch[ScienceGround],#kiwiTier[13]]:FOR[zKiwiTechTree]
{
    @TechRequired = ultraHighEnergyPhysics
}</v>
      </c>
    </row>
    <row r="708" spans="1:12" x14ac:dyDescent="0.35">
      <c r="A708" t="s">
        <v>1537</v>
      </c>
      <c r="B708">
        <f>_xlfn.FLOOR.MATH(VLOOKUP(Tbl_ScienceGround[[#This Row],[ScienceGround]],primary[[id]:[tier]],2,FALSE),1)</f>
        <v>14</v>
      </c>
      <c r="C708" t="s">
        <v>1169</v>
      </c>
      <c r="G708" t="str">
        <f t="shared" si="40"/>
        <v>ScienceGround14</v>
      </c>
      <c r="L708" s="14" t="str">
        <f t="shared" si="39"/>
        <v>@PART[*]:HAS[#kiwiBranch[ScienceGround],#kiwiTier[14]]:FOR[zKiwiTechTree]
{
    @TechRequired = extremeHighEnergyPhysics
}</v>
      </c>
    </row>
    <row r="709" spans="1:12" x14ac:dyDescent="0.35">
      <c r="G709" t="str">
        <f t="shared" si="40"/>
        <v/>
      </c>
      <c r="L709" s="14" t="str">
        <f t="shared" si="39"/>
        <v/>
      </c>
    </row>
    <row r="710" spans="1:12" x14ac:dyDescent="0.35">
      <c r="G710" t="str">
        <f t="shared" si="40"/>
        <v/>
      </c>
      <c r="L710" s="14" t="str">
        <f t="shared" si="39"/>
        <v/>
      </c>
    </row>
    <row r="711" spans="1:12" x14ac:dyDescent="0.35">
      <c r="A711" t="s">
        <v>1170</v>
      </c>
      <c r="B711" t="s">
        <v>247</v>
      </c>
      <c r="C711" t="s">
        <v>1165</v>
      </c>
      <c r="G711" t="str">
        <f t="shared" si="40"/>
        <v>TitleTier</v>
      </c>
      <c r="L711" s="14" t="str">
        <f t="shared" si="39"/>
        <v/>
      </c>
    </row>
    <row r="712" spans="1:12" x14ac:dyDescent="0.35">
      <c r="A712" s="18" t="s">
        <v>3</v>
      </c>
      <c r="B712">
        <f>_xlfn.FLOOR.MATH(VLOOKUP(Tbl_OtherParts[[#This Row],[OtherParts]],primary[[id]:[tier]],2,FALSE),1)</f>
        <v>0</v>
      </c>
      <c r="C712" t="s">
        <v>1170</v>
      </c>
      <c r="G712" t="str">
        <f t="shared" si="40"/>
        <v>OtherParts0</v>
      </c>
      <c r="L712" s="14" t="str">
        <f t="shared" si="39"/>
        <v>@PART[*]:HAS[#kiwiBranch[OtherParts],#kiwiTier[0]]:FOR[zKiwiTechTree]
{
    @TechRequired = otherParts
}</v>
      </c>
    </row>
    <row r="713" spans="1:12" x14ac:dyDescent="0.35">
      <c r="G713" t="str">
        <f t="shared" si="40"/>
        <v/>
      </c>
      <c r="L713" s="14" t="str">
        <f t="shared" si="39"/>
        <v/>
      </c>
    </row>
    <row r="714" spans="1:12" x14ac:dyDescent="0.35">
      <c r="G714" t="str">
        <f>_xlfn.CONCAT(C714,B714)</f>
        <v/>
      </c>
      <c r="L714" s="14" t="str">
        <f t="shared" si="39"/>
        <v/>
      </c>
    </row>
    <row r="715" spans="1:12" x14ac:dyDescent="0.35">
      <c r="A715" t="s">
        <v>1171</v>
      </c>
      <c r="B715" t="s">
        <v>247</v>
      </c>
      <c r="C715" t="s">
        <v>1165</v>
      </c>
      <c r="G715" t="str">
        <f>_xlfn.CONCAT(C715,B715)</f>
        <v>TitleTier</v>
      </c>
      <c r="L715" s="14" t="str">
        <f t="shared" si="39"/>
        <v/>
      </c>
    </row>
    <row r="716" spans="1:12" x14ac:dyDescent="0.35">
      <c r="A716" s="18" t="s">
        <v>1172</v>
      </c>
      <c r="B716">
        <v>0</v>
      </c>
      <c r="C716" t="s">
        <v>1171</v>
      </c>
      <c r="G716" t="str">
        <f>_xlfn.CONCAT(C716,B716)</f>
        <v>Unresearchable0</v>
      </c>
      <c r="L716" s="14" t="str">
        <f t="shared" si="39"/>
        <v>@PART[*]:HAS[#kiwiBranch[Unresearchable],#kiwiTier[0]]:FOR[zKiwiTechTree]
{
    @TechRequired = unresearchable
}</v>
      </c>
    </row>
    <row r="717" spans="1:12" x14ac:dyDescent="0.35">
      <c r="G717" t="str">
        <f>_xlfn.CONCAT(C717,B717)</f>
        <v/>
      </c>
      <c r="L717" s="14" t="str">
        <f t="shared" si="39"/>
        <v/>
      </c>
    </row>
    <row r="718" spans="1:12" x14ac:dyDescent="0.35">
      <c r="G718" t="str">
        <f>_xlfn.CONCAT(C718,B718)</f>
        <v/>
      </c>
      <c r="L718" s="14" t="str">
        <f t="shared" si="39"/>
        <v/>
      </c>
    </row>
    <row r="719" spans="1:12" x14ac:dyDescent="0.35">
      <c r="L719" s="14" t="str">
        <f t="shared" si="39"/>
        <v/>
      </c>
    </row>
    <row r="720" spans="1:12" x14ac:dyDescent="0.35">
      <c r="L720" s="14" t="str">
        <f t="shared" si="39"/>
        <v/>
      </c>
    </row>
    <row r="721" spans="12:12" x14ac:dyDescent="0.35">
      <c r="L721" s="14" t="str">
        <f t="shared" ref="L721:L784" si="41">IF(ISNUMBER(B721)=TRUE,_xlfn.CONCAT("@PART[*]:HAS[#kiwiBranch[",C721,"],#kiwiTier[",B721,"]]:FOR[zKiwiTechTree]",CHAR(10),"{",CHAR(10),"    @TechRequired = ",A721,CHAR(10),"}"),"")</f>
        <v/>
      </c>
    </row>
    <row r="722" spans="12:12" x14ac:dyDescent="0.35">
      <c r="L722" s="14" t="str">
        <f t="shared" si="41"/>
        <v/>
      </c>
    </row>
    <row r="723" spans="12:12" x14ac:dyDescent="0.35">
      <c r="L723" s="14" t="str">
        <f t="shared" si="41"/>
        <v/>
      </c>
    </row>
    <row r="724" spans="12:12" x14ac:dyDescent="0.35">
      <c r="L724" s="14" t="str">
        <f t="shared" si="41"/>
        <v/>
      </c>
    </row>
    <row r="725" spans="12:12" x14ac:dyDescent="0.35">
      <c r="L725" s="14" t="str">
        <f t="shared" si="41"/>
        <v/>
      </c>
    </row>
    <row r="726" spans="12:12" x14ac:dyDescent="0.35">
      <c r="L726" s="14" t="str">
        <f t="shared" si="41"/>
        <v/>
      </c>
    </row>
    <row r="727" spans="12:12" x14ac:dyDescent="0.35">
      <c r="L727" s="14" t="str">
        <f t="shared" si="41"/>
        <v/>
      </c>
    </row>
    <row r="728" spans="12:12" x14ac:dyDescent="0.35">
      <c r="L728" s="14" t="str">
        <f t="shared" si="41"/>
        <v/>
      </c>
    </row>
    <row r="729" spans="12:12" x14ac:dyDescent="0.35">
      <c r="L729" s="14" t="str">
        <f t="shared" si="41"/>
        <v/>
      </c>
    </row>
    <row r="730" spans="12:12" x14ac:dyDescent="0.35">
      <c r="L730" s="14" t="str">
        <f t="shared" si="41"/>
        <v/>
      </c>
    </row>
    <row r="731" spans="12:12" x14ac:dyDescent="0.35">
      <c r="L731" s="14" t="str">
        <f t="shared" si="41"/>
        <v/>
      </c>
    </row>
    <row r="732" spans="12:12" x14ac:dyDescent="0.35">
      <c r="L732" s="14" t="str">
        <f t="shared" si="41"/>
        <v/>
      </c>
    </row>
    <row r="733" spans="12:12" x14ac:dyDescent="0.35">
      <c r="L733" s="14" t="str">
        <f t="shared" si="41"/>
        <v/>
      </c>
    </row>
    <row r="734" spans="12:12" x14ac:dyDescent="0.35">
      <c r="L734" s="14" t="str">
        <f t="shared" si="41"/>
        <v/>
      </c>
    </row>
    <row r="735" spans="12:12" x14ac:dyDescent="0.35">
      <c r="L735" s="14" t="str">
        <f t="shared" si="41"/>
        <v/>
      </c>
    </row>
    <row r="736" spans="12:12" x14ac:dyDescent="0.35">
      <c r="L736" s="14" t="str">
        <f t="shared" si="41"/>
        <v/>
      </c>
    </row>
    <row r="737" spans="12:12" x14ac:dyDescent="0.35">
      <c r="L737" s="14" t="str">
        <f t="shared" si="41"/>
        <v/>
      </c>
    </row>
    <row r="738" spans="12:12" x14ac:dyDescent="0.35">
      <c r="L738" s="14" t="str">
        <f t="shared" si="41"/>
        <v/>
      </c>
    </row>
    <row r="739" spans="12:12" x14ac:dyDescent="0.35">
      <c r="L739" s="14" t="str">
        <f t="shared" si="41"/>
        <v/>
      </c>
    </row>
    <row r="740" spans="12:12" x14ac:dyDescent="0.35">
      <c r="L740" s="14" t="str">
        <f t="shared" si="41"/>
        <v/>
      </c>
    </row>
    <row r="741" spans="12:12" x14ac:dyDescent="0.35">
      <c r="L741" s="14" t="str">
        <f t="shared" si="41"/>
        <v/>
      </c>
    </row>
    <row r="742" spans="12:12" x14ac:dyDescent="0.35">
      <c r="L742" s="14" t="str">
        <f t="shared" si="41"/>
        <v/>
      </c>
    </row>
    <row r="743" spans="12:12" x14ac:dyDescent="0.35">
      <c r="L743" s="14" t="str">
        <f t="shared" si="41"/>
        <v/>
      </c>
    </row>
    <row r="744" spans="12:12" x14ac:dyDescent="0.35">
      <c r="L744" s="14" t="str">
        <f t="shared" si="41"/>
        <v/>
      </c>
    </row>
    <row r="745" spans="12:12" x14ac:dyDescent="0.35">
      <c r="L745" s="14" t="str">
        <f t="shared" si="41"/>
        <v/>
      </c>
    </row>
    <row r="746" spans="12:12" x14ac:dyDescent="0.35">
      <c r="L746" s="14" t="str">
        <f t="shared" si="41"/>
        <v/>
      </c>
    </row>
    <row r="747" spans="12:12" x14ac:dyDescent="0.35">
      <c r="L747" s="14" t="str">
        <f t="shared" si="41"/>
        <v/>
      </c>
    </row>
    <row r="748" spans="12:12" x14ac:dyDescent="0.35">
      <c r="L748" s="14" t="str">
        <f t="shared" si="41"/>
        <v/>
      </c>
    </row>
    <row r="749" spans="12:12" x14ac:dyDescent="0.35">
      <c r="L749" s="14" t="str">
        <f t="shared" si="41"/>
        <v/>
      </c>
    </row>
    <row r="750" spans="12:12" x14ac:dyDescent="0.35">
      <c r="L750" s="14" t="str">
        <f t="shared" si="41"/>
        <v/>
      </c>
    </row>
    <row r="751" spans="12:12" x14ac:dyDescent="0.35">
      <c r="L751" s="14" t="str">
        <f t="shared" si="41"/>
        <v/>
      </c>
    </row>
    <row r="752" spans="12:12" x14ac:dyDescent="0.35">
      <c r="L752" s="14" t="str">
        <f t="shared" si="41"/>
        <v/>
      </c>
    </row>
    <row r="753" spans="12:12" x14ac:dyDescent="0.35">
      <c r="L753" s="14" t="str">
        <f t="shared" si="41"/>
        <v/>
      </c>
    </row>
    <row r="754" spans="12:12" x14ac:dyDescent="0.35">
      <c r="L754" s="14" t="str">
        <f t="shared" si="41"/>
        <v/>
      </c>
    </row>
    <row r="755" spans="12:12" x14ac:dyDescent="0.35">
      <c r="L755" s="14" t="str">
        <f t="shared" si="41"/>
        <v/>
      </c>
    </row>
    <row r="756" spans="12:12" x14ac:dyDescent="0.35">
      <c r="L756" s="14" t="str">
        <f t="shared" si="41"/>
        <v/>
      </c>
    </row>
    <row r="757" spans="12:12" x14ac:dyDescent="0.35">
      <c r="L757" s="14" t="str">
        <f t="shared" si="41"/>
        <v/>
      </c>
    </row>
    <row r="758" spans="12:12" x14ac:dyDescent="0.35">
      <c r="L758" s="14" t="str">
        <f t="shared" si="41"/>
        <v/>
      </c>
    </row>
    <row r="759" spans="12:12" x14ac:dyDescent="0.35">
      <c r="L759" s="14" t="str">
        <f t="shared" si="41"/>
        <v/>
      </c>
    </row>
    <row r="760" spans="12:12" x14ac:dyDescent="0.35">
      <c r="L760" s="14" t="str">
        <f t="shared" si="41"/>
        <v/>
      </c>
    </row>
    <row r="761" spans="12:12" x14ac:dyDescent="0.35">
      <c r="L761" s="14" t="str">
        <f t="shared" si="41"/>
        <v/>
      </c>
    </row>
    <row r="762" spans="12:12" x14ac:dyDescent="0.35">
      <c r="L762" s="14" t="str">
        <f t="shared" si="41"/>
        <v/>
      </c>
    </row>
    <row r="763" spans="12:12" x14ac:dyDescent="0.35">
      <c r="L763" s="14" t="str">
        <f t="shared" si="41"/>
        <v/>
      </c>
    </row>
    <row r="764" spans="12:12" x14ac:dyDescent="0.35">
      <c r="L764" s="14" t="str">
        <f t="shared" si="41"/>
        <v/>
      </c>
    </row>
    <row r="765" spans="12:12" x14ac:dyDescent="0.35">
      <c r="L765" s="14" t="str">
        <f t="shared" si="41"/>
        <v/>
      </c>
    </row>
    <row r="766" spans="12:12" x14ac:dyDescent="0.35">
      <c r="L766" s="14" t="str">
        <f t="shared" si="41"/>
        <v/>
      </c>
    </row>
    <row r="767" spans="12:12" x14ac:dyDescent="0.35">
      <c r="L767" s="14" t="str">
        <f t="shared" si="41"/>
        <v/>
      </c>
    </row>
    <row r="768" spans="12:12" x14ac:dyDescent="0.35">
      <c r="L768" s="14" t="str">
        <f t="shared" si="41"/>
        <v/>
      </c>
    </row>
    <row r="769" spans="12:12" x14ac:dyDescent="0.35">
      <c r="L769" s="14" t="str">
        <f t="shared" si="41"/>
        <v/>
      </c>
    </row>
    <row r="770" spans="12:12" x14ac:dyDescent="0.35">
      <c r="L770" s="14" t="str">
        <f t="shared" si="41"/>
        <v/>
      </c>
    </row>
    <row r="771" spans="12:12" x14ac:dyDescent="0.35">
      <c r="L771" s="14" t="str">
        <f t="shared" si="41"/>
        <v/>
      </c>
    </row>
    <row r="772" spans="12:12" x14ac:dyDescent="0.35">
      <c r="L772" s="14" t="str">
        <f t="shared" si="41"/>
        <v/>
      </c>
    </row>
    <row r="773" spans="12:12" x14ac:dyDescent="0.35">
      <c r="L773" s="14" t="str">
        <f t="shared" si="41"/>
        <v/>
      </c>
    </row>
    <row r="774" spans="12:12" x14ac:dyDescent="0.35">
      <c r="L774" s="14" t="str">
        <f t="shared" si="41"/>
        <v/>
      </c>
    </row>
    <row r="775" spans="12:12" x14ac:dyDescent="0.35">
      <c r="L775" s="14" t="str">
        <f t="shared" si="41"/>
        <v/>
      </c>
    </row>
    <row r="776" spans="12:12" x14ac:dyDescent="0.35">
      <c r="L776" s="14" t="str">
        <f t="shared" si="41"/>
        <v/>
      </c>
    </row>
    <row r="777" spans="12:12" x14ac:dyDescent="0.35">
      <c r="L777" s="14" t="str">
        <f t="shared" si="41"/>
        <v/>
      </c>
    </row>
    <row r="778" spans="12:12" x14ac:dyDescent="0.35">
      <c r="L778" s="14" t="str">
        <f t="shared" si="41"/>
        <v/>
      </c>
    </row>
    <row r="779" spans="12:12" x14ac:dyDescent="0.35">
      <c r="L779" s="14" t="str">
        <f t="shared" si="41"/>
        <v/>
      </c>
    </row>
    <row r="780" spans="12:12" x14ac:dyDescent="0.35">
      <c r="L780" s="14" t="str">
        <f t="shared" si="41"/>
        <v/>
      </c>
    </row>
    <row r="781" spans="12:12" x14ac:dyDescent="0.35">
      <c r="L781" s="14" t="str">
        <f t="shared" si="41"/>
        <v/>
      </c>
    </row>
    <row r="782" spans="12:12" x14ac:dyDescent="0.35">
      <c r="L782" s="14" t="str">
        <f t="shared" si="41"/>
        <v/>
      </c>
    </row>
    <row r="783" spans="12:12" x14ac:dyDescent="0.35">
      <c r="L783" s="14" t="str">
        <f t="shared" si="41"/>
        <v/>
      </c>
    </row>
    <row r="784" spans="12:12" x14ac:dyDescent="0.35">
      <c r="L784" s="14" t="str">
        <f t="shared" si="41"/>
        <v/>
      </c>
    </row>
    <row r="785" spans="12:12" x14ac:dyDescent="0.35">
      <c r="L785" s="14" t="str">
        <f t="shared" ref="L785:L848" si="42">IF(ISNUMBER(B785)=TRUE,_xlfn.CONCAT("@PART[*]:HAS[#kiwiBranch[",C785,"],#kiwiTier[",B785,"]]:FOR[zKiwiTechTree]",CHAR(10),"{",CHAR(10),"    @TechRequired = ",A785,CHAR(10),"}"),"")</f>
        <v/>
      </c>
    </row>
    <row r="786" spans="12:12" x14ac:dyDescent="0.35">
      <c r="L786" s="14" t="str">
        <f t="shared" si="42"/>
        <v/>
      </c>
    </row>
    <row r="787" spans="12:12" x14ac:dyDescent="0.35">
      <c r="L787" s="14" t="str">
        <f t="shared" si="42"/>
        <v/>
      </c>
    </row>
    <row r="788" spans="12:12" x14ac:dyDescent="0.35">
      <c r="L788" s="14" t="str">
        <f t="shared" si="42"/>
        <v/>
      </c>
    </row>
    <row r="789" spans="12:12" x14ac:dyDescent="0.35">
      <c r="L789" s="14" t="str">
        <f t="shared" si="42"/>
        <v/>
      </c>
    </row>
    <row r="790" spans="12:12" x14ac:dyDescent="0.35">
      <c r="L790" s="14" t="str">
        <f t="shared" si="42"/>
        <v/>
      </c>
    </row>
    <row r="791" spans="12:12" x14ac:dyDescent="0.35">
      <c r="L791" s="14" t="str">
        <f t="shared" si="42"/>
        <v/>
      </c>
    </row>
    <row r="792" spans="12:12" x14ac:dyDescent="0.35">
      <c r="L792" s="14" t="str">
        <f t="shared" si="42"/>
        <v/>
      </c>
    </row>
    <row r="793" spans="12:12" x14ac:dyDescent="0.35">
      <c r="L793" s="14" t="str">
        <f t="shared" si="42"/>
        <v/>
      </c>
    </row>
    <row r="794" spans="12:12" x14ac:dyDescent="0.35">
      <c r="L794" s="14" t="str">
        <f t="shared" si="42"/>
        <v/>
      </c>
    </row>
    <row r="795" spans="12:12" x14ac:dyDescent="0.35">
      <c r="L795" s="14" t="str">
        <f t="shared" si="42"/>
        <v/>
      </c>
    </row>
    <row r="796" spans="12:12" x14ac:dyDescent="0.35">
      <c r="L796" s="14" t="str">
        <f t="shared" si="42"/>
        <v/>
      </c>
    </row>
    <row r="797" spans="12:12" x14ac:dyDescent="0.35">
      <c r="L797" s="14" t="str">
        <f t="shared" si="42"/>
        <v/>
      </c>
    </row>
    <row r="798" spans="12:12" x14ac:dyDescent="0.35">
      <c r="L798" s="14" t="str">
        <f t="shared" si="42"/>
        <v/>
      </c>
    </row>
    <row r="799" spans="12:12" x14ac:dyDescent="0.35">
      <c r="L799" s="14" t="str">
        <f t="shared" si="42"/>
        <v/>
      </c>
    </row>
    <row r="800" spans="12:12" x14ac:dyDescent="0.35">
      <c r="L800" s="14" t="str">
        <f t="shared" si="42"/>
        <v/>
      </c>
    </row>
    <row r="801" spans="12:12" x14ac:dyDescent="0.35">
      <c r="L801" s="14" t="str">
        <f t="shared" si="42"/>
        <v/>
      </c>
    </row>
    <row r="802" spans="12:12" x14ac:dyDescent="0.35">
      <c r="L802" s="14" t="str">
        <f t="shared" si="42"/>
        <v/>
      </c>
    </row>
    <row r="803" spans="12:12" x14ac:dyDescent="0.35">
      <c r="L803" s="14" t="str">
        <f t="shared" si="42"/>
        <v/>
      </c>
    </row>
    <row r="804" spans="12:12" x14ac:dyDescent="0.35">
      <c r="L804" s="14" t="str">
        <f t="shared" si="42"/>
        <v/>
      </c>
    </row>
    <row r="805" spans="12:12" x14ac:dyDescent="0.35">
      <c r="L805" s="14" t="str">
        <f t="shared" si="42"/>
        <v/>
      </c>
    </row>
    <row r="806" spans="12:12" x14ac:dyDescent="0.35">
      <c r="L806" s="14" t="str">
        <f t="shared" si="42"/>
        <v/>
      </c>
    </row>
    <row r="807" spans="12:12" x14ac:dyDescent="0.35">
      <c r="L807" s="14" t="str">
        <f t="shared" si="42"/>
        <v/>
      </c>
    </row>
    <row r="808" spans="12:12" x14ac:dyDescent="0.35">
      <c r="L808" s="14" t="str">
        <f t="shared" si="42"/>
        <v/>
      </c>
    </row>
    <row r="809" spans="12:12" x14ac:dyDescent="0.35">
      <c r="L809" s="14" t="str">
        <f t="shared" si="42"/>
        <v/>
      </c>
    </row>
    <row r="810" spans="12:12" x14ac:dyDescent="0.35">
      <c r="L810" s="14" t="str">
        <f t="shared" si="42"/>
        <v/>
      </c>
    </row>
    <row r="811" spans="12:12" x14ac:dyDescent="0.35">
      <c r="L811" s="14" t="str">
        <f t="shared" si="42"/>
        <v/>
      </c>
    </row>
    <row r="812" spans="12:12" x14ac:dyDescent="0.35">
      <c r="L812" s="14" t="str">
        <f t="shared" si="42"/>
        <v/>
      </c>
    </row>
    <row r="813" spans="12:12" x14ac:dyDescent="0.35">
      <c r="L813" s="14" t="str">
        <f t="shared" si="42"/>
        <v/>
      </c>
    </row>
    <row r="814" spans="12:12" x14ac:dyDescent="0.35">
      <c r="L814" s="14" t="str">
        <f t="shared" si="42"/>
        <v/>
      </c>
    </row>
    <row r="815" spans="12:12" x14ac:dyDescent="0.35">
      <c r="L815" s="14" t="str">
        <f t="shared" si="42"/>
        <v/>
      </c>
    </row>
    <row r="816" spans="12:12" x14ac:dyDescent="0.35">
      <c r="L816" s="14" t="str">
        <f t="shared" si="42"/>
        <v/>
      </c>
    </row>
    <row r="817" spans="12:12" x14ac:dyDescent="0.35">
      <c r="L817" s="14" t="str">
        <f t="shared" si="42"/>
        <v/>
      </c>
    </row>
    <row r="818" spans="12:12" x14ac:dyDescent="0.35">
      <c r="L818" s="14" t="str">
        <f t="shared" si="42"/>
        <v/>
      </c>
    </row>
    <row r="819" spans="12:12" x14ac:dyDescent="0.35">
      <c r="L819" s="14" t="str">
        <f t="shared" si="42"/>
        <v/>
      </c>
    </row>
    <row r="820" spans="12:12" x14ac:dyDescent="0.35">
      <c r="L820" s="14" t="str">
        <f t="shared" si="42"/>
        <v/>
      </c>
    </row>
    <row r="821" spans="12:12" x14ac:dyDescent="0.35">
      <c r="L821" s="14" t="str">
        <f t="shared" si="42"/>
        <v/>
      </c>
    </row>
    <row r="822" spans="12:12" x14ac:dyDescent="0.35">
      <c r="L822" s="14" t="str">
        <f t="shared" si="42"/>
        <v/>
      </c>
    </row>
    <row r="823" spans="12:12" x14ac:dyDescent="0.35">
      <c r="L823" s="14" t="str">
        <f t="shared" si="42"/>
        <v/>
      </c>
    </row>
    <row r="824" spans="12:12" x14ac:dyDescent="0.35">
      <c r="L824" s="14" t="str">
        <f t="shared" si="42"/>
        <v/>
      </c>
    </row>
    <row r="825" spans="12:12" x14ac:dyDescent="0.35">
      <c r="L825" s="14" t="str">
        <f t="shared" si="42"/>
        <v/>
      </c>
    </row>
    <row r="826" spans="12:12" x14ac:dyDescent="0.35">
      <c r="L826" s="14" t="str">
        <f t="shared" si="42"/>
        <v/>
      </c>
    </row>
    <row r="827" spans="12:12" x14ac:dyDescent="0.35">
      <c r="L827" s="14" t="str">
        <f t="shared" si="42"/>
        <v/>
      </c>
    </row>
    <row r="828" spans="12:12" x14ac:dyDescent="0.35">
      <c r="L828" s="14" t="str">
        <f t="shared" si="42"/>
        <v/>
      </c>
    </row>
    <row r="829" spans="12:12" x14ac:dyDescent="0.35">
      <c r="L829" s="14" t="str">
        <f t="shared" si="42"/>
        <v/>
      </c>
    </row>
    <row r="830" spans="12:12" x14ac:dyDescent="0.35">
      <c r="L830" s="14" t="str">
        <f t="shared" si="42"/>
        <v/>
      </c>
    </row>
    <row r="831" spans="12:12" x14ac:dyDescent="0.35">
      <c r="L831" s="14" t="str">
        <f t="shared" si="42"/>
        <v/>
      </c>
    </row>
    <row r="832" spans="12:12" x14ac:dyDescent="0.35">
      <c r="L832" s="14" t="str">
        <f t="shared" si="42"/>
        <v/>
      </c>
    </row>
    <row r="833" spans="12:12" x14ac:dyDescent="0.35">
      <c r="L833" s="14" t="str">
        <f t="shared" si="42"/>
        <v/>
      </c>
    </row>
    <row r="834" spans="12:12" x14ac:dyDescent="0.35">
      <c r="L834" s="14" t="str">
        <f t="shared" si="42"/>
        <v/>
      </c>
    </row>
    <row r="835" spans="12:12" x14ac:dyDescent="0.35">
      <c r="L835" s="14" t="str">
        <f t="shared" si="42"/>
        <v/>
      </c>
    </row>
    <row r="836" spans="12:12" x14ac:dyDescent="0.35">
      <c r="L836" s="14" t="str">
        <f t="shared" si="42"/>
        <v/>
      </c>
    </row>
    <row r="837" spans="12:12" x14ac:dyDescent="0.35">
      <c r="L837" s="14" t="str">
        <f t="shared" si="42"/>
        <v/>
      </c>
    </row>
    <row r="838" spans="12:12" x14ac:dyDescent="0.35">
      <c r="L838" s="14" t="str">
        <f t="shared" si="42"/>
        <v/>
      </c>
    </row>
    <row r="839" spans="12:12" x14ac:dyDescent="0.35">
      <c r="L839" s="14" t="str">
        <f t="shared" si="42"/>
        <v/>
      </c>
    </row>
    <row r="840" spans="12:12" x14ac:dyDescent="0.35">
      <c r="L840" s="14" t="str">
        <f t="shared" si="42"/>
        <v/>
      </c>
    </row>
    <row r="841" spans="12:12" x14ac:dyDescent="0.35">
      <c r="L841" s="14" t="str">
        <f t="shared" si="42"/>
        <v/>
      </c>
    </row>
    <row r="842" spans="12:12" x14ac:dyDescent="0.35">
      <c r="L842" s="14" t="str">
        <f t="shared" si="42"/>
        <v/>
      </c>
    </row>
    <row r="843" spans="12:12" x14ac:dyDescent="0.35">
      <c r="L843" s="14" t="str">
        <f t="shared" si="42"/>
        <v/>
      </c>
    </row>
    <row r="844" spans="12:12" x14ac:dyDescent="0.35">
      <c r="L844" s="14" t="str">
        <f t="shared" si="42"/>
        <v/>
      </c>
    </row>
    <row r="845" spans="12:12" x14ac:dyDescent="0.35">
      <c r="L845" s="14" t="str">
        <f t="shared" si="42"/>
        <v/>
      </c>
    </row>
    <row r="846" spans="12:12" x14ac:dyDescent="0.35">
      <c r="L846" s="14" t="str">
        <f t="shared" si="42"/>
        <v/>
      </c>
    </row>
    <row r="847" spans="12:12" x14ac:dyDescent="0.35">
      <c r="L847" s="14" t="str">
        <f t="shared" si="42"/>
        <v/>
      </c>
    </row>
    <row r="848" spans="12:12" x14ac:dyDescent="0.35">
      <c r="L848" s="14" t="str">
        <f t="shared" si="42"/>
        <v/>
      </c>
    </row>
    <row r="849" spans="12:12" x14ac:dyDescent="0.35">
      <c r="L849" s="14" t="str">
        <f t="shared" ref="L849:L912" si="43">IF(ISNUMBER(B849)=TRUE,_xlfn.CONCAT("@PART[*]:HAS[#kiwiBranch[",C849,"],#kiwiTier[",B849,"]]:FOR[zKiwiTechTree]",CHAR(10),"{",CHAR(10),"    @TechRequired = ",A849,CHAR(10),"}"),"")</f>
        <v/>
      </c>
    </row>
    <row r="850" spans="12:12" x14ac:dyDescent="0.35">
      <c r="L850" s="14" t="str">
        <f t="shared" si="43"/>
        <v/>
      </c>
    </row>
    <row r="851" spans="12:12" x14ac:dyDescent="0.35">
      <c r="L851" s="14" t="str">
        <f t="shared" si="43"/>
        <v/>
      </c>
    </row>
    <row r="852" spans="12:12" x14ac:dyDescent="0.35">
      <c r="L852" s="14" t="str">
        <f t="shared" si="43"/>
        <v/>
      </c>
    </row>
    <row r="853" spans="12:12" x14ac:dyDescent="0.35">
      <c r="L853" s="14" t="str">
        <f t="shared" si="43"/>
        <v/>
      </c>
    </row>
    <row r="854" spans="12:12" x14ac:dyDescent="0.35">
      <c r="L854" s="14" t="str">
        <f t="shared" si="43"/>
        <v/>
      </c>
    </row>
    <row r="855" spans="12:12" x14ac:dyDescent="0.35">
      <c r="L855" s="14" t="str">
        <f t="shared" si="43"/>
        <v/>
      </c>
    </row>
    <row r="856" spans="12:12" x14ac:dyDescent="0.35">
      <c r="L856" s="14" t="str">
        <f t="shared" si="43"/>
        <v/>
      </c>
    </row>
    <row r="857" spans="12:12" x14ac:dyDescent="0.35">
      <c r="L857" s="14" t="str">
        <f t="shared" si="43"/>
        <v/>
      </c>
    </row>
    <row r="858" spans="12:12" x14ac:dyDescent="0.35">
      <c r="L858" s="14" t="str">
        <f t="shared" si="43"/>
        <v/>
      </c>
    </row>
    <row r="859" spans="12:12" x14ac:dyDescent="0.35">
      <c r="L859" s="14" t="str">
        <f t="shared" si="43"/>
        <v/>
      </c>
    </row>
    <row r="860" spans="12:12" x14ac:dyDescent="0.35">
      <c r="L860" s="14" t="str">
        <f t="shared" si="43"/>
        <v/>
      </c>
    </row>
    <row r="861" spans="12:12" x14ac:dyDescent="0.35">
      <c r="L861" s="14" t="str">
        <f t="shared" si="43"/>
        <v/>
      </c>
    </row>
    <row r="862" spans="12:12" x14ac:dyDescent="0.35">
      <c r="L862" s="14" t="str">
        <f t="shared" si="43"/>
        <v/>
      </c>
    </row>
    <row r="863" spans="12:12" x14ac:dyDescent="0.35">
      <c r="L863" s="14" t="str">
        <f t="shared" si="43"/>
        <v/>
      </c>
    </row>
    <row r="864" spans="12:12" x14ac:dyDescent="0.35">
      <c r="L864" s="14" t="str">
        <f t="shared" si="43"/>
        <v/>
      </c>
    </row>
    <row r="865" spans="12:12" x14ac:dyDescent="0.35">
      <c r="L865" s="14" t="str">
        <f t="shared" si="43"/>
        <v/>
      </c>
    </row>
    <row r="866" spans="12:12" x14ac:dyDescent="0.35">
      <c r="L866" s="14" t="str">
        <f t="shared" si="43"/>
        <v/>
      </c>
    </row>
    <row r="867" spans="12:12" x14ac:dyDescent="0.35">
      <c r="L867" s="14" t="str">
        <f t="shared" si="43"/>
        <v/>
      </c>
    </row>
    <row r="868" spans="12:12" x14ac:dyDescent="0.35">
      <c r="L868" s="14" t="str">
        <f t="shared" si="43"/>
        <v/>
      </c>
    </row>
    <row r="869" spans="12:12" x14ac:dyDescent="0.35">
      <c r="L869" s="14" t="str">
        <f t="shared" si="43"/>
        <v/>
      </c>
    </row>
    <row r="870" spans="12:12" x14ac:dyDescent="0.35">
      <c r="L870" s="14" t="str">
        <f t="shared" si="43"/>
        <v/>
      </c>
    </row>
    <row r="871" spans="12:12" x14ac:dyDescent="0.35">
      <c r="L871" s="14" t="str">
        <f t="shared" si="43"/>
        <v/>
      </c>
    </row>
    <row r="872" spans="12:12" x14ac:dyDescent="0.35">
      <c r="L872" s="14" t="str">
        <f t="shared" si="43"/>
        <v/>
      </c>
    </row>
    <row r="873" spans="12:12" x14ac:dyDescent="0.35">
      <c r="L873" s="14" t="str">
        <f t="shared" si="43"/>
        <v/>
      </c>
    </row>
    <row r="874" spans="12:12" x14ac:dyDescent="0.35">
      <c r="L874" s="14" t="str">
        <f t="shared" si="43"/>
        <v/>
      </c>
    </row>
    <row r="875" spans="12:12" x14ac:dyDescent="0.35">
      <c r="L875" s="14" t="str">
        <f t="shared" si="43"/>
        <v/>
      </c>
    </row>
    <row r="876" spans="12:12" x14ac:dyDescent="0.35">
      <c r="L876" s="14" t="str">
        <f t="shared" si="43"/>
        <v/>
      </c>
    </row>
    <row r="877" spans="12:12" x14ac:dyDescent="0.35">
      <c r="L877" s="14" t="str">
        <f t="shared" si="43"/>
        <v/>
      </c>
    </row>
    <row r="878" spans="12:12" x14ac:dyDescent="0.35">
      <c r="L878" s="14" t="str">
        <f t="shared" si="43"/>
        <v/>
      </c>
    </row>
    <row r="879" spans="12:12" x14ac:dyDescent="0.35">
      <c r="L879" s="14" t="str">
        <f t="shared" si="43"/>
        <v/>
      </c>
    </row>
    <row r="880" spans="12:12" x14ac:dyDescent="0.35">
      <c r="L880" s="14" t="str">
        <f t="shared" si="43"/>
        <v/>
      </c>
    </row>
    <row r="881" spans="12:12" x14ac:dyDescent="0.35">
      <c r="L881" s="14" t="str">
        <f t="shared" si="43"/>
        <v/>
      </c>
    </row>
    <row r="882" spans="12:12" x14ac:dyDescent="0.35">
      <c r="L882" s="14" t="str">
        <f t="shared" si="43"/>
        <v/>
      </c>
    </row>
    <row r="883" spans="12:12" x14ac:dyDescent="0.35">
      <c r="L883" s="14" t="str">
        <f t="shared" si="43"/>
        <v/>
      </c>
    </row>
    <row r="884" spans="12:12" x14ac:dyDescent="0.35">
      <c r="L884" s="14" t="str">
        <f t="shared" si="43"/>
        <v/>
      </c>
    </row>
    <row r="885" spans="12:12" x14ac:dyDescent="0.35">
      <c r="L885" s="14" t="str">
        <f t="shared" si="43"/>
        <v/>
      </c>
    </row>
    <row r="886" spans="12:12" x14ac:dyDescent="0.35">
      <c r="L886" s="14" t="str">
        <f t="shared" si="43"/>
        <v/>
      </c>
    </row>
    <row r="887" spans="12:12" x14ac:dyDescent="0.35">
      <c r="L887" s="14" t="str">
        <f t="shared" si="43"/>
        <v/>
      </c>
    </row>
    <row r="888" spans="12:12" x14ac:dyDescent="0.35">
      <c r="L888" s="14" t="str">
        <f t="shared" si="43"/>
        <v/>
      </c>
    </row>
    <row r="889" spans="12:12" x14ac:dyDescent="0.35">
      <c r="L889" s="14" t="str">
        <f t="shared" si="43"/>
        <v/>
      </c>
    </row>
    <row r="890" spans="12:12" x14ac:dyDescent="0.35">
      <c r="L890" s="14" t="str">
        <f t="shared" si="43"/>
        <v/>
      </c>
    </row>
    <row r="891" spans="12:12" x14ac:dyDescent="0.35">
      <c r="L891" s="14" t="str">
        <f t="shared" si="43"/>
        <v/>
      </c>
    </row>
    <row r="892" spans="12:12" x14ac:dyDescent="0.35">
      <c r="L892" s="14" t="str">
        <f t="shared" si="43"/>
        <v/>
      </c>
    </row>
    <row r="893" spans="12:12" x14ac:dyDescent="0.35">
      <c r="L893" s="14" t="str">
        <f t="shared" si="43"/>
        <v/>
      </c>
    </row>
    <row r="894" spans="12:12" x14ac:dyDescent="0.35">
      <c r="L894" s="14" t="str">
        <f t="shared" si="43"/>
        <v/>
      </c>
    </row>
    <row r="895" spans="12:12" x14ac:dyDescent="0.35">
      <c r="L895" s="14" t="str">
        <f t="shared" si="43"/>
        <v/>
      </c>
    </row>
    <row r="896" spans="12:12" x14ac:dyDescent="0.35">
      <c r="L896" s="14" t="str">
        <f t="shared" si="43"/>
        <v/>
      </c>
    </row>
    <row r="897" spans="12:12" x14ac:dyDescent="0.35">
      <c r="L897" s="14" t="str">
        <f t="shared" si="43"/>
        <v/>
      </c>
    </row>
    <row r="898" spans="12:12" x14ac:dyDescent="0.35">
      <c r="L898" s="14" t="str">
        <f t="shared" si="43"/>
        <v/>
      </c>
    </row>
    <row r="899" spans="12:12" x14ac:dyDescent="0.35">
      <c r="L899" s="14" t="str">
        <f t="shared" si="43"/>
        <v/>
      </c>
    </row>
    <row r="900" spans="12:12" x14ac:dyDescent="0.35">
      <c r="L900" s="14" t="str">
        <f t="shared" si="43"/>
        <v/>
      </c>
    </row>
    <row r="901" spans="12:12" x14ac:dyDescent="0.35">
      <c r="L901" s="14" t="str">
        <f t="shared" si="43"/>
        <v/>
      </c>
    </row>
    <row r="902" spans="12:12" x14ac:dyDescent="0.35">
      <c r="L902" s="14" t="str">
        <f t="shared" si="43"/>
        <v/>
      </c>
    </row>
    <row r="903" spans="12:12" x14ac:dyDescent="0.35">
      <c r="L903" s="14" t="str">
        <f t="shared" si="43"/>
        <v/>
      </c>
    </row>
    <row r="904" spans="12:12" x14ac:dyDescent="0.35">
      <c r="L904" s="14" t="str">
        <f t="shared" si="43"/>
        <v/>
      </c>
    </row>
    <row r="905" spans="12:12" x14ac:dyDescent="0.35">
      <c r="L905" s="14" t="str">
        <f t="shared" si="43"/>
        <v/>
      </c>
    </row>
    <row r="906" spans="12:12" x14ac:dyDescent="0.35">
      <c r="L906" s="14" t="str">
        <f t="shared" si="43"/>
        <v/>
      </c>
    </row>
    <row r="907" spans="12:12" x14ac:dyDescent="0.35">
      <c r="L907" s="14" t="str">
        <f t="shared" si="43"/>
        <v/>
      </c>
    </row>
    <row r="908" spans="12:12" x14ac:dyDescent="0.35">
      <c r="L908" s="14" t="str">
        <f t="shared" si="43"/>
        <v/>
      </c>
    </row>
    <row r="909" spans="12:12" x14ac:dyDescent="0.35">
      <c r="L909" s="14" t="str">
        <f t="shared" si="43"/>
        <v/>
      </c>
    </row>
    <row r="910" spans="12:12" x14ac:dyDescent="0.35">
      <c r="L910" s="14" t="str">
        <f t="shared" si="43"/>
        <v/>
      </c>
    </row>
    <row r="911" spans="12:12" x14ac:dyDescent="0.35">
      <c r="L911" s="14" t="str">
        <f t="shared" si="43"/>
        <v/>
      </c>
    </row>
    <row r="912" spans="12:12" x14ac:dyDescent="0.35">
      <c r="L912" s="14" t="str">
        <f t="shared" si="43"/>
        <v/>
      </c>
    </row>
    <row r="913" spans="12:12" x14ac:dyDescent="0.35">
      <c r="L913" s="14" t="str">
        <f t="shared" ref="L913:L976" si="44">IF(ISNUMBER(B913)=TRUE,_xlfn.CONCAT("@PART[*]:HAS[#kiwiBranch[",C913,"],#kiwiTier[",B913,"]]:FOR[zKiwiTechTree]",CHAR(10),"{",CHAR(10),"    @TechRequired = ",A913,CHAR(10),"}"),"")</f>
        <v/>
      </c>
    </row>
    <row r="914" spans="12:12" x14ac:dyDescent="0.35">
      <c r="L914" s="14" t="str">
        <f t="shared" si="44"/>
        <v/>
      </c>
    </row>
    <row r="915" spans="12:12" x14ac:dyDescent="0.35">
      <c r="L915" s="14" t="str">
        <f t="shared" si="44"/>
        <v/>
      </c>
    </row>
    <row r="916" spans="12:12" x14ac:dyDescent="0.35">
      <c r="L916" s="14" t="str">
        <f t="shared" si="44"/>
        <v/>
      </c>
    </row>
    <row r="917" spans="12:12" x14ac:dyDescent="0.35">
      <c r="L917" s="14" t="str">
        <f t="shared" si="44"/>
        <v/>
      </c>
    </row>
    <row r="918" spans="12:12" x14ac:dyDescent="0.35">
      <c r="L918" s="14" t="str">
        <f t="shared" si="44"/>
        <v/>
      </c>
    </row>
    <row r="919" spans="12:12" x14ac:dyDescent="0.35">
      <c r="L919" s="14" t="str">
        <f t="shared" si="44"/>
        <v/>
      </c>
    </row>
    <row r="920" spans="12:12" x14ac:dyDescent="0.35">
      <c r="L920" s="14" t="str">
        <f t="shared" si="44"/>
        <v/>
      </c>
    </row>
    <row r="921" spans="12:12" x14ac:dyDescent="0.35">
      <c r="L921" s="14" t="str">
        <f t="shared" si="44"/>
        <v/>
      </c>
    </row>
    <row r="922" spans="12:12" x14ac:dyDescent="0.35">
      <c r="L922" s="14" t="str">
        <f t="shared" si="44"/>
        <v/>
      </c>
    </row>
    <row r="923" spans="12:12" x14ac:dyDescent="0.35">
      <c r="L923" s="14" t="str">
        <f t="shared" si="44"/>
        <v/>
      </c>
    </row>
    <row r="924" spans="12:12" x14ac:dyDescent="0.35">
      <c r="L924" s="14" t="str">
        <f t="shared" si="44"/>
        <v/>
      </c>
    </row>
    <row r="925" spans="12:12" x14ac:dyDescent="0.35">
      <c r="L925" s="14" t="str">
        <f t="shared" si="44"/>
        <v/>
      </c>
    </row>
    <row r="926" spans="12:12" x14ac:dyDescent="0.35">
      <c r="L926" s="14" t="str">
        <f t="shared" si="44"/>
        <v/>
      </c>
    </row>
    <row r="927" spans="12:12" x14ac:dyDescent="0.35">
      <c r="L927" s="14" t="str">
        <f t="shared" si="44"/>
        <v/>
      </c>
    </row>
    <row r="928" spans="12:12" x14ac:dyDescent="0.35">
      <c r="L928" s="14" t="str">
        <f t="shared" si="44"/>
        <v/>
      </c>
    </row>
    <row r="929" spans="12:12" x14ac:dyDescent="0.35">
      <c r="L929" s="14" t="str">
        <f t="shared" si="44"/>
        <v/>
      </c>
    </row>
    <row r="930" spans="12:12" x14ac:dyDescent="0.35">
      <c r="L930" s="14" t="str">
        <f t="shared" si="44"/>
        <v/>
      </c>
    </row>
    <row r="931" spans="12:12" x14ac:dyDescent="0.35">
      <c r="L931" s="14" t="str">
        <f t="shared" si="44"/>
        <v/>
      </c>
    </row>
    <row r="932" spans="12:12" x14ac:dyDescent="0.35">
      <c r="L932" s="14" t="str">
        <f t="shared" si="44"/>
        <v/>
      </c>
    </row>
    <row r="933" spans="12:12" x14ac:dyDescent="0.35">
      <c r="L933" s="14" t="str">
        <f t="shared" si="44"/>
        <v/>
      </c>
    </row>
    <row r="934" spans="12:12" x14ac:dyDescent="0.35">
      <c r="L934" s="14" t="str">
        <f t="shared" si="44"/>
        <v/>
      </c>
    </row>
    <row r="935" spans="12:12" x14ac:dyDescent="0.35">
      <c r="L935" s="14" t="str">
        <f t="shared" si="44"/>
        <v/>
      </c>
    </row>
    <row r="936" spans="12:12" x14ac:dyDescent="0.35">
      <c r="L936" s="14" t="str">
        <f t="shared" si="44"/>
        <v/>
      </c>
    </row>
    <row r="937" spans="12:12" x14ac:dyDescent="0.35">
      <c r="L937" s="14" t="str">
        <f t="shared" si="44"/>
        <v/>
      </c>
    </row>
    <row r="938" spans="12:12" x14ac:dyDescent="0.35">
      <c r="L938" s="14" t="str">
        <f t="shared" si="44"/>
        <v/>
      </c>
    </row>
    <row r="939" spans="12:12" x14ac:dyDescent="0.35">
      <c r="L939" s="14" t="str">
        <f t="shared" si="44"/>
        <v/>
      </c>
    </row>
    <row r="940" spans="12:12" x14ac:dyDescent="0.35">
      <c r="L940" s="14" t="str">
        <f t="shared" si="44"/>
        <v/>
      </c>
    </row>
    <row r="941" spans="12:12" x14ac:dyDescent="0.35">
      <c r="L941" s="14" t="str">
        <f t="shared" si="44"/>
        <v/>
      </c>
    </row>
    <row r="942" spans="12:12" x14ac:dyDescent="0.35">
      <c r="L942" s="14" t="str">
        <f t="shared" si="44"/>
        <v/>
      </c>
    </row>
    <row r="943" spans="12:12" x14ac:dyDescent="0.35">
      <c r="L943" s="14" t="str">
        <f t="shared" si="44"/>
        <v/>
      </c>
    </row>
    <row r="944" spans="12:12" x14ac:dyDescent="0.35">
      <c r="L944" s="14" t="str">
        <f t="shared" si="44"/>
        <v/>
      </c>
    </row>
    <row r="945" spans="12:12" x14ac:dyDescent="0.35">
      <c r="L945" s="14" t="str">
        <f t="shared" si="44"/>
        <v/>
      </c>
    </row>
    <row r="946" spans="12:12" x14ac:dyDescent="0.35">
      <c r="L946" s="14" t="str">
        <f t="shared" si="44"/>
        <v/>
      </c>
    </row>
    <row r="947" spans="12:12" x14ac:dyDescent="0.35">
      <c r="L947" s="14" t="str">
        <f t="shared" si="44"/>
        <v/>
      </c>
    </row>
    <row r="948" spans="12:12" x14ac:dyDescent="0.35">
      <c r="L948" s="14" t="str">
        <f t="shared" si="44"/>
        <v/>
      </c>
    </row>
    <row r="949" spans="12:12" x14ac:dyDescent="0.35">
      <c r="L949" s="14" t="str">
        <f t="shared" si="44"/>
        <v/>
      </c>
    </row>
    <row r="950" spans="12:12" x14ac:dyDescent="0.35">
      <c r="L950" s="14" t="str">
        <f t="shared" si="44"/>
        <v/>
      </c>
    </row>
    <row r="951" spans="12:12" x14ac:dyDescent="0.35">
      <c r="L951" s="14" t="str">
        <f t="shared" si="44"/>
        <v/>
      </c>
    </row>
    <row r="952" spans="12:12" x14ac:dyDescent="0.35">
      <c r="L952" s="14" t="str">
        <f t="shared" si="44"/>
        <v/>
      </c>
    </row>
    <row r="953" spans="12:12" x14ac:dyDescent="0.35">
      <c r="L953" s="14" t="str">
        <f t="shared" si="44"/>
        <v/>
      </c>
    </row>
    <row r="954" spans="12:12" x14ac:dyDescent="0.35">
      <c r="L954" s="14" t="str">
        <f t="shared" si="44"/>
        <v/>
      </c>
    </row>
    <row r="955" spans="12:12" x14ac:dyDescent="0.35">
      <c r="L955" s="14" t="str">
        <f t="shared" si="44"/>
        <v/>
      </c>
    </row>
    <row r="956" spans="12:12" x14ac:dyDescent="0.35">
      <c r="L956" s="14" t="str">
        <f t="shared" si="44"/>
        <v/>
      </c>
    </row>
    <row r="957" spans="12:12" x14ac:dyDescent="0.35">
      <c r="L957" s="14" t="str">
        <f t="shared" si="44"/>
        <v/>
      </c>
    </row>
    <row r="958" spans="12:12" x14ac:dyDescent="0.35">
      <c r="L958" s="14" t="str">
        <f t="shared" si="44"/>
        <v/>
      </c>
    </row>
    <row r="959" spans="12:12" x14ac:dyDescent="0.35">
      <c r="L959" s="14" t="str">
        <f t="shared" si="44"/>
        <v/>
      </c>
    </row>
    <row r="960" spans="12:12" x14ac:dyDescent="0.35">
      <c r="L960" s="14" t="str">
        <f t="shared" si="44"/>
        <v/>
      </c>
    </row>
    <row r="961" spans="12:12" x14ac:dyDescent="0.35">
      <c r="L961" s="14" t="str">
        <f t="shared" si="44"/>
        <v/>
      </c>
    </row>
    <row r="962" spans="12:12" x14ac:dyDescent="0.35">
      <c r="L962" s="14" t="str">
        <f t="shared" si="44"/>
        <v/>
      </c>
    </row>
    <row r="963" spans="12:12" x14ac:dyDescent="0.35">
      <c r="L963" s="14" t="str">
        <f t="shared" si="44"/>
        <v/>
      </c>
    </row>
    <row r="964" spans="12:12" x14ac:dyDescent="0.35">
      <c r="L964" s="14" t="str">
        <f t="shared" si="44"/>
        <v/>
      </c>
    </row>
    <row r="965" spans="12:12" x14ac:dyDescent="0.35">
      <c r="L965" s="14" t="str">
        <f t="shared" si="44"/>
        <v/>
      </c>
    </row>
    <row r="966" spans="12:12" x14ac:dyDescent="0.35">
      <c r="L966" s="14" t="str">
        <f t="shared" si="44"/>
        <v/>
      </c>
    </row>
    <row r="967" spans="12:12" x14ac:dyDescent="0.35">
      <c r="L967" s="14" t="str">
        <f t="shared" si="44"/>
        <v/>
      </c>
    </row>
    <row r="968" spans="12:12" x14ac:dyDescent="0.35">
      <c r="L968" s="14" t="str">
        <f t="shared" si="44"/>
        <v/>
      </c>
    </row>
    <row r="969" spans="12:12" x14ac:dyDescent="0.35">
      <c r="L969" s="14" t="str">
        <f t="shared" si="44"/>
        <v/>
      </c>
    </row>
    <row r="970" spans="12:12" x14ac:dyDescent="0.35">
      <c r="L970" s="14" t="str">
        <f t="shared" si="44"/>
        <v/>
      </c>
    </row>
    <row r="971" spans="12:12" x14ac:dyDescent="0.35">
      <c r="L971" s="14" t="str">
        <f t="shared" si="44"/>
        <v/>
      </c>
    </row>
    <row r="972" spans="12:12" x14ac:dyDescent="0.35">
      <c r="L972" s="14" t="str">
        <f t="shared" si="44"/>
        <v/>
      </c>
    </row>
    <row r="973" spans="12:12" x14ac:dyDescent="0.35">
      <c r="L973" s="14" t="str">
        <f t="shared" si="44"/>
        <v/>
      </c>
    </row>
    <row r="974" spans="12:12" x14ac:dyDescent="0.35">
      <c r="L974" s="14" t="str">
        <f t="shared" si="44"/>
        <v/>
      </c>
    </row>
    <row r="975" spans="12:12" x14ac:dyDescent="0.35">
      <c r="L975" s="14" t="str">
        <f t="shared" si="44"/>
        <v/>
      </c>
    </row>
    <row r="976" spans="12:12" x14ac:dyDescent="0.35">
      <c r="L976" s="14" t="str">
        <f t="shared" si="44"/>
        <v/>
      </c>
    </row>
    <row r="977" spans="12:12" x14ac:dyDescent="0.35">
      <c r="L977" s="14" t="str">
        <f t="shared" ref="L977:L1040" si="45">IF(ISNUMBER(B977)=TRUE,_xlfn.CONCAT("@PART[*]:HAS[#kiwiBranch[",C977,"],#kiwiTier[",B977,"]]:FOR[zKiwiTechTree]",CHAR(10),"{",CHAR(10),"    @TechRequired = ",A977,CHAR(10),"}"),"")</f>
        <v/>
      </c>
    </row>
    <row r="978" spans="12:12" x14ac:dyDescent="0.35">
      <c r="L978" s="14" t="str">
        <f t="shared" si="45"/>
        <v/>
      </c>
    </row>
    <row r="979" spans="12:12" x14ac:dyDescent="0.35">
      <c r="L979" s="14" t="str">
        <f t="shared" si="45"/>
        <v/>
      </c>
    </row>
    <row r="980" spans="12:12" x14ac:dyDescent="0.35">
      <c r="L980" s="14" t="str">
        <f t="shared" si="45"/>
        <v/>
      </c>
    </row>
    <row r="981" spans="12:12" x14ac:dyDescent="0.35">
      <c r="L981" s="14" t="str">
        <f t="shared" si="45"/>
        <v/>
      </c>
    </row>
    <row r="982" spans="12:12" x14ac:dyDescent="0.35">
      <c r="L982" s="14" t="str">
        <f t="shared" si="45"/>
        <v/>
      </c>
    </row>
    <row r="983" spans="12:12" x14ac:dyDescent="0.35">
      <c r="L983" s="14" t="str">
        <f t="shared" si="45"/>
        <v/>
      </c>
    </row>
    <row r="984" spans="12:12" x14ac:dyDescent="0.35">
      <c r="L984" s="14" t="str">
        <f t="shared" si="45"/>
        <v/>
      </c>
    </row>
    <row r="985" spans="12:12" x14ac:dyDescent="0.35">
      <c r="L985" s="14" t="str">
        <f t="shared" si="45"/>
        <v/>
      </c>
    </row>
    <row r="986" spans="12:12" x14ac:dyDescent="0.35">
      <c r="L986" s="14" t="str">
        <f t="shared" si="45"/>
        <v/>
      </c>
    </row>
    <row r="987" spans="12:12" x14ac:dyDescent="0.35">
      <c r="L987" s="14" t="str">
        <f t="shared" si="45"/>
        <v/>
      </c>
    </row>
    <row r="988" spans="12:12" x14ac:dyDescent="0.35">
      <c r="L988" s="14" t="str">
        <f t="shared" si="45"/>
        <v/>
      </c>
    </row>
    <row r="989" spans="12:12" x14ac:dyDescent="0.35">
      <c r="L989" s="14" t="str">
        <f t="shared" si="45"/>
        <v/>
      </c>
    </row>
    <row r="990" spans="12:12" x14ac:dyDescent="0.35">
      <c r="L990" s="14" t="str">
        <f t="shared" si="45"/>
        <v/>
      </c>
    </row>
    <row r="991" spans="12:12" x14ac:dyDescent="0.35">
      <c r="L991" s="14" t="str">
        <f t="shared" si="45"/>
        <v/>
      </c>
    </row>
    <row r="992" spans="12:12" x14ac:dyDescent="0.35">
      <c r="L992" s="14" t="str">
        <f t="shared" si="45"/>
        <v/>
      </c>
    </row>
    <row r="993" spans="12:12" x14ac:dyDescent="0.35">
      <c r="L993" s="14" t="str">
        <f t="shared" si="45"/>
        <v/>
      </c>
    </row>
    <row r="994" spans="12:12" x14ac:dyDescent="0.35">
      <c r="L994" s="14" t="str">
        <f t="shared" si="45"/>
        <v/>
      </c>
    </row>
    <row r="995" spans="12:12" x14ac:dyDescent="0.35">
      <c r="L995" s="14" t="str">
        <f t="shared" si="45"/>
        <v/>
      </c>
    </row>
    <row r="996" spans="12:12" x14ac:dyDescent="0.35">
      <c r="L996" s="14" t="str">
        <f t="shared" si="45"/>
        <v/>
      </c>
    </row>
    <row r="997" spans="12:12" x14ac:dyDescent="0.35">
      <c r="L997" s="14" t="str">
        <f t="shared" si="45"/>
        <v/>
      </c>
    </row>
    <row r="998" spans="12:12" x14ac:dyDescent="0.35">
      <c r="L998" s="14" t="str">
        <f t="shared" si="45"/>
        <v/>
      </c>
    </row>
    <row r="999" spans="12:12" x14ac:dyDescent="0.35">
      <c r="L999" s="14" t="str">
        <f t="shared" si="45"/>
        <v/>
      </c>
    </row>
    <row r="1000" spans="12:12" x14ac:dyDescent="0.35">
      <c r="L1000" s="14" t="str">
        <f t="shared" si="45"/>
        <v/>
      </c>
    </row>
    <row r="1001" spans="12:12" x14ac:dyDescent="0.35">
      <c r="L1001" s="14" t="str">
        <f t="shared" si="45"/>
        <v/>
      </c>
    </row>
    <row r="1002" spans="12:12" x14ac:dyDescent="0.35">
      <c r="L1002" s="14" t="str">
        <f t="shared" si="45"/>
        <v/>
      </c>
    </row>
    <row r="1003" spans="12:12" x14ac:dyDescent="0.35">
      <c r="L1003" s="14" t="str">
        <f t="shared" si="45"/>
        <v/>
      </c>
    </row>
    <row r="1004" spans="12:12" x14ac:dyDescent="0.35">
      <c r="L1004" s="14" t="str">
        <f t="shared" si="45"/>
        <v/>
      </c>
    </row>
    <row r="1005" spans="12:12" x14ac:dyDescent="0.35">
      <c r="L1005" s="14" t="str">
        <f t="shared" si="45"/>
        <v/>
      </c>
    </row>
    <row r="1006" spans="12:12" x14ac:dyDescent="0.35">
      <c r="L1006" s="14" t="str">
        <f t="shared" si="45"/>
        <v/>
      </c>
    </row>
    <row r="1007" spans="12:12" x14ac:dyDescent="0.35">
      <c r="L1007" s="14" t="str">
        <f t="shared" si="45"/>
        <v/>
      </c>
    </row>
    <row r="1008" spans="12:12" x14ac:dyDescent="0.35">
      <c r="L1008" s="14" t="str">
        <f t="shared" si="45"/>
        <v/>
      </c>
    </row>
    <row r="1009" spans="12:12" x14ac:dyDescent="0.35">
      <c r="L1009" s="14" t="str">
        <f t="shared" si="45"/>
        <v/>
      </c>
    </row>
    <row r="1010" spans="12:12" x14ac:dyDescent="0.35">
      <c r="L1010" s="14" t="str">
        <f t="shared" si="45"/>
        <v/>
      </c>
    </row>
    <row r="1011" spans="12:12" x14ac:dyDescent="0.35">
      <c r="L1011" s="14" t="str">
        <f t="shared" si="45"/>
        <v/>
      </c>
    </row>
    <row r="1012" spans="12:12" x14ac:dyDescent="0.35">
      <c r="L1012" s="14" t="str">
        <f t="shared" si="45"/>
        <v/>
      </c>
    </row>
    <row r="1013" spans="12:12" x14ac:dyDescent="0.35">
      <c r="L1013" s="14" t="str">
        <f t="shared" si="45"/>
        <v/>
      </c>
    </row>
    <row r="1014" spans="12:12" x14ac:dyDescent="0.35">
      <c r="L1014" s="14" t="str">
        <f t="shared" si="45"/>
        <v/>
      </c>
    </row>
    <row r="1015" spans="12:12" x14ac:dyDescent="0.35">
      <c r="L1015" s="14" t="str">
        <f t="shared" si="45"/>
        <v/>
      </c>
    </row>
    <row r="1016" spans="12:12" x14ac:dyDescent="0.35">
      <c r="L1016" s="14" t="str">
        <f t="shared" si="45"/>
        <v/>
      </c>
    </row>
    <row r="1017" spans="12:12" x14ac:dyDescent="0.35">
      <c r="L1017" s="14" t="str">
        <f t="shared" si="45"/>
        <v/>
      </c>
    </row>
    <row r="1018" spans="12:12" x14ac:dyDescent="0.35">
      <c r="L1018" s="14" t="str">
        <f t="shared" si="45"/>
        <v/>
      </c>
    </row>
    <row r="1019" spans="12:12" x14ac:dyDescent="0.35">
      <c r="L1019" s="14" t="str">
        <f t="shared" si="45"/>
        <v/>
      </c>
    </row>
    <row r="1020" spans="12:12" x14ac:dyDescent="0.35">
      <c r="L1020" s="14" t="str">
        <f t="shared" si="45"/>
        <v/>
      </c>
    </row>
    <row r="1021" spans="12:12" x14ac:dyDescent="0.35">
      <c r="L1021" s="14" t="str">
        <f t="shared" si="45"/>
        <v/>
      </c>
    </row>
    <row r="1022" spans="12:12" x14ac:dyDescent="0.35">
      <c r="L1022" s="14" t="str">
        <f t="shared" si="45"/>
        <v/>
      </c>
    </row>
    <row r="1023" spans="12:12" x14ac:dyDescent="0.35">
      <c r="L1023" s="14" t="str">
        <f t="shared" si="45"/>
        <v/>
      </c>
    </row>
    <row r="1024" spans="12:12" x14ac:dyDescent="0.35">
      <c r="L1024" s="14" t="str">
        <f t="shared" si="45"/>
        <v/>
      </c>
    </row>
    <row r="1025" spans="12:12" x14ac:dyDescent="0.35">
      <c r="L1025" s="14" t="str">
        <f t="shared" si="45"/>
        <v/>
      </c>
    </row>
    <row r="1026" spans="12:12" x14ac:dyDescent="0.35">
      <c r="L1026" s="14" t="str">
        <f t="shared" si="45"/>
        <v/>
      </c>
    </row>
    <row r="1027" spans="12:12" x14ac:dyDescent="0.35">
      <c r="L1027" s="14" t="str">
        <f t="shared" si="45"/>
        <v/>
      </c>
    </row>
    <row r="1028" spans="12:12" x14ac:dyDescent="0.35">
      <c r="L1028" s="14" t="str">
        <f t="shared" si="45"/>
        <v/>
      </c>
    </row>
    <row r="1029" spans="12:12" x14ac:dyDescent="0.35">
      <c r="L1029" s="14" t="str">
        <f t="shared" si="45"/>
        <v/>
      </c>
    </row>
    <row r="1030" spans="12:12" x14ac:dyDescent="0.35">
      <c r="L1030" s="14" t="str">
        <f t="shared" si="45"/>
        <v/>
      </c>
    </row>
    <row r="1031" spans="12:12" x14ac:dyDescent="0.35">
      <c r="L1031" s="14" t="str">
        <f t="shared" si="45"/>
        <v/>
      </c>
    </row>
    <row r="1032" spans="12:12" x14ac:dyDescent="0.35">
      <c r="L1032" s="14" t="str">
        <f t="shared" si="45"/>
        <v/>
      </c>
    </row>
    <row r="1033" spans="12:12" x14ac:dyDescent="0.35">
      <c r="L1033" s="14" t="str">
        <f t="shared" si="45"/>
        <v/>
      </c>
    </row>
    <row r="1034" spans="12:12" x14ac:dyDescent="0.35">
      <c r="L1034" s="14" t="str">
        <f t="shared" si="45"/>
        <v/>
      </c>
    </row>
    <row r="1035" spans="12:12" x14ac:dyDescent="0.35">
      <c r="L1035" s="14" t="str">
        <f t="shared" si="45"/>
        <v/>
      </c>
    </row>
    <row r="1036" spans="12:12" x14ac:dyDescent="0.35">
      <c r="L1036" s="14" t="str">
        <f t="shared" si="45"/>
        <v/>
      </c>
    </row>
    <row r="1037" spans="12:12" x14ac:dyDescent="0.35">
      <c r="L1037" s="14" t="str">
        <f t="shared" si="45"/>
        <v/>
      </c>
    </row>
    <row r="1038" spans="12:12" x14ac:dyDescent="0.35">
      <c r="L1038" s="14" t="str">
        <f t="shared" si="45"/>
        <v/>
      </c>
    </row>
    <row r="1039" spans="12:12" x14ac:dyDescent="0.35">
      <c r="L1039" s="14" t="str">
        <f t="shared" si="45"/>
        <v/>
      </c>
    </row>
    <row r="1040" spans="12:12" x14ac:dyDescent="0.35">
      <c r="L1040" s="14" t="str">
        <f t="shared" si="45"/>
        <v/>
      </c>
    </row>
    <row r="1041" spans="12:12" x14ac:dyDescent="0.35">
      <c r="L1041" s="14" t="str">
        <f t="shared" ref="L1041:L1104" si="46">IF(ISNUMBER(B1041)=TRUE,_xlfn.CONCAT("@PART[*]:HAS[#kiwiBranch[",C1041,"],#kiwiTier[",B1041,"]]:FOR[zKiwiTechTree]",CHAR(10),"{",CHAR(10),"    @TechRequired = ",A1041,CHAR(10),"}"),"")</f>
        <v/>
      </c>
    </row>
    <row r="1042" spans="12:12" x14ac:dyDescent="0.35">
      <c r="L1042" s="14" t="str">
        <f t="shared" si="46"/>
        <v/>
      </c>
    </row>
    <row r="1043" spans="12:12" x14ac:dyDescent="0.35">
      <c r="L1043" s="14" t="str">
        <f t="shared" si="46"/>
        <v/>
      </c>
    </row>
    <row r="1044" spans="12:12" x14ac:dyDescent="0.35">
      <c r="L1044" s="14" t="str">
        <f t="shared" si="46"/>
        <v/>
      </c>
    </row>
    <row r="1045" spans="12:12" x14ac:dyDescent="0.35">
      <c r="L1045" s="14" t="str">
        <f t="shared" si="46"/>
        <v/>
      </c>
    </row>
    <row r="1046" spans="12:12" x14ac:dyDescent="0.35">
      <c r="L1046" s="14" t="str">
        <f t="shared" si="46"/>
        <v/>
      </c>
    </row>
    <row r="1047" spans="12:12" x14ac:dyDescent="0.35">
      <c r="L1047" s="14" t="str">
        <f t="shared" si="46"/>
        <v/>
      </c>
    </row>
    <row r="1048" spans="12:12" x14ac:dyDescent="0.35">
      <c r="L1048" s="14" t="str">
        <f t="shared" si="46"/>
        <v/>
      </c>
    </row>
    <row r="1049" spans="12:12" x14ac:dyDescent="0.35">
      <c r="L1049" s="14" t="str">
        <f t="shared" si="46"/>
        <v/>
      </c>
    </row>
    <row r="1050" spans="12:12" x14ac:dyDescent="0.35">
      <c r="L1050" s="14" t="str">
        <f t="shared" si="46"/>
        <v/>
      </c>
    </row>
    <row r="1051" spans="12:12" x14ac:dyDescent="0.35">
      <c r="L1051" s="14" t="str">
        <f t="shared" si="46"/>
        <v/>
      </c>
    </row>
    <row r="1052" spans="12:12" x14ac:dyDescent="0.35">
      <c r="L1052" s="14" t="str">
        <f t="shared" si="46"/>
        <v/>
      </c>
    </row>
    <row r="1053" spans="12:12" x14ac:dyDescent="0.35">
      <c r="L1053" s="14" t="str">
        <f t="shared" si="46"/>
        <v/>
      </c>
    </row>
    <row r="1054" spans="12:12" x14ac:dyDescent="0.35">
      <c r="L1054" s="14" t="str">
        <f t="shared" si="46"/>
        <v/>
      </c>
    </row>
    <row r="1055" spans="12:12" x14ac:dyDescent="0.35">
      <c r="L1055" s="14" t="str">
        <f t="shared" si="46"/>
        <v/>
      </c>
    </row>
    <row r="1056" spans="12:12" x14ac:dyDescent="0.35">
      <c r="L1056" s="14" t="str">
        <f t="shared" si="46"/>
        <v/>
      </c>
    </row>
    <row r="1057" spans="12:12" x14ac:dyDescent="0.35">
      <c r="L1057" s="14" t="str">
        <f t="shared" si="46"/>
        <v/>
      </c>
    </row>
    <row r="1058" spans="12:12" x14ac:dyDescent="0.35">
      <c r="L1058" s="14" t="str">
        <f t="shared" si="46"/>
        <v/>
      </c>
    </row>
    <row r="1059" spans="12:12" x14ac:dyDescent="0.35">
      <c r="L1059" s="14" t="str">
        <f t="shared" si="46"/>
        <v/>
      </c>
    </row>
    <row r="1060" spans="12:12" x14ac:dyDescent="0.35">
      <c r="L1060" s="14" t="str">
        <f t="shared" si="46"/>
        <v/>
      </c>
    </row>
    <row r="1061" spans="12:12" x14ac:dyDescent="0.35">
      <c r="L1061" s="14" t="str">
        <f t="shared" si="46"/>
        <v/>
      </c>
    </row>
    <row r="1062" spans="12:12" x14ac:dyDescent="0.35">
      <c r="L1062" s="14" t="str">
        <f t="shared" si="46"/>
        <v/>
      </c>
    </row>
    <row r="1063" spans="12:12" x14ac:dyDescent="0.35">
      <c r="L1063" s="14" t="str">
        <f t="shared" si="46"/>
        <v/>
      </c>
    </row>
    <row r="1064" spans="12:12" x14ac:dyDescent="0.35">
      <c r="L1064" s="14" t="str">
        <f t="shared" si="46"/>
        <v/>
      </c>
    </row>
    <row r="1065" spans="12:12" x14ac:dyDescent="0.35">
      <c r="L1065" s="14" t="str">
        <f t="shared" si="46"/>
        <v/>
      </c>
    </row>
    <row r="1066" spans="12:12" x14ac:dyDescent="0.35">
      <c r="L1066" s="14" t="str">
        <f t="shared" si="46"/>
        <v/>
      </c>
    </row>
    <row r="1067" spans="12:12" x14ac:dyDescent="0.35">
      <c r="L1067" s="14" t="str">
        <f t="shared" si="46"/>
        <v/>
      </c>
    </row>
    <row r="1068" spans="12:12" x14ac:dyDescent="0.35">
      <c r="L1068" s="14" t="str">
        <f t="shared" si="46"/>
        <v/>
      </c>
    </row>
    <row r="1069" spans="12:12" x14ac:dyDescent="0.35">
      <c r="L1069" s="14" t="str">
        <f t="shared" si="46"/>
        <v/>
      </c>
    </row>
    <row r="1070" spans="12:12" x14ac:dyDescent="0.35">
      <c r="L1070" s="14" t="str">
        <f t="shared" si="46"/>
        <v/>
      </c>
    </row>
    <row r="1071" spans="12:12" x14ac:dyDescent="0.35">
      <c r="L1071" s="14" t="str">
        <f t="shared" si="46"/>
        <v/>
      </c>
    </row>
    <row r="1072" spans="12:12" x14ac:dyDescent="0.35">
      <c r="L1072" s="14" t="str">
        <f t="shared" si="46"/>
        <v/>
      </c>
    </row>
    <row r="1073" spans="12:12" x14ac:dyDescent="0.35">
      <c r="L1073" s="14" t="str">
        <f t="shared" si="46"/>
        <v/>
      </c>
    </row>
    <row r="1074" spans="12:12" x14ac:dyDescent="0.35">
      <c r="L1074" s="14" t="str">
        <f t="shared" si="46"/>
        <v/>
      </c>
    </row>
    <row r="1075" spans="12:12" x14ac:dyDescent="0.35">
      <c r="L1075" s="14" t="str">
        <f t="shared" si="46"/>
        <v/>
      </c>
    </row>
    <row r="1076" spans="12:12" x14ac:dyDescent="0.35">
      <c r="L1076" s="14" t="str">
        <f t="shared" si="46"/>
        <v/>
      </c>
    </row>
    <row r="1077" spans="12:12" x14ac:dyDescent="0.35">
      <c r="L1077" s="14" t="str">
        <f t="shared" si="46"/>
        <v/>
      </c>
    </row>
    <row r="1078" spans="12:12" x14ac:dyDescent="0.35">
      <c r="L1078" s="14" t="str">
        <f t="shared" si="46"/>
        <v/>
      </c>
    </row>
    <row r="1079" spans="12:12" x14ac:dyDescent="0.35">
      <c r="L1079" s="14" t="str">
        <f t="shared" si="46"/>
        <v/>
      </c>
    </row>
    <row r="1080" spans="12:12" x14ac:dyDescent="0.35">
      <c r="L1080" s="14" t="str">
        <f t="shared" si="46"/>
        <v/>
      </c>
    </row>
    <row r="1081" spans="12:12" x14ac:dyDescent="0.35">
      <c r="L1081" s="14" t="str">
        <f t="shared" si="46"/>
        <v/>
      </c>
    </row>
    <row r="1082" spans="12:12" x14ac:dyDescent="0.35">
      <c r="L1082" s="14" t="str">
        <f t="shared" si="46"/>
        <v/>
      </c>
    </row>
    <row r="1083" spans="12:12" x14ac:dyDescent="0.35">
      <c r="L1083" s="14" t="str">
        <f t="shared" si="46"/>
        <v/>
      </c>
    </row>
    <row r="1084" spans="12:12" x14ac:dyDescent="0.35">
      <c r="L1084" s="14" t="str">
        <f t="shared" si="46"/>
        <v/>
      </c>
    </row>
    <row r="1085" spans="12:12" x14ac:dyDescent="0.35">
      <c r="L1085" s="14" t="str">
        <f t="shared" si="46"/>
        <v/>
      </c>
    </row>
    <row r="1086" spans="12:12" x14ac:dyDescent="0.35">
      <c r="L1086" s="14" t="str">
        <f t="shared" si="46"/>
        <v/>
      </c>
    </row>
    <row r="1087" spans="12:12" x14ac:dyDescent="0.35">
      <c r="L1087" s="14" t="str">
        <f t="shared" si="46"/>
        <v/>
      </c>
    </row>
    <row r="1088" spans="12:12" x14ac:dyDescent="0.35">
      <c r="L1088" s="14" t="str">
        <f t="shared" si="46"/>
        <v/>
      </c>
    </row>
    <row r="1089" spans="12:12" x14ac:dyDescent="0.35">
      <c r="L1089" s="14" t="str">
        <f t="shared" si="46"/>
        <v/>
      </c>
    </row>
    <row r="1090" spans="12:12" x14ac:dyDescent="0.35">
      <c r="L1090" s="14" t="str">
        <f t="shared" si="46"/>
        <v/>
      </c>
    </row>
    <row r="1091" spans="12:12" x14ac:dyDescent="0.35">
      <c r="L1091" s="14" t="str">
        <f t="shared" si="46"/>
        <v/>
      </c>
    </row>
    <row r="1092" spans="12:12" x14ac:dyDescent="0.35">
      <c r="L1092" s="14" t="str">
        <f t="shared" si="46"/>
        <v/>
      </c>
    </row>
    <row r="1093" spans="12:12" x14ac:dyDescent="0.35">
      <c r="L1093" s="14" t="str">
        <f t="shared" si="46"/>
        <v/>
      </c>
    </row>
    <row r="1094" spans="12:12" x14ac:dyDescent="0.35">
      <c r="L1094" s="14" t="str">
        <f t="shared" si="46"/>
        <v/>
      </c>
    </row>
    <row r="1095" spans="12:12" x14ac:dyDescent="0.35">
      <c r="L1095" s="14" t="str">
        <f t="shared" si="46"/>
        <v/>
      </c>
    </row>
    <row r="1096" spans="12:12" x14ac:dyDescent="0.35">
      <c r="L1096" s="14" t="str">
        <f t="shared" si="46"/>
        <v/>
      </c>
    </row>
    <row r="1097" spans="12:12" x14ac:dyDescent="0.35">
      <c r="L1097" s="14" t="str">
        <f t="shared" si="46"/>
        <v/>
      </c>
    </row>
    <row r="1098" spans="12:12" x14ac:dyDescent="0.35">
      <c r="L1098" s="14" t="str">
        <f t="shared" si="46"/>
        <v/>
      </c>
    </row>
    <row r="1099" spans="12:12" x14ac:dyDescent="0.35">
      <c r="L1099" s="14" t="str">
        <f t="shared" si="46"/>
        <v/>
      </c>
    </row>
    <row r="1100" spans="12:12" x14ac:dyDescent="0.35">
      <c r="L1100" s="14" t="str">
        <f t="shared" si="46"/>
        <v/>
      </c>
    </row>
    <row r="1101" spans="12:12" x14ac:dyDescent="0.35">
      <c r="L1101" s="14" t="str">
        <f t="shared" si="46"/>
        <v/>
      </c>
    </row>
    <row r="1102" spans="12:12" x14ac:dyDescent="0.35">
      <c r="L1102" s="14" t="str">
        <f t="shared" si="46"/>
        <v/>
      </c>
    </row>
    <row r="1103" spans="12:12" x14ac:dyDescent="0.35">
      <c r="L1103" s="14" t="str">
        <f t="shared" si="46"/>
        <v/>
      </c>
    </row>
    <row r="1104" spans="12:12" x14ac:dyDescent="0.35">
      <c r="L1104" s="14" t="str">
        <f t="shared" si="46"/>
        <v/>
      </c>
    </row>
    <row r="1105" spans="12:12" x14ac:dyDescent="0.35">
      <c r="L1105" s="14" t="str">
        <f t="shared" ref="L1105:L1168" si="47">IF(ISNUMBER(B1105)=TRUE,_xlfn.CONCAT("@PART[*]:HAS[#kiwiBranch[",C1105,"],#kiwiTier[",B1105,"]]:FOR[zKiwiTechTree]",CHAR(10),"{",CHAR(10),"    @TechRequired = ",A1105,CHAR(10),"}"),"")</f>
        <v/>
      </c>
    </row>
    <row r="1106" spans="12:12" x14ac:dyDescent="0.35">
      <c r="L1106" s="14" t="str">
        <f t="shared" si="47"/>
        <v/>
      </c>
    </row>
    <row r="1107" spans="12:12" x14ac:dyDescent="0.35">
      <c r="L1107" s="14" t="str">
        <f t="shared" si="47"/>
        <v/>
      </c>
    </row>
    <row r="1108" spans="12:12" x14ac:dyDescent="0.35">
      <c r="L1108" s="14" t="str">
        <f t="shared" si="47"/>
        <v/>
      </c>
    </row>
    <row r="1109" spans="12:12" x14ac:dyDescent="0.35">
      <c r="L1109" s="14" t="str">
        <f t="shared" si="47"/>
        <v/>
      </c>
    </row>
    <row r="1110" spans="12:12" x14ac:dyDescent="0.35">
      <c r="L1110" s="14" t="str">
        <f t="shared" si="47"/>
        <v/>
      </c>
    </row>
    <row r="1111" spans="12:12" x14ac:dyDescent="0.35">
      <c r="L1111" s="14" t="str">
        <f t="shared" si="47"/>
        <v/>
      </c>
    </row>
    <row r="1112" spans="12:12" x14ac:dyDescent="0.35">
      <c r="L1112" s="14" t="str">
        <f t="shared" si="47"/>
        <v/>
      </c>
    </row>
    <row r="1113" spans="12:12" x14ac:dyDescent="0.35">
      <c r="L1113" s="14" t="str">
        <f t="shared" si="47"/>
        <v/>
      </c>
    </row>
    <row r="1114" spans="12:12" x14ac:dyDescent="0.35">
      <c r="L1114" s="14" t="str">
        <f t="shared" si="47"/>
        <v/>
      </c>
    </row>
    <row r="1115" spans="12:12" x14ac:dyDescent="0.35">
      <c r="L1115" s="14" t="str">
        <f t="shared" si="47"/>
        <v/>
      </c>
    </row>
    <row r="1116" spans="12:12" x14ac:dyDescent="0.35">
      <c r="L1116" s="14" t="str">
        <f t="shared" si="47"/>
        <v/>
      </c>
    </row>
    <row r="1117" spans="12:12" x14ac:dyDescent="0.35">
      <c r="L1117" s="14" t="str">
        <f t="shared" si="47"/>
        <v/>
      </c>
    </row>
    <row r="1118" spans="12:12" x14ac:dyDescent="0.35">
      <c r="L1118" s="14" t="str">
        <f t="shared" si="47"/>
        <v/>
      </c>
    </row>
    <row r="1119" spans="12:12" x14ac:dyDescent="0.35">
      <c r="L1119" s="14" t="str">
        <f t="shared" si="47"/>
        <v/>
      </c>
    </row>
    <row r="1120" spans="12:12" x14ac:dyDescent="0.35">
      <c r="L1120" s="14" t="str">
        <f t="shared" si="47"/>
        <v/>
      </c>
    </row>
    <row r="1121" spans="12:12" x14ac:dyDescent="0.35">
      <c r="L1121" s="14" t="str">
        <f t="shared" si="47"/>
        <v/>
      </c>
    </row>
    <row r="1122" spans="12:12" x14ac:dyDescent="0.35">
      <c r="L1122" s="14" t="str">
        <f t="shared" si="47"/>
        <v/>
      </c>
    </row>
    <row r="1123" spans="12:12" x14ac:dyDescent="0.35">
      <c r="L1123" s="14" t="str">
        <f t="shared" si="47"/>
        <v/>
      </c>
    </row>
    <row r="1124" spans="12:12" x14ac:dyDescent="0.35">
      <c r="L1124" s="14" t="str">
        <f t="shared" si="47"/>
        <v/>
      </c>
    </row>
    <row r="1125" spans="12:12" x14ac:dyDescent="0.35">
      <c r="L1125" s="14" t="str">
        <f t="shared" si="47"/>
        <v/>
      </c>
    </row>
    <row r="1126" spans="12:12" x14ac:dyDescent="0.35">
      <c r="L1126" s="14" t="str">
        <f t="shared" si="47"/>
        <v/>
      </c>
    </row>
    <row r="1127" spans="12:12" x14ac:dyDescent="0.35">
      <c r="L1127" s="14" t="str">
        <f t="shared" si="47"/>
        <v/>
      </c>
    </row>
    <row r="1128" spans="12:12" x14ac:dyDescent="0.35">
      <c r="L1128" s="14" t="str">
        <f t="shared" si="47"/>
        <v/>
      </c>
    </row>
    <row r="1129" spans="12:12" x14ac:dyDescent="0.35">
      <c r="L1129" s="14" t="str">
        <f t="shared" si="47"/>
        <v/>
      </c>
    </row>
    <row r="1130" spans="12:12" x14ac:dyDescent="0.35">
      <c r="L1130" s="14" t="str">
        <f t="shared" si="47"/>
        <v/>
      </c>
    </row>
    <row r="1131" spans="12:12" x14ac:dyDescent="0.35">
      <c r="L1131" s="14" t="str">
        <f t="shared" si="47"/>
        <v/>
      </c>
    </row>
    <row r="1132" spans="12:12" x14ac:dyDescent="0.35">
      <c r="L1132" s="14" t="str">
        <f t="shared" si="47"/>
        <v/>
      </c>
    </row>
    <row r="1133" spans="12:12" x14ac:dyDescent="0.35">
      <c r="L1133" s="14" t="str">
        <f t="shared" si="47"/>
        <v/>
      </c>
    </row>
    <row r="1134" spans="12:12" x14ac:dyDescent="0.35">
      <c r="L1134" s="14" t="str">
        <f t="shared" si="47"/>
        <v/>
      </c>
    </row>
    <row r="1135" spans="12:12" x14ac:dyDescent="0.35">
      <c r="L1135" s="14" t="str">
        <f t="shared" si="47"/>
        <v/>
      </c>
    </row>
    <row r="1136" spans="12:12" x14ac:dyDescent="0.35">
      <c r="L1136" s="14" t="str">
        <f t="shared" si="47"/>
        <v/>
      </c>
    </row>
    <row r="1137" spans="12:12" x14ac:dyDescent="0.35">
      <c r="L1137" s="14" t="str">
        <f t="shared" si="47"/>
        <v/>
      </c>
    </row>
    <row r="1138" spans="12:12" x14ac:dyDescent="0.35">
      <c r="L1138" s="14" t="str">
        <f t="shared" si="47"/>
        <v/>
      </c>
    </row>
    <row r="1139" spans="12:12" x14ac:dyDescent="0.35">
      <c r="L1139" s="14" t="str">
        <f t="shared" si="47"/>
        <v/>
      </c>
    </row>
    <row r="1140" spans="12:12" x14ac:dyDescent="0.35">
      <c r="L1140" s="14" t="str">
        <f t="shared" si="47"/>
        <v/>
      </c>
    </row>
    <row r="1141" spans="12:12" x14ac:dyDescent="0.35">
      <c r="L1141" s="14" t="str">
        <f t="shared" si="47"/>
        <v/>
      </c>
    </row>
    <row r="1142" spans="12:12" x14ac:dyDescent="0.35">
      <c r="L1142" s="14" t="str">
        <f t="shared" si="47"/>
        <v/>
      </c>
    </row>
    <row r="1143" spans="12:12" x14ac:dyDescent="0.35">
      <c r="L1143" s="14" t="str">
        <f t="shared" si="47"/>
        <v/>
      </c>
    </row>
    <row r="1144" spans="12:12" x14ac:dyDescent="0.35">
      <c r="L1144" s="14" t="str">
        <f t="shared" si="47"/>
        <v/>
      </c>
    </row>
    <row r="1145" spans="12:12" x14ac:dyDescent="0.35">
      <c r="L1145" s="14" t="str">
        <f t="shared" si="47"/>
        <v/>
      </c>
    </row>
    <row r="1146" spans="12:12" x14ac:dyDescent="0.35">
      <c r="L1146" s="14" t="str">
        <f t="shared" si="47"/>
        <v/>
      </c>
    </row>
    <row r="1147" spans="12:12" x14ac:dyDescent="0.35">
      <c r="L1147" s="14" t="str">
        <f t="shared" si="47"/>
        <v/>
      </c>
    </row>
    <row r="1148" spans="12:12" x14ac:dyDescent="0.35">
      <c r="L1148" s="14" t="str">
        <f t="shared" si="47"/>
        <v/>
      </c>
    </row>
    <row r="1149" spans="12:12" x14ac:dyDescent="0.35">
      <c r="L1149" s="14" t="str">
        <f t="shared" si="47"/>
        <v/>
      </c>
    </row>
    <row r="1150" spans="12:12" x14ac:dyDescent="0.35">
      <c r="L1150" s="14" t="str">
        <f t="shared" si="47"/>
        <v/>
      </c>
    </row>
    <row r="1151" spans="12:12" x14ac:dyDescent="0.35">
      <c r="L1151" s="14" t="str">
        <f t="shared" si="47"/>
        <v/>
      </c>
    </row>
    <row r="1152" spans="12:12" x14ac:dyDescent="0.35">
      <c r="L1152" s="14" t="str">
        <f t="shared" si="47"/>
        <v/>
      </c>
    </row>
    <row r="1153" spans="12:12" x14ac:dyDescent="0.35">
      <c r="L1153" s="14" t="str">
        <f t="shared" si="47"/>
        <v/>
      </c>
    </row>
    <row r="1154" spans="12:12" x14ac:dyDescent="0.35">
      <c r="L1154" s="14" t="str">
        <f t="shared" si="47"/>
        <v/>
      </c>
    </row>
    <row r="1155" spans="12:12" x14ac:dyDescent="0.35">
      <c r="L1155" s="14" t="str">
        <f t="shared" si="47"/>
        <v/>
      </c>
    </row>
    <row r="1156" spans="12:12" x14ac:dyDescent="0.35">
      <c r="L1156" s="14" t="str">
        <f t="shared" si="47"/>
        <v/>
      </c>
    </row>
    <row r="1157" spans="12:12" x14ac:dyDescent="0.35">
      <c r="L1157" s="14" t="str">
        <f t="shared" si="47"/>
        <v/>
      </c>
    </row>
    <row r="1158" spans="12:12" x14ac:dyDescent="0.35">
      <c r="L1158" s="14" t="str">
        <f t="shared" si="47"/>
        <v/>
      </c>
    </row>
    <row r="1159" spans="12:12" x14ac:dyDescent="0.35">
      <c r="L1159" s="14" t="str">
        <f t="shared" si="47"/>
        <v/>
      </c>
    </row>
    <row r="1160" spans="12:12" x14ac:dyDescent="0.35">
      <c r="L1160" s="14" t="str">
        <f t="shared" si="47"/>
        <v/>
      </c>
    </row>
    <row r="1161" spans="12:12" x14ac:dyDescent="0.35">
      <c r="L1161" s="14" t="str">
        <f t="shared" si="47"/>
        <v/>
      </c>
    </row>
    <row r="1162" spans="12:12" x14ac:dyDescent="0.35">
      <c r="L1162" s="14" t="str">
        <f t="shared" si="47"/>
        <v/>
      </c>
    </row>
    <row r="1163" spans="12:12" x14ac:dyDescent="0.35">
      <c r="L1163" s="14" t="str">
        <f t="shared" si="47"/>
        <v/>
      </c>
    </row>
    <row r="1164" spans="12:12" x14ac:dyDescent="0.35">
      <c r="L1164" s="14" t="str">
        <f t="shared" si="47"/>
        <v/>
      </c>
    </row>
    <row r="1165" spans="12:12" x14ac:dyDescent="0.35">
      <c r="L1165" s="14" t="str">
        <f t="shared" si="47"/>
        <v/>
      </c>
    </row>
    <row r="1166" spans="12:12" x14ac:dyDescent="0.35">
      <c r="L1166" s="14" t="str">
        <f t="shared" si="47"/>
        <v/>
      </c>
    </row>
    <row r="1167" spans="12:12" x14ac:dyDescent="0.35">
      <c r="L1167" s="14" t="str">
        <f t="shared" si="47"/>
        <v/>
      </c>
    </row>
    <row r="1168" spans="12:12" x14ac:dyDescent="0.35">
      <c r="L1168" s="14" t="str">
        <f t="shared" si="47"/>
        <v/>
      </c>
    </row>
    <row r="1169" spans="12:12" x14ac:dyDescent="0.35">
      <c r="L1169" s="14" t="str">
        <f t="shared" ref="L1169:L1232" si="48">IF(ISNUMBER(B1169)=TRUE,_xlfn.CONCAT("@PART[*]:HAS[#kiwiBranch[",C1169,"],#kiwiTier[",B1169,"]]:FOR[zKiwiTechTree]",CHAR(10),"{",CHAR(10),"    @TechRequired = ",A1169,CHAR(10),"}"),"")</f>
        <v/>
      </c>
    </row>
    <row r="1170" spans="12:12" x14ac:dyDescent="0.35">
      <c r="L1170" s="14" t="str">
        <f t="shared" si="48"/>
        <v/>
      </c>
    </row>
    <row r="1171" spans="12:12" x14ac:dyDescent="0.35">
      <c r="L1171" s="14" t="str">
        <f t="shared" si="48"/>
        <v/>
      </c>
    </row>
    <row r="1172" spans="12:12" x14ac:dyDescent="0.35">
      <c r="L1172" s="14" t="str">
        <f t="shared" si="48"/>
        <v/>
      </c>
    </row>
    <row r="1173" spans="12:12" x14ac:dyDescent="0.35">
      <c r="L1173" s="14" t="str">
        <f t="shared" si="48"/>
        <v/>
      </c>
    </row>
    <row r="1174" spans="12:12" x14ac:dyDescent="0.35">
      <c r="L1174" s="14" t="str">
        <f t="shared" si="48"/>
        <v/>
      </c>
    </row>
    <row r="1175" spans="12:12" x14ac:dyDescent="0.35">
      <c r="L1175" s="14" t="str">
        <f t="shared" si="48"/>
        <v/>
      </c>
    </row>
    <row r="1176" spans="12:12" x14ac:dyDescent="0.35">
      <c r="L1176" s="14" t="str">
        <f t="shared" si="48"/>
        <v/>
      </c>
    </row>
    <row r="1177" spans="12:12" x14ac:dyDescent="0.35">
      <c r="L1177" s="14" t="str">
        <f t="shared" si="48"/>
        <v/>
      </c>
    </row>
    <row r="1178" spans="12:12" x14ac:dyDescent="0.35">
      <c r="L1178" s="14" t="str">
        <f t="shared" si="48"/>
        <v/>
      </c>
    </row>
    <row r="1179" spans="12:12" x14ac:dyDescent="0.35">
      <c r="L1179" s="14" t="str">
        <f t="shared" si="48"/>
        <v/>
      </c>
    </row>
    <row r="1180" spans="12:12" x14ac:dyDescent="0.35">
      <c r="L1180" s="14" t="str">
        <f t="shared" si="48"/>
        <v/>
      </c>
    </row>
    <row r="1181" spans="12:12" x14ac:dyDescent="0.35">
      <c r="L1181" s="14" t="str">
        <f t="shared" si="48"/>
        <v/>
      </c>
    </row>
    <row r="1182" spans="12:12" x14ac:dyDescent="0.35">
      <c r="L1182" s="14" t="str">
        <f t="shared" si="48"/>
        <v/>
      </c>
    </row>
    <row r="1183" spans="12:12" x14ac:dyDescent="0.35">
      <c r="L1183" s="14" t="str">
        <f t="shared" si="48"/>
        <v/>
      </c>
    </row>
    <row r="1184" spans="12:12" x14ac:dyDescent="0.35">
      <c r="L1184" s="14" t="str">
        <f t="shared" si="48"/>
        <v/>
      </c>
    </row>
    <row r="1185" spans="12:12" x14ac:dyDescent="0.35">
      <c r="L1185" s="14" t="str">
        <f t="shared" si="48"/>
        <v/>
      </c>
    </row>
    <row r="1186" spans="12:12" x14ac:dyDescent="0.35">
      <c r="L1186" s="14" t="str">
        <f t="shared" si="48"/>
        <v/>
      </c>
    </row>
    <row r="1187" spans="12:12" x14ac:dyDescent="0.35">
      <c r="L1187" s="14" t="str">
        <f t="shared" si="48"/>
        <v/>
      </c>
    </row>
    <row r="1188" spans="12:12" x14ac:dyDescent="0.35">
      <c r="L1188" s="14" t="str">
        <f t="shared" si="48"/>
        <v/>
      </c>
    </row>
    <row r="1189" spans="12:12" x14ac:dyDescent="0.35">
      <c r="L1189" s="14" t="str">
        <f t="shared" si="48"/>
        <v/>
      </c>
    </row>
    <row r="1190" spans="12:12" x14ac:dyDescent="0.35">
      <c r="L1190" s="14" t="str">
        <f t="shared" si="48"/>
        <v/>
      </c>
    </row>
    <row r="1191" spans="12:12" x14ac:dyDescent="0.35">
      <c r="L1191" s="14" t="str">
        <f t="shared" si="48"/>
        <v/>
      </c>
    </row>
    <row r="1192" spans="12:12" x14ac:dyDescent="0.35">
      <c r="L1192" s="14" t="str">
        <f t="shared" si="48"/>
        <v/>
      </c>
    </row>
    <row r="1193" spans="12:12" x14ac:dyDescent="0.35">
      <c r="L1193" s="14" t="str">
        <f t="shared" si="48"/>
        <v/>
      </c>
    </row>
    <row r="1194" spans="12:12" x14ac:dyDescent="0.35">
      <c r="L1194" s="14" t="str">
        <f t="shared" si="48"/>
        <v/>
      </c>
    </row>
    <row r="1195" spans="12:12" x14ac:dyDescent="0.35">
      <c r="L1195" s="14" t="str">
        <f t="shared" si="48"/>
        <v/>
      </c>
    </row>
    <row r="1196" spans="12:12" x14ac:dyDescent="0.35">
      <c r="L1196" s="14" t="str">
        <f t="shared" si="48"/>
        <v/>
      </c>
    </row>
    <row r="1197" spans="12:12" x14ac:dyDescent="0.35">
      <c r="L1197" s="14" t="str">
        <f t="shared" si="48"/>
        <v/>
      </c>
    </row>
    <row r="1198" spans="12:12" x14ac:dyDescent="0.35">
      <c r="L1198" s="14" t="str">
        <f t="shared" si="48"/>
        <v/>
      </c>
    </row>
    <row r="1199" spans="12:12" x14ac:dyDescent="0.35">
      <c r="L1199" s="14" t="str">
        <f t="shared" si="48"/>
        <v/>
      </c>
    </row>
    <row r="1200" spans="12:12" x14ac:dyDescent="0.35">
      <c r="L1200" s="14" t="str">
        <f t="shared" si="48"/>
        <v/>
      </c>
    </row>
    <row r="1201" spans="12:12" x14ac:dyDescent="0.35">
      <c r="L1201" s="14" t="str">
        <f t="shared" si="48"/>
        <v/>
      </c>
    </row>
    <row r="1202" spans="12:12" x14ac:dyDescent="0.35">
      <c r="L1202" s="14" t="str">
        <f t="shared" si="48"/>
        <v/>
      </c>
    </row>
    <row r="1203" spans="12:12" x14ac:dyDescent="0.35">
      <c r="L1203" s="14" t="str">
        <f t="shared" si="48"/>
        <v/>
      </c>
    </row>
    <row r="1204" spans="12:12" x14ac:dyDescent="0.35">
      <c r="L1204" s="14" t="str">
        <f t="shared" si="48"/>
        <v/>
      </c>
    </row>
    <row r="1205" spans="12:12" x14ac:dyDescent="0.35">
      <c r="L1205" s="14" t="str">
        <f t="shared" si="48"/>
        <v/>
      </c>
    </row>
    <row r="1206" spans="12:12" x14ac:dyDescent="0.35">
      <c r="L1206" s="14" t="str">
        <f t="shared" si="48"/>
        <v/>
      </c>
    </row>
    <row r="1207" spans="12:12" x14ac:dyDescent="0.35">
      <c r="L1207" s="14" t="str">
        <f t="shared" si="48"/>
        <v/>
      </c>
    </row>
    <row r="1208" spans="12:12" x14ac:dyDescent="0.35">
      <c r="L1208" s="14" t="str">
        <f t="shared" si="48"/>
        <v/>
      </c>
    </row>
    <row r="1209" spans="12:12" x14ac:dyDescent="0.35">
      <c r="L1209" s="14" t="str">
        <f t="shared" si="48"/>
        <v/>
      </c>
    </row>
    <row r="1210" spans="12:12" x14ac:dyDescent="0.35">
      <c r="L1210" s="14" t="str">
        <f t="shared" si="48"/>
        <v/>
      </c>
    </row>
    <row r="1211" spans="12:12" x14ac:dyDescent="0.35">
      <c r="L1211" s="14" t="str">
        <f t="shared" si="48"/>
        <v/>
      </c>
    </row>
    <row r="1212" spans="12:12" x14ac:dyDescent="0.35">
      <c r="L1212" s="14" t="str">
        <f t="shared" si="48"/>
        <v/>
      </c>
    </row>
    <row r="1213" spans="12:12" x14ac:dyDescent="0.35">
      <c r="L1213" s="14" t="str">
        <f t="shared" si="48"/>
        <v/>
      </c>
    </row>
    <row r="1214" spans="12:12" x14ac:dyDescent="0.35">
      <c r="L1214" s="14" t="str">
        <f t="shared" si="48"/>
        <v/>
      </c>
    </row>
    <row r="1215" spans="12:12" x14ac:dyDescent="0.35">
      <c r="L1215" s="14" t="str">
        <f t="shared" si="48"/>
        <v/>
      </c>
    </row>
    <row r="1216" spans="12:12" x14ac:dyDescent="0.35">
      <c r="L1216" s="14" t="str">
        <f t="shared" si="48"/>
        <v/>
      </c>
    </row>
    <row r="1217" spans="12:12" x14ac:dyDescent="0.35">
      <c r="L1217" s="14" t="str">
        <f t="shared" si="48"/>
        <v/>
      </c>
    </row>
    <row r="1218" spans="12:12" x14ac:dyDescent="0.35">
      <c r="L1218" s="14" t="str">
        <f t="shared" si="48"/>
        <v/>
      </c>
    </row>
    <row r="1219" spans="12:12" x14ac:dyDescent="0.35">
      <c r="L1219" s="14" t="str">
        <f t="shared" si="48"/>
        <v/>
      </c>
    </row>
    <row r="1220" spans="12:12" x14ac:dyDescent="0.35">
      <c r="L1220" s="14" t="str">
        <f t="shared" si="48"/>
        <v/>
      </c>
    </row>
    <row r="1221" spans="12:12" x14ac:dyDescent="0.35">
      <c r="L1221" s="14" t="str">
        <f t="shared" si="48"/>
        <v/>
      </c>
    </row>
    <row r="1222" spans="12:12" x14ac:dyDescent="0.35">
      <c r="L1222" s="14" t="str">
        <f t="shared" si="48"/>
        <v/>
      </c>
    </row>
    <row r="1223" spans="12:12" x14ac:dyDescent="0.35">
      <c r="L1223" s="14" t="str">
        <f t="shared" si="48"/>
        <v/>
      </c>
    </row>
    <row r="1224" spans="12:12" x14ac:dyDescent="0.35">
      <c r="L1224" s="14" t="str">
        <f t="shared" si="48"/>
        <v/>
      </c>
    </row>
    <row r="1225" spans="12:12" x14ac:dyDescent="0.35">
      <c r="L1225" s="14" t="str">
        <f t="shared" si="48"/>
        <v/>
      </c>
    </row>
    <row r="1226" spans="12:12" x14ac:dyDescent="0.35">
      <c r="L1226" s="14" t="str">
        <f t="shared" si="48"/>
        <v/>
      </c>
    </row>
    <row r="1227" spans="12:12" x14ac:dyDescent="0.35">
      <c r="L1227" s="14" t="str">
        <f t="shared" si="48"/>
        <v/>
      </c>
    </row>
    <row r="1228" spans="12:12" x14ac:dyDescent="0.35">
      <c r="L1228" s="14" t="str">
        <f t="shared" si="48"/>
        <v/>
      </c>
    </row>
    <row r="1229" spans="12:12" x14ac:dyDescent="0.35">
      <c r="L1229" s="14" t="str">
        <f t="shared" si="48"/>
        <v/>
      </c>
    </row>
    <row r="1230" spans="12:12" x14ac:dyDescent="0.35">
      <c r="L1230" s="14" t="str">
        <f t="shared" si="48"/>
        <v/>
      </c>
    </row>
    <row r="1231" spans="12:12" x14ac:dyDescent="0.35">
      <c r="L1231" s="14" t="str">
        <f t="shared" si="48"/>
        <v/>
      </c>
    </row>
    <row r="1232" spans="12:12" x14ac:dyDescent="0.35">
      <c r="L1232" s="14" t="str">
        <f t="shared" si="48"/>
        <v/>
      </c>
    </row>
    <row r="1233" spans="12:12" x14ac:dyDescent="0.35">
      <c r="L1233" s="14" t="str">
        <f t="shared" ref="L1233:L1279" si="49">IF(ISNUMBER(B1233)=TRUE,_xlfn.CONCAT("@PART[*]:HAS[#kiwiBranch[",C1233,"],#kiwiTier[",B1233,"]]:FOR[zKiwiTechTree]",CHAR(10),"{",CHAR(10),"    @TechRequired = ",A1233,CHAR(10),"}"),"")</f>
        <v/>
      </c>
    </row>
    <row r="1234" spans="12:12" x14ac:dyDescent="0.35">
      <c r="L1234" s="14" t="str">
        <f t="shared" si="49"/>
        <v/>
      </c>
    </row>
    <row r="1235" spans="12:12" x14ac:dyDescent="0.35">
      <c r="L1235" s="14" t="str">
        <f t="shared" si="49"/>
        <v/>
      </c>
    </row>
    <row r="1236" spans="12:12" x14ac:dyDescent="0.35">
      <c r="L1236" s="14" t="str">
        <f t="shared" si="49"/>
        <v/>
      </c>
    </row>
    <row r="1237" spans="12:12" x14ac:dyDescent="0.35">
      <c r="L1237" s="14" t="str">
        <f t="shared" si="49"/>
        <v/>
      </c>
    </row>
    <row r="1238" spans="12:12" x14ac:dyDescent="0.35">
      <c r="L1238" s="14" t="str">
        <f t="shared" si="49"/>
        <v/>
      </c>
    </row>
    <row r="1239" spans="12:12" x14ac:dyDescent="0.35">
      <c r="L1239" s="14" t="str">
        <f t="shared" si="49"/>
        <v/>
      </c>
    </row>
    <row r="1240" spans="12:12" x14ac:dyDescent="0.35">
      <c r="L1240" s="14" t="str">
        <f t="shared" si="49"/>
        <v/>
      </c>
    </row>
    <row r="1241" spans="12:12" x14ac:dyDescent="0.35">
      <c r="L1241" s="14" t="str">
        <f t="shared" si="49"/>
        <v/>
      </c>
    </row>
    <row r="1242" spans="12:12" x14ac:dyDescent="0.35">
      <c r="L1242" s="14" t="str">
        <f t="shared" si="49"/>
        <v/>
      </c>
    </row>
    <row r="1243" spans="12:12" x14ac:dyDescent="0.35">
      <c r="L1243" s="14" t="str">
        <f t="shared" si="49"/>
        <v/>
      </c>
    </row>
    <row r="1244" spans="12:12" x14ac:dyDescent="0.35">
      <c r="L1244" s="14" t="str">
        <f t="shared" si="49"/>
        <v/>
      </c>
    </row>
    <row r="1245" spans="12:12" x14ac:dyDescent="0.35">
      <c r="L1245" s="14" t="str">
        <f t="shared" si="49"/>
        <v/>
      </c>
    </row>
    <row r="1246" spans="12:12" x14ac:dyDescent="0.35">
      <c r="L1246" s="14" t="str">
        <f t="shared" si="49"/>
        <v/>
      </c>
    </row>
    <row r="1247" spans="12:12" x14ac:dyDescent="0.35">
      <c r="L1247" s="14" t="str">
        <f t="shared" si="49"/>
        <v/>
      </c>
    </row>
    <row r="1248" spans="12:12" x14ac:dyDescent="0.35">
      <c r="L1248" s="14" t="str">
        <f t="shared" si="49"/>
        <v/>
      </c>
    </row>
    <row r="1249" spans="12:12" x14ac:dyDescent="0.35">
      <c r="L1249" s="14" t="str">
        <f t="shared" si="49"/>
        <v/>
      </c>
    </row>
    <row r="1250" spans="12:12" x14ac:dyDescent="0.35">
      <c r="L1250" s="14" t="str">
        <f t="shared" si="49"/>
        <v/>
      </c>
    </row>
    <row r="1251" spans="12:12" x14ac:dyDescent="0.35">
      <c r="L1251" s="14" t="str">
        <f t="shared" si="49"/>
        <v/>
      </c>
    </row>
    <row r="1252" spans="12:12" x14ac:dyDescent="0.35">
      <c r="L1252" s="14" t="str">
        <f t="shared" si="49"/>
        <v/>
      </c>
    </row>
    <row r="1253" spans="12:12" x14ac:dyDescent="0.35">
      <c r="L1253" s="14" t="str">
        <f t="shared" si="49"/>
        <v/>
      </c>
    </row>
    <row r="1254" spans="12:12" x14ac:dyDescent="0.35">
      <c r="L1254" s="14" t="str">
        <f t="shared" si="49"/>
        <v/>
      </c>
    </row>
    <row r="1255" spans="12:12" x14ac:dyDescent="0.35">
      <c r="L1255" s="14" t="str">
        <f t="shared" si="49"/>
        <v/>
      </c>
    </row>
    <row r="1256" spans="12:12" x14ac:dyDescent="0.35">
      <c r="L1256" s="14" t="str">
        <f t="shared" si="49"/>
        <v/>
      </c>
    </row>
    <row r="1257" spans="12:12" x14ac:dyDescent="0.35">
      <c r="L1257" s="14" t="str">
        <f t="shared" si="49"/>
        <v/>
      </c>
    </row>
    <row r="1258" spans="12:12" x14ac:dyDescent="0.35">
      <c r="L1258" s="14" t="str">
        <f t="shared" si="49"/>
        <v/>
      </c>
    </row>
    <row r="1259" spans="12:12" x14ac:dyDescent="0.35">
      <c r="L1259" s="14" t="str">
        <f t="shared" si="49"/>
        <v/>
      </c>
    </row>
    <row r="1260" spans="12:12" x14ac:dyDescent="0.35">
      <c r="L1260" s="14" t="str">
        <f t="shared" si="49"/>
        <v/>
      </c>
    </row>
    <row r="1261" spans="12:12" x14ac:dyDescent="0.35">
      <c r="L1261" s="14" t="str">
        <f t="shared" si="49"/>
        <v/>
      </c>
    </row>
    <row r="1262" spans="12:12" x14ac:dyDescent="0.35">
      <c r="L1262" s="14" t="str">
        <f t="shared" si="49"/>
        <v/>
      </c>
    </row>
    <row r="1263" spans="12:12" x14ac:dyDescent="0.35">
      <c r="L1263" s="14" t="str">
        <f t="shared" si="49"/>
        <v/>
      </c>
    </row>
    <row r="1264" spans="12:12" x14ac:dyDescent="0.35">
      <c r="L1264" s="14" t="str">
        <f t="shared" si="49"/>
        <v/>
      </c>
    </row>
    <row r="1265" spans="12:12" x14ac:dyDescent="0.35">
      <c r="L1265" s="14" t="str">
        <f t="shared" si="49"/>
        <v/>
      </c>
    </row>
    <row r="1266" spans="12:12" x14ac:dyDescent="0.35">
      <c r="L1266" s="14" t="str">
        <f t="shared" si="49"/>
        <v/>
      </c>
    </row>
    <row r="1267" spans="12:12" x14ac:dyDescent="0.35">
      <c r="L1267" s="14" t="str">
        <f t="shared" si="49"/>
        <v/>
      </c>
    </row>
    <row r="1268" spans="12:12" x14ac:dyDescent="0.35">
      <c r="L1268" s="14" t="str">
        <f t="shared" si="49"/>
        <v/>
      </c>
    </row>
    <row r="1269" spans="12:12" x14ac:dyDescent="0.35">
      <c r="L1269" s="14" t="str">
        <f t="shared" si="49"/>
        <v/>
      </c>
    </row>
    <row r="1270" spans="12:12" x14ac:dyDescent="0.35">
      <c r="L1270" s="14" t="str">
        <f t="shared" si="49"/>
        <v/>
      </c>
    </row>
    <row r="1271" spans="12:12" x14ac:dyDescent="0.35">
      <c r="L1271" s="14" t="str">
        <f t="shared" si="49"/>
        <v/>
      </c>
    </row>
    <row r="1272" spans="12:12" x14ac:dyDescent="0.35">
      <c r="L1272" s="14" t="str">
        <f t="shared" si="49"/>
        <v/>
      </c>
    </row>
    <row r="1273" spans="12:12" x14ac:dyDescent="0.35">
      <c r="L1273" s="14" t="str">
        <f t="shared" si="49"/>
        <v/>
      </c>
    </row>
    <row r="1274" spans="12:12" x14ac:dyDescent="0.35">
      <c r="L1274" s="14" t="str">
        <f t="shared" si="49"/>
        <v/>
      </c>
    </row>
    <row r="1275" spans="12:12" x14ac:dyDescent="0.35">
      <c r="L1275" s="14" t="str">
        <f t="shared" si="49"/>
        <v/>
      </c>
    </row>
    <row r="1276" spans="12:12" x14ac:dyDescent="0.35">
      <c r="L1276" s="14" t="str">
        <f t="shared" si="49"/>
        <v/>
      </c>
    </row>
    <row r="1277" spans="12:12" x14ac:dyDescent="0.35">
      <c r="L1277" s="14" t="str">
        <f t="shared" si="49"/>
        <v/>
      </c>
    </row>
    <row r="1278" spans="12:12" x14ac:dyDescent="0.35">
      <c r="L1278" s="14" t="str">
        <f t="shared" si="49"/>
        <v/>
      </c>
    </row>
    <row r="1279" spans="12:12" x14ac:dyDescent="0.35">
      <c r="L1279" s="14" t="str">
        <f t="shared" si="49"/>
        <v/>
      </c>
    </row>
  </sheetData>
  <phoneticPr fontId="4" type="noConversion"/>
  <dataValidations count="1">
    <dataValidation type="list" allowBlank="1" showInputMessage="1" showErrorMessage="1" sqref="A128:A134 A6:A15 A19:A28 A32:A42 A46:A56 A329:A340 A100:A110 A114:A124 A227:A238 A242:A253 A212:A223 A257:A269 A273:A287 A291:A295 A299:A310 A314:A325 D60:E71 A87:A98 D299:E299 D301:E310 D314:E325 D329:E340 D291:D295 D46:E56 D87:E96 A60:A71 A73:A85 D73:E84" xr:uid="{6A078507-F607-4653-81E6-99E58AA83B6D}">
      <formula1>INDIRECT("primary[id]")</formula1>
    </dataValidation>
  </dataValidations>
  <pageMargins left="0.7" right="0.7" top="0.75" bottom="0.75" header="0.3" footer="0.3"/>
  <tableParts count="5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A2:A3 A138:A142 A146:A148 A152:A163 A167:A178 A182:A193 A197:A208 A348:A355 A359:A363 A367:A376 A380:A388 A392:A396 A400:A408 A712 A419:A430 A434:A441 A445:A446 A450 A412:A415 A469:A478 A482:A494 A498:A507 A511:A519 A523:A529 A533:A541 A545:A553 A557:A565 A678:A691 A586:A599 A603:A614 A618:A629 A633:A644 A648:A659 A663:A674 A454:A465 A695:A708 A569:A582 A344 D344 D348:D355 D359:D363 D380:E388 D367:D376 D392:E396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topLeftCell="A2" workbookViewId="0">
      <selection activeCell="A2" sqref="A2"/>
    </sheetView>
  </sheetViews>
  <sheetFormatPr defaultRowHeight="14.5" x14ac:dyDescent="0.35"/>
  <cols>
    <col min="1" max="1" width="30.7265625" customWidth="1"/>
    <col min="2" max="2" width="33.36328125" bestFit="1" customWidth="1"/>
  </cols>
  <sheetData>
    <row r="1" spans="1:9" x14ac:dyDescent="0.35">
      <c r="A1" t="s">
        <v>259</v>
      </c>
      <c r="B1" t="s">
        <v>259</v>
      </c>
      <c r="D1" t="s">
        <v>270</v>
      </c>
      <c r="F1" t="s">
        <v>348</v>
      </c>
      <c r="H1">
        <v>1</v>
      </c>
      <c r="I1">
        <f>TreeDesign!I3</f>
        <v>0</v>
      </c>
    </row>
    <row r="2" spans="1:9" x14ac:dyDescent="0.35">
      <c r="A2" t="str" cm="1">
        <f t="array" ref="A2:A350">_xlfn._xlws.FILTER(primary[id],ISNUMBER(SEARCH(TreeDetails!B1,primary[id])),"Not Found")</f>
        <v>deprecated</v>
      </c>
      <c r="B2" t="str" cm="1">
        <f t="array" ref="B2:B350">_xlfn._xlws.FILTER(primary[id],ISNUMBER(SEARCH(Templates!K1,primary[id])),"Not Found")</f>
        <v>deprecated</v>
      </c>
      <c r="D2" t="s">
        <v>266</v>
      </c>
      <c r="F2" s="18" t="s">
        <v>349</v>
      </c>
      <c r="H2">
        <v>2</v>
      </c>
      <c r="I2">
        <f>TreeDesign!I4</f>
        <v>0</v>
      </c>
    </row>
    <row r="3" spans="1:9" x14ac:dyDescent="0.35">
      <c r="A3" t="str">
        <v>generalLaunchPad</v>
      </c>
      <c r="B3" t="str">
        <v>generalLaunchPad</v>
      </c>
      <c r="D3" t="s">
        <v>267</v>
      </c>
      <c r="F3" s="18" t="s">
        <v>350</v>
      </c>
      <c r="H3">
        <v>3</v>
      </c>
      <c r="I3">
        <f>TreeDesign!I5</f>
        <v>0</v>
      </c>
    </row>
    <row r="4" spans="1:9" x14ac:dyDescent="0.35">
      <c r="A4" t="str">
        <v>launchPlates</v>
      </c>
      <c r="B4" t="str">
        <v>launchPlates</v>
      </c>
      <c r="D4" t="s">
        <v>268</v>
      </c>
      <c r="H4">
        <v>4</v>
      </c>
      <c r="I4">
        <f>TreeDesign!I6</f>
        <v>0</v>
      </c>
    </row>
    <row r="5" spans="1:9" x14ac:dyDescent="0.35">
      <c r="A5" t="str">
        <v>launchStands</v>
      </c>
      <c r="B5" t="str">
        <v>launchStands</v>
      </c>
      <c r="D5" t="s">
        <v>269</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tier0</v>
      </c>
      <c r="B9" t="str">
        <v>tier0</v>
      </c>
      <c r="H9">
        <v>9</v>
      </c>
      <c r="I9">
        <f>TreeDesign!I11</f>
        <v>0</v>
      </c>
    </row>
    <row r="10" spans="1:9" x14ac:dyDescent="0.35">
      <c r="A10" t="str">
        <v>start</v>
      </c>
      <c r="B10" t="str">
        <v>start</v>
      </c>
      <c r="H10">
        <v>10</v>
      </c>
      <c r="I10">
        <f>TreeDesign!I12</f>
        <v>0</v>
      </c>
    </row>
    <row r="11" spans="1:9" x14ac:dyDescent="0.35">
      <c r="A11" t="str">
        <v>tier0_bottom</v>
      </c>
      <c r="B11" t="str">
        <v>tier0_bottom</v>
      </c>
      <c r="H11">
        <v>11</v>
      </c>
      <c r="I11">
        <f>TreeDesign!I13</f>
        <v>0</v>
      </c>
    </row>
    <row r="12" spans="1:9" x14ac:dyDescent="0.35">
      <c r="A12" t="str">
        <v>basicLaunchStands</v>
      </c>
      <c r="B12" t="str">
        <v>basicLaunchStands</v>
      </c>
      <c r="H12">
        <v>12</v>
      </c>
      <c r="I12">
        <f>TreeDesign!I14</f>
        <v>0</v>
      </c>
    </row>
    <row r="13" spans="1:9" x14ac:dyDescent="0.35">
      <c r="A13" t="str">
        <v>otherParts</v>
      </c>
      <c r="B13" t="str">
        <v>otherParts</v>
      </c>
      <c r="H13">
        <v>13</v>
      </c>
      <c r="I13">
        <f>TreeDesign!I15</f>
        <v>0</v>
      </c>
    </row>
    <row r="14" spans="1:9" x14ac:dyDescent="0.35">
      <c r="A14" t="str">
        <v>groundVehicles</v>
      </c>
      <c r="B14" t="str">
        <v>groundVehicles</v>
      </c>
      <c r="H14">
        <v>14</v>
      </c>
      <c r="I14">
        <f>TreeDesign!I16</f>
        <v>0</v>
      </c>
    </row>
    <row r="15" spans="1:9" x14ac:dyDescent="0.35">
      <c r="A15" t="str">
        <v>tier1</v>
      </c>
      <c r="B15" t="str">
        <v>tier1</v>
      </c>
      <c r="H15">
        <v>15</v>
      </c>
      <c r="I15">
        <f>TreeDesign!I17</f>
        <v>0</v>
      </c>
    </row>
    <row r="16" spans="1:9" x14ac:dyDescent="0.35">
      <c r="A16" t="str">
        <v>prototypeRocketry</v>
      </c>
      <c r="B16" t="str">
        <v>prototypeRocketry</v>
      </c>
      <c r="H16">
        <v>16</v>
      </c>
      <c r="I16">
        <f>TreeDesign!I18</f>
        <v>0</v>
      </c>
    </row>
    <row r="17" spans="1:9" x14ac:dyDescent="0.35">
      <c r="A17" t="str">
        <v>primitiveConstruction</v>
      </c>
      <c r="B17" t="str">
        <v>primitiveConstruction</v>
      </c>
      <c r="H17">
        <v>17</v>
      </c>
      <c r="I17">
        <f>TreeDesign!I19</f>
        <v>0</v>
      </c>
    </row>
    <row r="18" spans="1:9" x14ac:dyDescent="0.35">
      <c r="A18" t="str">
        <v>firstFlight</v>
      </c>
      <c r="B18" t="str">
        <v>firstFlight</v>
      </c>
      <c r="H18">
        <v>18</v>
      </c>
      <c r="I18">
        <f>TreeDesign!I20</f>
        <v>0</v>
      </c>
    </row>
    <row r="19" spans="1:9" x14ac:dyDescent="0.35">
      <c r="A19" t="str">
        <v>algebra</v>
      </c>
      <c r="B19" t="str">
        <v>algebra</v>
      </c>
      <c r="H19">
        <v>19</v>
      </c>
      <c r="I19">
        <f>TreeDesign!I21</f>
        <v>0</v>
      </c>
    </row>
    <row r="20" spans="1:9" x14ac:dyDescent="0.35">
      <c r="A20" t="str">
        <v>tier1_bottom</v>
      </c>
      <c r="B20" t="str">
        <v>tier1_bottom</v>
      </c>
      <c r="H20">
        <v>20</v>
      </c>
      <c r="I20">
        <f>TreeDesign!I22</f>
        <v>0</v>
      </c>
    </row>
    <row r="21" spans="1:9" x14ac:dyDescent="0.35">
      <c r="A21" t="str">
        <v>prototypeCryoRocketry</v>
      </c>
      <c r="B21" t="str">
        <v>prototypeCryoRocketry</v>
      </c>
      <c r="H21">
        <v>21</v>
      </c>
      <c r="I21">
        <f>TreeDesign!I23</f>
        <v>0</v>
      </c>
    </row>
    <row r="22" spans="1:9" x14ac:dyDescent="0.35">
      <c r="A22" t="str">
        <v>prototypeLiquidFuelRocketry</v>
      </c>
      <c r="B22" t="str">
        <v>prototypeLiquidFuelRocketry</v>
      </c>
      <c r="H22">
        <v>22</v>
      </c>
      <c r="I22">
        <f>TreeDesign!I24</f>
        <v>0</v>
      </c>
    </row>
    <row r="23" spans="1:9" x14ac:dyDescent="0.35">
      <c r="A23" t="str">
        <v>tier2</v>
      </c>
      <c r="B23" t="str">
        <v>tier2</v>
      </c>
      <c r="H23">
        <v>23</v>
      </c>
      <c r="I23">
        <f>TreeDesign!I25</f>
        <v>0</v>
      </c>
    </row>
    <row r="24" spans="1:9" x14ac:dyDescent="0.35">
      <c r="A24" t="str">
        <v>prototypeBoosters</v>
      </c>
      <c r="B24" t="str">
        <v>prototypeBoosters</v>
      </c>
      <c r="H24">
        <v>24</v>
      </c>
      <c r="I24">
        <f>TreeDesign!I26</f>
        <v>0</v>
      </c>
    </row>
    <row r="25" spans="1:9" x14ac:dyDescent="0.35">
      <c r="A25" t="str">
        <v>prototypeFlightControl</v>
      </c>
      <c r="B25" t="str">
        <v>prototypeFlightControl</v>
      </c>
      <c r="H25">
        <v>25</v>
      </c>
      <c r="I25">
        <f>TreeDesign!I27</f>
        <v>0</v>
      </c>
    </row>
    <row r="26" spans="1:9" x14ac:dyDescent="0.35">
      <c r="A26" t="str">
        <v>basicRocketry</v>
      </c>
      <c r="B26" t="str">
        <v>basicRocketry</v>
      </c>
      <c r="H26">
        <v>26</v>
      </c>
      <c r="I26">
        <f>TreeDesign!I28</f>
        <v>0</v>
      </c>
    </row>
    <row r="27" spans="1:9" x14ac:dyDescent="0.35">
      <c r="A27" t="str">
        <v>prototypeFuelSystems</v>
      </c>
      <c r="B27" t="str">
        <v>prototypeFuelSystems</v>
      </c>
      <c r="H27">
        <v>27</v>
      </c>
      <c r="I27">
        <f>TreeDesign!I29</f>
        <v>0</v>
      </c>
    </row>
    <row r="28" spans="1:9" x14ac:dyDescent="0.35">
      <c r="A28" t="str">
        <v>earlyConstruction</v>
      </c>
      <c r="B28" t="str">
        <v>earlyConstruction</v>
      </c>
      <c r="H28">
        <v>28</v>
      </c>
      <c r="I28">
        <f>TreeDesign!I30</f>
        <v>0</v>
      </c>
    </row>
    <row r="29" spans="1:9" x14ac:dyDescent="0.35">
      <c r="A29" t="str">
        <v>testPilots</v>
      </c>
      <c r="B29" t="str">
        <v>testPilots</v>
      </c>
      <c r="H29">
        <v>29</v>
      </c>
      <c r="I29" t="str">
        <f>TreeDesign!I31</f>
        <v>deprecated</v>
      </c>
    </row>
    <row r="30" spans="1:9" x14ac:dyDescent="0.35">
      <c r="A30" t="str">
        <v>earlyFlight</v>
      </c>
      <c r="B30" t="str">
        <v>earlyFlight</v>
      </c>
      <c r="H30">
        <v>30</v>
      </c>
      <c r="I30">
        <f>TreeDesign!I32</f>
        <v>0</v>
      </c>
    </row>
    <row r="31" spans="1:9" x14ac:dyDescent="0.35">
      <c r="A31" t="str">
        <v>basicReEntry</v>
      </c>
      <c r="B31" t="str">
        <v>basicReEntry</v>
      </c>
      <c r="H31">
        <v>31</v>
      </c>
      <c r="I31">
        <f>TreeDesign!I33</f>
        <v>0</v>
      </c>
    </row>
    <row r="32" spans="1:9" x14ac:dyDescent="0.35">
      <c r="A32" t="str">
        <v>engineering101</v>
      </c>
      <c r="B32" t="str">
        <v>engineering101</v>
      </c>
      <c r="H32">
        <v>32</v>
      </c>
      <c r="I32">
        <f>TreeDesign!I34</f>
        <v>0</v>
      </c>
    </row>
    <row r="33" spans="1:9" x14ac:dyDescent="0.35">
      <c r="A33" t="str">
        <v>tier2_bottom</v>
      </c>
      <c r="B33" t="str">
        <v>tier2_bottom</v>
      </c>
      <c r="H33">
        <v>33</v>
      </c>
      <c r="I33">
        <f>TreeDesign!I35</f>
        <v>0</v>
      </c>
    </row>
    <row r="34" spans="1:9" x14ac:dyDescent="0.35">
      <c r="A34" t="str">
        <v>prototypeLiquidFuelFlightControl</v>
      </c>
      <c r="B34" t="str">
        <v>prototypeLiquidFuelFlightControl</v>
      </c>
      <c r="H34">
        <v>34</v>
      </c>
      <c r="I34">
        <f>TreeDesign!I36</f>
        <v>0</v>
      </c>
    </row>
    <row r="35" spans="1:9" x14ac:dyDescent="0.35">
      <c r="A35" t="str">
        <v>basicCryoRocketry</v>
      </c>
      <c r="B35" t="str">
        <v>basicCryoRocketry</v>
      </c>
      <c r="H35">
        <v>35</v>
      </c>
      <c r="I35">
        <f>TreeDesign!I37</f>
        <v>0</v>
      </c>
    </row>
    <row r="36" spans="1:9" x14ac:dyDescent="0.35">
      <c r="A36" t="str">
        <v>basicLiquidFuelRocketry</v>
      </c>
      <c r="B36" t="str">
        <v>basicLiquidFuelRocketry</v>
      </c>
      <c r="H36">
        <v>36</v>
      </c>
      <c r="I36">
        <f>TreeDesign!I38</f>
        <v>0</v>
      </c>
    </row>
    <row r="37" spans="1:9" x14ac:dyDescent="0.35">
      <c r="A37" t="str">
        <v>tier3</v>
      </c>
      <c r="B37" t="str">
        <v>tier3</v>
      </c>
      <c r="H37">
        <v>37</v>
      </c>
      <c r="I37">
        <f>TreeDesign!I39</f>
        <v>0</v>
      </c>
    </row>
    <row r="38" spans="1:9" x14ac:dyDescent="0.35">
      <c r="A38" t="str">
        <v>tinyBoosters</v>
      </c>
      <c r="B38" t="str">
        <v>tinyBoosters</v>
      </c>
      <c r="H38">
        <v>38</v>
      </c>
      <c r="I38">
        <f>TreeDesign!I40</f>
        <v>0</v>
      </c>
    </row>
    <row r="39" spans="1:9" x14ac:dyDescent="0.35">
      <c r="A39" t="str">
        <v>basicFlightControl</v>
      </c>
      <c r="B39" t="str">
        <v>basicFlightControl</v>
      </c>
      <c r="H39">
        <v>39</v>
      </c>
      <c r="I39">
        <f>TreeDesign!I41</f>
        <v>0</v>
      </c>
    </row>
    <row r="40" spans="1:9" x14ac:dyDescent="0.35">
      <c r="A40" t="str">
        <v>pressureFedPropulsion</v>
      </c>
      <c r="B40" t="str">
        <v>pressureFedPropulsion</v>
      </c>
      <c r="H40">
        <v>40</v>
      </c>
      <c r="I40">
        <f>TreeDesign!I42</f>
        <v>0</v>
      </c>
    </row>
    <row r="41" spans="1:9" x14ac:dyDescent="0.35">
      <c r="A41" t="str">
        <v>generalRocketry</v>
      </c>
      <c r="B41" t="str">
        <v>generalRocketry</v>
      </c>
      <c r="H41">
        <f t="shared" ref="H41:H104" si="0">H1</f>
        <v>1</v>
      </c>
      <c r="I41">
        <f>TreeDesign!J3</f>
        <v>0</v>
      </c>
    </row>
    <row r="42" spans="1:9" x14ac:dyDescent="0.35">
      <c r="A42" t="str">
        <v>earlyFuelSystems</v>
      </c>
      <c r="B42" t="str">
        <v>earlyFuelSystems</v>
      </c>
      <c r="H42">
        <f t="shared" si="0"/>
        <v>2</v>
      </c>
      <c r="I42">
        <f>TreeDesign!J4</f>
        <v>0</v>
      </c>
    </row>
    <row r="43" spans="1:9" x14ac:dyDescent="0.35">
      <c r="A43" t="str">
        <v>basicConstruction</v>
      </c>
      <c r="B43" t="str">
        <v>basicConstruction</v>
      </c>
      <c r="H43">
        <f t="shared" si="0"/>
        <v>3</v>
      </c>
      <c r="I43">
        <f>TreeDesign!J5</f>
        <v>0</v>
      </c>
    </row>
    <row r="44" spans="1:9" x14ac:dyDescent="0.35">
      <c r="A44" t="str">
        <v>nonCommercialFlight</v>
      </c>
      <c r="B44" t="str">
        <v>nonCommercialFlight</v>
      </c>
      <c r="H44">
        <f t="shared" si="0"/>
        <v>4</v>
      </c>
      <c r="I44">
        <f>TreeDesign!J6</f>
        <v>0</v>
      </c>
    </row>
    <row r="45" spans="1:9" x14ac:dyDescent="0.35">
      <c r="A45" t="str">
        <v>stability</v>
      </c>
      <c r="B45" t="str">
        <v>stability</v>
      </c>
      <c r="H45">
        <f t="shared" si="0"/>
        <v>5</v>
      </c>
      <c r="I45">
        <f>TreeDesign!J7</f>
        <v>0</v>
      </c>
    </row>
    <row r="46" spans="1:9" x14ac:dyDescent="0.35">
      <c r="A46" t="str">
        <v>survivability</v>
      </c>
      <c r="B46" t="str">
        <v>survivability</v>
      </c>
      <c r="H46">
        <f t="shared" si="0"/>
        <v>6</v>
      </c>
      <c r="I46">
        <f>TreeDesign!J8</f>
        <v>0</v>
      </c>
    </row>
    <row r="47" spans="1:9" x14ac:dyDescent="0.35">
      <c r="A47" t="str">
        <v>science201</v>
      </c>
      <c r="B47" t="str">
        <v>science201</v>
      </c>
      <c r="H47">
        <f t="shared" si="0"/>
        <v>7</v>
      </c>
      <c r="I47">
        <f>TreeDesign!J9</f>
        <v>0</v>
      </c>
    </row>
    <row r="48" spans="1:9" x14ac:dyDescent="0.35">
      <c r="A48" t="str">
        <v>prototypeSatellites</v>
      </c>
      <c r="B48" t="str">
        <v>prototypeSatellites</v>
      </c>
      <c r="H48">
        <f t="shared" si="0"/>
        <v>8</v>
      </c>
      <c r="I48">
        <f>TreeDesign!J10</f>
        <v>0</v>
      </c>
    </row>
    <row r="49" spans="1:9" x14ac:dyDescent="0.35">
      <c r="A49" t="str">
        <v>earlySolar</v>
      </c>
      <c r="B49" t="str">
        <v>earlySolar</v>
      </c>
      <c r="H49">
        <f t="shared" si="0"/>
        <v>9</v>
      </c>
      <c r="I49">
        <f>TreeDesign!J11</f>
        <v>0</v>
      </c>
    </row>
    <row r="50" spans="1:9" x14ac:dyDescent="0.35">
      <c r="A50" t="str">
        <v>serviceModules</v>
      </c>
      <c r="B50" t="str">
        <v>serviceModules</v>
      </c>
      <c r="H50">
        <f t="shared" si="0"/>
        <v>10</v>
      </c>
      <c r="I50">
        <f>TreeDesign!J12</f>
        <v>0</v>
      </c>
    </row>
    <row r="51" spans="1:9" x14ac:dyDescent="0.35">
      <c r="A51" t="str">
        <v>tier3_bottom</v>
      </c>
      <c r="B51" t="str">
        <v>tier3_bottom</v>
      </c>
      <c r="H51">
        <f t="shared" si="0"/>
        <v>11</v>
      </c>
      <c r="I51">
        <f>TreeDesign!J13</f>
        <v>0</v>
      </c>
    </row>
    <row r="52" spans="1:9" x14ac:dyDescent="0.35">
      <c r="A52" t="str">
        <v>liquidFuelPressureFedPropulsion</v>
      </c>
      <c r="B52" t="str">
        <v>liquidFuelPressureFedPropulsion</v>
      </c>
      <c r="H52">
        <f t="shared" si="0"/>
        <v>12</v>
      </c>
      <c r="I52">
        <f>TreeDesign!J14</f>
        <v>0</v>
      </c>
    </row>
    <row r="53" spans="1:9" x14ac:dyDescent="0.35">
      <c r="A53" t="str">
        <v>generalCryoRocketry</v>
      </c>
      <c r="B53" t="str">
        <v>generalCryoRocketry</v>
      </c>
      <c r="H53">
        <f t="shared" si="0"/>
        <v>13</v>
      </c>
      <c r="I53">
        <f>TreeDesign!J15</f>
        <v>0</v>
      </c>
    </row>
    <row r="54" spans="1:9" x14ac:dyDescent="0.35">
      <c r="A54" t="str">
        <v>generalLiquidFuelRocketry</v>
      </c>
      <c r="B54" t="str">
        <v>generalLiquidFuelRocketry</v>
      </c>
      <c r="H54">
        <f t="shared" si="0"/>
        <v>14</v>
      </c>
      <c r="I54">
        <f>TreeDesign!J16</f>
        <v>0</v>
      </c>
    </row>
    <row r="55" spans="1:9" x14ac:dyDescent="0.35">
      <c r="A55" t="str">
        <v>basicReentryModule</v>
      </c>
      <c r="B55" t="str">
        <v>basicReentryModule</v>
      </c>
      <c r="H55">
        <f t="shared" si="0"/>
        <v>15</v>
      </c>
      <c r="I55">
        <f>TreeDesign!J17</f>
        <v>0</v>
      </c>
    </row>
    <row r="56" spans="1:9" x14ac:dyDescent="0.35">
      <c r="A56" t="str">
        <v>tier4</v>
      </c>
      <c r="B56" t="str">
        <v>tier4</v>
      </c>
      <c r="H56">
        <f t="shared" si="0"/>
        <v>16</v>
      </c>
      <c r="I56">
        <f>TreeDesign!J18</f>
        <v>0</v>
      </c>
    </row>
    <row r="57" spans="1:9" x14ac:dyDescent="0.35">
      <c r="A57" t="str">
        <v>smallBoosters</v>
      </c>
      <c r="B57" t="str">
        <v>smallBoosters</v>
      </c>
      <c r="H57">
        <f t="shared" si="0"/>
        <v>17</v>
      </c>
      <c r="I57">
        <f>TreeDesign!J19</f>
        <v>0</v>
      </c>
    </row>
    <row r="58" spans="1:9" x14ac:dyDescent="0.35">
      <c r="A58" t="str">
        <v>flightControl</v>
      </c>
      <c r="B58" t="str">
        <v>flightControl</v>
      </c>
      <c r="H58">
        <f t="shared" si="0"/>
        <v>18</v>
      </c>
      <c r="I58">
        <f>TreeDesign!J20</f>
        <v>0</v>
      </c>
    </row>
    <row r="59" spans="1:9" x14ac:dyDescent="0.35">
      <c r="A59" t="str">
        <v>earlyPropulsionSystems</v>
      </c>
      <c r="B59" t="str">
        <v>earlyPropulsionSystems</v>
      </c>
      <c r="H59">
        <f t="shared" si="0"/>
        <v>19</v>
      </c>
      <c r="I59">
        <f>TreeDesign!J21</f>
        <v>0</v>
      </c>
    </row>
    <row r="60" spans="1:9" x14ac:dyDescent="0.35">
      <c r="A60" t="str">
        <v>advRocketry</v>
      </c>
      <c r="B60" t="str">
        <v>advRocketry</v>
      </c>
      <c r="H60">
        <f t="shared" si="0"/>
        <v>20</v>
      </c>
      <c r="I60">
        <f>TreeDesign!J22</f>
        <v>0</v>
      </c>
    </row>
    <row r="61" spans="1:9" x14ac:dyDescent="0.35">
      <c r="A61" t="str">
        <v>basicFuelSystems</v>
      </c>
      <c r="B61" t="str">
        <v>basicFuelSystems</v>
      </c>
      <c r="H61">
        <f t="shared" si="0"/>
        <v>21</v>
      </c>
      <c r="I61">
        <f>TreeDesign!J23</f>
        <v>0</v>
      </c>
    </row>
    <row r="62" spans="1:9" x14ac:dyDescent="0.35">
      <c r="A62" t="str">
        <v>fuelLines</v>
      </c>
      <c r="B62" t="str">
        <v>fuelLines</v>
      </c>
      <c r="H62">
        <f t="shared" si="0"/>
        <v>22</v>
      </c>
      <c r="I62">
        <f>TreeDesign!J24</f>
        <v>0</v>
      </c>
    </row>
    <row r="63" spans="1:9" x14ac:dyDescent="0.35">
      <c r="A63" t="str">
        <v>decoupling</v>
      </c>
      <c r="B63" t="str">
        <v>decoupling</v>
      </c>
      <c r="H63">
        <f t="shared" si="0"/>
        <v>23</v>
      </c>
      <c r="I63">
        <f>TreeDesign!J25</f>
        <v>0</v>
      </c>
    </row>
    <row r="64" spans="1:9" x14ac:dyDescent="0.35">
      <c r="A64" t="str">
        <v>fairings</v>
      </c>
      <c r="B64" t="str">
        <v>fairings</v>
      </c>
      <c r="H64">
        <f t="shared" si="0"/>
        <v>24</v>
      </c>
      <c r="I64">
        <f>TreeDesign!J26</f>
        <v>0</v>
      </c>
    </row>
    <row r="65" spans="1:9" x14ac:dyDescent="0.35">
      <c r="A65" t="str">
        <v>generalConstruction</v>
      </c>
      <c r="B65" t="str">
        <v>generalConstruction</v>
      </c>
      <c r="H65">
        <f t="shared" si="0"/>
        <v>25</v>
      </c>
      <c r="I65">
        <f>TreeDesign!J27</f>
        <v>0</v>
      </c>
    </row>
    <row r="66" spans="1:9" x14ac:dyDescent="0.35">
      <c r="A66" t="str">
        <v>airLaunch</v>
      </c>
      <c r="B66" t="str">
        <v>airLaunch</v>
      </c>
      <c r="H66">
        <f t="shared" si="0"/>
        <v>26</v>
      </c>
      <c r="I66">
        <f>TreeDesign!J28</f>
        <v>0</v>
      </c>
    </row>
    <row r="67" spans="1:9" x14ac:dyDescent="0.35">
      <c r="A67" t="str">
        <v>aviation</v>
      </c>
      <c r="B67" t="str">
        <v>aviation</v>
      </c>
      <c r="H67">
        <f t="shared" si="0"/>
        <v>27</v>
      </c>
      <c r="I67">
        <f>TreeDesign!J29</f>
        <v>0</v>
      </c>
    </row>
    <row r="68" spans="1:9" x14ac:dyDescent="0.35">
      <c r="A68" t="str">
        <v>basicLanding</v>
      </c>
      <c r="B68" t="str">
        <v>basicLanding</v>
      </c>
      <c r="H68">
        <f t="shared" si="0"/>
        <v>28</v>
      </c>
      <c r="I68">
        <f>TreeDesign!J30</f>
        <v>0</v>
      </c>
    </row>
    <row r="69" spans="1:9" x14ac:dyDescent="0.35">
      <c r="A69" t="str">
        <v>enhancedSurvivability</v>
      </c>
      <c r="B69" t="str">
        <v>enhancedSurvivability</v>
      </c>
      <c r="H69">
        <f t="shared" si="0"/>
        <v>29</v>
      </c>
      <c r="I69">
        <f>TreeDesign!J31</f>
        <v>0</v>
      </c>
    </row>
    <row r="70" spans="1:9" x14ac:dyDescent="0.35">
      <c r="A70" t="str">
        <v>basicCommandModules</v>
      </c>
      <c r="B70" t="str">
        <v>basicCommandModules</v>
      </c>
      <c r="H70">
        <f t="shared" si="0"/>
        <v>30</v>
      </c>
      <c r="I70">
        <f>TreeDesign!J32</f>
        <v>0</v>
      </c>
    </row>
    <row r="71" spans="1:9" x14ac:dyDescent="0.35">
      <c r="A71" t="str">
        <v>basicScience</v>
      </c>
      <c r="B71" t="str">
        <v>basicScience</v>
      </c>
      <c r="H71">
        <f t="shared" si="0"/>
        <v>31</v>
      </c>
      <c r="I71">
        <f>TreeDesign!J33</f>
        <v>0</v>
      </c>
    </row>
    <row r="72" spans="1:9" x14ac:dyDescent="0.35">
      <c r="A72" t="str">
        <v>groundScience</v>
      </c>
      <c r="B72" t="str">
        <v>groundScience</v>
      </c>
      <c r="H72">
        <f t="shared" si="0"/>
        <v>32</v>
      </c>
      <c r="I72">
        <f>TreeDesign!J34</f>
        <v>0</v>
      </c>
    </row>
    <row r="73" spans="1:9" x14ac:dyDescent="0.35">
      <c r="A73" t="str">
        <v>antennaArrays</v>
      </c>
      <c r="B73" t="str">
        <v>antennaArrays</v>
      </c>
      <c r="H73">
        <f t="shared" si="0"/>
        <v>33</v>
      </c>
      <c r="I73">
        <f>TreeDesign!J35</f>
        <v>0</v>
      </c>
    </row>
    <row r="74" spans="1:9" x14ac:dyDescent="0.35">
      <c r="A74" t="str">
        <v>basicSatellites</v>
      </c>
      <c r="B74" t="str">
        <v>basicSatellites</v>
      </c>
      <c r="H74">
        <f t="shared" si="0"/>
        <v>34</v>
      </c>
      <c r="I74">
        <f>TreeDesign!J36</f>
        <v>0</v>
      </c>
    </row>
    <row r="75" spans="1:9" x14ac:dyDescent="0.35">
      <c r="A75" t="str">
        <v>avionics</v>
      </c>
      <c r="B75" t="str">
        <v>avionics</v>
      </c>
      <c r="H75">
        <f t="shared" si="0"/>
        <v>35</v>
      </c>
      <c r="I75">
        <f>TreeDesign!J37</f>
        <v>0</v>
      </c>
    </row>
    <row r="76" spans="1:9" x14ac:dyDescent="0.35">
      <c r="A76" t="str">
        <v>batteryTech</v>
      </c>
      <c r="B76" t="str">
        <v>batteryTech</v>
      </c>
      <c r="H76">
        <f t="shared" si="0"/>
        <v>36</v>
      </c>
      <c r="I76">
        <f>TreeDesign!J38</f>
        <v>0</v>
      </c>
    </row>
    <row r="77" spans="1:9" x14ac:dyDescent="0.35">
      <c r="A77" t="str">
        <v>tier4_bottom</v>
      </c>
      <c r="B77" t="str">
        <v>tier4_bottom</v>
      </c>
      <c r="H77">
        <f t="shared" si="0"/>
        <v>37</v>
      </c>
      <c r="I77">
        <f>TreeDesign!J39</f>
        <v>0</v>
      </c>
    </row>
    <row r="78" spans="1:9" x14ac:dyDescent="0.35">
      <c r="A78" t="str">
        <v>earlyLiquidFuelPropulsionSystems</v>
      </c>
      <c r="B78" t="str">
        <v>earlyLiquidFuelPropulsionSystems</v>
      </c>
      <c r="H78">
        <f t="shared" si="0"/>
        <v>38</v>
      </c>
      <c r="I78">
        <f>TreeDesign!J40</f>
        <v>0</v>
      </c>
    </row>
    <row r="79" spans="1:9" x14ac:dyDescent="0.35">
      <c r="A79" t="str">
        <v>advancedCryoRocketry</v>
      </c>
      <c r="B79" t="str">
        <v>advancedCryoRocketry</v>
      </c>
      <c r="H79">
        <f t="shared" si="0"/>
        <v>39</v>
      </c>
      <c r="I79">
        <f>TreeDesign!J41</f>
        <v>0</v>
      </c>
    </row>
    <row r="80" spans="1:9" x14ac:dyDescent="0.35">
      <c r="A80" t="str">
        <v>advancedLiquidFuelRocketry</v>
      </c>
      <c r="B80" t="str">
        <v>advancedLiquidFuelRocketry</v>
      </c>
      <c r="H80">
        <f t="shared" si="0"/>
        <v>40</v>
      </c>
      <c r="I80">
        <f>TreeDesign!J42</f>
        <v>0</v>
      </c>
    </row>
    <row r="81" spans="1:9" x14ac:dyDescent="0.35">
      <c r="A81" t="str">
        <v>proceduralWings</v>
      </c>
      <c r="B81" t="str">
        <v>proceduralWings</v>
      </c>
      <c r="H81">
        <f t="shared" si="0"/>
        <v>1</v>
      </c>
      <c r="I81">
        <f>TreeDesign!K3</f>
        <v>0</v>
      </c>
    </row>
    <row r="82" spans="1:9" x14ac:dyDescent="0.35">
      <c r="A82" t="str">
        <v>reentryModule</v>
      </c>
      <c r="B82" t="str">
        <v>reentryModule</v>
      </c>
      <c r="H82">
        <f t="shared" si="0"/>
        <v>2</v>
      </c>
      <c r="I82">
        <f>TreeDesign!K4</f>
        <v>0</v>
      </c>
    </row>
    <row r="83" spans="1:9" x14ac:dyDescent="0.35">
      <c r="A83" t="str">
        <v>tier5</v>
      </c>
      <c r="B83" t="str">
        <v>tier5</v>
      </c>
      <c r="H83">
        <f t="shared" si="0"/>
        <v>3</v>
      </c>
      <c r="I83">
        <f>TreeDesign!K5</f>
        <v>0</v>
      </c>
    </row>
    <row r="84" spans="1:9" x14ac:dyDescent="0.35">
      <c r="A84" t="str">
        <v>mediumBoosters</v>
      </c>
      <c r="B84" t="str">
        <v>mediumBoosters</v>
      </c>
      <c r="H84">
        <f t="shared" si="0"/>
        <v>4</v>
      </c>
      <c r="I84">
        <f>TreeDesign!K6</f>
        <v>0</v>
      </c>
    </row>
    <row r="85" spans="1:9" x14ac:dyDescent="0.35">
      <c r="A85" t="str">
        <v>advFlightControl</v>
      </c>
      <c r="B85" t="str">
        <v>advFlightControl</v>
      </c>
      <c r="H85">
        <f t="shared" si="0"/>
        <v>5</v>
      </c>
      <c r="I85">
        <f>TreeDesign!K7</f>
        <v>0</v>
      </c>
    </row>
    <row r="86" spans="1:9" x14ac:dyDescent="0.35">
      <c r="A86" t="str">
        <v>propulsionSystems</v>
      </c>
      <c r="B86" t="str">
        <v>propulsionSystems</v>
      </c>
      <c r="H86">
        <f t="shared" si="0"/>
        <v>6</v>
      </c>
      <c r="I86">
        <f>TreeDesign!K8</f>
        <v>0</v>
      </c>
    </row>
    <row r="87" spans="1:9" x14ac:dyDescent="0.35">
      <c r="A87" t="str">
        <v>heavyRocketry</v>
      </c>
      <c r="B87" t="str">
        <v>heavyRocketry</v>
      </c>
      <c r="H87">
        <f t="shared" si="0"/>
        <v>7</v>
      </c>
      <c r="I87">
        <f>TreeDesign!K9</f>
        <v>0</v>
      </c>
    </row>
    <row r="88" spans="1:9" x14ac:dyDescent="0.35">
      <c r="A88" t="str">
        <v>fuelSystems</v>
      </c>
      <c r="B88" t="str">
        <v>fuelSystems</v>
      </c>
      <c r="H88">
        <f t="shared" si="0"/>
        <v>8</v>
      </c>
      <c r="I88">
        <f>TreeDesign!K10</f>
        <v>0</v>
      </c>
    </row>
    <row r="89" spans="1:9" x14ac:dyDescent="0.35">
      <c r="A89" t="str">
        <v>flexibleFuelSolutions</v>
      </c>
      <c r="B89" t="str">
        <v>flexibleFuelSolutions</v>
      </c>
      <c r="H89">
        <f t="shared" si="0"/>
        <v>9</v>
      </c>
      <c r="I89">
        <f>TreeDesign!K11</f>
        <v>0</v>
      </c>
    </row>
    <row r="90" spans="1:9" x14ac:dyDescent="0.35">
      <c r="A90" t="str">
        <v>docking</v>
      </c>
      <c r="B90" t="str">
        <v>docking</v>
      </c>
      <c r="H90">
        <f t="shared" si="0"/>
        <v>10</v>
      </c>
      <c r="I90">
        <f>TreeDesign!K12</f>
        <v>0</v>
      </c>
    </row>
    <row r="91" spans="1:9" x14ac:dyDescent="0.35">
      <c r="A91" t="str">
        <v>adapters</v>
      </c>
      <c r="B91" t="str">
        <v>adapters</v>
      </c>
      <c r="H91">
        <f t="shared" si="0"/>
        <v>11</v>
      </c>
      <c r="I91">
        <f>TreeDesign!K13</f>
        <v>0</v>
      </c>
    </row>
    <row r="92" spans="1:9" x14ac:dyDescent="0.35">
      <c r="A92" t="str">
        <v>advConstruction</v>
      </c>
      <c r="B92" t="str">
        <v>advConstruction</v>
      </c>
      <c r="H92">
        <f t="shared" si="0"/>
        <v>12</v>
      </c>
      <c r="I92">
        <f>TreeDesign!K14</f>
        <v>0</v>
      </c>
    </row>
    <row r="93" spans="1:9" x14ac:dyDescent="0.35">
      <c r="A93" t="str">
        <v>earlyActuators</v>
      </c>
      <c r="B93" t="str">
        <v>earlyActuators</v>
      </c>
      <c r="H93">
        <f t="shared" si="0"/>
        <v>13</v>
      </c>
      <c r="I93">
        <f>TreeDesign!K15</f>
        <v>0</v>
      </c>
    </row>
    <row r="94" spans="1:9" x14ac:dyDescent="0.35">
      <c r="A94" t="str">
        <v>streamlinedFlight</v>
      </c>
      <c r="B94" t="str">
        <v>streamlinedFlight</v>
      </c>
      <c r="H94">
        <f t="shared" si="0"/>
        <v>14</v>
      </c>
      <c r="I94">
        <f>TreeDesign!K16</f>
        <v>0</v>
      </c>
    </row>
    <row r="95" spans="1:9" x14ac:dyDescent="0.35">
      <c r="A95" t="str">
        <v>aerodynamicSystems</v>
      </c>
      <c r="B95" t="str">
        <v>aerodynamicSystems</v>
      </c>
      <c r="H95">
        <f t="shared" si="0"/>
        <v>15</v>
      </c>
      <c r="I95">
        <f>TreeDesign!K17</f>
        <v>0</v>
      </c>
    </row>
    <row r="96" spans="1:9" x14ac:dyDescent="0.35">
      <c r="A96" t="str">
        <v>subsonicFlight</v>
      </c>
      <c r="B96" t="str">
        <v>subsonicFlight</v>
      </c>
      <c r="H96">
        <f t="shared" si="0"/>
        <v>16</v>
      </c>
      <c r="I96">
        <f>TreeDesign!K18</f>
        <v>0</v>
      </c>
    </row>
    <row r="97" spans="1:9" x14ac:dyDescent="0.35">
      <c r="A97" t="str">
        <v>landing</v>
      </c>
      <c r="B97" t="str">
        <v>landing</v>
      </c>
      <c r="H97">
        <f t="shared" si="0"/>
        <v>17</v>
      </c>
      <c r="I97">
        <f>TreeDesign!K19</f>
        <v>0</v>
      </c>
    </row>
    <row r="98" spans="1:9" x14ac:dyDescent="0.35">
      <c r="A98" t="str">
        <v>spaceExploration</v>
      </c>
      <c r="B98" t="str">
        <v>spaceExploration</v>
      </c>
      <c r="H98">
        <f t="shared" si="0"/>
        <v>18</v>
      </c>
      <c r="I98">
        <f>TreeDesign!K20</f>
        <v>0</v>
      </c>
    </row>
    <row r="99" spans="1:9" x14ac:dyDescent="0.35">
      <c r="A99" t="str">
        <v>heatShields</v>
      </c>
      <c r="B99" t="str">
        <v>heatShields</v>
      </c>
      <c r="H99">
        <f t="shared" si="0"/>
        <v>19</v>
      </c>
      <c r="I99">
        <f>TreeDesign!K21</f>
        <v>0</v>
      </c>
    </row>
    <row r="100" spans="1:9" x14ac:dyDescent="0.35">
      <c r="A100" t="str">
        <v>simpleCommandModules</v>
      </c>
      <c r="B100" t="str">
        <v>simpleCommandModules</v>
      </c>
      <c r="H100">
        <f t="shared" si="0"/>
        <v>20</v>
      </c>
      <c r="I100">
        <f>TreeDesign!K22</f>
        <v>0</v>
      </c>
    </row>
    <row r="101" spans="1:9" x14ac:dyDescent="0.35">
      <c r="A101" t="str">
        <v>appliedScience</v>
      </c>
      <c r="B101" t="str">
        <v>appliedScience</v>
      </c>
      <c r="H101">
        <f t="shared" si="0"/>
        <v>21</v>
      </c>
      <c r="I101">
        <f>TreeDesign!K23</f>
        <v>0</v>
      </c>
    </row>
    <row r="102" spans="1:9" x14ac:dyDescent="0.35">
      <c r="A102" t="str">
        <v>miniaturization</v>
      </c>
      <c r="B102" t="str">
        <v>miniaturization</v>
      </c>
      <c r="H102">
        <f t="shared" si="0"/>
        <v>22</v>
      </c>
      <c r="I102">
        <f>TreeDesign!K24</f>
        <v>0</v>
      </c>
    </row>
    <row r="103" spans="1:9" x14ac:dyDescent="0.35">
      <c r="A103" t="str">
        <v>parabolicAntennas</v>
      </c>
      <c r="B103" t="str">
        <v>parabolicAntennas</v>
      </c>
      <c r="H103">
        <f t="shared" si="0"/>
        <v>23</v>
      </c>
      <c r="I103" t="str">
        <f>TreeDesign!K25</f>
        <v>generalLaunchPad</v>
      </c>
    </row>
    <row r="104" spans="1:9" x14ac:dyDescent="0.35">
      <c r="A104" t="str">
        <v>earlySatellites</v>
      </c>
      <c r="B104" t="str">
        <v>earlySatellites</v>
      </c>
      <c r="H104">
        <f t="shared" si="0"/>
        <v>24</v>
      </c>
      <c r="I104">
        <f>TreeDesign!K26</f>
        <v>0</v>
      </c>
    </row>
    <row r="105" spans="1:9" x14ac:dyDescent="0.35">
      <c r="A105" t="str">
        <v>solarTech</v>
      </c>
      <c r="B105" t="str">
        <v>solarTech</v>
      </c>
      <c r="H105">
        <f t="shared" ref="H105:H168" si="1">H65</f>
        <v>25</v>
      </c>
      <c r="I105" t="str">
        <f>TreeDesign!K27</f>
        <v>launchPlates</v>
      </c>
    </row>
    <row r="106" spans="1:9" x14ac:dyDescent="0.35">
      <c r="A106" t="str">
        <v>electrics</v>
      </c>
      <c r="B106" t="str">
        <v>electrics</v>
      </c>
      <c r="H106">
        <f t="shared" si="1"/>
        <v>26</v>
      </c>
      <c r="I106">
        <f>TreeDesign!K28</f>
        <v>0</v>
      </c>
    </row>
    <row r="107" spans="1:9" x14ac:dyDescent="0.35">
      <c r="A107" t="str">
        <v>recycling</v>
      </c>
      <c r="B107" t="str">
        <v>recycling</v>
      </c>
      <c r="H107">
        <f t="shared" si="1"/>
        <v>27</v>
      </c>
      <c r="I107" t="str">
        <f>TreeDesign!K29</f>
        <v>launchStands</v>
      </c>
    </row>
    <row r="108" spans="1:9" x14ac:dyDescent="0.35">
      <c r="A108" t="str">
        <v>storageTech</v>
      </c>
      <c r="B108" t="str">
        <v>storageTech</v>
      </c>
      <c r="H108">
        <f t="shared" si="1"/>
        <v>28</v>
      </c>
      <c r="I108">
        <f>TreeDesign!K30</f>
        <v>0</v>
      </c>
    </row>
    <row r="109" spans="1:9" x14ac:dyDescent="0.35">
      <c r="A109" t="str">
        <v>tier5_bottom</v>
      </c>
      <c r="B109" t="str">
        <v>tier5_bottom</v>
      </c>
      <c r="H109">
        <f t="shared" si="1"/>
        <v>29</v>
      </c>
      <c r="I109">
        <f>TreeDesign!K31</f>
        <v>0</v>
      </c>
    </row>
    <row r="110" spans="1:9" x14ac:dyDescent="0.35">
      <c r="A110" t="str">
        <v>liquidFuelPropulsionSystems</v>
      </c>
      <c r="B110" t="str">
        <v>liquidFuelPropulsionSystems</v>
      </c>
      <c r="H110">
        <f t="shared" si="1"/>
        <v>30</v>
      </c>
      <c r="I110">
        <f>TreeDesign!K32</f>
        <v>0</v>
      </c>
    </row>
    <row r="111" spans="1:9" x14ac:dyDescent="0.35">
      <c r="A111" t="str">
        <v>heavyCryoRocketry</v>
      </c>
      <c r="B111" t="str">
        <v>heavyCryoRocketry</v>
      </c>
      <c r="H111">
        <f t="shared" si="1"/>
        <v>31</v>
      </c>
      <c r="I111" t="str">
        <f>TreeDesign!K33</f>
        <v>soyuzLaunchBase</v>
      </c>
    </row>
    <row r="112" spans="1:9" x14ac:dyDescent="0.35">
      <c r="A112" t="str">
        <v>heavyLiquidFuelRocketry</v>
      </c>
      <c r="B112" t="str">
        <v>heavyLiquidFuelRocketry</v>
      </c>
      <c r="H112">
        <f t="shared" si="1"/>
        <v>32</v>
      </c>
      <c r="I112">
        <f>TreeDesign!K34</f>
        <v>0</v>
      </c>
    </row>
    <row r="113" spans="1:9" x14ac:dyDescent="0.35">
      <c r="A113" t="str">
        <v>simpleCommandModulesExtensions</v>
      </c>
      <c r="B113" t="str">
        <v>simpleCommandModulesExtensions</v>
      </c>
      <c r="H113">
        <f t="shared" si="1"/>
        <v>33</v>
      </c>
      <c r="I113" t="str">
        <f>TreeDesign!K35</f>
        <v>saturnLaunchPad</v>
      </c>
    </row>
    <row r="114" spans="1:9" x14ac:dyDescent="0.35">
      <c r="A114" t="str">
        <v>advancedReentryModule</v>
      </c>
      <c r="B114" t="str">
        <v>advancedReentryModule</v>
      </c>
      <c r="H114">
        <f t="shared" si="1"/>
        <v>34</v>
      </c>
      <c r="I114">
        <f>TreeDesign!K36</f>
        <v>0</v>
      </c>
    </row>
    <row r="115" spans="1:9" x14ac:dyDescent="0.35">
      <c r="A115" t="str">
        <v>tier6</v>
      </c>
      <c r="B115" t="str">
        <v>tier6</v>
      </c>
      <c r="H115">
        <f t="shared" si="1"/>
        <v>35</v>
      </c>
      <c r="I115" t="str">
        <f>TreeDesign!K37</f>
        <v>shuttleLaunchPad</v>
      </c>
    </row>
    <row r="116" spans="1:9" x14ac:dyDescent="0.35">
      <c r="A116" t="str">
        <v>largeBoosters</v>
      </c>
      <c r="B116" t="str">
        <v>largeBoosters</v>
      </c>
      <c r="H116">
        <f t="shared" si="1"/>
        <v>36</v>
      </c>
      <c r="I116">
        <f>TreeDesign!K38</f>
        <v>0</v>
      </c>
    </row>
    <row r="117" spans="1:9" x14ac:dyDescent="0.35">
      <c r="A117" t="str">
        <v>earlyNuclearSystems</v>
      </c>
      <c r="B117" t="str">
        <v>earlyNuclearSystems</v>
      </c>
      <c r="H117">
        <f t="shared" si="1"/>
        <v>37</v>
      </c>
      <c r="I117">
        <f>TreeDesign!K39</f>
        <v>0</v>
      </c>
    </row>
    <row r="118" spans="1:9" x14ac:dyDescent="0.35">
      <c r="A118" t="str">
        <v>specializedControl</v>
      </c>
      <c r="B118" t="str">
        <v>specializedControl</v>
      </c>
      <c r="H118">
        <f t="shared" si="1"/>
        <v>38</v>
      </c>
      <c r="I118">
        <f>TreeDesign!K40</f>
        <v>0</v>
      </c>
    </row>
    <row r="119" spans="1:9" x14ac:dyDescent="0.35">
      <c r="A119" t="str">
        <v>precisionPropulsion</v>
      </c>
      <c r="B119" t="str">
        <v>precisionPropulsion</v>
      </c>
      <c r="H119">
        <f t="shared" si="1"/>
        <v>39</v>
      </c>
      <c r="I119">
        <f>TreeDesign!K41</f>
        <v>0</v>
      </c>
    </row>
    <row r="120" spans="1:9" x14ac:dyDescent="0.35">
      <c r="A120" t="str">
        <v>heavierRocketry</v>
      </c>
      <c r="B120" t="str">
        <v>heavierRocketry</v>
      </c>
      <c r="H120">
        <f t="shared" si="1"/>
        <v>40</v>
      </c>
      <c r="I120">
        <f>TreeDesign!K42</f>
        <v>0</v>
      </c>
    </row>
    <row r="121" spans="1:9" x14ac:dyDescent="0.35">
      <c r="A121" t="str">
        <v>advFuelSystems</v>
      </c>
      <c r="B121" t="str">
        <v>advFuelSystems</v>
      </c>
      <c r="H121">
        <f t="shared" si="1"/>
        <v>1</v>
      </c>
      <c r="I121">
        <f>TreeDesign!L3</f>
        <v>0</v>
      </c>
    </row>
    <row r="122" spans="1:9" x14ac:dyDescent="0.35">
      <c r="A122" t="str">
        <v>advancedFlexibleFuelSystems</v>
      </c>
      <c r="B122" t="str">
        <v>advancedFlexibleFuelSystems</v>
      </c>
      <c r="H122">
        <f t="shared" si="1"/>
        <v>2</v>
      </c>
      <c r="I122">
        <f>TreeDesign!L4</f>
        <v>0</v>
      </c>
    </row>
    <row r="123" spans="1:9" x14ac:dyDescent="0.35">
      <c r="A123" t="str">
        <v>advancedDecoupling</v>
      </c>
      <c r="B123" t="str">
        <v>advancedDecoupling</v>
      </c>
      <c r="H123">
        <f t="shared" si="1"/>
        <v>3</v>
      </c>
      <c r="I123">
        <f>TreeDesign!L5</f>
        <v>0</v>
      </c>
    </row>
    <row r="124" spans="1:9" x14ac:dyDescent="0.35">
      <c r="A124" t="str">
        <v>noseCones</v>
      </c>
      <c r="B124" t="str">
        <v>noseCones</v>
      </c>
      <c r="H124">
        <f t="shared" si="1"/>
        <v>4</v>
      </c>
      <c r="I124">
        <f>TreeDesign!L6</f>
        <v>0</v>
      </c>
    </row>
    <row r="125" spans="1:9" x14ac:dyDescent="0.35">
      <c r="A125" t="str">
        <v>specializedConstruction</v>
      </c>
      <c r="B125" t="str">
        <v>specializedConstruction</v>
      </c>
      <c r="H125">
        <f t="shared" si="1"/>
        <v>5</v>
      </c>
      <c r="I125">
        <f>TreeDesign!L7</f>
        <v>0</v>
      </c>
    </row>
    <row r="126" spans="1:9" x14ac:dyDescent="0.35">
      <c r="A126" t="str">
        <v>actuators</v>
      </c>
      <c r="B126" t="str">
        <v>actuators</v>
      </c>
      <c r="H126">
        <f t="shared" si="1"/>
        <v>6</v>
      </c>
      <c r="I126">
        <f>TreeDesign!L8</f>
        <v>0</v>
      </c>
    </row>
    <row r="127" spans="1:9" x14ac:dyDescent="0.35">
      <c r="A127" t="str">
        <v>supersonicFlight</v>
      </c>
      <c r="B127" t="str">
        <v>supersonicFlight</v>
      </c>
      <c r="H127">
        <f t="shared" si="1"/>
        <v>7</v>
      </c>
      <c r="I127">
        <f>TreeDesign!L9</f>
        <v>0</v>
      </c>
    </row>
    <row r="128" spans="1:9" x14ac:dyDescent="0.35">
      <c r="A128" t="str">
        <v>advAerodynamics</v>
      </c>
      <c r="B128" t="str">
        <v>advAerodynamics</v>
      </c>
      <c r="H128">
        <f t="shared" si="1"/>
        <v>8</v>
      </c>
      <c r="I128">
        <f>TreeDesign!L10</f>
        <v>0</v>
      </c>
    </row>
    <row r="129" spans="1:9" x14ac:dyDescent="0.35">
      <c r="A129" t="str">
        <v>efficientFlightSystems</v>
      </c>
      <c r="B129" t="str">
        <v>efficientFlightSystems</v>
      </c>
      <c r="H129">
        <f t="shared" si="1"/>
        <v>9</v>
      </c>
      <c r="I129">
        <f>TreeDesign!L11</f>
        <v>0</v>
      </c>
    </row>
    <row r="130" spans="1:9" x14ac:dyDescent="0.35">
      <c r="A130" t="str">
        <v>fieldScience</v>
      </c>
      <c r="B130" t="str">
        <v>fieldScience</v>
      </c>
      <c r="H130">
        <f t="shared" si="1"/>
        <v>10</v>
      </c>
      <c r="I130">
        <f>TreeDesign!L12</f>
        <v>0</v>
      </c>
    </row>
    <row r="131" spans="1:9" x14ac:dyDescent="0.35">
      <c r="A131" t="str">
        <v>advExploration</v>
      </c>
      <c r="B131" t="str">
        <v>advExploration</v>
      </c>
      <c r="H131">
        <f t="shared" si="1"/>
        <v>11</v>
      </c>
      <c r="I131">
        <f>TreeDesign!L13</f>
        <v>0</v>
      </c>
    </row>
    <row r="132" spans="1:9" x14ac:dyDescent="0.35">
      <c r="A132" t="str">
        <v>heatManagementSystems</v>
      </c>
      <c r="B132" t="str">
        <v>heatManagementSystems</v>
      </c>
      <c r="H132">
        <f t="shared" si="1"/>
        <v>12</v>
      </c>
      <c r="I132">
        <f>TreeDesign!L14</f>
        <v>0</v>
      </c>
    </row>
    <row r="133" spans="1:9" x14ac:dyDescent="0.35">
      <c r="A133" t="str">
        <v>commandModules</v>
      </c>
      <c r="B133" t="str">
        <v>commandModules</v>
      </c>
      <c r="H133">
        <f t="shared" si="1"/>
        <v>13</v>
      </c>
      <c r="I133">
        <f>TreeDesign!L15</f>
        <v>0</v>
      </c>
    </row>
    <row r="134" spans="1:9" x14ac:dyDescent="0.35">
      <c r="A134" t="str">
        <v>exactScience</v>
      </c>
      <c r="B134" t="str">
        <v>exactScience</v>
      </c>
      <c r="H134">
        <f t="shared" si="1"/>
        <v>14</v>
      </c>
      <c r="I134">
        <f>TreeDesign!L16</f>
        <v>0</v>
      </c>
    </row>
    <row r="135" spans="1:9" x14ac:dyDescent="0.35">
      <c r="A135" t="str">
        <v>precisionEngineering</v>
      </c>
      <c r="B135" t="str">
        <v>precisionEngineering</v>
      </c>
      <c r="H135">
        <f t="shared" si="1"/>
        <v>15</v>
      </c>
      <c r="I135">
        <f>TreeDesign!L17</f>
        <v>0</v>
      </c>
    </row>
    <row r="136" spans="1:9" x14ac:dyDescent="0.35">
      <c r="A136" t="str">
        <v>lowGainCommunications</v>
      </c>
      <c r="B136" t="str">
        <v>lowGainCommunications</v>
      </c>
      <c r="H136">
        <f t="shared" si="1"/>
        <v>16</v>
      </c>
      <c r="I136">
        <f>TreeDesign!L18</f>
        <v>0</v>
      </c>
    </row>
    <row r="137" spans="1:9" x14ac:dyDescent="0.35">
      <c r="A137" t="str">
        <v>communicationSatellites</v>
      </c>
      <c r="B137" t="str">
        <v>communicationSatellites</v>
      </c>
      <c r="H137">
        <f t="shared" si="1"/>
        <v>17</v>
      </c>
      <c r="I137">
        <f>TreeDesign!L19</f>
        <v>0</v>
      </c>
    </row>
    <row r="138" spans="1:9" x14ac:dyDescent="0.35">
      <c r="A138" t="str">
        <v>advancedAvionics</v>
      </c>
      <c r="B138" t="str">
        <v>advancedAvionics</v>
      </c>
      <c r="H138">
        <f t="shared" si="1"/>
        <v>18</v>
      </c>
      <c r="I138">
        <f>TreeDesign!L20</f>
        <v>0</v>
      </c>
    </row>
    <row r="139" spans="1:9" x14ac:dyDescent="0.35">
      <c r="A139" t="str">
        <v>improvedSolarTech</v>
      </c>
      <c r="B139" t="str">
        <v>improvedSolarTech</v>
      </c>
      <c r="H139">
        <f t="shared" si="1"/>
        <v>19</v>
      </c>
      <c r="I139">
        <f>TreeDesign!L21</f>
        <v>0</v>
      </c>
    </row>
    <row r="140" spans="1:9" x14ac:dyDescent="0.35">
      <c r="A140" t="str">
        <v>advElectrics</v>
      </c>
      <c r="B140" t="str">
        <v>advElectrics</v>
      </c>
      <c r="H140">
        <f t="shared" si="1"/>
        <v>20</v>
      </c>
      <c r="I140">
        <f>TreeDesign!L22</f>
        <v>0</v>
      </c>
    </row>
    <row r="141" spans="1:9" x14ac:dyDescent="0.35">
      <c r="A141" t="str">
        <v>hydroponics</v>
      </c>
      <c r="B141" t="str">
        <v>hydroponics</v>
      </c>
      <c r="H141">
        <f t="shared" si="1"/>
        <v>21</v>
      </c>
      <c r="I141">
        <f>TreeDesign!L23</f>
        <v>0</v>
      </c>
    </row>
    <row r="142" spans="1:9" x14ac:dyDescent="0.35">
      <c r="A142" t="str">
        <v>earlyLogistics</v>
      </c>
      <c r="B142" t="str">
        <v>earlyLogistics</v>
      </c>
      <c r="H142">
        <f t="shared" si="1"/>
        <v>22</v>
      </c>
      <c r="I142">
        <f>TreeDesign!L24</f>
        <v>0</v>
      </c>
    </row>
    <row r="143" spans="1:9" x14ac:dyDescent="0.35">
      <c r="A143" t="str">
        <v>tier6_bottom</v>
      </c>
      <c r="B143" t="str">
        <v>tier6_bottom</v>
      </c>
      <c r="H143">
        <f t="shared" si="1"/>
        <v>23</v>
      </c>
      <c r="I143">
        <f>TreeDesign!L25</f>
        <v>0</v>
      </c>
    </row>
    <row r="144" spans="1:9" x14ac:dyDescent="0.35">
      <c r="A144" t="str">
        <v>precisionLiquidFuelPropulsion</v>
      </c>
      <c r="B144" t="str">
        <v>precisionLiquidFuelPropulsion</v>
      </c>
      <c r="H144">
        <f t="shared" si="1"/>
        <v>24</v>
      </c>
      <c r="I144">
        <f>TreeDesign!L26</f>
        <v>0</v>
      </c>
    </row>
    <row r="145" spans="1:9" x14ac:dyDescent="0.35">
      <c r="A145" t="str">
        <v>heavierCryoRocketry</v>
      </c>
      <c r="B145" t="str">
        <v>heavierCryoRocketry</v>
      </c>
      <c r="H145">
        <f t="shared" si="1"/>
        <v>25</v>
      </c>
      <c r="I145">
        <f>TreeDesign!L27</f>
        <v>0</v>
      </c>
    </row>
    <row r="146" spans="1:9" x14ac:dyDescent="0.35">
      <c r="A146" t="str">
        <v>heavierLiquidFuelRocketry</v>
      </c>
      <c r="B146" t="str">
        <v>heavierLiquidFuelRocketry</v>
      </c>
      <c r="H146">
        <f t="shared" si="1"/>
        <v>26</v>
      </c>
      <c r="I146">
        <f>TreeDesign!L28</f>
        <v>0</v>
      </c>
    </row>
    <row r="147" spans="1:9" x14ac:dyDescent="0.35">
      <c r="A147" t="str">
        <v>commandModulesExtensions</v>
      </c>
      <c r="B147" t="str">
        <v>commandModulesExtensions</v>
      </c>
      <c r="H147">
        <f t="shared" si="1"/>
        <v>27</v>
      </c>
      <c r="I147">
        <f>TreeDesign!L29</f>
        <v>0</v>
      </c>
    </row>
    <row r="148" spans="1:9" x14ac:dyDescent="0.35">
      <c r="A148" t="str">
        <v>tier7</v>
      </c>
      <c r="B148" t="str">
        <v>tier7</v>
      </c>
      <c r="H148">
        <f t="shared" si="1"/>
        <v>28</v>
      </c>
      <c r="I148">
        <f>TreeDesign!L30</f>
        <v>0</v>
      </c>
    </row>
    <row r="149" spans="1:9" x14ac:dyDescent="0.35">
      <c r="A149" t="str">
        <v>largerBoosters</v>
      </c>
      <c r="B149" t="str">
        <v>largerBoosters</v>
      </c>
      <c r="H149">
        <f t="shared" si="1"/>
        <v>29</v>
      </c>
      <c r="I149">
        <f>TreeDesign!L31</f>
        <v>0</v>
      </c>
    </row>
    <row r="150" spans="1:9" x14ac:dyDescent="0.35">
      <c r="A150" t="str">
        <v>nuclearPower</v>
      </c>
      <c r="B150" t="str">
        <v>nuclearPower</v>
      </c>
      <c r="H150">
        <f t="shared" si="1"/>
        <v>30</v>
      </c>
      <c r="I150">
        <f>TreeDesign!L32</f>
        <v>0</v>
      </c>
    </row>
    <row r="151" spans="1:9" x14ac:dyDescent="0.35">
      <c r="A151" t="str">
        <v>nuclearPropulsion</v>
      </c>
      <c r="B151" t="str">
        <v>nuclearPropulsion</v>
      </c>
      <c r="H151">
        <f t="shared" si="1"/>
        <v>31</v>
      </c>
      <c r="I151">
        <f>TreeDesign!L33</f>
        <v>0</v>
      </c>
    </row>
    <row r="152" spans="1:9" x14ac:dyDescent="0.35">
      <c r="A152" t="str">
        <v>earlyIonPropulsion</v>
      </c>
      <c r="B152" t="str">
        <v>earlyIonPropulsion</v>
      </c>
      <c r="H152">
        <f t="shared" si="1"/>
        <v>32</v>
      </c>
      <c r="I152">
        <f>TreeDesign!L34</f>
        <v>0</v>
      </c>
    </row>
    <row r="153" spans="1:9" x14ac:dyDescent="0.35">
      <c r="A153" t="str">
        <v>experimentalControl</v>
      </c>
      <c r="B153" t="str">
        <v>experimentalControl</v>
      </c>
      <c r="H153">
        <f t="shared" si="1"/>
        <v>33</v>
      </c>
      <c r="I153">
        <f>TreeDesign!L35</f>
        <v>0</v>
      </c>
    </row>
    <row r="154" spans="1:9" x14ac:dyDescent="0.35">
      <c r="A154" t="str">
        <v>experimentalPropulsion</v>
      </c>
      <c r="B154" t="str">
        <v>experimentalPropulsion</v>
      </c>
      <c r="H154">
        <f t="shared" si="1"/>
        <v>34</v>
      </c>
      <c r="I154">
        <f>TreeDesign!L36</f>
        <v>0</v>
      </c>
    </row>
    <row r="155" spans="1:9" x14ac:dyDescent="0.35">
      <c r="A155" t="str">
        <v>evenHeavierRocketry</v>
      </c>
      <c r="B155" t="str">
        <v>evenHeavierRocketry</v>
      </c>
      <c r="H155">
        <f t="shared" si="1"/>
        <v>35</v>
      </c>
      <c r="I155">
        <f>TreeDesign!L37</f>
        <v>0</v>
      </c>
    </row>
    <row r="156" spans="1:9" x14ac:dyDescent="0.35">
      <c r="A156" t="str">
        <v>largeVolumeContainment</v>
      </c>
      <c r="B156" t="str">
        <v>largeVolumeContainment</v>
      </c>
      <c r="H156">
        <f t="shared" si="1"/>
        <v>36</v>
      </c>
      <c r="I156">
        <f>TreeDesign!L38</f>
        <v>0</v>
      </c>
    </row>
    <row r="157" spans="1:9" x14ac:dyDescent="0.35">
      <c r="A157" t="str">
        <v>largeFlexibleFuelSystems</v>
      </c>
      <c r="B157" t="str">
        <v>largeFlexibleFuelSystems</v>
      </c>
      <c r="H157">
        <f t="shared" si="1"/>
        <v>37</v>
      </c>
      <c r="I157">
        <f>TreeDesign!L39</f>
        <v>0</v>
      </c>
    </row>
    <row r="158" spans="1:9" x14ac:dyDescent="0.35">
      <c r="A158" t="str">
        <v>enginePlates</v>
      </c>
      <c r="B158" t="str">
        <v>enginePlates</v>
      </c>
      <c r="H158">
        <f t="shared" si="1"/>
        <v>38</v>
      </c>
      <c r="I158">
        <f>TreeDesign!L40</f>
        <v>0</v>
      </c>
    </row>
    <row r="159" spans="1:9" x14ac:dyDescent="0.35">
      <c r="A159" t="str">
        <v>advMetalworks</v>
      </c>
      <c r="B159" t="str">
        <v>advMetalworks</v>
      </c>
      <c r="H159">
        <f t="shared" si="1"/>
        <v>39</v>
      </c>
      <c r="I159">
        <f>TreeDesign!L41</f>
        <v>0</v>
      </c>
    </row>
    <row r="160" spans="1:9" x14ac:dyDescent="0.35">
      <c r="A160" t="str">
        <v>composites</v>
      </c>
      <c r="B160" t="str">
        <v>composites</v>
      </c>
      <c r="H160">
        <f t="shared" si="1"/>
        <v>40</v>
      </c>
      <c r="I160">
        <f>TreeDesign!L42</f>
        <v>0</v>
      </c>
    </row>
    <row r="161" spans="1:9" x14ac:dyDescent="0.35">
      <c r="A161" t="str">
        <v>advActuators</v>
      </c>
      <c r="B161" t="str">
        <v>advActuators</v>
      </c>
      <c r="H161">
        <f t="shared" si="1"/>
        <v>1</v>
      </c>
      <c r="I161" t="str">
        <f>TreeDesign!M3</f>
        <v>tier0</v>
      </c>
    </row>
    <row r="162" spans="1:9" x14ac:dyDescent="0.35">
      <c r="A162" t="str">
        <v>highAltitudeFlight</v>
      </c>
      <c r="B162" t="str">
        <v>highAltitudeFlight</v>
      </c>
      <c r="H162">
        <f t="shared" si="1"/>
        <v>2</v>
      </c>
      <c r="I162">
        <f>TreeDesign!M4</f>
        <v>0</v>
      </c>
    </row>
    <row r="163" spans="1:9" x14ac:dyDescent="0.35">
      <c r="A163" t="str">
        <v>heavyAerodynamics</v>
      </c>
      <c r="B163" t="str">
        <v>heavyAerodynamics</v>
      </c>
      <c r="H163">
        <f t="shared" si="1"/>
        <v>3</v>
      </c>
      <c r="I163">
        <f>TreeDesign!M5</f>
        <v>0</v>
      </c>
    </row>
    <row r="164" spans="1:9" x14ac:dyDescent="0.35">
      <c r="A164" t="str">
        <v>advancedFlightSystems</v>
      </c>
      <c r="B164" t="str">
        <v>advancedFlightSystems</v>
      </c>
      <c r="H164">
        <f t="shared" si="1"/>
        <v>4</v>
      </c>
      <c r="I164">
        <f>TreeDesign!M6</f>
        <v>0</v>
      </c>
    </row>
    <row r="165" spans="1:9" x14ac:dyDescent="0.35">
      <c r="A165" t="str">
        <v>advLanding</v>
      </c>
      <c r="B165" t="str">
        <v>advLanding</v>
      </c>
      <c r="H165">
        <f t="shared" si="1"/>
        <v>5</v>
      </c>
      <c r="I165">
        <f>TreeDesign!M7</f>
        <v>0</v>
      </c>
    </row>
    <row r="166" spans="1:9" x14ac:dyDescent="0.35">
      <c r="A166" t="str">
        <v>landingFrames</v>
      </c>
      <c r="B166" t="str">
        <v>landingFrames</v>
      </c>
      <c r="H166">
        <f t="shared" si="1"/>
        <v>6</v>
      </c>
      <c r="I166">
        <f>TreeDesign!M8</f>
        <v>0</v>
      </c>
    </row>
    <row r="167" spans="1:9" x14ac:dyDescent="0.35">
      <c r="A167" t="str">
        <v>intermediateHeatManagement</v>
      </c>
      <c r="B167" t="str">
        <v>intermediateHeatManagement</v>
      </c>
      <c r="H167">
        <f t="shared" si="1"/>
        <v>7</v>
      </c>
      <c r="I167">
        <f>TreeDesign!M9</f>
        <v>0</v>
      </c>
    </row>
    <row r="168" spans="1:9" x14ac:dyDescent="0.35">
      <c r="A168" t="str">
        <v>heavyCommandModules</v>
      </c>
      <c r="B168" t="str">
        <v>heavyCommandModules</v>
      </c>
      <c r="H168">
        <f t="shared" si="1"/>
        <v>8</v>
      </c>
      <c r="I168">
        <f>TreeDesign!M10</f>
        <v>0</v>
      </c>
    </row>
    <row r="169" spans="1:9" x14ac:dyDescent="0.35">
      <c r="A169" t="str">
        <v>scienceTech</v>
      </c>
      <c r="B169" t="str">
        <v>scienceTech</v>
      </c>
      <c r="H169">
        <f t="shared" ref="H169:H232" si="2">H129</f>
        <v>9</v>
      </c>
      <c r="I169">
        <f>TreeDesign!M11</f>
        <v>0</v>
      </c>
    </row>
    <row r="170" spans="1:9" x14ac:dyDescent="0.35">
      <c r="A170" t="str">
        <v>electronics</v>
      </c>
      <c r="B170" t="str">
        <v>electronics</v>
      </c>
      <c r="H170">
        <f t="shared" si="2"/>
        <v>10</v>
      </c>
      <c r="I170">
        <f>TreeDesign!M12</f>
        <v>0</v>
      </c>
    </row>
    <row r="171" spans="1:9" x14ac:dyDescent="0.35">
      <c r="A171" t="str">
        <v>highGainCommunications</v>
      </c>
      <c r="B171" t="str">
        <v>highGainCommunications</v>
      </c>
      <c r="H171">
        <f t="shared" si="2"/>
        <v>11</v>
      </c>
      <c r="I171">
        <f>TreeDesign!M13</f>
        <v>0</v>
      </c>
    </row>
    <row r="172" spans="1:9" x14ac:dyDescent="0.35">
      <c r="A172" t="str">
        <v>unmannedTech</v>
      </c>
      <c r="B172" t="str">
        <v>unmannedTech</v>
      </c>
      <c r="H172">
        <f t="shared" si="2"/>
        <v>12</v>
      </c>
      <c r="I172">
        <f>TreeDesign!M14</f>
        <v>0</v>
      </c>
    </row>
    <row r="173" spans="1:9" x14ac:dyDescent="0.35">
      <c r="A173" t="str">
        <v>advSolarTech</v>
      </c>
      <c r="B173" t="str">
        <v>advSolarTech</v>
      </c>
      <c r="H173">
        <f t="shared" si="2"/>
        <v>13</v>
      </c>
      <c r="I173">
        <f>TreeDesign!M15</f>
        <v>0</v>
      </c>
    </row>
    <row r="174" spans="1:9" x14ac:dyDescent="0.35">
      <c r="A174" t="str">
        <v>largeElectrics</v>
      </c>
      <c r="B174" t="str">
        <v>largeElectrics</v>
      </c>
      <c r="H174">
        <f t="shared" si="2"/>
        <v>14</v>
      </c>
      <c r="I174">
        <f>TreeDesign!M16</f>
        <v>0</v>
      </c>
    </row>
    <row r="175" spans="1:9" x14ac:dyDescent="0.35">
      <c r="A175" t="str">
        <v>earlyStations</v>
      </c>
      <c r="B175" t="str">
        <v>earlyStations</v>
      </c>
      <c r="H175">
        <f t="shared" si="2"/>
        <v>15</v>
      </c>
      <c r="I175">
        <f>TreeDesign!M17</f>
        <v>0</v>
      </c>
    </row>
    <row r="176" spans="1:9" x14ac:dyDescent="0.35">
      <c r="A176" t="str">
        <v>logistics</v>
      </c>
      <c r="B176" t="str">
        <v>logistics</v>
      </c>
      <c r="H176">
        <f t="shared" si="2"/>
        <v>16</v>
      </c>
      <c r="I176">
        <f>TreeDesign!M18</f>
        <v>0</v>
      </c>
    </row>
    <row r="177" spans="1:9" x14ac:dyDescent="0.35">
      <c r="A177" t="str">
        <v>tier7_bottom</v>
      </c>
      <c r="B177" t="str">
        <v>tier7_bottom</v>
      </c>
      <c r="H177">
        <f t="shared" si="2"/>
        <v>17</v>
      </c>
      <c r="I177">
        <f>TreeDesign!M19</f>
        <v>0</v>
      </c>
    </row>
    <row r="178" spans="1:9" x14ac:dyDescent="0.35">
      <c r="A178" t="str">
        <v>nuclearFuelSystems</v>
      </c>
      <c r="B178" t="str">
        <v>nuclearFuelSystems</v>
      </c>
      <c r="H178">
        <f t="shared" si="2"/>
        <v>18</v>
      </c>
      <c r="I178">
        <f>TreeDesign!M20</f>
        <v>0</v>
      </c>
    </row>
    <row r="179" spans="1:9" x14ac:dyDescent="0.35">
      <c r="A179" t="str">
        <v>nobleGasFuelSystems</v>
      </c>
      <c r="B179" t="str">
        <v>nobleGasFuelSystems</v>
      </c>
      <c r="H179">
        <f t="shared" si="2"/>
        <v>19</v>
      </c>
      <c r="I179">
        <f>TreeDesign!M21</f>
        <v>0</v>
      </c>
    </row>
    <row r="180" spans="1:9" x14ac:dyDescent="0.35">
      <c r="A180" t="str">
        <v>experimentalCryoPropulsion</v>
      </c>
      <c r="B180" t="str">
        <v>experimentalCryoPropulsion</v>
      </c>
      <c r="H180">
        <f t="shared" si="2"/>
        <v>20</v>
      </c>
      <c r="I180">
        <f>TreeDesign!M22</f>
        <v>0</v>
      </c>
    </row>
    <row r="181" spans="1:9" x14ac:dyDescent="0.35">
      <c r="A181" t="str">
        <v>experimentalLiquidFuelPropulsion</v>
      </c>
      <c r="B181" t="str">
        <v>experimentalLiquidFuelPropulsion</v>
      </c>
      <c r="H181">
        <f t="shared" si="2"/>
        <v>21</v>
      </c>
      <c r="I181">
        <f>TreeDesign!M23</f>
        <v>0</v>
      </c>
    </row>
    <row r="182" spans="1:9" x14ac:dyDescent="0.35">
      <c r="A182" t="str">
        <v>evenHeavierCryoRocketry</v>
      </c>
      <c r="B182" t="str">
        <v>evenHeavierCryoRocketry</v>
      </c>
      <c r="H182">
        <f t="shared" si="2"/>
        <v>22</v>
      </c>
      <c r="I182">
        <f>TreeDesign!M24</f>
        <v>0</v>
      </c>
    </row>
    <row r="183" spans="1:9" x14ac:dyDescent="0.35">
      <c r="A183" t="str">
        <v>evenHeavierLiquidFuelRocketry</v>
      </c>
      <c r="B183" t="str">
        <v>evenHeavierLiquidFuelRocketry</v>
      </c>
      <c r="H183">
        <f t="shared" si="2"/>
        <v>23</v>
      </c>
      <c r="I183">
        <f>TreeDesign!M25</f>
        <v>0</v>
      </c>
    </row>
    <row r="184" spans="1:9" x14ac:dyDescent="0.35">
      <c r="A184" t="str">
        <v>heavyCommandModulesExtensions</v>
      </c>
      <c r="B184" t="str">
        <v>heavyCommandModulesExtensions</v>
      </c>
      <c r="H184">
        <f t="shared" si="2"/>
        <v>24</v>
      </c>
      <c r="I184">
        <f>TreeDesign!M26</f>
        <v>0</v>
      </c>
    </row>
    <row r="185" spans="1:9" x14ac:dyDescent="0.35">
      <c r="A185" t="str">
        <v>tier8</v>
      </c>
      <c r="B185" t="str">
        <v>tier8</v>
      </c>
      <c r="H185">
        <f t="shared" si="2"/>
        <v>25</v>
      </c>
      <c r="I185">
        <f>TreeDesign!M27</f>
        <v>0</v>
      </c>
    </row>
    <row r="186" spans="1:9" x14ac:dyDescent="0.35">
      <c r="A186" t="str">
        <v>hugeBoosters</v>
      </c>
      <c r="B186" t="str">
        <v>hugeBoosters</v>
      </c>
      <c r="H186">
        <f t="shared" si="2"/>
        <v>26</v>
      </c>
      <c r="I186">
        <f>TreeDesign!M28</f>
        <v>0</v>
      </c>
    </row>
    <row r="187" spans="1:9" x14ac:dyDescent="0.35">
      <c r="A187" t="str">
        <v>largeNuclearPower</v>
      </c>
      <c r="B187" t="str">
        <v>largeNuclearPower</v>
      </c>
      <c r="H187">
        <f t="shared" si="2"/>
        <v>27</v>
      </c>
      <c r="I187">
        <f>TreeDesign!M29</f>
        <v>0</v>
      </c>
    </row>
    <row r="188" spans="1:9" x14ac:dyDescent="0.35">
      <c r="A188" t="str">
        <v>improvedNuclearPropulsion</v>
      </c>
      <c r="B188" t="str">
        <v>improvedNuclearPropulsion</v>
      </c>
      <c r="H188">
        <f t="shared" si="2"/>
        <v>28</v>
      </c>
      <c r="I188">
        <f>TreeDesign!M30</f>
        <v>0</v>
      </c>
    </row>
    <row r="189" spans="1:9" x14ac:dyDescent="0.35">
      <c r="A189" t="str">
        <v>ionPropulsion</v>
      </c>
      <c r="B189" t="str">
        <v>ionPropulsion</v>
      </c>
      <c r="H189">
        <f t="shared" si="2"/>
        <v>29</v>
      </c>
      <c r="I189" t="str">
        <f>TreeDesign!M31</f>
        <v>start</v>
      </c>
    </row>
    <row r="190" spans="1:9" x14ac:dyDescent="0.35">
      <c r="A190" t="str">
        <v>exoticControl</v>
      </c>
      <c r="B190" t="str">
        <v>exoticControl</v>
      </c>
      <c r="H190">
        <f t="shared" si="2"/>
        <v>30</v>
      </c>
      <c r="I190">
        <f>TreeDesign!M32</f>
        <v>0</v>
      </c>
    </row>
    <row r="191" spans="1:9" x14ac:dyDescent="0.35">
      <c r="A191" t="str">
        <v>exoticPropulsion</v>
      </c>
      <c r="B191" t="str">
        <v>exoticPropulsion</v>
      </c>
      <c r="H191">
        <f t="shared" si="2"/>
        <v>31</v>
      </c>
      <c r="I191">
        <f>TreeDesign!M33</f>
        <v>0</v>
      </c>
    </row>
    <row r="192" spans="1:9" x14ac:dyDescent="0.35">
      <c r="A192" t="str">
        <v>veryHeavyRocketry</v>
      </c>
      <c r="B192" t="str">
        <v>veryHeavyRocketry</v>
      </c>
      <c r="H192">
        <f t="shared" si="2"/>
        <v>32</v>
      </c>
      <c r="I192">
        <f>TreeDesign!M34</f>
        <v>0</v>
      </c>
    </row>
    <row r="193" spans="1:9" x14ac:dyDescent="0.35">
      <c r="A193" t="str">
        <v>highPerformanceFuelSystems</v>
      </c>
      <c r="B193" t="str">
        <v>highPerformanceFuelSystems</v>
      </c>
      <c r="H193">
        <f t="shared" si="2"/>
        <v>33</v>
      </c>
      <c r="I193">
        <f>TreeDesign!M35</f>
        <v>0</v>
      </c>
    </row>
    <row r="194" spans="1:9" x14ac:dyDescent="0.35">
      <c r="A194" t="str">
        <v>hugeFlexibleFuelSystems</v>
      </c>
      <c r="B194" t="str">
        <v>hugeFlexibleFuelSystems</v>
      </c>
      <c r="H194">
        <f t="shared" si="2"/>
        <v>34</v>
      </c>
      <c r="I194">
        <f>TreeDesign!M36</f>
        <v>0</v>
      </c>
    </row>
    <row r="195" spans="1:9" x14ac:dyDescent="0.35">
      <c r="A195" t="str">
        <v>advancedDocking</v>
      </c>
      <c r="B195" t="str">
        <v>advancedDocking</v>
      </c>
      <c r="H195">
        <f t="shared" si="2"/>
        <v>35</v>
      </c>
      <c r="I195">
        <f>TreeDesign!M37</f>
        <v>0</v>
      </c>
    </row>
    <row r="196" spans="1:9" x14ac:dyDescent="0.35">
      <c r="A196" t="str">
        <v>nanolathing</v>
      </c>
      <c r="B196" t="str">
        <v>nanolathing</v>
      </c>
      <c r="H196">
        <f t="shared" si="2"/>
        <v>36</v>
      </c>
      <c r="I196">
        <f>TreeDesign!M38</f>
        <v>0</v>
      </c>
    </row>
    <row r="197" spans="1:9" x14ac:dyDescent="0.35">
      <c r="A197" t="str">
        <v>metaMaterials</v>
      </c>
      <c r="B197" t="str">
        <v>metaMaterials</v>
      </c>
      <c r="H197">
        <f t="shared" si="2"/>
        <v>37</v>
      </c>
      <c r="I197">
        <f>TreeDesign!M39</f>
        <v>0</v>
      </c>
    </row>
    <row r="198" spans="1:9" x14ac:dyDescent="0.35">
      <c r="A198" t="str">
        <v>experimentalActuators</v>
      </c>
      <c r="B198" t="str">
        <v>experimentalActuators</v>
      </c>
      <c r="H198">
        <f t="shared" si="2"/>
        <v>38</v>
      </c>
      <c r="I198">
        <f>TreeDesign!M40</f>
        <v>0</v>
      </c>
    </row>
    <row r="199" spans="1:9" x14ac:dyDescent="0.35">
      <c r="A199" t="str">
        <v>hypersonicFlight</v>
      </c>
      <c r="B199" t="str">
        <v>hypersonicFlight</v>
      </c>
      <c r="H199">
        <f t="shared" si="2"/>
        <v>39</v>
      </c>
      <c r="I199">
        <f>TreeDesign!M41</f>
        <v>0</v>
      </c>
    </row>
    <row r="200" spans="1:9" x14ac:dyDescent="0.35">
      <c r="A200" t="str">
        <v>experimentalAerodynamics</v>
      </c>
      <c r="B200" t="str">
        <v>experimentalAerodynamics</v>
      </c>
      <c r="H200">
        <f t="shared" si="2"/>
        <v>40</v>
      </c>
      <c r="I200">
        <f>TreeDesign!M42</f>
        <v>0</v>
      </c>
    </row>
    <row r="201" spans="1:9" x14ac:dyDescent="0.35">
      <c r="A201" t="str">
        <v>specializedFlightSystems</v>
      </c>
      <c r="B201" t="str">
        <v>specializedFlightSystems</v>
      </c>
      <c r="H201">
        <f t="shared" si="2"/>
        <v>1</v>
      </c>
      <c r="I201">
        <f>TreeDesign!N3</f>
        <v>0</v>
      </c>
    </row>
    <row r="202" spans="1:9" x14ac:dyDescent="0.35">
      <c r="A202" t="str">
        <v>heavyLanding</v>
      </c>
      <c r="B202" t="str">
        <v>heavyLanding</v>
      </c>
      <c r="H202">
        <f t="shared" si="2"/>
        <v>2</v>
      </c>
      <c r="I202">
        <f>TreeDesign!N4</f>
        <v>0</v>
      </c>
    </row>
    <row r="203" spans="1:9" x14ac:dyDescent="0.35">
      <c r="A203" t="str">
        <v>heavyDutyLandingFrames</v>
      </c>
      <c r="B203" t="str">
        <v>heavyDutyLandingFrames</v>
      </c>
      <c r="H203">
        <f t="shared" si="2"/>
        <v>3</v>
      </c>
      <c r="I203">
        <f>TreeDesign!N5</f>
        <v>0</v>
      </c>
    </row>
    <row r="204" spans="1:9" x14ac:dyDescent="0.35">
      <c r="A204" t="str">
        <v>advHeatManagement</v>
      </c>
      <c r="B204" t="str">
        <v>advHeatManagement</v>
      </c>
      <c r="H204">
        <f t="shared" si="2"/>
        <v>4</v>
      </c>
      <c r="I204">
        <f>TreeDesign!N6</f>
        <v>0</v>
      </c>
    </row>
    <row r="205" spans="1:9" x14ac:dyDescent="0.35">
      <c r="A205" t="str">
        <v>specializedCommandModules</v>
      </c>
      <c r="B205" t="str">
        <v>specializedCommandModules</v>
      </c>
      <c r="H205">
        <f t="shared" si="2"/>
        <v>5</v>
      </c>
      <c r="I205">
        <f>TreeDesign!N7</f>
        <v>0</v>
      </c>
    </row>
    <row r="206" spans="1:9" x14ac:dyDescent="0.35">
      <c r="A206" t="str">
        <v>advScienceTech</v>
      </c>
      <c r="B206" t="str">
        <v>advScienceTech</v>
      </c>
      <c r="H206">
        <f t="shared" si="2"/>
        <v>6</v>
      </c>
      <c r="I206">
        <f>TreeDesign!N8</f>
        <v>0</v>
      </c>
    </row>
    <row r="207" spans="1:9" x14ac:dyDescent="0.35">
      <c r="A207" t="str">
        <v>specializedScienceTech</v>
      </c>
      <c r="B207" t="str">
        <v>specializedScienceTech</v>
      </c>
      <c r="H207">
        <f t="shared" si="2"/>
        <v>7</v>
      </c>
      <c r="I207">
        <f>TreeDesign!N9</f>
        <v>0</v>
      </c>
    </row>
    <row r="208" spans="1:9" x14ac:dyDescent="0.35">
      <c r="A208" t="str">
        <v>signalProcessing</v>
      </c>
      <c r="B208" t="str">
        <v>signalProcessing</v>
      </c>
      <c r="H208">
        <f t="shared" si="2"/>
        <v>8</v>
      </c>
      <c r="I208">
        <f>TreeDesign!N10</f>
        <v>0</v>
      </c>
    </row>
    <row r="209" spans="1:9" x14ac:dyDescent="0.35">
      <c r="A209" t="str">
        <v>advUnmanned</v>
      </c>
      <c r="B209" t="str">
        <v>advUnmanned</v>
      </c>
      <c r="H209">
        <f t="shared" si="2"/>
        <v>9</v>
      </c>
      <c r="I209">
        <f>TreeDesign!N11</f>
        <v>0</v>
      </c>
    </row>
    <row r="210" spans="1:9" x14ac:dyDescent="0.35">
      <c r="A210" t="str">
        <v>automation</v>
      </c>
      <c r="B210" t="str">
        <v>automation</v>
      </c>
      <c r="H210">
        <f t="shared" si="2"/>
        <v>10</v>
      </c>
      <c r="I210">
        <f>TreeDesign!N12</f>
        <v>0</v>
      </c>
    </row>
    <row r="211" spans="1:9" x14ac:dyDescent="0.35">
      <c r="A211" t="str">
        <v>advPVMaterials</v>
      </c>
      <c r="B211" t="str">
        <v>advPVMaterials</v>
      </c>
      <c r="H211">
        <f t="shared" si="2"/>
        <v>11</v>
      </c>
      <c r="I211">
        <f>TreeDesign!N13</f>
        <v>0</v>
      </c>
    </row>
    <row r="212" spans="1:9" x14ac:dyDescent="0.35">
      <c r="A212" t="str">
        <v>specializedElectrics</v>
      </c>
      <c r="B212" t="str">
        <v>specializedElectrics</v>
      </c>
      <c r="H212">
        <f t="shared" si="2"/>
        <v>12</v>
      </c>
      <c r="I212">
        <f>TreeDesign!N14</f>
        <v>0</v>
      </c>
    </row>
    <row r="213" spans="1:9" x14ac:dyDescent="0.35">
      <c r="A213" t="str">
        <v>shortTermHabitation</v>
      </c>
      <c r="B213" t="str">
        <v>shortTermHabitation</v>
      </c>
      <c r="H213">
        <f t="shared" si="2"/>
        <v>13</v>
      </c>
      <c r="I213">
        <f>TreeDesign!N15</f>
        <v>0</v>
      </c>
    </row>
    <row r="214" spans="1:9" x14ac:dyDescent="0.35">
      <c r="A214" t="str">
        <v>isru</v>
      </c>
      <c r="B214" t="str">
        <v>isru</v>
      </c>
      <c r="H214">
        <f t="shared" si="2"/>
        <v>14</v>
      </c>
      <c r="I214">
        <f>TreeDesign!N16</f>
        <v>0</v>
      </c>
    </row>
    <row r="215" spans="1:9" x14ac:dyDescent="0.35">
      <c r="A215" t="str">
        <v>tier8_bottom</v>
      </c>
      <c r="B215" t="str">
        <v>tier8_bottom</v>
      </c>
      <c r="H215">
        <f t="shared" si="2"/>
        <v>15</v>
      </c>
      <c r="I215">
        <f>TreeDesign!N17</f>
        <v>0</v>
      </c>
    </row>
    <row r="216" spans="1:9" x14ac:dyDescent="0.35">
      <c r="A216" t="str">
        <v>exoticCryoPropulsion</v>
      </c>
      <c r="B216" t="str">
        <v>exoticCryoPropulsion</v>
      </c>
      <c r="H216">
        <f t="shared" si="2"/>
        <v>16</v>
      </c>
      <c r="I216">
        <f>TreeDesign!N18</f>
        <v>0</v>
      </c>
    </row>
    <row r="217" spans="1:9" x14ac:dyDescent="0.35">
      <c r="A217" t="str">
        <v>exoticLiquidFuelPropulsion</v>
      </c>
      <c r="B217" t="str">
        <v>exoticLiquidFuelPropulsion</v>
      </c>
      <c r="H217">
        <f t="shared" si="2"/>
        <v>17</v>
      </c>
      <c r="I217">
        <f>TreeDesign!N19</f>
        <v>0</v>
      </c>
    </row>
    <row r="218" spans="1:9" x14ac:dyDescent="0.35">
      <c r="A218" t="str">
        <v>veryHeavyCryoRocketry</v>
      </c>
      <c r="B218" t="str">
        <v>veryHeavyCryoRocketry</v>
      </c>
      <c r="H218">
        <f t="shared" si="2"/>
        <v>18</v>
      </c>
      <c r="I218">
        <f>TreeDesign!N20</f>
        <v>0</v>
      </c>
    </row>
    <row r="219" spans="1:9" x14ac:dyDescent="0.35">
      <c r="A219" t="str">
        <v>veryHeavyLiquidFuelRocketry</v>
      </c>
      <c r="B219" t="str">
        <v>veryHeavyLiquidFuelRocketry</v>
      </c>
      <c r="H219">
        <f t="shared" si="2"/>
        <v>19</v>
      </c>
      <c r="I219">
        <f>TreeDesign!N21</f>
        <v>0</v>
      </c>
    </row>
    <row r="220" spans="1:9" x14ac:dyDescent="0.35">
      <c r="A220" t="str">
        <v>tier9</v>
      </c>
      <c r="B220" t="str">
        <v>tier9</v>
      </c>
      <c r="H220">
        <f t="shared" si="2"/>
        <v>20</v>
      </c>
      <c r="I220">
        <f>TreeDesign!N22</f>
        <v>0</v>
      </c>
    </row>
    <row r="221" spans="1:9" x14ac:dyDescent="0.35">
      <c r="A221" t="str">
        <v>gargantuanBoosters</v>
      </c>
      <c r="B221" t="str">
        <v>gargantuanBoosters</v>
      </c>
      <c r="H221">
        <f t="shared" si="2"/>
        <v>21</v>
      </c>
      <c r="I221">
        <f>TreeDesign!N23</f>
        <v>0</v>
      </c>
    </row>
    <row r="222" spans="1:9" x14ac:dyDescent="0.35">
      <c r="A222" t="str">
        <v>advNuclearPower</v>
      </c>
      <c r="B222" t="str">
        <v>advNuclearPower</v>
      </c>
      <c r="H222">
        <f t="shared" si="2"/>
        <v>22</v>
      </c>
      <c r="I222">
        <f>TreeDesign!N24</f>
        <v>0</v>
      </c>
    </row>
    <row r="223" spans="1:9" x14ac:dyDescent="0.35">
      <c r="A223" t="str">
        <v>advNuclearPropulsion</v>
      </c>
      <c r="B223" t="str">
        <v>advNuclearPropulsion</v>
      </c>
      <c r="H223">
        <f t="shared" si="2"/>
        <v>23</v>
      </c>
      <c r="I223">
        <f>TreeDesign!N25</f>
        <v>0</v>
      </c>
    </row>
    <row r="224" spans="1:9" x14ac:dyDescent="0.35">
      <c r="A224" t="str">
        <v>advIonPropulsion</v>
      </c>
      <c r="B224" t="str">
        <v>advIonPropulsion</v>
      </c>
      <c r="H224">
        <f t="shared" si="2"/>
        <v>24</v>
      </c>
      <c r="I224">
        <f>TreeDesign!N26</f>
        <v>0</v>
      </c>
    </row>
    <row r="225" spans="1:9" x14ac:dyDescent="0.35">
      <c r="A225" t="str">
        <v>aBitMoreExoticPropulsion</v>
      </c>
      <c r="B225" t="str">
        <v>aBitMoreExoticPropulsion</v>
      </c>
      <c r="H225">
        <f t="shared" si="2"/>
        <v>25</v>
      </c>
      <c r="I225">
        <f>TreeDesign!N27</f>
        <v>0</v>
      </c>
    </row>
    <row r="226" spans="1:9" x14ac:dyDescent="0.35">
      <c r="A226" t="str">
        <v>experimentalRocketry</v>
      </c>
      <c r="B226" t="str">
        <v>experimentalRocketry</v>
      </c>
      <c r="H226">
        <f t="shared" si="2"/>
        <v>26</v>
      </c>
      <c r="I226">
        <f>TreeDesign!N28</f>
        <v>0</v>
      </c>
    </row>
    <row r="227" spans="1:9" x14ac:dyDescent="0.35">
      <c r="A227" t="str">
        <v>specializedFuelStorage</v>
      </c>
      <c r="B227" t="str">
        <v>specializedFuelStorage</v>
      </c>
      <c r="H227">
        <f t="shared" si="2"/>
        <v>27</v>
      </c>
      <c r="I227" t="str">
        <f>TreeDesign!N29</f>
        <v>basicLaunchStands</v>
      </c>
    </row>
    <row r="228" spans="1:9" x14ac:dyDescent="0.35">
      <c r="A228" t="str">
        <v>highPerformanceFlexibleFuelSystems</v>
      </c>
      <c r="B228" t="str">
        <v>highPerformanceFlexibleFuelSystems</v>
      </c>
      <c r="H228">
        <f t="shared" si="2"/>
        <v>28</v>
      </c>
      <c r="I228" t="str">
        <f>TreeDesign!N30</f>
        <v>otherParts</v>
      </c>
    </row>
    <row r="229" spans="1:9" x14ac:dyDescent="0.35">
      <c r="A229" t="str">
        <v>advancedEnginePlates</v>
      </c>
      <c r="B229" t="str">
        <v>advancedEnginePlates</v>
      </c>
      <c r="H229">
        <f t="shared" si="2"/>
        <v>29</v>
      </c>
      <c r="I229">
        <f>TreeDesign!N31</f>
        <v>0</v>
      </c>
    </row>
    <row r="230" spans="1:9" x14ac:dyDescent="0.35">
      <c r="A230" t="str">
        <v>exoticAlloys</v>
      </c>
      <c r="B230" t="str">
        <v>exoticAlloys</v>
      </c>
      <c r="H230">
        <f t="shared" si="2"/>
        <v>30</v>
      </c>
      <c r="I230" t="str">
        <f>TreeDesign!N32</f>
        <v>groundVehicles</v>
      </c>
    </row>
    <row r="231" spans="1:9" x14ac:dyDescent="0.35">
      <c r="A231" t="str">
        <v>orbitalAssembly</v>
      </c>
      <c r="B231" t="str">
        <v>orbitalAssembly</v>
      </c>
      <c r="H231">
        <f t="shared" si="2"/>
        <v>31</v>
      </c>
      <c r="I231">
        <f>TreeDesign!N33</f>
        <v>0</v>
      </c>
    </row>
    <row r="232" spans="1:9" x14ac:dyDescent="0.35">
      <c r="A232" t="str">
        <v>offworldManufacturing</v>
      </c>
      <c r="B232" t="str">
        <v>offworldManufacturing</v>
      </c>
      <c r="H232">
        <f t="shared" si="2"/>
        <v>32</v>
      </c>
      <c r="I232">
        <f>TreeDesign!N34</f>
        <v>0</v>
      </c>
    </row>
    <row r="233" spans="1:9" x14ac:dyDescent="0.35">
      <c r="A233" t="str">
        <v>aerospaceTech</v>
      </c>
      <c r="B233" t="str">
        <v>aerospaceTech</v>
      </c>
      <c r="H233">
        <f t="shared" ref="H233:H296" si="3">H193</f>
        <v>33</v>
      </c>
      <c r="I233">
        <f>TreeDesign!N35</f>
        <v>0</v>
      </c>
    </row>
    <row r="234" spans="1:9" x14ac:dyDescent="0.35">
      <c r="A234" t="str">
        <v>aerospaceComposites</v>
      </c>
      <c r="B234" t="str">
        <v>aerospaceComposites</v>
      </c>
      <c r="H234">
        <f t="shared" si="3"/>
        <v>34</v>
      </c>
      <c r="I234">
        <f>TreeDesign!N36</f>
        <v>0</v>
      </c>
    </row>
    <row r="235" spans="1:9" x14ac:dyDescent="0.35">
      <c r="A235" t="str">
        <v>experimentalFlightSystems</v>
      </c>
      <c r="B235" t="str">
        <v>experimentalFlightSystems</v>
      </c>
      <c r="H235">
        <f t="shared" si="3"/>
        <v>35</v>
      </c>
      <c r="I235">
        <f>TreeDesign!N37</f>
        <v>0</v>
      </c>
    </row>
    <row r="236" spans="1:9" x14ac:dyDescent="0.35">
      <c r="A236" t="str">
        <v>advancedMotors</v>
      </c>
      <c r="B236" t="str">
        <v>advancedMotors</v>
      </c>
      <c r="H236">
        <f t="shared" si="3"/>
        <v>36</v>
      </c>
      <c r="I236">
        <f>TreeDesign!N38</f>
        <v>0</v>
      </c>
    </row>
    <row r="237" spans="1:9" x14ac:dyDescent="0.35">
      <c r="A237" t="str">
        <v>experimentalHeatManagement</v>
      </c>
      <c r="B237" t="str">
        <v>experimentalHeatManagement</v>
      </c>
      <c r="H237">
        <f t="shared" si="3"/>
        <v>37</v>
      </c>
      <c r="I237">
        <f>TreeDesign!N39</f>
        <v>0</v>
      </c>
    </row>
    <row r="238" spans="1:9" x14ac:dyDescent="0.35">
      <c r="A238" t="str">
        <v>specializedCommandCenters</v>
      </c>
      <c r="B238" t="str">
        <v>specializedCommandCenters</v>
      </c>
      <c r="H238">
        <f t="shared" si="3"/>
        <v>38</v>
      </c>
      <c r="I238">
        <f>TreeDesign!N40</f>
        <v>0</v>
      </c>
    </row>
    <row r="239" spans="1:9" x14ac:dyDescent="0.35">
      <c r="A239" t="str">
        <v>specializedLanders</v>
      </c>
      <c r="B239" t="str">
        <v>specializedLanders</v>
      </c>
      <c r="H239">
        <f t="shared" si="3"/>
        <v>39</v>
      </c>
      <c r="I239">
        <f>TreeDesign!N41</f>
        <v>0</v>
      </c>
    </row>
    <row r="240" spans="1:9" x14ac:dyDescent="0.35">
      <c r="A240" t="str">
        <v>experimentalScience</v>
      </c>
      <c r="B240" t="str">
        <v>experimentalScience</v>
      </c>
      <c r="H240">
        <f t="shared" si="3"/>
        <v>40</v>
      </c>
      <c r="I240">
        <f>TreeDesign!N42</f>
        <v>0</v>
      </c>
    </row>
    <row r="241" spans="1:9" x14ac:dyDescent="0.35">
      <c r="A241" t="str">
        <v>longTermScienceTech</v>
      </c>
      <c r="B241" t="str">
        <v>longTermScienceTech</v>
      </c>
      <c r="H241">
        <f t="shared" si="3"/>
        <v>1</v>
      </c>
      <c r="I241" t="str">
        <f>TreeDesign!O3</f>
        <v>tier1</v>
      </c>
    </row>
    <row r="242" spans="1:9" x14ac:dyDescent="0.35">
      <c r="A242" t="str">
        <v>digitalSignalProcessing</v>
      </c>
      <c r="B242" t="str">
        <v>digitalSignalProcessing</v>
      </c>
      <c r="H242">
        <f t="shared" si="3"/>
        <v>2</v>
      </c>
      <c r="I242">
        <f>TreeDesign!O4</f>
        <v>0</v>
      </c>
    </row>
    <row r="243" spans="1:9" x14ac:dyDescent="0.35">
      <c r="A243" t="str">
        <v>largeUnmanned</v>
      </c>
      <c r="B243" t="str">
        <v>largeUnmanned</v>
      </c>
      <c r="H243">
        <f t="shared" si="3"/>
        <v>3</v>
      </c>
      <c r="I243">
        <f>TreeDesign!O5</f>
        <v>0</v>
      </c>
    </row>
    <row r="244" spans="1:9" x14ac:dyDescent="0.35">
      <c r="A244" t="str">
        <v>mechatronics</v>
      </c>
      <c r="B244" t="str">
        <v>mechatronics</v>
      </c>
      <c r="H244">
        <f t="shared" si="3"/>
        <v>4</v>
      </c>
      <c r="I244">
        <f>TreeDesign!O6</f>
        <v>0</v>
      </c>
    </row>
    <row r="245" spans="1:9" x14ac:dyDescent="0.35">
      <c r="A245" t="str">
        <v>cuttingEdgeSolarTech</v>
      </c>
      <c r="B245" t="str">
        <v>cuttingEdgeSolarTech</v>
      </c>
      <c r="H245">
        <f t="shared" si="3"/>
        <v>5</v>
      </c>
      <c r="I245">
        <f>TreeDesign!O7</f>
        <v>0</v>
      </c>
    </row>
    <row r="246" spans="1:9" x14ac:dyDescent="0.35">
      <c r="A246" t="str">
        <v>experimentalElectrics</v>
      </c>
      <c r="B246" t="str">
        <v>experimentalElectrics</v>
      </c>
      <c r="H246">
        <f t="shared" si="3"/>
        <v>6</v>
      </c>
      <c r="I246">
        <f>TreeDesign!O8</f>
        <v>0</v>
      </c>
    </row>
    <row r="247" spans="1:9" x14ac:dyDescent="0.35">
      <c r="A247" t="str">
        <v>longTermHabitation</v>
      </c>
      <c r="B247" t="str">
        <v>longTermHabitation</v>
      </c>
      <c r="H247">
        <f t="shared" si="3"/>
        <v>7</v>
      </c>
      <c r="I247">
        <f>TreeDesign!O9</f>
        <v>0</v>
      </c>
    </row>
    <row r="248" spans="1:9" x14ac:dyDescent="0.35">
      <c r="A248" t="str">
        <v>advLogistics</v>
      </c>
      <c r="B248" t="str">
        <v>advLogistics</v>
      </c>
      <c r="H248">
        <f t="shared" si="3"/>
        <v>8</v>
      </c>
      <c r="I248">
        <f>TreeDesign!O10</f>
        <v>0</v>
      </c>
    </row>
    <row r="249" spans="1:9" x14ac:dyDescent="0.35">
      <c r="A249" t="str">
        <v>tier9_bottom</v>
      </c>
      <c r="B249" t="str">
        <v>tier9_bottom</v>
      </c>
      <c r="H249">
        <f t="shared" si="3"/>
        <v>9</v>
      </c>
      <c r="I249">
        <f>TreeDesign!O11</f>
        <v>0</v>
      </c>
    </row>
    <row r="250" spans="1:9" x14ac:dyDescent="0.35">
      <c r="A250" t="str">
        <v>aBitMoreExoticCryoPropulsion</v>
      </c>
      <c r="B250" t="str">
        <v>aBitMoreExoticCryoPropulsion</v>
      </c>
      <c r="H250">
        <f t="shared" si="3"/>
        <v>10</v>
      </c>
      <c r="I250">
        <f>TreeDesign!O12</f>
        <v>0</v>
      </c>
    </row>
    <row r="251" spans="1:9" x14ac:dyDescent="0.35">
      <c r="A251" t="str">
        <v>aBitMoreExoticLiquidFuelPropulsion</v>
      </c>
      <c r="B251" t="str">
        <v>aBitMoreExoticLiquidFuelPropulsion</v>
      </c>
      <c r="H251">
        <f t="shared" si="3"/>
        <v>11</v>
      </c>
      <c r="I251">
        <f>TreeDesign!O13</f>
        <v>0</v>
      </c>
    </row>
    <row r="252" spans="1:9" x14ac:dyDescent="0.35">
      <c r="A252" t="str">
        <v>experimentalCryoRocketry</v>
      </c>
      <c r="B252" t="str">
        <v>experimentalCryoRocketry</v>
      </c>
      <c r="H252">
        <f t="shared" si="3"/>
        <v>12</v>
      </c>
      <c r="I252">
        <f>TreeDesign!O14</f>
        <v>0</v>
      </c>
    </row>
    <row r="253" spans="1:9" x14ac:dyDescent="0.35">
      <c r="A253" t="str">
        <v>experimentalLiquidFuelRocketry</v>
      </c>
      <c r="B253" t="str">
        <v>experimentalLiquidFuelRocketry</v>
      </c>
      <c r="H253">
        <f t="shared" si="3"/>
        <v>13</v>
      </c>
      <c r="I253">
        <f>TreeDesign!O15</f>
        <v>0</v>
      </c>
    </row>
    <row r="254" spans="1:9" x14ac:dyDescent="0.35">
      <c r="A254" t="str">
        <v>tier10</v>
      </c>
      <c r="B254" t="str">
        <v>tier10</v>
      </c>
      <c r="H254">
        <f t="shared" si="3"/>
        <v>14</v>
      </c>
      <c r="I254">
        <f>TreeDesign!O16</f>
        <v>0</v>
      </c>
    </row>
    <row r="255" spans="1:9" x14ac:dyDescent="0.35">
      <c r="A255" t="str">
        <v>expNuclearPower</v>
      </c>
      <c r="B255" t="str">
        <v>expNuclearPower</v>
      </c>
      <c r="H255">
        <f t="shared" si="3"/>
        <v>15</v>
      </c>
      <c r="I255">
        <f>TreeDesign!O17</f>
        <v>0</v>
      </c>
    </row>
    <row r="256" spans="1:9" x14ac:dyDescent="0.35">
      <c r="A256" t="str">
        <v>expNuclearPropulsion</v>
      </c>
      <c r="B256" t="str">
        <v>expNuclearPropulsion</v>
      </c>
      <c r="H256">
        <f t="shared" si="3"/>
        <v>16</v>
      </c>
      <c r="I256">
        <f>TreeDesign!O18</f>
        <v>0</v>
      </c>
    </row>
    <row r="257" spans="1:9" x14ac:dyDescent="0.35">
      <c r="A257" t="str">
        <v>fusionPower</v>
      </c>
      <c r="B257" t="str">
        <v>fusionPower</v>
      </c>
      <c r="H257">
        <f t="shared" si="3"/>
        <v>17</v>
      </c>
      <c r="I257" t="str">
        <f>TreeDesign!O19</f>
        <v>prototypeRocketry</v>
      </c>
    </row>
    <row r="258" spans="1:9" x14ac:dyDescent="0.35">
      <c r="A258" t="str">
        <v>fusionRockets</v>
      </c>
      <c r="B258" t="str">
        <v>fusionRockets</v>
      </c>
      <c r="H258">
        <f t="shared" si="3"/>
        <v>18</v>
      </c>
      <c r="I258">
        <f>TreeDesign!O20</f>
        <v>0</v>
      </c>
    </row>
    <row r="259" spans="1:9" x14ac:dyDescent="0.35">
      <c r="A259" t="str">
        <v>advGriddedThrusters</v>
      </c>
      <c r="B259" t="str">
        <v>advGriddedThrusters</v>
      </c>
      <c r="H259">
        <f t="shared" si="3"/>
        <v>19</v>
      </c>
      <c r="I259">
        <f>TreeDesign!O21</f>
        <v>0</v>
      </c>
    </row>
    <row r="260" spans="1:9" x14ac:dyDescent="0.35">
      <c r="A260" t="str">
        <v>plasmaPropulsion</v>
      </c>
      <c r="B260" t="str">
        <v>plasmaPropulsion</v>
      </c>
      <c r="H260">
        <f t="shared" si="3"/>
        <v>20</v>
      </c>
      <c r="I260">
        <f>TreeDesign!O22</f>
        <v>0</v>
      </c>
    </row>
    <row r="261" spans="1:9" x14ac:dyDescent="0.35">
      <c r="A261" t="str">
        <v>expAircraftEngines</v>
      </c>
      <c r="B261" t="str">
        <v>expAircraftEngines</v>
      </c>
      <c r="H261">
        <f t="shared" si="3"/>
        <v>21</v>
      </c>
      <c r="I261">
        <f>TreeDesign!O23</f>
        <v>0</v>
      </c>
    </row>
    <row r="262" spans="1:9" x14ac:dyDescent="0.35">
      <c r="A262" t="str">
        <v>giganticRocketry</v>
      </c>
      <c r="B262" t="str">
        <v>giganticRocketry</v>
      </c>
      <c r="H262">
        <f t="shared" si="3"/>
        <v>22</v>
      </c>
      <c r="I262">
        <f>TreeDesign!O24</f>
        <v>0</v>
      </c>
    </row>
    <row r="263" spans="1:9" x14ac:dyDescent="0.35">
      <c r="A263" t="str">
        <v>exoticFuelStorage</v>
      </c>
      <c r="B263" t="str">
        <v>exoticFuelStorage</v>
      </c>
      <c r="H263">
        <f t="shared" si="3"/>
        <v>23</v>
      </c>
      <c r="I263">
        <f>TreeDesign!O25</f>
        <v>0</v>
      </c>
    </row>
    <row r="264" spans="1:9" x14ac:dyDescent="0.35">
      <c r="A264" t="str">
        <v>automatedDecouplingSystems</v>
      </c>
      <c r="B264" t="str">
        <v>automatedDecouplingSystems</v>
      </c>
      <c r="H264">
        <f t="shared" si="3"/>
        <v>24</v>
      </c>
      <c r="I264" t="str">
        <f>TreeDesign!O26</f>
        <v>primitiveConstruction</v>
      </c>
    </row>
    <row r="265" spans="1:9" x14ac:dyDescent="0.35">
      <c r="A265" t="str">
        <v>aerographite</v>
      </c>
      <c r="B265" t="str">
        <v>aerographite</v>
      </c>
      <c r="H265">
        <f t="shared" si="3"/>
        <v>25</v>
      </c>
      <c r="I265">
        <f>TreeDesign!O27</f>
        <v>0</v>
      </c>
    </row>
    <row r="266" spans="1:9" x14ac:dyDescent="0.35">
      <c r="A266" t="str">
        <v>orbitalMegastructures</v>
      </c>
      <c r="B266" t="str">
        <v>orbitalMegastructures</v>
      </c>
      <c r="D266" s="20"/>
      <c r="E266" s="20"/>
      <c r="F266" s="20"/>
      <c r="G266" s="20"/>
      <c r="H266">
        <f t="shared" si="3"/>
        <v>26</v>
      </c>
      <c r="I266">
        <f>TreeDesign!O28</f>
        <v>0</v>
      </c>
    </row>
    <row r="267" spans="1:9" x14ac:dyDescent="0.35">
      <c r="A267" t="str">
        <v>experimentalAerospaceTech</v>
      </c>
      <c r="B267" t="str">
        <v>experimentalAerospaceTech</v>
      </c>
      <c r="D267" s="20"/>
      <c r="E267" s="20"/>
      <c r="F267" s="20"/>
      <c r="G267" s="20"/>
      <c r="H267">
        <f t="shared" si="3"/>
        <v>27</v>
      </c>
      <c r="I267">
        <f>TreeDesign!O29</f>
        <v>0</v>
      </c>
    </row>
    <row r="268" spans="1:9" x14ac:dyDescent="0.35">
      <c r="A268" t="str">
        <v>advAerospaceEngineering</v>
      </c>
      <c r="B268" t="str">
        <v>advAerospaceEngineering</v>
      </c>
      <c r="D268" s="4"/>
      <c r="E268" s="4"/>
      <c r="F268" s="4"/>
      <c r="G268" s="4"/>
      <c r="H268">
        <f t="shared" si="3"/>
        <v>28</v>
      </c>
      <c r="I268">
        <f>TreeDesign!O30</f>
        <v>0</v>
      </c>
    </row>
    <row r="269" spans="1:9" x14ac:dyDescent="0.35">
      <c r="A269" t="str">
        <v>specializedRadiators</v>
      </c>
      <c r="B269" t="str">
        <v>specializedRadiators</v>
      </c>
      <c r="D269" s="20"/>
      <c r="E269" s="20"/>
      <c r="F269" s="20"/>
      <c r="G269" s="20"/>
      <c r="H269">
        <f t="shared" si="3"/>
        <v>29</v>
      </c>
      <c r="I269" t="str">
        <f>TreeDesign!O31</f>
        <v>firstFlight</v>
      </c>
    </row>
    <row r="270" spans="1:9" x14ac:dyDescent="0.35">
      <c r="A270" t="str">
        <v>heavyCommandCenters</v>
      </c>
      <c r="B270" t="str">
        <v>heavyCommandCenters</v>
      </c>
      <c r="H270">
        <f t="shared" si="3"/>
        <v>30</v>
      </c>
      <c r="I270">
        <f>TreeDesign!O32</f>
        <v>0</v>
      </c>
    </row>
    <row r="271" spans="1:9" x14ac:dyDescent="0.35">
      <c r="A271" t="str">
        <v>heavyLanders</v>
      </c>
      <c r="B271" t="str">
        <v>heavyLanders</v>
      </c>
      <c r="H271">
        <f t="shared" si="3"/>
        <v>31</v>
      </c>
      <c r="I271">
        <f>TreeDesign!O33</f>
        <v>0</v>
      </c>
    </row>
    <row r="272" spans="1:9" x14ac:dyDescent="0.35">
      <c r="A272" t="str">
        <v>metascience</v>
      </c>
      <c r="B272" t="str">
        <v>metascience</v>
      </c>
      <c r="H272">
        <f t="shared" si="3"/>
        <v>32</v>
      </c>
      <c r="I272">
        <f>TreeDesign!O34</f>
        <v>0</v>
      </c>
    </row>
    <row r="273" spans="1:9" x14ac:dyDescent="0.35">
      <c r="A273" t="str">
        <v>scientificOutposts</v>
      </c>
      <c r="B273" t="str">
        <v>scientificOutposts</v>
      </c>
      <c r="H273">
        <f t="shared" si="3"/>
        <v>33</v>
      </c>
      <c r="I273">
        <f>TreeDesign!O35</f>
        <v>0</v>
      </c>
    </row>
    <row r="274" spans="1:9" x14ac:dyDescent="0.35">
      <c r="A274" t="str">
        <v>xBandCommunications</v>
      </c>
      <c r="B274" t="str">
        <v>xBandCommunications</v>
      </c>
      <c r="H274">
        <f t="shared" si="3"/>
        <v>34</v>
      </c>
      <c r="I274">
        <f>TreeDesign!O36</f>
        <v>0</v>
      </c>
    </row>
    <row r="275" spans="1:9" x14ac:dyDescent="0.35">
      <c r="A275" t="str">
        <v>artificialIntelligence</v>
      </c>
      <c r="B275" t="str">
        <v>artificialIntelligence</v>
      </c>
      <c r="H275">
        <f t="shared" si="3"/>
        <v>35</v>
      </c>
      <c r="I275">
        <f>TreeDesign!O37</f>
        <v>0</v>
      </c>
    </row>
    <row r="276" spans="1:9" x14ac:dyDescent="0.35">
      <c r="A276" t="str">
        <v>microwavePowerTransmission</v>
      </c>
      <c r="B276" t="str">
        <v>microwavePowerTransmission</v>
      </c>
      <c r="H276">
        <f t="shared" si="3"/>
        <v>36</v>
      </c>
      <c r="I276">
        <f>TreeDesign!O38</f>
        <v>0</v>
      </c>
    </row>
    <row r="277" spans="1:9" x14ac:dyDescent="0.35">
      <c r="A277" t="str">
        <v>exoticSolarTech</v>
      </c>
      <c r="B277" t="str">
        <v>exoticSolarTech</v>
      </c>
      <c r="H277">
        <f t="shared" si="3"/>
        <v>37</v>
      </c>
      <c r="I277">
        <f>TreeDesign!O39</f>
        <v>0</v>
      </c>
    </row>
    <row r="278" spans="1:9" x14ac:dyDescent="0.35">
      <c r="A278" t="str">
        <v>highTechElectricalSystems</v>
      </c>
      <c r="B278" t="str">
        <v>highTechElectricalSystems</v>
      </c>
      <c r="H278">
        <f t="shared" si="3"/>
        <v>38</v>
      </c>
      <c r="I278">
        <f>TreeDesign!O40</f>
        <v>0</v>
      </c>
    </row>
    <row r="279" spans="1:9" x14ac:dyDescent="0.35">
      <c r="A279" t="str">
        <v>advancedStations</v>
      </c>
      <c r="B279" t="str">
        <v>advancedStations</v>
      </c>
      <c r="H279">
        <f t="shared" si="3"/>
        <v>39</v>
      </c>
      <c r="I279">
        <f>TreeDesign!O41</f>
        <v>0</v>
      </c>
    </row>
    <row r="280" spans="1:9" x14ac:dyDescent="0.35">
      <c r="A280" t="str">
        <v>advOffworldMining</v>
      </c>
      <c r="B280" t="str">
        <v>advOffworldMining</v>
      </c>
      <c r="H280">
        <f t="shared" si="3"/>
        <v>40</v>
      </c>
      <c r="I280">
        <f>TreeDesign!O42</f>
        <v>0</v>
      </c>
    </row>
    <row r="281" spans="1:9" x14ac:dyDescent="0.35">
      <c r="A281" t="str">
        <v>tier10_bottom</v>
      </c>
      <c r="B281" t="str">
        <v>tier10_bottom</v>
      </c>
      <c r="H281">
        <f t="shared" si="3"/>
        <v>1</v>
      </c>
      <c r="I281">
        <f>TreeDesign!P3</f>
        <v>0</v>
      </c>
    </row>
    <row r="282" spans="1:9" x14ac:dyDescent="0.35">
      <c r="A282" t="str">
        <v>lithiumFuelSystems</v>
      </c>
      <c r="B282" t="str">
        <v>lithiumFuelSystems</v>
      </c>
      <c r="H282">
        <f t="shared" si="3"/>
        <v>2</v>
      </c>
      <c r="I282">
        <f>TreeDesign!P4</f>
        <v>0</v>
      </c>
    </row>
    <row r="283" spans="1:9" x14ac:dyDescent="0.35">
      <c r="A283" t="str">
        <v>expCryoAircraftEngines</v>
      </c>
      <c r="B283" t="str">
        <v>expCryoAircraftEngines</v>
      </c>
      <c r="H283">
        <f t="shared" si="3"/>
        <v>3</v>
      </c>
      <c r="I283">
        <f>TreeDesign!P5</f>
        <v>0</v>
      </c>
    </row>
    <row r="284" spans="1:9" x14ac:dyDescent="0.35">
      <c r="A284" t="str">
        <v>expLiquidFuelAircraftEngines</v>
      </c>
      <c r="B284" t="str">
        <v>expLiquidFuelAircraftEngines</v>
      </c>
      <c r="H284">
        <f t="shared" si="3"/>
        <v>4</v>
      </c>
      <c r="I284">
        <f>TreeDesign!P6</f>
        <v>0</v>
      </c>
    </row>
    <row r="285" spans="1:9" x14ac:dyDescent="0.35">
      <c r="A285" t="str">
        <v>giganticCryoRocketry</v>
      </c>
      <c r="B285" t="str">
        <v>giganticCryoRocketry</v>
      </c>
      <c r="H285">
        <f t="shared" si="3"/>
        <v>5</v>
      </c>
      <c r="I285">
        <f>TreeDesign!P7</f>
        <v>0</v>
      </c>
    </row>
    <row r="286" spans="1:9" x14ac:dyDescent="0.35">
      <c r="A286" t="str">
        <v>giganticLiquidFuelRocketry</v>
      </c>
      <c r="B286" t="str">
        <v>giganticLiquidFuelRocketry</v>
      </c>
      <c r="H286">
        <f t="shared" si="3"/>
        <v>6</v>
      </c>
      <c r="I286">
        <f>TreeDesign!P8</f>
        <v>0</v>
      </c>
    </row>
    <row r="287" spans="1:9" x14ac:dyDescent="0.35">
      <c r="A287" t="str">
        <v>tier11</v>
      </c>
      <c r="B287" t="str">
        <v>tier11</v>
      </c>
      <c r="H287">
        <f t="shared" si="3"/>
        <v>7</v>
      </c>
      <c r="I287">
        <f>TreeDesign!P9</f>
        <v>0</v>
      </c>
    </row>
    <row r="288" spans="1:9" x14ac:dyDescent="0.35">
      <c r="A288" t="str">
        <v>exoticNuclearPower</v>
      </c>
      <c r="B288" t="str">
        <v>exoticNuclearPower</v>
      </c>
      <c r="H288">
        <f t="shared" si="3"/>
        <v>8</v>
      </c>
      <c r="I288">
        <f>TreeDesign!P10</f>
        <v>0</v>
      </c>
    </row>
    <row r="289" spans="1:9" x14ac:dyDescent="0.35">
      <c r="A289" t="str">
        <v>exoticNuclearPropulsion</v>
      </c>
      <c r="B289" t="str">
        <v>exoticNuclearPropulsion</v>
      </c>
      <c r="H289">
        <f t="shared" si="3"/>
        <v>9</v>
      </c>
      <c r="I289">
        <f>TreeDesign!P11</f>
        <v>0</v>
      </c>
    </row>
    <row r="290" spans="1:9" x14ac:dyDescent="0.35">
      <c r="A290" t="str">
        <v>advFusionRockets</v>
      </c>
      <c r="B290" t="str">
        <v>advFusionRockets</v>
      </c>
      <c r="H290">
        <f t="shared" si="3"/>
        <v>10</v>
      </c>
      <c r="I290">
        <f>TreeDesign!P12</f>
        <v>0</v>
      </c>
    </row>
    <row r="291" spans="1:9" x14ac:dyDescent="0.35">
      <c r="A291" t="str">
        <v>advFusionReactions</v>
      </c>
      <c r="B291" t="str">
        <v>advFusionReactions</v>
      </c>
      <c r="H291">
        <f t="shared" si="3"/>
        <v>11</v>
      </c>
      <c r="I291">
        <f>TreeDesign!P13</f>
        <v>0</v>
      </c>
    </row>
    <row r="292" spans="1:9" x14ac:dyDescent="0.35">
      <c r="A292" t="str">
        <v>expGriddedThrusters</v>
      </c>
      <c r="B292" t="str">
        <v>expGriddedThrusters</v>
      </c>
      <c r="H292">
        <f t="shared" si="3"/>
        <v>12</v>
      </c>
      <c r="I292">
        <f>TreeDesign!P14</f>
        <v>0</v>
      </c>
    </row>
    <row r="293" spans="1:9" x14ac:dyDescent="0.35">
      <c r="A293" t="str">
        <v>advEMSystems</v>
      </c>
      <c r="B293" t="str">
        <v>advEMSystems</v>
      </c>
      <c r="H293">
        <f t="shared" si="3"/>
        <v>13</v>
      </c>
      <c r="I293">
        <f>TreeDesign!P15</f>
        <v>0</v>
      </c>
    </row>
    <row r="294" spans="1:9" x14ac:dyDescent="0.35">
      <c r="A294" t="str">
        <v>hybridAircraftEngines</v>
      </c>
      <c r="B294" t="str">
        <v>hybridAircraftEngines</v>
      </c>
      <c r="H294">
        <f t="shared" si="3"/>
        <v>14</v>
      </c>
      <c r="I294">
        <f>TreeDesign!P16</f>
        <v>0</v>
      </c>
    </row>
    <row r="295" spans="1:9" x14ac:dyDescent="0.35">
      <c r="A295" t="str">
        <v>colossalRocketry</v>
      </c>
      <c r="B295" t="str">
        <v>colossalRocketry</v>
      </c>
      <c r="H295">
        <f t="shared" si="3"/>
        <v>15</v>
      </c>
      <c r="I295">
        <f>TreeDesign!P17</f>
        <v>0</v>
      </c>
    </row>
    <row r="296" spans="1:9" x14ac:dyDescent="0.35">
      <c r="A296" t="str">
        <v>extremeFuelStorage</v>
      </c>
      <c r="B296" t="str">
        <v>extremeFuelStorage</v>
      </c>
      <c r="H296">
        <f t="shared" si="3"/>
        <v>16</v>
      </c>
      <c r="I296" t="str">
        <f>TreeDesign!P18</f>
        <v>prototypeCryoRocketry</v>
      </c>
    </row>
    <row r="297" spans="1:9" x14ac:dyDescent="0.35">
      <c r="A297" t="str">
        <v>bioActivatedAerographite</v>
      </c>
      <c r="B297" t="str">
        <v>bioActivatedAerographite</v>
      </c>
      <c r="H297">
        <f t="shared" ref="H297:H360" si="4">H257</f>
        <v>17</v>
      </c>
      <c r="I297">
        <f>TreeDesign!P19</f>
        <v>0</v>
      </c>
    </row>
    <row r="298" spans="1:9" x14ac:dyDescent="0.35">
      <c r="A298" t="str">
        <v>advancedRadiators</v>
      </c>
      <c r="B298" t="str">
        <v>advancedRadiators</v>
      </c>
      <c r="H298">
        <f t="shared" si="4"/>
        <v>18</v>
      </c>
      <c r="I298" t="str">
        <f>TreeDesign!P20</f>
        <v>prototypeLiquidFuelRocketry</v>
      </c>
    </row>
    <row r="299" spans="1:9" x14ac:dyDescent="0.35">
      <c r="A299" t="str">
        <v>highEnergyScience</v>
      </c>
      <c r="B299" t="str">
        <v>highEnergyScience</v>
      </c>
      <c r="H299">
        <f t="shared" si="4"/>
        <v>19</v>
      </c>
      <c r="I299">
        <f>TreeDesign!P21</f>
        <v>0</v>
      </c>
    </row>
    <row r="300" spans="1:9" x14ac:dyDescent="0.35">
      <c r="A300" t="str">
        <v>deepSpaceOpticalCommunications</v>
      </c>
      <c r="B300" t="str">
        <v>deepSpaceOpticalCommunications</v>
      </c>
      <c r="H300">
        <f t="shared" si="4"/>
        <v>20</v>
      </c>
      <c r="I300">
        <f>TreeDesign!P22</f>
        <v>0</v>
      </c>
    </row>
    <row r="301" spans="1:9" x14ac:dyDescent="0.35">
      <c r="A301" t="str">
        <v>artificialConsciousness</v>
      </c>
      <c r="B301" t="str">
        <v>artificialConsciousness</v>
      </c>
      <c r="H301">
        <f t="shared" si="4"/>
        <v>21</v>
      </c>
      <c r="I301">
        <f>TreeDesign!P23</f>
        <v>0</v>
      </c>
    </row>
    <row r="302" spans="1:9" x14ac:dyDescent="0.35">
      <c r="A302" t="str">
        <v>specializedPVMaterials</v>
      </c>
      <c r="B302" t="str">
        <v>specializedPVMaterials</v>
      </c>
      <c r="H302">
        <f t="shared" si="4"/>
        <v>22</v>
      </c>
      <c r="I302">
        <f>TreeDesign!P24</f>
        <v>0</v>
      </c>
    </row>
    <row r="303" spans="1:9" x14ac:dyDescent="0.35">
      <c r="A303" t="str">
        <v>omegaSolarTech</v>
      </c>
      <c r="B303" t="str">
        <v>omegaSolarTech</v>
      </c>
      <c r="H303">
        <f t="shared" si="4"/>
        <v>23</v>
      </c>
      <c r="I303">
        <f>TreeDesign!P25</f>
        <v>0</v>
      </c>
    </row>
    <row r="304" spans="1:9" x14ac:dyDescent="0.35">
      <c r="A304" t="str">
        <v>highPowerElectricalSystems</v>
      </c>
      <c r="B304" t="str">
        <v>highPowerElectricalSystems</v>
      </c>
      <c r="H304">
        <f t="shared" si="4"/>
        <v>24</v>
      </c>
      <c r="I304">
        <f>TreeDesign!P26</f>
        <v>0</v>
      </c>
    </row>
    <row r="305" spans="1:9" x14ac:dyDescent="0.35">
      <c r="A305" t="str">
        <v>colonization</v>
      </c>
      <c r="B305" t="str">
        <v>colonization</v>
      </c>
      <c r="H305">
        <f t="shared" si="4"/>
        <v>25</v>
      </c>
      <c r="I305">
        <f>TreeDesign!P27</f>
        <v>0</v>
      </c>
    </row>
    <row r="306" spans="1:9" x14ac:dyDescent="0.35">
      <c r="A306" t="str">
        <v>resourceExploitation</v>
      </c>
      <c r="B306" t="str">
        <v>resourceExploitation</v>
      </c>
      <c r="H306">
        <f t="shared" si="4"/>
        <v>26</v>
      </c>
      <c r="I306">
        <f>TreeDesign!P28</f>
        <v>0</v>
      </c>
    </row>
    <row r="307" spans="1:9" x14ac:dyDescent="0.35">
      <c r="A307" t="str">
        <v>tier11_bottom</v>
      </c>
      <c r="B307" t="str">
        <v>tier11_bottom</v>
      </c>
      <c r="H307">
        <f t="shared" si="4"/>
        <v>27</v>
      </c>
      <c r="I307">
        <f>TreeDesign!P29</f>
        <v>0</v>
      </c>
    </row>
    <row r="308" spans="1:9" x14ac:dyDescent="0.35">
      <c r="A308" t="str">
        <v>hybridCryoAircraftEngines</v>
      </c>
      <c r="B308" t="str">
        <v>hybridCryoAircraftEngines</v>
      </c>
      <c r="H308">
        <f t="shared" si="4"/>
        <v>28</v>
      </c>
      <c r="I308">
        <f>TreeDesign!P30</f>
        <v>0</v>
      </c>
    </row>
    <row r="309" spans="1:9" x14ac:dyDescent="0.35">
      <c r="A309" t="str">
        <v>hybridLiquidFuelAircraftEngines</v>
      </c>
      <c r="B309" t="str">
        <v>hybridLiquidFuelAircraftEngines</v>
      </c>
      <c r="H309">
        <f t="shared" si="4"/>
        <v>29</v>
      </c>
      <c r="I309">
        <f>TreeDesign!P31</f>
        <v>0</v>
      </c>
    </row>
    <row r="310" spans="1:9" x14ac:dyDescent="0.35">
      <c r="A310" t="str">
        <v>colossalCryoRocketry</v>
      </c>
      <c r="B310" t="str">
        <v>colossalCryoRocketry</v>
      </c>
      <c r="H310">
        <f t="shared" si="4"/>
        <v>30</v>
      </c>
      <c r="I310">
        <f>TreeDesign!P32</f>
        <v>0</v>
      </c>
    </row>
    <row r="311" spans="1:9" x14ac:dyDescent="0.35">
      <c r="A311" t="str">
        <v>colossalLiquidFuelRocketry</v>
      </c>
      <c r="B311" t="str">
        <v>colossalLiquidFuelRocketry</v>
      </c>
      <c r="H311">
        <f t="shared" si="4"/>
        <v>31</v>
      </c>
      <c r="I311">
        <f>TreeDesign!P33</f>
        <v>0</v>
      </c>
    </row>
    <row r="312" spans="1:9" x14ac:dyDescent="0.35">
      <c r="A312" t="str">
        <v>tier12</v>
      </c>
      <c r="B312" t="str">
        <v>tier12</v>
      </c>
      <c r="H312">
        <f t="shared" si="4"/>
        <v>32</v>
      </c>
      <c r="I312">
        <f>TreeDesign!P34</f>
        <v>0</v>
      </c>
    </row>
    <row r="313" spans="1:9" x14ac:dyDescent="0.35">
      <c r="A313" t="str">
        <v>antimatterPower</v>
      </c>
      <c r="B313" t="str">
        <v>antimatterPower</v>
      </c>
      <c r="H313">
        <f t="shared" si="4"/>
        <v>33</v>
      </c>
      <c r="I313">
        <f>TreeDesign!P35</f>
        <v>0</v>
      </c>
    </row>
    <row r="314" spans="1:9" x14ac:dyDescent="0.35">
      <c r="A314" t="str">
        <v>highPowerExoticNuclearPropulsion</v>
      </c>
      <c r="B314" t="str">
        <v>highPowerExoticNuclearPropulsion</v>
      </c>
      <c r="H314">
        <f t="shared" si="4"/>
        <v>34</v>
      </c>
      <c r="I314">
        <f>TreeDesign!P36</f>
        <v>0</v>
      </c>
    </row>
    <row r="315" spans="1:9" x14ac:dyDescent="0.35">
      <c r="A315" t="str">
        <v>specializedFusionRockets</v>
      </c>
      <c r="B315" t="str">
        <v>specializedFusionRockets</v>
      </c>
      <c r="H315">
        <f t="shared" si="4"/>
        <v>35</v>
      </c>
      <c r="I315">
        <f>TreeDesign!P37</f>
        <v>0</v>
      </c>
    </row>
    <row r="316" spans="1:9" x14ac:dyDescent="0.35">
      <c r="A316" t="str">
        <v>exoticReactions</v>
      </c>
      <c r="B316" t="str">
        <v>exoticReactions</v>
      </c>
      <c r="H316">
        <f t="shared" si="4"/>
        <v>36</v>
      </c>
      <c r="I316">
        <f>TreeDesign!P38</f>
        <v>0</v>
      </c>
    </row>
    <row r="317" spans="1:9" x14ac:dyDescent="0.35">
      <c r="A317" t="str">
        <v>exoticGriddedThrusters</v>
      </c>
      <c r="B317" t="str">
        <v>exoticGriddedThrusters</v>
      </c>
      <c r="H317">
        <f t="shared" si="4"/>
        <v>37</v>
      </c>
      <c r="I317">
        <f>TreeDesign!P39</f>
        <v>0</v>
      </c>
    </row>
    <row r="318" spans="1:9" x14ac:dyDescent="0.35">
      <c r="A318" t="str">
        <v>specializedPlasmaGeneration</v>
      </c>
      <c r="B318" t="str">
        <v>specializedPlasmaGeneration</v>
      </c>
      <c r="H318">
        <f t="shared" si="4"/>
        <v>38</v>
      </c>
      <c r="I318">
        <f>TreeDesign!P40</f>
        <v>0</v>
      </c>
    </row>
    <row r="319" spans="1:9" x14ac:dyDescent="0.35">
      <c r="A319" t="str">
        <v>exoticRadiators</v>
      </c>
      <c r="B319" t="str">
        <v>exoticRadiators</v>
      </c>
      <c r="H319">
        <f t="shared" si="4"/>
        <v>39</v>
      </c>
      <c r="I319">
        <f>TreeDesign!P41</f>
        <v>0</v>
      </c>
    </row>
    <row r="320" spans="1:9" x14ac:dyDescent="0.35">
      <c r="A320" t="str">
        <v>appliedHighEnergyPhysics</v>
      </c>
      <c r="B320" t="str">
        <v>appliedHighEnergyPhysics</v>
      </c>
      <c r="H320">
        <f t="shared" si="4"/>
        <v>40</v>
      </c>
      <c r="I320">
        <f>TreeDesign!P42</f>
        <v>0</v>
      </c>
    </row>
    <row r="321" spans="1:9" x14ac:dyDescent="0.35">
      <c r="A321" t="str">
        <v>quantumCommunications</v>
      </c>
      <c r="B321" t="str">
        <v>quantumCommunications</v>
      </c>
      <c r="H321">
        <f t="shared" si="4"/>
        <v>1</v>
      </c>
      <c r="I321" t="str">
        <f>TreeDesign!Q3</f>
        <v>tier2</v>
      </c>
    </row>
    <row r="322" spans="1:9" x14ac:dyDescent="0.35">
      <c r="A322" t="str">
        <v>expPVMaterials</v>
      </c>
      <c r="B322" t="str">
        <v>expPVMaterials</v>
      </c>
      <c r="H322">
        <f t="shared" si="4"/>
        <v>2</v>
      </c>
      <c r="I322" t="str">
        <f>TreeDesign!Q4</f>
        <v>prototypeBoosters</v>
      </c>
    </row>
    <row r="323" spans="1:9" x14ac:dyDescent="0.35">
      <c r="A323" t="str">
        <v>quantumSolarTech</v>
      </c>
      <c r="B323" t="str">
        <v>quantumSolarTech</v>
      </c>
      <c r="H323">
        <f t="shared" si="4"/>
        <v>3</v>
      </c>
      <c r="I323">
        <f>TreeDesign!Q5</f>
        <v>0</v>
      </c>
    </row>
    <row r="324" spans="1:9" x14ac:dyDescent="0.35">
      <c r="A324" t="str">
        <v>experimentalElectricalSystems</v>
      </c>
      <c r="B324" t="str">
        <v>experimentalElectricalSystems</v>
      </c>
      <c r="H324">
        <f t="shared" si="4"/>
        <v>4</v>
      </c>
      <c r="I324">
        <f>TreeDesign!Q6</f>
        <v>0</v>
      </c>
    </row>
    <row r="325" spans="1:9" x14ac:dyDescent="0.35">
      <c r="A325" t="str">
        <v>advColonization</v>
      </c>
      <c r="B325" t="str">
        <v>advColonization</v>
      </c>
      <c r="H325">
        <f t="shared" si="4"/>
        <v>5</v>
      </c>
      <c r="I325">
        <f>TreeDesign!Q7</f>
        <v>0</v>
      </c>
    </row>
    <row r="326" spans="1:9" x14ac:dyDescent="0.35">
      <c r="A326" t="str">
        <v>tier12_bottom</v>
      </c>
      <c r="B326" t="str">
        <v>tier12_bottom</v>
      </c>
      <c r="H326">
        <f t="shared" si="4"/>
        <v>6</v>
      </c>
      <c r="I326">
        <f>TreeDesign!Q8</f>
        <v>0</v>
      </c>
    </row>
    <row r="327" spans="1:9" x14ac:dyDescent="0.35">
      <c r="A327" t="str">
        <v>tier13</v>
      </c>
      <c r="B327" t="str">
        <v>tier13</v>
      </c>
      <c r="H327">
        <f t="shared" si="4"/>
        <v>7</v>
      </c>
      <c r="I327">
        <f>TreeDesign!Q9</f>
        <v>0</v>
      </c>
    </row>
    <row r="328" spans="1:9" x14ac:dyDescent="0.35">
      <c r="A328" t="str">
        <v>unifiedFieldTheory</v>
      </c>
      <c r="B328" t="str">
        <v>unifiedFieldTheory</v>
      </c>
      <c r="H328">
        <f t="shared" si="4"/>
        <v>8</v>
      </c>
      <c r="I328">
        <f>TreeDesign!Q10</f>
        <v>0</v>
      </c>
    </row>
    <row r="329" spans="1:9" x14ac:dyDescent="0.35">
      <c r="A329" t="str">
        <v>extremeNuclearPropulsion</v>
      </c>
      <c r="B329" t="str">
        <v>extremeNuclearPropulsion</v>
      </c>
      <c r="H329">
        <f t="shared" si="4"/>
        <v>9</v>
      </c>
      <c r="I329">
        <f>TreeDesign!Q11</f>
        <v>0</v>
      </c>
    </row>
    <row r="330" spans="1:9" x14ac:dyDescent="0.35">
      <c r="A330" t="str">
        <v>exoticFusionRockets</v>
      </c>
      <c r="B330" t="str">
        <v>exoticFusionRockets</v>
      </c>
      <c r="H330">
        <f t="shared" si="4"/>
        <v>10</v>
      </c>
      <c r="I330">
        <f>TreeDesign!Q12</f>
        <v>0</v>
      </c>
    </row>
    <row r="331" spans="1:9" x14ac:dyDescent="0.35">
      <c r="A331" t="str">
        <v>quantumReactions</v>
      </c>
      <c r="B331" t="str">
        <v>quantumReactions</v>
      </c>
      <c r="H331">
        <f t="shared" si="4"/>
        <v>11</v>
      </c>
      <c r="I331" t="str">
        <f>TreeDesign!Q13</f>
        <v>prototypeFlightControl</v>
      </c>
    </row>
    <row r="332" spans="1:9" x14ac:dyDescent="0.35">
      <c r="A332" t="str">
        <v>exoticPlasmaPropulsion</v>
      </c>
      <c r="B332" t="str">
        <v>exoticPlasmaPropulsion</v>
      </c>
      <c r="H332">
        <f t="shared" si="4"/>
        <v>12</v>
      </c>
      <c r="I332">
        <f>TreeDesign!Q14</f>
        <v>0</v>
      </c>
    </row>
    <row r="333" spans="1:9" x14ac:dyDescent="0.35">
      <c r="A333" t="str">
        <v>extremeRadiators</v>
      </c>
      <c r="B333" t="str">
        <v>extremeRadiators</v>
      </c>
      <c r="H333">
        <f t="shared" si="4"/>
        <v>13</v>
      </c>
      <c r="I333">
        <f>TreeDesign!Q15</f>
        <v>0</v>
      </c>
    </row>
    <row r="334" spans="1:9" x14ac:dyDescent="0.35">
      <c r="A334" t="str">
        <v>ultraHighEnergyPhysics</v>
      </c>
      <c r="B334" t="str">
        <v>ultraHighEnergyPhysics</v>
      </c>
      <c r="H334">
        <f t="shared" si="4"/>
        <v>14</v>
      </c>
      <c r="I334">
        <f>TreeDesign!Q16</f>
        <v>0</v>
      </c>
    </row>
    <row r="335" spans="1:9" x14ac:dyDescent="0.35">
      <c r="A335" t="str">
        <v>exoticPVMaterials</v>
      </c>
      <c r="B335" t="str">
        <v>exoticPVMaterials</v>
      </c>
      <c r="H335">
        <f t="shared" si="4"/>
        <v>15</v>
      </c>
      <c r="I335">
        <f>TreeDesign!Q17</f>
        <v>0</v>
      </c>
    </row>
    <row r="336" spans="1:9" x14ac:dyDescent="0.35">
      <c r="A336" t="str">
        <v>exoticElectricalSystems</v>
      </c>
      <c r="B336" t="str">
        <v>exoticElectricalSystems</v>
      </c>
      <c r="H336">
        <f t="shared" si="4"/>
        <v>16</v>
      </c>
      <c r="I336">
        <f>TreeDesign!Q18</f>
        <v>0</v>
      </c>
    </row>
    <row r="337" spans="1:9" x14ac:dyDescent="0.35">
      <c r="A337" t="str">
        <v>tier13_bottom</v>
      </c>
      <c r="B337" t="str">
        <v>tier13_bottom</v>
      </c>
      <c r="H337">
        <f t="shared" si="4"/>
        <v>17</v>
      </c>
      <c r="I337" t="str">
        <f>TreeDesign!Q19</f>
        <v>basicRocketry</v>
      </c>
    </row>
    <row r="338" spans="1:9" x14ac:dyDescent="0.35">
      <c r="A338" t="str">
        <v>tier14</v>
      </c>
      <c r="B338" t="str">
        <v>tier14</v>
      </c>
      <c r="H338">
        <f t="shared" si="4"/>
        <v>18</v>
      </c>
      <c r="I338">
        <f>TreeDesign!Q20</f>
        <v>0</v>
      </c>
    </row>
    <row r="339" spans="1:9" x14ac:dyDescent="0.35">
      <c r="A339" t="str">
        <v>quantumGravity</v>
      </c>
      <c r="B339" t="str">
        <v>quantumGravity</v>
      </c>
      <c r="H339">
        <f t="shared" si="4"/>
        <v>19</v>
      </c>
      <c r="I339">
        <f>TreeDesign!Q21</f>
        <v>0</v>
      </c>
    </row>
    <row r="340" spans="1:9" x14ac:dyDescent="0.35">
      <c r="A340" t="str">
        <v>insaneNuclearPropulsion</v>
      </c>
      <c r="B340" t="str">
        <v>insaneNuclearPropulsion</v>
      </c>
      <c r="H340">
        <f t="shared" si="4"/>
        <v>20</v>
      </c>
      <c r="I340" t="str">
        <f>TreeDesign!Q22</f>
        <v>prototypeFuelSystems</v>
      </c>
    </row>
    <row r="341" spans="1:9" x14ac:dyDescent="0.35">
      <c r="A341" t="str">
        <v>extremeFusionRockets</v>
      </c>
      <c r="B341" t="str">
        <v>extremeFusionRockets</v>
      </c>
      <c r="H341">
        <f t="shared" si="4"/>
        <v>21</v>
      </c>
      <c r="I341">
        <f>TreeDesign!Q23</f>
        <v>0</v>
      </c>
    </row>
    <row r="342" spans="1:9" x14ac:dyDescent="0.35">
      <c r="A342" t="str">
        <v>extremeReactions</v>
      </c>
      <c r="B342" t="str">
        <v>extremeReactions</v>
      </c>
      <c r="H342">
        <f t="shared" si="4"/>
        <v>22</v>
      </c>
      <c r="I342">
        <f>TreeDesign!Q24</f>
        <v>0</v>
      </c>
    </row>
    <row r="343" spans="1:9" x14ac:dyDescent="0.35">
      <c r="A343" t="str">
        <v>extremePlasmaPropulsion</v>
      </c>
      <c r="B343" t="str">
        <v>extremePlasmaPropulsion</v>
      </c>
      <c r="H343">
        <f t="shared" si="4"/>
        <v>23</v>
      </c>
      <c r="I343">
        <f>TreeDesign!Q25</f>
        <v>0</v>
      </c>
    </row>
    <row r="344" spans="1:9" x14ac:dyDescent="0.35">
      <c r="A344" t="str">
        <v>extremeHighEnergyPhysics</v>
      </c>
      <c r="B344" t="str">
        <v>extremeHighEnergyPhysics</v>
      </c>
      <c r="H344">
        <f t="shared" si="4"/>
        <v>24</v>
      </c>
      <c r="I344" t="str">
        <f>TreeDesign!Q26</f>
        <v>earlyConstruction</v>
      </c>
    </row>
    <row r="345" spans="1:9" x14ac:dyDescent="0.35">
      <c r="A345" t="str">
        <v>extremePVMaterials</v>
      </c>
      <c r="B345" t="str">
        <v>extremePVMaterials</v>
      </c>
      <c r="H345">
        <f t="shared" si="4"/>
        <v>25</v>
      </c>
      <c r="I345">
        <f>TreeDesign!Q27</f>
        <v>0</v>
      </c>
    </row>
    <row r="346" spans="1:9" x14ac:dyDescent="0.35">
      <c r="A346" t="str">
        <v>extremeElectricalSystems</v>
      </c>
      <c r="B346" t="str">
        <v>extremeElectricalSystems</v>
      </c>
      <c r="H346">
        <f t="shared" si="4"/>
        <v>26</v>
      </c>
      <c r="I346">
        <f>TreeDesign!Q28</f>
        <v>0</v>
      </c>
    </row>
    <row r="347" spans="1:9" x14ac:dyDescent="0.35">
      <c r="A347" t="str">
        <v>tier14_bottom</v>
      </c>
      <c r="B347" t="str">
        <v>tier14_bottom</v>
      </c>
      <c r="H347">
        <f t="shared" si="4"/>
        <v>27</v>
      </c>
      <c r="I347">
        <f>TreeDesign!Q29</f>
        <v>0</v>
      </c>
    </row>
    <row r="348" spans="1:9" x14ac:dyDescent="0.35">
      <c r="A348" t="str">
        <v>tier15</v>
      </c>
      <c r="B348" t="str">
        <v>tier15</v>
      </c>
      <c r="H348">
        <f t="shared" si="4"/>
        <v>28</v>
      </c>
      <c r="I348" t="str">
        <f>TreeDesign!Q30</f>
        <v>testPilots</v>
      </c>
    </row>
    <row r="349" spans="1:9" x14ac:dyDescent="0.35">
      <c r="A349" t="str">
        <v>fasterThanLightTech</v>
      </c>
      <c r="B349" t="str">
        <v>fasterThanLightTech</v>
      </c>
      <c r="H349">
        <f t="shared" si="4"/>
        <v>29</v>
      </c>
      <c r="I349" t="str">
        <f>TreeDesign!Q31</f>
        <v>earlyFlight</v>
      </c>
    </row>
    <row r="350" spans="1:9" x14ac:dyDescent="0.35">
      <c r="A350" t="str">
        <v>tier15_bottom</v>
      </c>
      <c r="B350" t="str">
        <v>tier15_bottom</v>
      </c>
      <c r="H350">
        <f t="shared" si="4"/>
        <v>30</v>
      </c>
      <c r="I350">
        <f>TreeDesign!Q32</f>
        <v>0</v>
      </c>
    </row>
    <row r="351" spans="1:9" x14ac:dyDescent="0.35">
      <c r="H351">
        <f t="shared" si="4"/>
        <v>31</v>
      </c>
      <c r="I351">
        <f>TreeDesign!Q33</f>
        <v>0</v>
      </c>
    </row>
    <row r="352" spans="1:9" x14ac:dyDescent="0.35">
      <c r="H352">
        <f t="shared" si="4"/>
        <v>32</v>
      </c>
      <c r="I352">
        <f>TreeDesign!Q34</f>
        <v>0</v>
      </c>
    </row>
    <row r="353" spans="8:9" x14ac:dyDescent="0.35">
      <c r="H353">
        <f t="shared" si="4"/>
        <v>33</v>
      </c>
      <c r="I353">
        <f>TreeDesign!Q35</f>
        <v>0</v>
      </c>
    </row>
    <row r="354" spans="8:9" x14ac:dyDescent="0.35">
      <c r="H354">
        <f t="shared" si="4"/>
        <v>34</v>
      </c>
      <c r="I354" t="str">
        <f>TreeDesign!Q36</f>
        <v>basicReEntry</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f>TreeDesign!R13</f>
        <v>0</v>
      </c>
    </row>
    <row r="372" spans="8:9" x14ac:dyDescent="0.35">
      <c r="H372">
        <f t="shared" si="5"/>
        <v>12</v>
      </c>
      <c r="I372" t="str">
        <f>TreeDesign!R14</f>
        <v>prototypeLiquidFuelFlightControl</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t="str">
        <f>TreeDesign!R18</f>
        <v>basicCryoRocketry</v>
      </c>
    </row>
    <row r="377" spans="8:9" x14ac:dyDescent="0.35">
      <c r="H377">
        <f t="shared" si="5"/>
        <v>17</v>
      </c>
      <c r="I377">
        <f>TreeDesign!R19</f>
        <v>0</v>
      </c>
    </row>
    <row r="378" spans="8:9" x14ac:dyDescent="0.35">
      <c r="H378">
        <f t="shared" si="5"/>
        <v>18</v>
      </c>
      <c r="I378" t="str">
        <f>TreeDesign!R20</f>
        <v>basicLiquidFuelRocketry</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tier3</v>
      </c>
    </row>
    <row r="402" spans="8:9" x14ac:dyDescent="0.35">
      <c r="H402">
        <f t="shared" si="5"/>
        <v>2</v>
      </c>
      <c r="I402" t="str">
        <f>TreeDesign!S4</f>
        <v>tinyBoosters</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t="str">
        <f>TreeDesign!S13</f>
        <v>basicFlightControl</v>
      </c>
    </row>
    <row r="412" spans="8:9" x14ac:dyDescent="0.35">
      <c r="H412">
        <f t="shared" si="5"/>
        <v>12</v>
      </c>
      <c r="I412">
        <f>TreeDesign!S14</f>
        <v>0</v>
      </c>
    </row>
    <row r="413" spans="8:9" x14ac:dyDescent="0.35">
      <c r="H413">
        <f t="shared" si="5"/>
        <v>13</v>
      </c>
      <c r="I413">
        <f>TreeDesign!S15</f>
        <v>0</v>
      </c>
    </row>
    <row r="414" spans="8:9" x14ac:dyDescent="0.35">
      <c r="H414">
        <f t="shared" si="5"/>
        <v>14</v>
      </c>
      <c r="I414" t="str">
        <f>TreeDesign!S16</f>
        <v>pressureFedPropulsion</v>
      </c>
    </row>
    <row r="415" spans="8:9" x14ac:dyDescent="0.35">
      <c r="H415">
        <f t="shared" si="5"/>
        <v>15</v>
      </c>
      <c r="I415">
        <f>TreeDesign!S17</f>
        <v>0</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f>TreeDesign!S21</f>
        <v>0</v>
      </c>
    </row>
    <row r="420" spans="8:9" x14ac:dyDescent="0.35">
      <c r="H420">
        <f t="shared" si="5"/>
        <v>20</v>
      </c>
      <c r="I420" t="str">
        <f>TreeDesign!S22</f>
        <v>earlyFuelSystems</v>
      </c>
    </row>
    <row r="421" spans="8:9" x14ac:dyDescent="0.35">
      <c r="H421">
        <f t="shared" si="5"/>
        <v>21</v>
      </c>
      <c r="I421">
        <f>TreeDesign!S23</f>
        <v>0</v>
      </c>
    </row>
    <row r="422" spans="8:9" x14ac:dyDescent="0.35">
      <c r="H422">
        <f t="shared" si="5"/>
        <v>22</v>
      </c>
      <c r="I422">
        <f>TreeDesign!S24</f>
        <v>0</v>
      </c>
    </row>
    <row r="423" spans="8:9" x14ac:dyDescent="0.35">
      <c r="H423">
        <f t="shared" si="5"/>
        <v>23</v>
      </c>
      <c r="I423">
        <f>TreeDesign!S25</f>
        <v>0</v>
      </c>
    </row>
    <row r="424" spans="8:9" x14ac:dyDescent="0.35">
      <c r="H424">
        <f t="shared" si="5"/>
        <v>24</v>
      </c>
      <c r="I424" t="str">
        <f>TreeDesign!S26</f>
        <v>basicConstruction</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f>TreeDesign!S29</f>
        <v>0</v>
      </c>
    </row>
    <row r="428" spans="8:9" x14ac:dyDescent="0.35">
      <c r="H428">
        <f t="shared" si="6"/>
        <v>28</v>
      </c>
      <c r="I428" t="str">
        <f>TreeDesign!S30</f>
        <v>nonCommercialFlight</v>
      </c>
    </row>
    <row r="429" spans="8:9" x14ac:dyDescent="0.35">
      <c r="H429">
        <f t="shared" si="6"/>
        <v>29</v>
      </c>
      <c r="I429" t="str">
        <f>TreeDesign!S31</f>
        <v>stability</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f>TreeDesign!S35</f>
        <v>0</v>
      </c>
    </row>
    <row r="434" spans="8:9" x14ac:dyDescent="0.35">
      <c r="H434">
        <f t="shared" si="6"/>
        <v>34</v>
      </c>
      <c r="I434" t="str">
        <f>TreeDesign!S36</f>
        <v>survivability</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f>TreeDesign!S41</f>
        <v>0</v>
      </c>
    </row>
    <row r="440" spans="8:9" x14ac:dyDescent="0.35">
      <c r="H440">
        <f t="shared" si="6"/>
        <v>40</v>
      </c>
      <c r="I440" t="str">
        <f>TreeDesign!S42</f>
        <v>science201</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f>TreeDesign!T16</f>
        <v>0</v>
      </c>
    </row>
    <row r="455" spans="8:9" x14ac:dyDescent="0.35">
      <c r="H455">
        <f t="shared" si="6"/>
        <v>15</v>
      </c>
      <c r="I455" t="str">
        <f>TreeDesign!T17</f>
        <v>liquidFuelPressureFedPropulsion</v>
      </c>
    </row>
    <row r="456" spans="8:9" x14ac:dyDescent="0.35">
      <c r="H456">
        <f t="shared" si="6"/>
        <v>16</v>
      </c>
      <c r="I456" t="str">
        <f>TreeDesign!T18</f>
        <v>generalCryoRocketry</v>
      </c>
    </row>
    <row r="457" spans="8:9" x14ac:dyDescent="0.35">
      <c r="H457">
        <f t="shared" si="6"/>
        <v>17</v>
      </c>
      <c r="I457">
        <f>TreeDesign!T19</f>
        <v>0</v>
      </c>
    </row>
    <row r="458" spans="8:9" x14ac:dyDescent="0.35">
      <c r="H458">
        <f t="shared" si="6"/>
        <v>18</v>
      </c>
      <c r="I458" t="str">
        <f>TreeDesign!T20</f>
        <v>generalLiquidFuelRocketry</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f>TreeDesign!T38</f>
        <v>0</v>
      </c>
    </row>
    <row r="477" spans="8:9" x14ac:dyDescent="0.35">
      <c r="H477">
        <f t="shared" si="6"/>
        <v>37</v>
      </c>
      <c r="I477" t="str">
        <f>TreeDesign!T39</f>
        <v>basicReentryModule</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tier4</v>
      </c>
    </row>
    <row r="482" spans="8:9" x14ac:dyDescent="0.35">
      <c r="H482">
        <f t="shared" si="6"/>
        <v>2</v>
      </c>
      <c r="I482" t="str">
        <f>TreeDesign!U4</f>
        <v>smallBoosters</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t="str">
        <f>TreeDesign!U13</f>
        <v>flightControl</v>
      </c>
    </row>
    <row r="492" spans="8:9" x14ac:dyDescent="0.35">
      <c r="H492">
        <f t="shared" si="7"/>
        <v>12</v>
      </c>
      <c r="I492">
        <f>TreeDesign!U14</f>
        <v>0</v>
      </c>
    </row>
    <row r="493" spans="8:9" x14ac:dyDescent="0.35">
      <c r="H493">
        <f t="shared" si="7"/>
        <v>13</v>
      </c>
      <c r="I493">
        <f>TreeDesign!U15</f>
        <v>0</v>
      </c>
    </row>
    <row r="494" spans="8:9" x14ac:dyDescent="0.35">
      <c r="H494">
        <f t="shared" si="7"/>
        <v>14</v>
      </c>
      <c r="I494" t="str">
        <f>TreeDesign!U16</f>
        <v>earlyPropulsionSystems</v>
      </c>
    </row>
    <row r="495" spans="8:9" x14ac:dyDescent="0.35">
      <c r="H495">
        <f t="shared" si="7"/>
        <v>15</v>
      </c>
      <c r="I495">
        <f>TreeDesign!U17</f>
        <v>0</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f>TreeDesign!U21</f>
        <v>0</v>
      </c>
    </row>
    <row r="500" spans="8:9" x14ac:dyDescent="0.35">
      <c r="H500">
        <f t="shared" si="7"/>
        <v>20</v>
      </c>
      <c r="I500" t="str">
        <f>TreeDesign!U22</f>
        <v>basicFuelSystems</v>
      </c>
    </row>
    <row r="501" spans="8:9" x14ac:dyDescent="0.35">
      <c r="H501">
        <f t="shared" si="7"/>
        <v>21</v>
      </c>
      <c r="I501" t="str">
        <f>TreeDesign!U23</f>
        <v>fuelLines</v>
      </c>
    </row>
    <row r="502" spans="8:9" x14ac:dyDescent="0.35">
      <c r="H502">
        <f t="shared" si="7"/>
        <v>22</v>
      </c>
      <c r="I502">
        <f>TreeDesign!U24</f>
        <v>0</v>
      </c>
    </row>
    <row r="503" spans="8:9" x14ac:dyDescent="0.35">
      <c r="H503">
        <f t="shared" si="7"/>
        <v>23</v>
      </c>
      <c r="I503" t="str">
        <f>TreeDesign!U25</f>
        <v>decoupling</v>
      </c>
    </row>
    <row r="504" spans="8:9" x14ac:dyDescent="0.35">
      <c r="H504">
        <f t="shared" si="7"/>
        <v>24</v>
      </c>
      <c r="I504" t="str">
        <f>TreeDesign!U26</f>
        <v>fairings</v>
      </c>
    </row>
    <row r="505" spans="8:9" x14ac:dyDescent="0.35">
      <c r="H505">
        <f t="shared" si="7"/>
        <v>25</v>
      </c>
      <c r="I505" t="str">
        <f>TreeDesign!U27</f>
        <v>generalConstruction</v>
      </c>
    </row>
    <row r="506" spans="8:9" x14ac:dyDescent="0.35">
      <c r="H506">
        <f t="shared" si="7"/>
        <v>26</v>
      </c>
      <c r="I506">
        <f>TreeDesign!U28</f>
        <v>0</v>
      </c>
    </row>
    <row r="507" spans="8:9" x14ac:dyDescent="0.35">
      <c r="H507">
        <f t="shared" si="7"/>
        <v>27</v>
      </c>
      <c r="I507">
        <f>TreeDesign!U29</f>
        <v>0</v>
      </c>
    </row>
    <row r="508" spans="8:9" x14ac:dyDescent="0.35">
      <c r="H508">
        <f t="shared" si="7"/>
        <v>28</v>
      </c>
      <c r="I508" t="str">
        <f>TreeDesign!U30</f>
        <v>airLaunch</v>
      </c>
    </row>
    <row r="509" spans="8:9" x14ac:dyDescent="0.35">
      <c r="H509">
        <f t="shared" si="7"/>
        <v>29</v>
      </c>
      <c r="I509" t="str">
        <f>TreeDesign!U31</f>
        <v>aviation</v>
      </c>
    </row>
    <row r="510" spans="8:9" x14ac:dyDescent="0.35">
      <c r="H510">
        <f t="shared" si="7"/>
        <v>30</v>
      </c>
      <c r="I510">
        <f>TreeDesign!U32</f>
        <v>0</v>
      </c>
    </row>
    <row r="511" spans="8:9" x14ac:dyDescent="0.35">
      <c r="H511">
        <f t="shared" si="7"/>
        <v>31</v>
      </c>
      <c r="I511" t="str">
        <f>TreeDesign!U33</f>
        <v>basicLanding</v>
      </c>
    </row>
    <row r="512" spans="8:9" x14ac:dyDescent="0.35">
      <c r="H512">
        <f t="shared" si="7"/>
        <v>32</v>
      </c>
      <c r="I512">
        <f>TreeDesign!U34</f>
        <v>0</v>
      </c>
    </row>
    <row r="513" spans="8:9" x14ac:dyDescent="0.35">
      <c r="H513">
        <f t="shared" si="7"/>
        <v>33</v>
      </c>
      <c r="I513">
        <f>TreeDesign!U35</f>
        <v>0</v>
      </c>
    </row>
    <row r="514" spans="8:9" x14ac:dyDescent="0.35">
      <c r="H514">
        <f t="shared" si="7"/>
        <v>34</v>
      </c>
      <c r="I514" t="str">
        <f>TreeDesign!U36</f>
        <v>enhancedSurvivability</v>
      </c>
    </row>
    <row r="515" spans="8:9" x14ac:dyDescent="0.35">
      <c r="H515">
        <f t="shared" si="7"/>
        <v>35</v>
      </c>
      <c r="I515" t="str">
        <f>TreeDesign!U37</f>
        <v>basicCommandModules</v>
      </c>
    </row>
    <row r="516" spans="8:9" x14ac:dyDescent="0.35">
      <c r="H516">
        <f t="shared" si="7"/>
        <v>36</v>
      </c>
      <c r="I516">
        <f>TreeDesign!U38</f>
        <v>0</v>
      </c>
    </row>
    <row r="517" spans="8:9" x14ac:dyDescent="0.35">
      <c r="H517">
        <f t="shared" si="7"/>
        <v>37</v>
      </c>
      <c r="I517">
        <f>TreeDesign!U39</f>
        <v>0</v>
      </c>
    </row>
    <row r="518" spans="8:9" x14ac:dyDescent="0.35">
      <c r="H518">
        <f t="shared" si="7"/>
        <v>38</v>
      </c>
      <c r="I518">
        <f>TreeDesign!U40</f>
        <v>0</v>
      </c>
    </row>
    <row r="519" spans="8:9" x14ac:dyDescent="0.35">
      <c r="H519">
        <f t="shared" si="7"/>
        <v>39</v>
      </c>
      <c r="I519" t="str">
        <f>TreeDesign!U41</f>
        <v>basicScience</v>
      </c>
    </row>
    <row r="520" spans="8:9" x14ac:dyDescent="0.35">
      <c r="H520">
        <f t="shared" si="7"/>
        <v>40</v>
      </c>
      <c r="I520" t="str">
        <f>TreeDesign!U42</f>
        <v>groundScience</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f>TreeDesign!V16</f>
        <v>0</v>
      </c>
    </row>
    <row r="535" spans="8:9" x14ac:dyDescent="0.35">
      <c r="H535">
        <f t="shared" si="7"/>
        <v>15</v>
      </c>
      <c r="I535" t="str">
        <f>TreeDesign!V17</f>
        <v>earlyLiquidFuelPropulsionSystems</v>
      </c>
    </row>
    <row r="536" spans="8:9" x14ac:dyDescent="0.35">
      <c r="H536">
        <f t="shared" si="7"/>
        <v>16</v>
      </c>
      <c r="I536" t="str">
        <f>TreeDesign!V18</f>
        <v>advancedCryoRocketry</v>
      </c>
    </row>
    <row r="537" spans="8:9" x14ac:dyDescent="0.35">
      <c r="H537">
        <f t="shared" si="7"/>
        <v>17</v>
      </c>
      <c r="I537">
        <f>TreeDesign!V19</f>
        <v>0</v>
      </c>
    </row>
    <row r="538" spans="8:9" x14ac:dyDescent="0.35">
      <c r="H538">
        <f t="shared" si="7"/>
        <v>18</v>
      </c>
      <c r="I538" t="str">
        <f>TreeDesign!V20</f>
        <v>advancedLiquidFuelRocketry</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f>TreeDesign!V31</f>
        <v>0</v>
      </c>
    </row>
    <row r="550" spans="8:9" x14ac:dyDescent="0.35">
      <c r="H550">
        <f t="shared" si="7"/>
        <v>30</v>
      </c>
      <c r="I550" t="str">
        <f>TreeDesign!V32</f>
        <v>proceduralWings</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f>TreeDesign!V38</f>
        <v>0</v>
      </c>
    </row>
    <row r="557" spans="8:9" x14ac:dyDescent="0.35">
      <c r="H557">
        <f t="shared" si="8"/>
        <v>37</v>
      </c>
      <c r="I557" t="str">
        <f>TreeDesign!V39</f>
        <v>reentryModule</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tier5</v>
      </c>
    </row>
    <row r="562" spans="8:9" x14ac:dyDescent="0.35">
      <c r="H562">
        <f t="shared" si="8"/>
        <v>2</v>
      </c>
      <c r="I562" t="str">
        <f>TreeDesign!W4</f>
        <v>mediumBoosters</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t="str">
        <f>TreeDesign!W13</f>
        <v>advFlightControl</v>
      </c>
    </row>
    <row r="572" spans="8:9" x14ac:dyDescent="0.35">
      <c r="H572">
        <f t="shared" si="8"/>
        <v>12</v>
      </c>
      <c r="I572">
        <f>TreeDesign!W14</f>
        <v>0</v>
      </c>
    </row>
    <row r="573" spans="8:9" x14ac:dyDescent="0.35">
      <c r="H573">
        <f t="shared" si="8"/>
        <v>13</v>
      </c>
      <c r="I573">
        <f>TreeDesign!W15</f>
        <v>0</v>
      </c>
    </row>
    <row r="574" spans="8:9" x14ac:dyDescent="0.35">
      <c r="H574">
        <f t="shared" si="8"/>
        <v>14</v>
      </c>
      <c r="I574" t="str">
        <f>TreeDesign!W16</f>
        <v>propulsionSystems</v>
      </c>
    </row>
    <row r="575" spans="8:9" x14ac:dyDescent="0.35">
      <c r="H575">
        <f t="shared" si="8"/>
        <v>15</v>
      </c>
      <c r="I575">
        <f>TreeDesign!W17</f>
        <v>0</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f>TreeDesign!W21</f>
        <v>0</v>
      </c>
    </row>
    <row r="580" spans="8:9" x14ac:dyDescent="0.35">
      <c r="H580">
        <f t="shared" si="8"/>
        <v>20</v>
      </c>
      <c r="I580" t="str">
        <f>TreeDesign!W22</f>
        <v>fuelSystems</v>
      </c>
    </row>
    <row r="581" spans="8:9" x14ac:dyDescent="0.35">
      <c r="H581">
        <f t="shared" si="8"/>
        <v>21</v>
      </c>
      <c r="I581" t="str">
        <f>TreeDesign!W23</f>
        <v>flexibleFuelSolutions</v>
      </c>
    </row>
    <row r="582" spans="8:9" x14ac:dyDescent="0.35">
      <c r="H582">
        <f t="shared" si="8"/>
        <v>22</v>
      </c>
      <c r="I582">
        <f>TreeDesign!W24</f>
        <v>0</v>
      </c>
    </row>
    <row r="583" spans="8:9" x14ac:dyDescent="0.35">
      <c r="H583">
        <f t="shared" si="8"/>
        <v>23</v>
      </c>
      <c r="I583" t="str">
        <f>TreeDesign!W25</f>
        <v>docking</v>
      </c>
    </row>
    <row r="584" spans="8:9" x14ac:dyDescent="0.35">
      <c r="H584">
        <f t="shared" si="8"/>
        <v>24</v>
      </c>
      <c r="I584" t="str">
        <f>TreeDesign!W26</f>
        <v>adapters</v>
      </c>
    </row>
    <row r="585" spans="8:9" x14ac:dyDescent="0.35">
      <c r="H585">
        <f t="shared" si="8"/>
        <v>25</v>
      </c>
      <c r="I585" t="str">
        <f>TreeDesign!W27</f>
        <v>advConstruction</v>
      </c>
    </row>
    <row r="586" spans="8:9" x14ac:dyDescent="0.35">
      <c r="H586">
        <f t="shared" si="8"/>
        <v>26</v>
      </c>
      <c r="I586" t="str">
        <f>TreeDesign!W28</f>
        <v>earlyActuators</v>
      </c>
    </row>
    <row r="587" spans="8:9" x14ac:dyDescent="0.35">
      <c r="H587">
        <f t="shared" si="8"/>
        <v>27</v>
      </c>
      <c r="I587">
        <f>TreeDesign!W29</f>
        <v>0</v>
      </c>
    </row>
    <row r="588" spans="8:9" x14ac:dyDescent="0.35">
      <c r="H588">
        <f t="shared" si="8"/>
        <v>28</v>
      </c>
      <c r="I588" t="str">
        <f>TreeDesign!W30</f>
        <v>streamlinedFlight</v>
      </c>
    </row>
    <row r="589" spans="8:9" x14ac:dyDescent="0.35">
      <c r="H589">
        <f t="shared" si="8"/>
        <v>29</v>
      </c>
      <c r="I589" t="str">
        <f>TreeDesign!W31</f>
        <v>aerodynamicSystems</v>
      </c>
    </row>
    <row r="590" spans="8:9" x14ac:dyDescent="0.35">
      <c r="H590">
        <f t="shared" si="8"/>
        <v>30</v>
      </c>
      <c r="I590" t="str">
        <f>TreeDesign!W32</f>
        <v>subsonicFlight</v>
      </c>
    </row>
    <row r="591" spans="8:9" x14ac:dyDescent="0.35">
      <c r="H591">
        <f t="shared" si="8"/>
        <v>31</v>
      </c>
      <c r="I591" t="str">
        <f>TreeDesign!W33</f>
        <v>landing</v>
      </c>
    </row>
    <row r="592" spans="8:9" x14ac:dyDescent="0.35">
      <c r="H592">
        <f t="shared" si="8"/>
        <v>32</v>
      </c>
      <c r="I592" t="str">
        <f>TreeDesign!W34</f>
        <v>spaceExploration</v>
      </c>
    </row>
    <row r="593" spans="8:9" x14ac:dyDescent="0.35">
      <c r="H593">
        <f t="shared" si="8"/>
        <v>33</v>
      </c>
      <c r="I593" t="str">
        <f>TreeDesign!W35</f>
        <v>heatShields</v>
      </c>
    </row>
    <row r="594" spans="8:9" x14ac:dyDescent="0.35">
      <c r="H594">
        <f t="shared" si="8"/>
        <v>34</v>
      </c>
      <c r="I594">
        <f>TreeDesign!W36</f>
        <v>0</v>
      </c>
    </row>
    <row r="595" spans="8:9" x14ac:dyDescent="0.35">
      <c r="H595">
        <f t="shared" si="8"/>
        <v>35</v>
      </c>
      <c r="I595" t="str">
        <f>TreeDesign!W37</f>
        <v>simpleCommandModules</v>
      </c>
    </row>
    <row r="596" spans="8:9" x14ac:dyDescent="0.35">
      <c r="H596">
        <f t="shared" si="8"/>
        <v>36</v>
      </c>
      <c r="I596">
        <f>TreeDesign!W38</f>
        <v>0</v>
      </c>
    </row>
    <row r="597" spans="8:9" x14ac:dyDescent="0.35">
      <c r="H597">
        <f t="shared" si="8"/>
        <v>37</v>
      </c>
      <c r="I597">
        <f>TreeDesign!W39</f>
        <v>0</v>
      </c>
    </row>
    <row r="598" spans="8:9" x14ac:dyDescent="0.35">
      <c r="H598">
        <f t="shared" si="8"/>
        <v>38</v>
      </c>
      <c r="I598">
        <f>TreeDesign!W40</f>
        <v>0</v>
      </c>
    </row>
    <row r="599" spans="8:9" x14ac:dyDescent="0.35">
      <c r="H599">
        <f t="shared" si="8"/>
        <v>39</v>
      </c>
      <c r="I599" t="str">
        <f>TreeDesign!W41</f>
        <v>appliedScience</v>
      </c>
    </row>
    <row r="600" spans="8:9" x14ac:dyDescent="0.35">
      <c r="H600">
        <f t="shared" si="8"/>
        <v>40</v>
      </c>
      <c r="I600" t="str">
        <f>TreeDesign!W42</f>
        <v>miniaturization</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f>TreeDesign!X16</f>
        <v>0</v>
      </c>
    </row>
    <row r="615" spans="8:9" x14ac:dyDescent="0.35">
      <c r="H615">
        <f t="shared" si="8"/>
        <v>15</v>
      </c>
      <c r="I615" t="str">
        <f>TreeDesign!X17</f>
        <v>liquidFuelPropulsionSystems</v>
      </c>
    </row>
    <row r="616" spans="8:9" x14ac:dyDescent="0.35">
      <c r="H616">
        <f t="shared" si="8"/>
        <v>16</v>
      </c>
      <c r="I616" t="str">
        <f>TreeDesign!X18</f>
        <v>heavyCryoRocketry</v>
      </c>
    </row>
    <row r="617" spans="8:9" x14ac:dyDescent="0.35">
      <c r="H617">
        <f t="shared" ref="H617:H680" si="9">H577</f>
        <v>17</v>
      </c>
      <c r="I617">
        <f>TreeDesign!X19</f>
        <v>0</v>
      </c>
    </row>
    <row r="618" spans="8:9" x14ac:dyDescent="0.35">
      <c r="H618">
        <f t="shared" si="9"/>
        <v>18</v>
      </c>
      <c r="I618" t="str">
        <f>TreeDesign!X20</f>
        <v>heavyLiquidFuelRocketry</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f>TreeDesign!X37</f>
        <v>0</v>
      </c>
    </row>
    <row r="636" spans="8:9" x14ac:dyDescent="0.35">
      <c r="H636">
        <f t="shared" si="9"/>
        <v>36</v>
      </c>
      <c r="I636" t="str">
        <f>TreeDesign!X38</f>
        <v>simpleCommandModulesExtensions</v>
      </c>
    </row>
    <row r="637" spans="8:9" x14ac:dyDescent="0.35">
      <c r="H637">
        <f t="shared" si="9"/>
        <v>37</v>
      </c>
      <c r="I637" t="str">
        <f>TreeDesign!X39</f>
        <v>advancedReentryModule</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t="str">
        <f>TreeDesign!Y4</f>
        <v>largeBoosters</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t="str">
        <f>TreeDesign!Y13</f>
        <v>specializedControl</v>
      </c>
    </row>
    <row r="652" spans="8:9" x14ac:dyDescent="0.35">
      <c r="H652">
        <f t="shared" si="9"/>
        <v>12</v>
      </c>
      <c r="I652">
        <f>TreeDesign!Y14</f>
        <v>0</v>
      </c>
    </row>
    <row r="653" spans="8:9" x14ac:dyDescent="0.35">
      <c r="H653">
        <f t="shared" si="9"/>
        <v>13</v>
      </c>
      <c r="I653">
        <f>TreeDesign!Y15</f>
        <v>0</v>
      </c>
    </row>
    <row r="654" spans="8:9" x14ac:dyDescent="0.35">
      <c r="H654">
        <f t="shared" si="9"/>
        <v>14</v>
      </c>
      <c r="I654" t="str">
        <f>TreeDesign!Y16</f>
        <v>precisionPropulsion</v>
      </c>
    </row>
    <row r="655" spans="8:9" x14ac:dyDescent="0.35">
      <c r="H655">
        <f t="shared" si="9"/>
        <v>15</v>
      </c>
      <c r="I655">
        <f>TreeDesign!Y17</f>
        <v>0</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f>TreeDesign!Y21</f>
        <v>0</v>
      </c>
    </row>
    <row r="660" spans="8:9" x14ac:dyDescent="0.35">
      <c r="H660">
        <f t="shared" si="9"/>
        <v>20</v>
      </c>
      <c r="I660" t="str">
        <f>TreeDesign!Y22</f>
        <v>advFuelSystems</v>
      </c>
    </row>
    <row r="661" spans="8:9" x14ac:dyDescent="0.35">
      <c r="H661">
        <f t="shared" si="9"/>
        <v>21</v>
      </c>
      <c r="I661" t="str">
        <f>TreeDesign!Y23</f>
        <v>advancedFlexibleFuelSystems</v>
      </c>
    </row>
    <row r="662" spans="8:9" x14ac:dyDescent="0.35">
      <c r="H662">
        <f t="shared" si="9"/>
        <v>22</v>
      </c>
      <c r="I662">
        <f>TreeDesign!Y24</f>
        <v>0</v>
      </c>
    </row>
    <row r="663" spans="8:9" x14ac:dyDescent="0.35">
      <c r="H663">
        <f t="shared" si="9"/>
        <v>23</v>
      </c>
      <c r="I663" t="str">
        <f>TreeDesign!Y25</f>
        <v>advancedDecoupling</v>
      </c>
    </row>
    <row r="664" spans="8:9" x14ac:dyDescent="0.35">
      <c r="H664">
        <f t="shared" si="9"/>
        <v>24</v>
      </c>
      <c r="I664" t="str">
        <f>TreeDesign!Y26</f>
        <v>noseCones</v>
      </c>
    </row>
    <row r="665" spans="8:9" x14ac:dyDescent="0.35">
      <c r="H665">
        <f t="shared" si="9"/>
        <v>25</v>
      </c>
      <c r="I665" t="str">
        <f>TreeDesign!Y27</f>
        <v>specializedConstruction</v>
      </c>
    </row>
    <row r="666" spans="8:9" x14ac:dyDescent="0.35">
      <c r="H666">
        <f t="shared" si="9"/>
        <v>26</v>
      </c>
      <c r="I666" t="str">
        <f>TreeDesign!Y28</f>
        <v>actuators</v>
      </c>
    </row>
    <row r="667" spans="8:9" x14ac:dyDescent="0.35">
      <c r="H667">
        <f t="shared" si="9"/>
        <v>27</v>
      </c>
      <c r="I667">
        <f>TreeDesign!Y29</f>
        <v>0</v>
      </c>
    </row>
    <row r="668" spans="8:9" x14ac:dyDescent="0.35">
      <c r="H668">
        <f t="shared" si="9"/>
        <v>28</v>
      </c>
      <c r="I668" t="str">
        <f>TreeDesign!Y30</f>
        <v>supersonicFlight</v>
      </c>
    </row>
    <row r="669" spans="8:9" x14ac:dyDescent="0.35">
      <c r="H669">
        <f t="shared" si="9"/>
        <v>29</v>
      </c>
      <c r="I669" t="str">
        <f>TreeDesign!Y31</f>
        <v>advAerodynamics</v>
      </c>
    </row>
    <row r="670" spans="8:9" x14ac:dyDescent="0.35">
      <c r="H670">
        <f t="shared" si="9"/>
        <v>30</v>
      </c>
      <c r="I670" t="str">
        <f>TreeDesign!Y32</f>
        <v>efficientFlightSystems</v>
      </c>
    </row>
    <row r="671" spans="8:9" x14ac:dyDescent="0.35">
      <c r="H671">
        <f t="shared" si="9"/>
        <v>31</v>
      </c>
      <c r="I671" t="str">
        <f>TreeDesign!Y33</f>
        <v>fieldScience</v>
      </c>
    </row>
    <row r="672" spans="8:9" x14ac:dyDescent="0.35">
      <c r="H672">
        <f t="shared" si="9"/>
        <v>32</v>
      </c>
      <c r="I672" t="str">
        <f>TreeDesign!Y34</f>
        <v>advExploration</v>
      </c>
    </row>
    <row r="673" spans="8:9" x14ac:dyDescent="0.35">
      <c r="H673">
        <f t="shared" si="9"/>
        <v>33</v>
      </c>
      <c r="I673" t="str">
        <f>TreeDesign!Y35</f>
        <v>heatManagementSystems</v>
      </c>
    </row>
    <row r="674" spans="8:9" x14ac:dyDescent="0.35">
      <c r="H674">
        <f t="shared" si="9"/>
        <v>34</v>
      </c>
      <c r="I674">
        <f>TreeDesign!Y36</f>
        <v>0</v>
      </c>
    </row>
    <row r="675" spans="8:9" x14ac:dyDescent="0.35">
      <c r="H675">
        <f t="shared" si="9"/>
        <v>35</v>
      </c>
      <c r="I675" t="str">
        <f>TreeDesign!Y37</f>
        <v>commandModules</v>
      </c>
    </row>
    <row r="676" spans="8:9" x14ac:dyDescent="0.35">
      <c r="H676">
        <f t="shared" si="9"/>
        <v>36</v>
      </c>
      <c r="I676">
        <f>TreeDesign!Y38</f>
        <v>0</v>
      </c>
    </row>
    <row r="677" spans="8:9" x14ac:dyDescent="0.35">
      <c r="H677">
        <f t="shared" si="9"/>
        <v>37</v>
      </c>
      <c r="I677">
        <f>TreeDesign!Y39</f>
        <v>0</v>
      </c>
    </row>
    <row r="678" spans="8:9" x14ac:dyDescent="0.35">
      <c r="H678">
        <f t="shared" si="9"/>
        <v>38</v>
      </c>
      <c r="I678">
        <f>TreeDesign!Y40</f>
        <v>0</v>
      </c>
    </row>
    <row r="679" spans="8:9" x14ac:dyDescent="0.35">
      <c r="H679">
        <f t="shared" si="9"/>
        <v>39</v>
      </c>
      <c r="I679" t="str">
        <f>TreeDesign!Y41</f>
        <v>exactScience</v>
      </c>
    </row>
    <row r="680" spans="8:9" x14ac:dyDescent="0.35">
      <c r="H680">
        <f t="shared" si="9"/>
        <v>40</v>
      </c>
      <c r="I680" t="str">
        <f>TreeDesign!Y42</f>
        <v>precisionEngineering</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f>TreeDesign!Z16</f>
        <v>0</v>
      </c>
    </row>
    <row r="695" spans="8:9" x14ac:dyDescent="0.35">
      <c r="H695">
        <f t="shared" si="10"/>
        <v>15</v>
      </c>
      <c r="I695" t="str">
        <f>TreeDesign!Z17</f>
        <v>precisionLiquidFuelPropulsion</v>
      </c>
    </row>
    <row r="696" spans="8:9" x14ac:dyDescent="0.35">
      <c r="H696">
        <f t="shared" si="10"/>
        <v>16</v>
      </c>
      <c r="I696" t="str">
        <f>TreeDesign!Z18</f>
        <v>heavierCryoRocketry</v>
      </c>
    </row>
    <row r="697" spans="8:9" x14ac:dyDescent="0.35">
      <c r="H697">
        <f t="shared" si="10"/>
        <v>17</v>
      </c>
      <c r="I697">
        <f>TreeDesign!Z19</f>
        <v>0</v>
      </c>
    </row>
    <row r="698" spans="8:9" x14ac:dyDescent="0.35">
      <c r="H698">
        <f t="shared" si="10"/>
        <v>18</v>
      </c>
      <c r="I698" t="str">
        <f>TreeDesign!Z20</f>
        <v>heavierLiquidFuelRocketry</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f>TreeDesign!Z37</f>
        <v>0</v>
      </c>
    </row>
    <row r="716" spans="8:9" x14ac:dyDescent="0.35">
      <c r="H716">
        <f t="shared" si="10"/>
        <v>36</v>
      </c>
      <c r="I716" t="str">
        <f>TreeDesign!Z38</f>
        <v>commandModulesExtensions</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f>TreeDesign!AA10</f>
        <v>0</v>
      </c>
    </row>
    <row r="729" spans="8:9" x14ac:dyDescent="0.35">
      <c r="H729">
        <f t="shared" si="10"/>
        <v>9</v>
      </c>
      <c r="I729" t="str">
        <f>TreeDesign!AA11</f>
        <v>earlyIonPropulsion</v>
      </c>
    </row>
    <row r="730" spans="8:9" x14ac:dyDescent="0.35">
      <c r="H730">
        <f t="shared" si="10"/>
        <v>10</v>
      </c>
      <c r="I730">
        <f>TreeDesign!AA5</f>
        <v>0</v>
      </c>
    </row>
    <row r="731" spans="8:9" x14ac:dyDescent="0.35">
      <c r="H731">
        <f t="shared" si="10"/>
        <v>11</v>
      </c>
      <c r="I731" t="str">
        <f>TreeDesign!AA13</f>
        <v>experimentalControl</v>
      </c>
    </row>
    <row r="732" spans="8:9" x14ac:dyDescent="0.35">
      <c r="H732">
        <f t="shared" si="10"/>
        <v>12</v>
      </c>
      <c r="I732">
        <f>TreeDesign!AA14</f>
        <v>0</v>
      </c>
    </row>
    <row r="733" spans="8:9" x14ac:dyDescent="0.35">
      <c r="H733">
        <f t="shared" si="10"/>
        <v>13</v>
      </c>
      <c r="I733">
        <f>TreeDesign!AA15</f>
        <v>0</v>
      </c>
    </row>
    <row r="734" spans="8:9" x14ac:dyDescent="0.35">
      <c r="H734">
        <f t="shared" si="10"/>
        <v>14</v>
      </c>
      <c r="I734" t="str">
        <f>TreeDesign!AA16</f>
        <v>experimentalPropulsion</v>
      </c>
    </row>
    <row r="735" spans="8:9" x14ac:dyDescent="0.35">
      <c r="H735">
        <f t="shared" si="10"/>
        <v>15</v>
      </c>
      <c r="I735">
        <f>TreeDesign!AA17</f>
        <v>0</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f>TreeDesign!AA21</f>
        <v>0</v>
      </c>
    </row>
    <row r="740" spans="8:9" x14ac:dyDescent="0.35">
      <c r="H740">
        <f t="shared" si="10"/>
        <v>20</v>
      </c>
      <c r="I740" t="str">
        <f>TreeDesign!AA22</f>
        <v>largeVolumeContainment</v>
      </c>
    </row>
    <row r="741" spans="8:9" x14ac:dyDescent="0.35">
      <c r="H741">
        <f t="shared" si="10"/>
        <v>21</v>
      </c>
      <c r="I741" t="str">
        <f>TreeDesign!AA23</f>
        <v>largeFlexibleFuelSystems</v>
      </c>
    </row>
    <row r="742" spans="8:9" x14ac:dyDescent="0.35">
      <c r="H742">
        <f t="shared" si="10"/>
        <v>22</v>
      </c>
      <c r="I742">
        <f>TreeDesign!AA24</f>
        <v>0</v>
      </c>
    </row>
    <row r="743" spans="8:9" x14ac:dyDescent="0.35">
      <c r="H743">
        <f t="shared" si="10"/>
        <v>23</v>
      </c>
      <c r="I743" t="str">
        <f>TreeDesign!AA25</f>
        <v>enginePlates</v>
      </c>
    </row>
    <row r="744" spans="8:9" x14ac:dyDescent="0.35">
      <c r="H744">
        <f t="shared" si="10"/>
        <v>24</v>
      </c>
      <c r="I744" t="str">
        <f>TreeDesign!AA26</f>
        <v>advMetalworks</v>
      </c>
    </row>
    <row r="745" spans="8:9" x14ac:dyDescent="0.35">
      <c r="H745">
        <f t="shared" ref="H745:H808" si="11">H705</f>
        <v>25</v>
      </c>
      <c r="I745" t="str">
        <f>TreeDesign!AA27</f>
        <v>composites</v>
      </c>
    </row>
    <row r="746" spans="8:9" x14ac:dyDescent="0.35">
      <c r="H746">
        <f t="shared" si="11"/>
        <v>26</v>
      </c>
      <c r="I746" t="str">
        <f>TreeDesign!AA28</f>
        <v>advActuators</v>
      </c>
    </row>
    <row r="747" spans="8:9" x14ac:dyDescent="0.35">
      <c r="H747">
        <f t="shared" si="11"/>
        <v>27</v>
      </c>
      <c r="I747">
        <f>TreeDesign!AA29</f>
        <v>0</v>
      </c>
    </row>
    <row r="748" spans="8:9" x14ac:dyDescent="0.35">
      <c r="H748">
        <f t="shared" si="11"/>
        <v>28</v>
      </c>
      <c r="I748" t="str">
        <f>TreeDesign!AA30</f>
        <v>highAltitudeFlight</v>
      </c>
    </row>
    <row r="749" spans="8:9" x14ac:dyDescent="0.35">
      <c r="H749">
        <f t="shared" si="11"/>
        <v>29</v>
      </c>
      <c r="I749" t="str">
        <f>TreeDesign!AA31</f>
        <v>heavyAerodynamics</v>
      </c>
    </row>
    <row r="750" spans="8:9" x14ac:dyDescent="0.35">
      <c r="H750">
        <f t="shared" si="11"/>
        <v>30</v>
      </c>
      <c r="I750" t="str">
        <f>TreeDesign!AA32</f>
        <v>advancedFlightSystems</v>
      </c>
    </row>
    <row r="751" spans="8:9" x14ac:dyDescent="0.35">
      <c r="H751">
        <f t="shared" si="11"/>
        <v>31</v>
      </c>
      <c r="I751" t="str">
        <f>TreeDesign!AA33</f>
        <v>advLanding</v>
      </c>
    </row>
    <row r="752" spans="8:9" x14ac:dyDescent="0.35">
      <c r="H752">
        <f t="shared" si="11"/>
        <v>32</v>
      </c>
      <c r="I752" t="str">
        <f>TreeDesign!AA34</f>
        <v>landingFrames</v>
      </c>
    </row>
    <row r="753" spans="8:9" x14ac:dyDescent="0.35">
      <c r="H753">
        <f t="shared" si="11"/>
        <v>33</v>
      </c>
      <c r="I753" t="str">
        <f>TreeDesign!AA35</f>
        <v>intermediateHeatManagement</v>
      </c>
    </row>
    <row r="754" spans="8:9" x14ac:dyDescent="0.35">
      <c r="H754">
        <f t="shared" si="11"/>
        <v>34</v>
      </c>
      <c r="I754">
        <f>TreeDesign!AA36</f>
        <v>0</v>
      </c>
    </row>
    <row r="755" spans="8:9" x14ac:dyDescent="0.35">
      <c r="H755">
        <f t="shared" si="11"/>
        <v>35</v>
      </c>
      <c r="I755" t="str">
        <f>TreeDesign!AA37</f>
        <v>heavyCommandModules</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f>TreeDesign!AA40</f>
        <v>0</v>
      </c>
    </row>
    <row r="759" spans="8:9" x14ac:dyDescent="0.35">
      <c r="H759">
        <f t="shared" si="11"/>
        <v>39</v>
      </c>
      <c r="I759" t="str">
        <f>TreeDesign!AA41</f>
        <v>scienceTech</v>
      </c>
    </row>
    <row r="760" spans="8:9" x14ac:dyDescent="0.35">
      <c r="H760">
        <f t="shared" si="11"/>
        <v>40</v>
      </c>
      <c r="I760" t="str">
        <f>TreeDesign!AA42</f>
        <v>electronics</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f>TreeDesign!AB11</f>
        <v>0</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f>TreeDesign!AB14</f>
        <v>0</v>
      </c>
    </row>
    <row r="773" spans="8:9" x14ac:dyDescent="0.35">
      <c r="H773">
        <f t="shared" si="11"/>
        <v>13</v>
      </c>
      <c r="I773" t="str">
        <f>TreeDesign!AB15</f>
        <v>experimentalCryoPropulsion</v>
      </c>
    </row>
    <row r="774" spans="8:9" x14ac:dyDescent="0.35">
      <c r="H774">
        <f t="shared" si="11"/>
        <v>14</v>
      </c>
      <c r="I774">
        <f>TreeDesign!AB16</f>
        <v>0</v>
      </c>
    </row>
    <row r="775" spans="8:9" x14ac:dyDescent="0.35">
      <c r="H775">
        <f t="shared" si="11"/>
        <v>15</v>
      </c>
      <c r="I775" t="str">
        <f>TreeDesign!AB17</f>
        <v>experimentalLiquidFuelPropulsion</v>
      </c>
    </row>
    <row r="776" spans="8:9" x14ac:dyDescent="0.35">
      <c r="H776">
        <f t="shared" si="11"/>
        <v>16</v>
      </c>
      <c r="I776" t="str">
        <f>TreeDesign!AB18</f>
        <v>evenHeavierCryoRocketry</v>
      </c>
    </row>
    <row r="777" spans="8:9" x14ac:dyDescent="0.35">
      <c r="H777">
        <f t="shared" si="11"/>
        <v>17</v>
      </c>
      <c r="I777">
        <f>TreeDesign!AB19</f>
        <v>0</v>
      </c>
    </row>
    <row r="778" spans="8:9" x14ac:dyDescent="0.35">
      <c r="H778">
        <f t="shared" si="11"/>
        <v>18</v>
      </c>
      <c r="I778" t="str">
        <f>TreeDesign!AB20</f>
        <v>evenHeavierLiquidFuelRocketry</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f>TreeDesign!AB37</f>
        <v>0</v>
      </c>
    </row>
    <row r="796" spans="8:9" x14ac:dyDescent="0.35">
      <c r="H796">
        <f t="shared" si="11"/>
        <v>36</v>
      </c>
      <c r="I796" t="str">
        <f>TreeDesign!AB38</f>
        <v>heavyCommandModulesExtensions</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f>TreeDesign!AC10</f>
        <v>0</v>
      </c>
    </row>
    <row r="807" spans="8:9" x14ac:dyDescent="0.35">
      <c r="H807">
        <f t="shared" si="11"/>
        <v>7</v>
      </c>
      <c r="I807" t="str">
        <f>TreeDesign!AC11</f>
        <v>ionPropulsion</v>
      </c>
    </row>
    <row r="808" spans="8:9" x14ac:dyDescent="0.35">
      <c r="H808">
        <f t="shared" si="11"/>
        <v>8</v>
      </c>
      <c r="I808">
        <f>TreeDesign!AC12</f>
        <v>0</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t="str">
        <f>TreeDesign!AC13</f>
        <v>exoticControl</v>
      </c>
    </row>
    <row r="812" spans="8:9" x14ac:dyDescent="0.35">
      <c r="H812">
        <f t="shared" si="12"/>
        <v>12</v>
      </c>
      <c r="I812">
        <f>TreeDesign!AC14</f>
        <v>0</v>
      </c>
    </row>
    <row r="813" spans="8:9" x14ac:dyDescent="0.35">
      <c r="H813">
        <f t="shared" si="12"/>
        <v>13</v>
      </c>
      <c r="I813">
        <f>TreeDesign!AC15</f>
        <v>0</v>
      </c>
    </row>
    <row r="814" spans="8:9" x14ac:dyDescent="0.35">
      <c r="H814">
        <f t="shared" si="12"/>
        <v>14</v>
      </c>
      <c r="I814" t="str">
        <f>TreeDesign!AC16</f>
        <v>exoticPropulsion</v>
      </c>
    </row>
    <row r="815" spans="8:9" x14ac:dyDescent="0.35">
      <c r="H815">
        <f t="shared" si="12"/>
        <v>15</v>
      </c>
      <c r="I815">
        <f>TreeDesign!AC17</f>
        <v>0</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f>TreeDesign!AC21</f>
        <v>0</v>
      </c>
    </row>
    <row r="820" spans="8:9" x14ac:dyDescent="0.35">
      <c r="H820">
        <f t="shared" si="12"/>
        <v>20</v>
      </c>
      <c r="I820" t="str">
        <f>TreeDesign!AC22</f>
        <v>highPerformanceFuelSystems</v>
      </c>
    </row>
    <row r="821" spans="8:9" x14ac:dyDescent="0.35">
      <c r="H821">
        <f t="shared" si="12"/>
        <v>21</v>
      </c>
      <c r="I821" t="str">
        <f>TreeDesign!AC23</f>
        <v>hugeFlexibleFuelSystems</v>
      </c>
    </row>
    <row r="822" spans="8:9" x14ac:dyDescent="0.35">
      <c r="H822">
        <f t="shared" si="12"/>
        <v>22</v>
      </c>
      <c r="I822">
        <f>TreeDesign!AC24</f>
        <v>0</v>
      </c>
    </row>
    <row r="823" spans="8:9" x14ac:dyDescent="0.35">
      <c r="H823">
        <f t="shared" si="12"/>
        <v>23</v>
      </c>
      <c r="I823" t="str">
        <f>TreeDesign!AC25</f>
        <v>advancedDocking</v>
      </c>
    </row>
    <row r="824" spans="8:9" x14ac:dyDescent="0.35">
      <c r="H824">
        <f t="shared" si="12"/>
        <v>24</v>
      </c>
      <c r="I824" t="str">
        <f>TreeDesign!AC26</f>
        <v>nanolathing</v>
      </c>
    </row>
    <row r="825" spans="8:9" x14ac:dyDescent="0.35">
      <c r="H825">
        <f t="shared" si="12"/>
        <v>25</v>
      </c>
      <c r="I825" t="str">
        <f>TreeDesign!AC27</f>
        <v>metaMaterials</v>
      </c>
    </row>
    <row r="826" spans="8:9" x14ac:dyDescent="0.35">
      <c r="H826">
        <f t="shared" si="12"/>
        <v>26</v>
      </c>
      <c r="I826" t="str">
        <f>TreeDesign!AC28</f>
        <v>experimentalActuators</v>
      </c>
    </row>
    <row r="827" spans="8:9" x14ac:dyDescent="0.35">
      <c r="H827">
        <f t="shared" si="12"/>
        <v>27</v>
      </c>
      <c r="I827">
        <f>TreeDesign!AC29</f>
        <v>0</v>
      </c>
    </row>
    <row r="828" spans="8:9" x14ac:dyDescent="0.35">
      <c r="H828">
        <f t="shared" si="12"/>
        <v>28</v>
      </c>
      <c r="I828" t="str">
        <f>TreeDesign!AC30</f>
        <v>hypersonicFlight</v>
      </c>
    </row>
    <row r="829" spans="8:9" x14ac:dyDescent="0.35">
      <c r="H829">
        <f t="shared" si="12"/>
        <v>29</v>
      </c>
      <c r="I829" t="str">
        <f>TreeDesign!AC31</f>
        <v>experimentalAerodynamics</v>
      </c>
    </row>
    <row r="830" spans="8:9" x14ac:dyDescent="0.35">
      <c r="H830">
        <f t="shared" si="12"/>
        <v>30</v>
      </c>
      <c r="I830" t="str">
        <f>TreeDesign!AC32</f>
        <v>specializedFlightSystems</v>
      </c>
    </row>
    <row r="831" spans="8:9" x14ac:dyDescent="0.35">
      <c r="H831">
        <f t="shared" si="12"/>
        <v>31</v>
      </c>
      <c r="I831" t="str">
        <f>TreeDesign!AC33</f>
        <v>heavyLanding</v>
      </c>
    </row>
    <row r="832" spans="8:9" x14ac:dyDescent="0.35">
      <c r="H832">
        <f t="shared" si="12"/>
        <v>32</v>
      </c>
      <c r="I832" t="str">
        <f>TreeDesign!AC34</f>
        <v>heavyDutyLandingFrames</v>
      </c>
    </row>
    <row r="833" spans="8:9" x14ac:dyDescent="0.35">
      <c r="H833">
        <f t="shared" si="12"/>
        <v>33</v>
      </c>
      <c r="I833" t="str">
        <f>TreeDesign!AC35</f>
        <v>advHeatManagement</v>
      </c>
    </row>
    <row r="834" spans="8:9" x14ac:dyDescent="0.35">
      <c r="H834">
        <f t="shared" si="12"/>
        <v>34</v>
      </c>
      <c r="I834">
        <f>TreeDesign!AC36</f>
        <v>0</v>
      </c>
    </row>
    <row r="835" spans="8:9" x14ac:dyDescent="0.35">
      <c r="H835">
        <f t="shared" si="12"/>
        <v>35</v>
      </c>
      <c r="I835" t="str">
        <f>TreeDesign!AC37</f>
        <v>specializedCommandModules</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f>TreeDesign!AC40</f>
        <v>0</v>
      </c>
    </row>
    <row r="839" spans="8:9" x14ac:dyDescent="0.35">
      <c r="H839">
        <f t="shared" si="12"/>
        <v>39</v>
      </c>
      <c r="I839" t="str">
        <f>TreeDesign!AC41</f>
        <v>advScienceTech</v>
      </c>
    </row>
    <row r="840" spans="8:9" x14ac:dyDescent="0.35">
      <c r="H840">
        <f t="shared" si="12"/>
        <v>40</v>
      </c>
      <c r="I840" t="str">
        <f>TreeDesign!AC42</f>
        <v>specializedScienceTech</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f>TreeDesign!AD14</f>
        <v>0</v>
      </c>
    </row>
    <row r="853" spans="8:9" x14ac:dyDescent="0.35">
      <c r="H853">
        <f t="shared" si="12"/>
        <v>13</v>
      </c>
      <c r="I853" t="str">
        <f>TreeDesign!AD15</f>
        <v>exoticCryoPropulsion</v>
      </c>
    </row>
    <row r="854" spans="8:9" x14ac:dyDescent="0.35">
      <c r="H854">
        <f t="shared" si="12"/>
        <v>14</v>
      </c>
      <c r="I854">
        <f>TreeDesign!AD16</f>
        <v>0</v>
      </c>
    </row>
    <row r="855" spans="8:9" x14ac:dyDescent="0.35">
      <c r="H855">
        <f t="shared" si="12"/>
        <v>15</v>
      </c>
      <c r="I855" t="str">
        <f>TreeDesign!AD17</f>
        <v>exoticLiquidFuelPropulsion</v>
      </c>
    </row>
    <row r="856" spans="8:9" x14ac:dyDescent="0.35">
      <c r="H856">
        <f t="shared" si="12"/>
        <v>16</v>
      </c>
      <c r="I856" t="str">
        <f>TreeDesign!AD18</f>
        <v>veryHeavyCryoRocketry</v>
      </c>
    </row>
    <row r="857" spans="8:9" x14ac:dyDescent="0.35">
      <c r="H857">
        <f t="shared" si="12"/>
        <v>17</v>
      </c>
      <c r="I857">
        <f>TreeDesign!AD19</f>
        <v>0</v>
      </c>
    </row>
    <row r="858" spans="8:9" x14ac:dyDescent="0.35">
      <c r="H858">
        <f t="shared" si="12"/>
        <v>18</v>
      </c>
      <c r="I858" t="str">
        <f>TreeDesign!AD20</f>
        <v>veryHeavyLiquidFuelRocketry</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f>TreeDesign!AE10</f>
        <v>0</v>
      </c>
    </row>
    <row r="887" spans="8:9" x14ac:dyDescent="0.35">
      <c r="H887">
        <f t="shared" si="13"/>
        <v>7</v>
      </c>
      <c r="I887" t="str">
        <f>TreeDesign!AE11</f>
        <v>advIonPropulsion</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f>TreeDesign!AE15</f>
        <v>0</v>
      </c>
    </row>
    <row r="894" spans="8:9" x14ac:dyDescent="0.35">
      <c r="H894">
        <f t="shared" si="13"/>
        <v>14</v>
      </c>
      <c r="I894" t="str">
        <f>TreeDesign!AE16</f>
        <v>aBitMoreExoticPropulsion</v>
      </c>
    </row>
    <row r="895" spans="8:9" x14ac:dyDescent="0.35">
      <c r="H895">
        <f t="shared" si="13"/>
        <v>15</v>
      </c>
      <c r="I895">
        <f>TreeDesign!AE17</f>
        <v>0</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f>TreeDesign!AE21</f>
        <v>0</v>
      </c>
    </row>
    <row r="900" spans="8:9" x14ac:dyDescent="0.35">
      <c r="H900">
        <f t="shared" si="13"/>
        <v>20</v>
      </c>
      <c r="I900" t="str">
        <f>TreeDesign!AE22</f>
        <v>specializedFuelStorage</v>
      </c>
    </row>
    <row r="901" spans="8:9" x14ac:dyDescent="0.35">
      <c r="H901">
        <f t="shared" si="13"/>
        <v>21</v>
      </c>
      <c r="I901" t="str">
        <f>TreeDesign!AE23</f>
        <v>highPerformanceFlexibleFuelSystems</v>
      </c>
    </row>
    <row r="902" spans="8:9" x14ac:dyDescent="0.35">
      <c r="H902">
        <f t="shared" si="13"/>
        <v>22</v>
      </c>
      <c r="I902">
        <f>TreeDesign!AE24</f>
        <v>0</v>
      </c>
    </row>
    <row r="903" spans="8:9" x14ac:dyDescent="0.35">
      <c r="H903">
        <f t="shared" si="13"/>
        <v>23</v>
      </c>
      <c r="I903" t="str">
        <f>TreeDesign!AE25</f>
        <v>advancedEnginePlates</v>
      </c>
    </row>
    <row r="904" spans="8:9" x14ac:dyDescent="0.35">
      <c r="H904">
        <f t="shared" si="13"/>
        <v>24</v>
      </c>
      <c r="I904" t="str">
        <f>TreeDesign!AE26</f>
        <v>exoticAlloys</v>
      </c>
    </row>
    <row r="905" spans="8:9" x14ac:dyDescent="0.35">
      <c r="H905">
        <f t="shared" si="13"/>
        <v>25</v>
      </c>
      <c r="I905" t="str">
        <f>TreeDesign!AE27</f>
        <v>orbitalAssembly</v>
      </c>
    </row>
    <row r="906" spans="8:9" x14ac:dyDescent="0.35">
      <c r="H906">
        <f t="shared" si="13"/>
        <v>26</v>
      </c>
      <c r="I906" t="str">
        <f>TreeDesign!AE28</f>
        <v>offworldManufacturing</v>
      </c>
    </row>
    <row r="907" spans="8:9" x14ac:dyDescent="0.35">
      <c r="H907">
        <f t="shared" si="13"/>
        <v>27</v>
      </c>
      <c r="I907">
        <f>TreeDesign!AE29</f>
        <v>0</v>
      </c>
    </row>
    <row r="908" spans="8:9" x14ac:dyDescent="0.35">
      <c r="H908">
        <f t="shared" si="13"/>
        <v>28</v>
      </c>
      <c r="I908" t="str">
        <f>TreeDesign!AE30</f>
        <v>aerospaceTech</v>
      </c>
    </row>
    <row r="909" spans="8:9" x14ac:dyDescent="0.35">
      <c r="H909">
        <f t="shared" si="13"/>
        <v>29</v>
      </c>
      <c r="I909" t="str">
        <f>TreeDesign!AE31</f>
        <v>aerospaceComposites</v>
      </c>
    </row>
    <row r="910" spans="8:9" x14ac:dyDescent="0.35">
      <c r="H910">
        <f t="shared" si="13"/>
        <v>30</v>
      </c>
      <c r="I910" t="str">
        <f>TreeDesign!AE32</f>
        <v>experimentalFlightSystems</v>
      </c>
    </row>
    <row r="911" spans="8:9" x14ac:dyDescent="0.35">
      <c r="H911">
        <f t="shared" si="13"/>
        <v>31</v>
      </c>
      <c r="I911" t="str">
        <f>TreeDesign!AE33</f>
        <v>advancedMotors</v>
      </c>
    </row>
    <row r="912" spans="8:9" x14ac:dyDescent="0.35">
      <c r="H912">
        <f t="shared" si="13"/>
        <v>32</v>
      </c>
      <c r="I912">
        <f>TreeDesign!AE34</f>
        <v>0</v>
      </c>
    </row>
    <row r="913" spans="8:9" x14ac:dyDescent="0.35">
      <c r="H913">
        <f t="shared" si="13"/>
        <v>33</v>
      </c>
      <c r="I913" t="str">
        <f>TreeDesign!AE35</f>
        <v>experimentalHeatManagement</v>
      </c>
    </row>
    <row r="914" spans="8:9" x14ac:dyDescent="0.35">
      <c r="H914">
        <f t="shared" si="13"/>
        <v>34</v>
      </c>
      <c r="I914">
        <f>TreeDesign!AE36</f>
        <v>0</v>
      </c>
    </row>
    <row r="915" spans="8:9" x14ac:dyDescent="0.35">
      <c r="H915">
        <f t="shared" si="13"/>
        <v>35</v>
      </c>
      <c r="I915" t="str">
        <f>TreeDesign!AE37</f>
        <v>specializedCommandCenters</v>
      </c>
    </row>
    <row r="916" spans="8:9" x14ac:dyDescent="0.35">
      <c r="H916">
        <f t="shared" si="13"/>
        <v>36</v>
      </c>
      <c r="I916" t="str">
        <f>TreeDesign!AE38</f>
        <v>specializedLanders</v>
      </c>
    </row>
    <row r="917" spans="8:9" x14ac:dyDescent="0.35">
      <c r="H917">
        <f t="shared" si="13"/>
        <v>37</v>
      </c>
      <c r="I917">
        <f>TreeDesign!AE39</f>
        <v>0</v>
      </c>
    </row>
    <row r="918" spans="8:9" x14ac:dyDescent="0.35">
      <c r="H918">
        <f t="shared" si="13"/>
        <v>38</v>
      </c>
      <c r="I918">
        <f>TreeDesign!AE40</f>
        <v>0</v>
      </c>
    </row>
    <row r="919" spans="8:9" x14ac:dyDescent="0.35">
      <c r="H919">
        <f t="shared" si="13"/>
        <v>39</v>
      </c>
      <c r="I919" t="str">
        <f>TreeDesign!AE41</f>
        <v>experimentalScience</v>
      </c>
    </row>
    <row r="920" spans="8:9" x14ac:dyDescent="0.35">
      <c r="H920">
        <f t="shared" si="13"/>
        <v>40</v>
      </c>
      <c r="I920" t="str">
        <f>TreeDesign!AE42</f>
        <v>longTermScienceTech</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f>TreeDesign!AF14</f>
        <v>0</v>
      </c>
    </row>
    <row r="933" spans="8:9" x14ac:dyDescent="0.35">
      <c r="H933">
        <f t="shared" si="13"/>
        <v>13</v>
      </c>
      <c r="I933" t="str">
        <f>TreeDesign!AF15</f>
        <v>aBitMoreExoticCryoPropulsion</v>
      </c>
    </row>
    <row r="934" spans="8:9" x14ac:dyDescent="0.35">
      <c r="H934">
        <f t="shared" si="13"/>
        <v>14</v>
      </c>
      <c r="I934">
        <f>TreeDesign!AF16</f>
        <v>0</v>
      </c>
    </row>
    <row r="935" spans="8:9" x14ac:dyDescent="0.35">
      <c r="H935">
        <f t="shared" si="13"/>
        <v>15</v>
      </c>
      <c r="I935" t="str">
        <f>TreeDesign!AF17</f>
        <v>aBitMoreExoticLiquidFuelPropulsion</v>
      </c>
    </row>
    <row r="936" spans="8:9" x14ac:dyDescent="0.35">
      <c r="H936">
        <f t="shared" si="13"/>
        <v>16</v>
      </c>
      <c r="I936" t="str">
        <f>TreeDesign!AF18</f>
        <v>experimentalCryoRocketry</v>
      </c>
    </row>
    <row r="937" spans="8:9" x14ac:dyDescent="0.35">
      <c r="H937">
        <f t="shared" ref="H937:H1000" si="14">H897</f>
        <v>17</v>
      </c>
      <c r="I937">
        <f>TreeDesign!AF19</f>
        <v>0</v>
      </c>
    </row>
    <row r="938" spans="8:9" x14ac:dyDescent="0.35">
      <c r="H938">
        <f t="shared" si="14"/>
        <v>18</v>
      </c>
      <c r="I938" t="str">
        <f>TreeDesign!AF20</f>
        <v>experimentalLiquidFuelRocketry</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t="str">
        <f>TreeDesign!AG3</f>
        <v>tier10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fusionPower</v>
      </c>
    </row>
    <row r="965" spans="8:9" x14ac:dyDescent="0.35">
      <c r="H965">
        <f t="shared" si="14"/>
        <v>5</v>
      </c>
      <c r="I965" t="str">
        <f>TreeDesign!AG9</f>
        <v>fusionRockets</v>
      </c>
    </row>
    <row r="966" spans="8:9" x14ac:dyDescent="0.35">
      <c r="H966">
        <f t="shared" si="14"/>
        <v>6</v>
      </c>
      <c r="I966">
        <f>TreeDesign!AG10</f>
        <v>0</v>
      </c>
    </row>
    <row r="967" spans="8:9" x14ac:dyDescent="0.35">
      <c r="H967">
        <f t="shared" si="14"/>
        <v>7</v>
      </c>
      <c r="I967" t="str">
        <f>TreeDesign!AG11</f>
        <v>advGriddedThrusters</v>
      </c>
    </row>
    <row r="968" spans="8:9" x14ac:dyDescent="0.35">
      <c r="H968">
        <f t="shared" si="14"/>
        <v>8</v>
      </c>
      <c r="I968" t="str">
        <f>TreeDesign!AG12</f>
        <v>plasmaPropulsion</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f>TreeDesign!AG15</f>
        <v>0</v>
      </c>
    </row>
    <row r="974" spans="8:9" x14ac:dyDescent="0.35">
      <c r="H974">
        <f t="shared" si="14"/>
        <v>14</v>
      </c>
      <c r="I974" t="str">
        <f>TreeDesign!AG16</f>
        <v>expAircraftEngines</v>
      </c>
    </row>
    <row r="975" spans="8:9" x14ac:dyDescent="0.35">
      <c r="H975">
        <f t="shared" si="14"/>
        <v>15</v>
      </c>
      <c r="I975">
        <f>TreeDesign!AG17</f>
        <v>0</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f>TreeDesign!AG21</f>
        <v>0</v>
      </c>
    </row>
    <row r="980" spans="8:9" x14ac:dyDescent="0.35">
      <c r="H980">
        <f t="shared" si="14"/>
        <v>20</v>
      </c>
      <c r="I980" t="str">
        <f>TreeDesign!AG22</f>
        <v>exoticFuelStorage</v>
      </c>
    </row>
    <row r="981" spans="8:9" x14ac:dyDescent="0.35">
      <c r="H981">
        <f t="shared" si="14"/>
        <v>21</v>
      </c>
      <c r="I981">
        <f>TreeDesign!AG23</f>
        <v>0</v>
      </c>
    </row>
    <row r="982" spans="8:9" x14ac:dyDescent="0.35">
      <c r="H982">
        <f t="shared" si="14"/>
        <v>22</v>
      </c>
      <c r="I982">
        <f>TreeDesign!AG24</f>
        <v>0</v>
      </c>
    </row>
    <row r="983" spans="8:9" x14ac:dyDescent="0.35">
      <c r="H983">
        <f t="shared" si="14"/>
        <v>23</v>
      </c>
      <c r="I983" t="str">
        <f>TreeDesign!AG25</f>
        <v>automatedDecouplingSystems</v>
      </c>
    </row>
    <row r="984" spans="8:9" x14ac:dyDescent="0.35">
      <c r="H984">
        <f t="shared" si="14"/>
        <v>24</v>
      </c>
      <c r="I984" t="str">
        <f>TreeDesign!AG26</f>
        <v>aerographite</v>
      </c>
    </row>
    <row r="985" spans="8:9" x14ac:dyDescent="0.35">
      <c r="H985">
        <f t="shared" si="14"/>
        <v>25</v>
      </c>
      <c r="I985" t="str">
        <f>TreeDesign!AG27</f>
        <v>orbitalMegastructures</v>
      </c>
    </row>
    <row r="986" spans="8:9" x14ac:dyDescent="0.35">
      <c r="H986">
        <f t="shared" si="14"/>
        <v>26</v>
      </c>
      <c r="I986">
        <f>TreeDesign!AG28</f>
        <v>0</v>
      </c>
    </row>
    <row r="987" spans="8:9" x14ac:dyDescent="0.35">
      <c r="H987">
        <f t="shared" si="14"/>
        <v>27</v>
      </c>
      <c r="I987">
        <f>TreeDesign!AG29</f>
        <v>0</v>
      </c>
    </row>
    <row r="988" spans="8:9" x14ac:dyDescent="0.35">
      <c r="H988">
        <f t="shared" si="14"/>
        <v>28</v>
      </c>
      <c r="I988" t="str">
        <f>TreeDesign!AG30</f>
        <v>experimentalAerospaceTech</v>
      </c>
    </row>
    <row r="989" spans="8:9" x14ac:dyDescent="0.35">
      <c r="H989">
        <f t="shared" si="14"/>
        <v>29</v>
      </c>
      <c r="I989" t="str">
        <f>TreeDesign!AG31</f>
        <v>advAerospaceEngineering</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f>TreeDesign!AG34</f>
        <v>0</v>
      </c>
    </row>
    <row r="993" spans="8:9" x14ac:dyDescent="0.35">
      <c r="H993">
        <f t="shared" si="14"/>
        <v>33</v>
      </c>
      <c r="I993" t="str">
        <f>TreeDesign!AG35</f>
        <v>specializedRadiators</v>
      </c>
    </row>
    <row r="994" spans="8:9" x14ac:dyDescent="0.35">
      <c r="H994">
        <f t="shared" si="14"/>
        <v>34</v>
      </c>
      <c r="I994">
        <f>TreeDesign!AG36</f>
        <v>0</v>
      </c>
    </row>
    <row r="995" spans="8:9" x14ac:dyDescent="0.35">
      <c r="H995">
        <f t="shared" si="14"/>
        <v>35</v>
      </c>
      <c r="I995" t="str">
        <f>TreeDesign!AG37</f>
        <v>heavyCommandCenters</v>
      </c>
    </row>
    <row r="996" spans="8:9" x14ac:dyDescent="0.35">
      <c r="H996">
        <f t="shared" si="14"/>
        <v>36</v>
      </c>
      <c r="I996" t="str">
        <f>TreeDesign!AG38</f>
        <v>heavyLanders</v>
      </c>
    </row>
    <row r="997" spans="8:9" x14ac:dyDescent="0.35">
      <c r="H997">
        <f t="shared" si="14"/>
        <v>37</v>
      </c>
      <c r="I997">
        <f>TreeDesign!AG39</f>
        <v>0</v>
      </c>
    </row>
    <row r="998" spans="8:9" x14ac:dyDescent="0.35">
      <c r="H998">
        <f t="shared" si="14"/>
        <v>38</v>
      </c>
      <c r="I998">
        <f>TreeDesign!AG40</f>
        <v>0</v>
      </c>
    </row>
    <row r="999" spans="8:9" x14ac:dyDescent="0.35">
      <c r="H999">
        <f t="shared" si="14"/>
        <v>39</v>
      </c>
      <c r="I999" t="str">
        <f>TreeDesign!AG41</f>
        <v>metascience</v>
      </c>
    </row>
    <row r="1000" spans="8:9" x14ac:dyDescent="0.35">
      <c r="H1000">
        <f t="shared" si="14"/>
        <v>40</v>
      </c>
      <c r="I1000" t="str">
        <f>TreeDesign!AG42</f>
        <v>scientificOutposts</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f>TreeDesign!AH12</f>
        <v>0</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t="str">
        <f>TreeDesign!AH13</f>
        <v>lithiumFuelSystems</v>
      </c>
    </row>
    <row r="1012" spans="8:9" x14ac:dyDescent="0.35">
      <c r="H1012">
        <f t="shared" si="15"/>
        <v>12</v>
      </c>
      <c r="I1012">
        <f>TreeDesign!AH14</f>
        <v>0</v>
      </c>
    </row>
    <row r="1013" spans="8:9" x14ac:dyDescent="0.35">
      <c r="H1013">
        <f t="shared" si="15"/>
        <v>13</v>
      </c>
      <c r="I1013" t="str">
        <f>TreeDesign!AH15</f>
        <v>expCryoAircraftEngines</v>
      </c>
    </row>
    <row r="1014" spans="8:9" x14ac:dyDescent="0.35">
      <c r="H1014">
        <f t="shared" si="15"/>
        <v>14</v>
      </c>
      <c r="I1014">
        <f>TreeDesign!AH16</f>
        <v>0</v>
      </c>
    </row>
    <row r="1015" spans="8:9" x14ac:dyDescent="0.35">
      <c r="H1015">
        <f t="shared" si="15"/>
        <v>15</v>
      </c>
      <c r="I1015" t="str">
        <f>TreeDesign!AH17</f>
        <v>expLiquidFuelAircraftEngines</v>
      </c>
    </row>
    <row r="1016" spans="8:9" x14ac:dyDescent="0.35">
      <c r="H1016">
        <f t="shared" si="15"/>
        <v>16</v>
      </c>
      <c r="I1016" t="str">
        <f>TreeDesign!AH18</f>
        <v>giganticCryoRocketry</v>
      </c>
    </row>
    <row r="1017" spans="8:9" x14ac:dyDescent="0.35">
      <c r="H1017">
        <f t="shared" si="15"/>
        <v>17</v>
      </c>
      <c r="I1017">
        <f>TreeDesign!AH19</f>
        <v>0</v>
      </c>
    </row>
    <row r="1018" spans="8:9" x14ac:dyDescent="0.35">
      <c r="H1018">
        <f t="shared" si="15"/>
        <v>18</v>
      </c>
      <c r="I1018" t="str">
        <f>TreeDesign!AH20</f>
        <v>giganticLiquidFuelRocketry</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t="str">
        <f>TreeDesign!AI3</f>
        <v>tier11</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t="str">
        <f>TreeDesign!AI9</f>
        <v>advFusionRockets</v>
      </c>
    </row>
    <row r="1046" spans="8:9" x14ac:dyDescent="0.35">
      <c r="H1046">
        <f t="shared" si="15"/>
        <v>6</v>
      </c>
      <c r="I1046">
        <f>TreeDesign!AI10</f>
        <v>0</v>
      </c>
    </row>
    <row r="1047" spans="8:9" x14ac:dyDescent="0.35">
      <c r="H1047">
        <f t="shared" si="15"/>
        <v>7</v>
      </c>
      <c r="I1047" t="str">
        <f>TreeDesign!AI11</f>
        <v>expGriddedThrusters</v>
      </c>
    </row>
    <row r="1048" spans="8:9" x14ac:dyDescent="0.35">
      <c r="H1048">
        <f t="shared" si="15"/>
        <v>8</v>
      </c>
      <c r="I1048" t="str">
        <f>TreeDesign!AI12</f>
        <v>advEMSystems</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f>TreeDesign!AI15</f>
        <v>0</v>
      </c>
    </row>
    <row r="1054" spans="8:9" x14ac:dyDescent="0.35">
      <c r="H1054">
        <f t="shared" si="15"/>
        <v>14</v>
      </c>
      <c r="I1054" t="str">
        <f>TreeDesign!AI16</f>
        <v>hybridAircraftEngines</v>
      </c>
    </row>
    <row r="1055" spans="8:9" x14ac:dyDescent="0.35">
      <c r="H1055">
        <f t="shared" si="15"/>
        <v>15</v>
      </c>
      <c r="I1055">
        <f>TreeDesign!AI17</f>
        <v>0</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f>TreeDesign!AI21</f>
        <v>0</v>
      </c>
    </row>
    <row r="1060" spans="8:9" x14ac:dyDescent="0.35">
      <c r="H1060">
        <f t="shared" si="15"/>
        <v>20</v>
      </c>
      <c r="I1060" t="str">
        <f>TreeDesign!AI22</f>
        <v>extremeFuelStorage</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f>TreeDesign!AI25</f>
        <v>0</v>
      </c>
    </row>
    <row r="1064" spans="8:9" x14ac:dyDescent="0.35">
      <c r="H1064">
        <f t="shared" si="15"/>
        <v>24</v>
      </c>
      <c r="I1064" t="str">
        <f>TreeDesign!AI26</f>
        <v>bioActivatedAerographite</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f>TreeDesign!AI34</f>
        <v>0</v>
      </c>
    </row>
    <row r="1073" spans="8:9" x14ac:dyDescent="0.35">
      <c r="H1073">
        <f t="shared" si="16"/>
        <v>33</v>
      </c>
      <c r="I1073" t="str">
        <f>TreeDesign!AI35</f>
        <v>advancedRadiators</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f>TreeDesign!AI41</f>
        <v>0</v>
      </c>
    </row>
    <row r="1080" spans="8:9" x14ac:dyDescent="0.35">
      <c r="H1080">
        <f t="shared" si="16"/>
        <v>40</v>
      </c>
      <c r="I1080" t="str">
        <f>TreeDesign!AI42</f>
        <v>highEnergyScience</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f>TreeDesign!AJ14</f>
        <v>0</v>
      </c>
    </row>
    <row r="1093" spans="8:9" x14ac:dyDescent="0.35">
      <c r="H1093">
        <f t="shared" si="16"/>
        <v>13</v>
      </c>
      <c r="I1093" t="str">
        <f>TreeDesign!AJ15</f>
        <v>hybridCryoAircraftEngines</v>
      </c>
    </row>
    <row r="1094" spans="8:9" x14ac:dyDescent="0.35">
      <c r="H1094">
        <f t="shared" si="16"/>
        <v>14</v>
      </c>
      <c r="I1094">
        <f>TreeDesign!AJ16</f>
        <v>0</v>
      </c>
    </row>
    <row r="1095" spans="8:9" x14ac:dyDescent="0.35">
      <c r="H1095">
        <f t="shared" si="16"/>
        <v>15</v>
      </c>
      <c r="I1095" t="str">
        <f>TreeDesign!AJ17</f>
        <v>hybridLiquidFuelAircraftEngines</v>
      </c>
    </row>
    <row r="1096" spans="8:9" x14ac:dyDescent="0.35">
      <c r="H1096">
        <f t="shared" si="16"/>
        <v>16</v>
      </c>
      <c r="I1096" t="str">
        <f>TreeDesign!AJ18</f>
        <v>colossalCryoRocketry</v>
      </c>
    </row>
    <row r="1097" spans="8:9" x14ac:dyDescent="0.35">
      <c r="H1097">
        <f t="shared" si="16"/>
        <v>17</v>
      </c>
      <c r="I1097">
        <f>TreeDesign!AJ19</f>
        <v>0</v>
      </c>
    </row>
    <row r="1098" spans="8:9" x14ac:dyDescent="0.35">
      <c r="H1098">
        <f t="shared" si="16"/>
        <v>18</v>
      </c>
      <c r="I1098" t="str">
        <f>TreeDesign!AJ20</f>
        <v>colossalLiquidFuelRocketry</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t="str">
        <f>TreeDesign!AK3</f>
        <v>tier12</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t="str">
        <f>TreeDesign!AK9</f>
        <v>specializedFusionRockets</v>
      </c>
    </row>
    <row r="1126" spans="8:9" x14ac:dyDescent="0.35">
      <c r="H1126">
        <f t="shared" si="16"/>
        <v>6</v>
      </c>
      <c r="I1126">
        <f>TreeDesign!AK10</f>
        <v>0</v>
      </c>
    </row>
    <row r="1127" spans="8:9" x14ac:dyDescent="0.35">
      <c r="H1127">
        <f t="shared" si="16"/>
        <v>7</v>
      </c>
      <c r="I1127" t="str">
        <f>TreeDesign!AK11</f>
        <v>exoticGriddedThrusters</v>
      </c>
    </row>
    <row r="1128" spans="8:9" x14ac:dyDescent="0.35">
      <c r="H1128">
        <f t="shared" si="16"/>
        <v>8</v>
      </c>
      <c r="I1128" t="str">
        <f>TreeDesign!AK12</f>
        <v>specializedPlasmaGeneration</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f>TreeDesign!AK34</f>
        <v>0</v>
      </c>
    </row>
    <row r="1153" spans="8:9" x14ac:dyDescent="0.35">
      <c r="H1153">
        <f t="shared" si="17"/>
        <v>33</v>
      </c>
      <c r="I1153" t="str">
        <f>TreeDesign!AK35</f>
        <v>exoticRadiators</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f>TreeDesign!AK41</f>
        <v>0</v>
      </c>
    </row>
    <row r="1160" spans="8:9" x14ac:dyDescent="0.35">
      <c r="H1160">
        <f t="shared" si="17"/>
        <v>40</v>
      </c>
      <c r="I1160" t="str">
        <f>TreeDesign!AK42</f>
        <v>appliedHighEnergyPhysics</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t="str">
        <f>TreeDesign!AM3</f>
        <v>tier13</v>
      </c>
    </row>
    <row r="1202" spans="8:9" x14ac:dyDescent="0.35">
      <c r="H1202">
        <f t="shared" si="18"/>
        <v>2</v>
      </c>
      <c r="I1202" t="str">
        <f>TreeDesign!AM6</f>
        <v>unifiedFieldTheory</v>
      </c>
    </row>
    <row r="1203" spans="8:9" x14ac:dyDescent="0.35">
      <c r="H1203">
        <f t="shared" si="18"/>
        <v>3</v>
      </c>
      <c r="I1203" t="str">
        <f>TreeDesign!AM7</f>
        <v>extremeNuclearPropulsion</v>
      </c>
    </row>
    <row r="1204" spans="8:9" x14ac:dyDescent="0.35">
      <c r="H1204">
        <f t="shared" si="18"/>
        <v>4</v>
      </c>
      <c r="I1204" t="str">
        <f>TreeDesign!AM8</f>
        <v>quantumReactions</v>
      </c>
    </row>
    <row r="1205" spans="8:9" x14ac:dyDescent="0.35">
      <c r="H1205">
        <f t="shared" si="18"/>
        <v>5</v>
      </c>
      <c r="I1205" t="str">
        <f>TreeDesign!AM9</f>
        <v>exoticFusionRockets</v>
      </c>
    </row>
    <row r="1206" spans="8:9" x14ac:dyDescent="0.35">
      <c r="H1206">
        <f t="shared" si="18"/>
        <v>6</v>
      </c>
      <c r="I1206">
        <f>TreeDesign!AM10</f>
        <v>0</v>
      </c>
    </row>
    <row r="1207" spans="8:9" x14ac:dyDescent="0.35">
      <c r="H1207">
        <f t="shared" si="18"/>
        <v>7</v>
      </c>
      <c r="I1207">
        <f>TreeDesign!AM11</f>
        <v>0</v>
      </c>
    </row>
    <row r="1208" spans="8:9" x14ac:dyDescent="0.35">
      <c r="H1208">
        <f t="shared" si="18"/>
        <v>8</v>
      </c>
      <c r="I1208" t="str">
        <f>TreeDesign!AM12</f>
        <v>exoticPlasmaPropulsion</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f>TreeDesign!AM34</f>
        <v>0</v>
      </c>
    </row>
    <row r="1233" spans="8:9" x14ac:dyDescent="0.35">
      <c r="H1233">
        <f t="shared" si="18"/>
        <v>33</v>
      </c>
      <c r="I1233" t="str">
        <f>TreeDesign!AM35</f>
        <v>extremeRadiators</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f>TreeDesign!AM41</f>
        <v>0</v>
      </c>
    </row>
    <row r="1240" spans="8:9" x14ac:dyDescent="0.35">
      <c r="H1240">
        <f t="shared" si="18"/>
        <v>40</v>
      </c>
      <c r="I1240" t="str">
        <f>TreeDesign!AM42</f>
        <v>ultraHighEnergyPhysics</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9"/>
  <sheetViews>
    <sheetView showGridLines="0" workbookViewId="0">
      <selection activeCell="F26" sqref="F26"/>
    </sheetView>
  </sheetViews>
  <sheetFormatPr defaultRowHeight="14.5" x14ac:dyDescent="0.35"/>
  <cols>
    <col min="2" max="2" width="8.1796875" customWidth="1"/>
    <col min="3" max="11" width="13.6328125" customWidth="1"/>
    <col min="12" max="12" width="10.81640625" customWidth="1"/>
  </cols>
  <sheetData>
    <row r="2" spans="2:12" ht="21" x14ac:dyDescent="0.5">
      <c r="C2" s="57" t="s">
        <v>316</v>
      </c>
      <c r="D2" s="57"/>
      <c r="E2" s="57"/>
      <c r="F2" s="57"/>
      <c r="G2" s="57" t="s">
        <v>317</v>
      </c>
      <c r="H2" s="57"/>
      <c r="I2" s="57"/>
      <c r="J2" s="57"/>
      <c r="K2" s="26"/>
      <c r="L2" s="27"/>
    </row>
    <row r="3" spans="2:12" x14ac:dyDescent="0.35">
      <c r="B3" s="8" t="s">
        <v>247</v>
      </c>
      <c r="C3" s="5" t="s">
        <v>248</v>
      </c>
      <c r="D3" s="9" t="s">
        <v>250</v>
      </c>
      <c r="E3" s="9" t="s">
        <v>1099</v>
      </c>
      <c r="F3" s="10" t="s">
        <v>252</v>
      </c>
      <c r="G3" s="5" t="s">
        <v>248</v>
      </c>
      <c r="H3" s="9" t="s">
        <v>250</v>
      </c>
      <c r="I3" s="9" t="s">
        <v>251</v>
      </c>
      <c r="J3" s="9" t="s">
        <v>252</v>
      </c>
      <c r="K3" s="8" t="s">
        <v>249</v>
      </c>
    </row>
    <row r="4" spans="2:12" x14ac:dyDescent="0.35">
      <c r="B4" s="15">
        <v>-2</v>
      </c>
      <c r="C4" s="6">
        <f>COUNTIF(TreeDesign!B$3:B$600,B4)</f>
        <v>1</v>
      </c>
      <c r="D4" s="13">
        <v>10001</v>
      </c>
      <c r="E4" s="13">
        <f>C4*D4</f>
        <v>10001</v>
      </c>
      <c r="F4" s="12"/>
      <c r="G4" s="6"/>
      <c r="H4" s="13"/>
      <c r="I4" s="11"/>
      <c r="J4" s="11"/>
      <c r="K4" s="7"/>
    </row>
    <row r="5" spans="2:12" x14ac:dyDescent="0.35">
      <c r="B5" s="15">
        <v>-1.5</v>
      </c>
      <c r="C5" s="6">
        <f>COUNTIF(TreeDesign!B$3:B$600,B5)</f>
        <v>0</v>
      </c>
      <c r="D5" s="13">
        <v>0</v>
      </c>
      <c r="E5" s="13"/>
      <c r="F5" s="12"/>
      <c r="G5" s="6"/>
      <c r="H5" s="13"/>
      <c r="I5" s="11"/>
      <c r="J5" s="11"/>
      <c r="K5" s="7"/>
    </row>
    <row r="6" spans="2:12" x14ac:dyDescent="0.35">
      <c r="B6" s="15">
        <v>-1</v>
      </c>
      <c r="C6" s="6">
        <f>COUNTIF(TreeDesign!B$3:B$600,B6)</f>
        <v>6</v>
      </c>
      <c r="D6" s="13">
        <v>15</v>
      </c>
      <c r="E6" s="13">
        <f>C6*D6</f>
        <v>90</v>
      </c>
      <c r="F6" s="12"/>
      <c r="G6" s="6"/>
      <c r="H6" s="13"/>
      <c r="I6" s="11"/>
      <c r="J6" s="11"/>
      <c r="K6" s="7"/>
    </row>
    <row r="7" spans="2:12" x14ac:dyDescent="0.35">
      <c r="B7" s="15">
        <v>-0.5</v>
      </c>
      <c r="C7" s="6">
        <f>COUNTIF(TreeDesign!B$3:B$600,B7)</f>
        <v>0</v>
      </c>
      <c r="D7" s="13">
        <v>0</v>
      </c>
      <c r="E7" s="13">
        <f>COUNTIFS(TreeDetails!B1:B495,TierCosts!B7,TreeDetails!O1:O495,"Yes")*0.5*D6+(COUNTIFS(TreeDetails!B1:B495,TierCosts!B7)-COUNTIFS(TreeDetails!B1:B495,TierCosts!B7,TreeDetails!O1:O495,"Yes"))*D7</f>
        <v>0</v>
      </c>
      <c r="F7" s="12"/>
      <c r="G7" s="6"/>
      <c r="H7" s="13"/>
      <c r="I7" s="11"/>
      <c r="J7" s="11"/>
      <c r="K7" s="7"/>
    </row>
    <row r="8" spans="2:12" x14ac:dyDescent="0.35">
      <c r="B8" s="15">
        <v>0</v>
      </c>
      <c r="C8" s="6">
        <f>COUNTIF(TreeDesign!B$3:B$600,B8)</f>
        <v>3</v>
      </c>
      <c r="D8" s="13">
        <v>0</v>
      </c>
      <c r="E8" s="13">
        <f>C8*D8</f>
        <v>0</v>
      </c>
      <c r="F8" s="12">
        <f>F7+E8</f>
        <v>0</v>
      </c>
      <c r="G8" s="6">
        <v>1</v>
      </c>
      <c r="H8" s="13">
        <v>0</v>
      </c>
      <c r="I8" s="13">
        <f t="shared" ref="I8:I35" si="0">H8*G8</f>
        <v>0</v>
      </c>
      <c r="J8" s="13">
        <f t="shared" ref="J8:J35" si="1">J7+I8</f>
        <v>0</v>
      </c>
      <c r="K8" s="7" t="str">
        <f>IFERROR(TEXT((F8-J8)/J8,"0%"),"N/A")</f>
        <v>N/A</v>
      </c>
    </row>
    <row r="9" spans="2:12" x14ac:dyDescent="0.35">
      <c r="B9" s="15">
        <v>0.5</v>
      </c>
      <c r="C9" s="6">
        <f>COUNTIF(TreeDesign!B$3:B$600,B9)</f>
        <v>3</v>
      </c>
      <c r="D9" s="13">
        <v>5</v>
      </c>
      <c r="E9" s="13">
        <f>SUMIF(primary[tier],TierCosts!B9,primary[cost])</f>
        <v>15</v>
      </c>
      <c r="F9" s="12">
        <f t="shared" ref="F9:F35" si="2">F8+E9</f>
        <v>15</v>
      </c>
      <c r="G9" s="6">
        <v>0</v>
      </c>
      <c r="H9" s="13"/>
      <c r="I9" s="13">
        <f t="shared" si="0"/>
        <v>0</v>
      </c>
      <c r="J9" s="13">
        <f>J8+I9</f>
        <v>0</v>
      </c>
      <c r="K9" s="7" t="str">
        <f t="shared" ref="K9" si="3">IFERROR(TEXT((F9-J9)/J9,"0%"),"N/A")</f>
        <v>N/A</v>
      </c>
    </row>
    <row r="10" spans="2:12" x14ac:dyDescent="0.35">
      <c r="B10" s="15">
        <v>1</v>
      </c>
      <c r="C10" s="6">
        <f>COUNTIF(TreeDesign!B$3:B$600,B10)</f>
        <v>6</v>
      </c>
      <c r="D10" s="13">
        <v>5</v>
      </c>
      <c r="E10" s="13">
        <f>SUMIF(primary[tier],TierCosts!B10,primary[cost])</f>
        <v>20</v>
      </c>
      <c r="F10" s="12">
        <f t="shared" si="2"/>
        <v>35</v>
      </c>
      <c r="G10" s="6">
        <v>2</v>
      </c>
      <c r="H10" s="13">
        <v>5</v>
      </c>
      <c r="I10" s="13">
        <f t="shared" si="0"/>
        <v>10</v>
      </c>
      <c r="J10" s="13">
        <f>J9+I10</f>
        <v>10</v>
      </c>
      <c r="K10" s="7" t="str">
        <f>IFERROR(TEXT((F10-J10)/J10,"0%"),"N/A")</f>
        <v>250%</v>
      </c>
    </row>
    <row r="11" spans="2:12" x14ac:dyDescent="0.35">
      <c r="B11" s="15">
        <v>1.5</v>
      </c>
      <c r="C11" s="6">
        <f>COUNTIF(TreeDesign!B$3:B$600,B11)</f>
        <v>2</v>
      </c>
      <c r="D11" s="25">
        <f>ROUND(AVERAGE(D10,D12),0)</f>
        <v>8</v>
      </c>
      <c r="E11" s="13">
        <f>SUMIF(primary[tier],TierCosts!B11,primary[cost])</f>
        <v>6</v>
      </c>
      <c r="F11" s="12">
        <f t="shared" si="2"/>
        <v>41</v>
      </c>
      <c r="G11" s="6">
        <v>0</v>
      </c>
      <c r="H11" s="13"/>
      <c r="I11" s="13">
        <f t="shared" si="0"/>
        <v>0</v>
      </c>
      <c r="J11" s="13">
        <f t="shared" si="1"/>
        <v>10</v>
      </c>
      <c r="K11" s="7" t="str">
        <f t="shared" ref="K11:K35" si="4">IFERROR(TEXT((F11-J11)/J11,"0%"),"N/A")</f>
        <v>310%</v>
      </c>
    </row>
    <row r="12" spans="2:12" x14ac:dyDescent="0.35">
      <c r="B12" s="15">
        <v>2</v>
      </c>
      <c r="C12" s="6">
        <f>COUNTIF(TreeDesign!B$3:B$600,B12)</f>
        <v>11</v>
      </c>
      <c r="D12" s="25">
        <v>10</v>
      </c>
      <c r="E12" s="13">
        <f>SUMIF(primary[tier],TierCosts!B12,primary[cost])</f>
        <v>90</v>
      </c>
      <c r="F12" s="12">
        <f t="shared" si="2"/>
        <v>131</v>
      </c>
      <c r="G12" s="6">
        <v>3</v>
      </c>
      <c r="H12" s="13">
        <v>18</v>
      </c>
      <c r="I12" s="13">
        <f t="shared" si="0"/>
        <v>54</v>
      </c>
      <c r="J12" s="13">
        <f t="shared" si="1"/>
        <v>64</v>
      </c>
      <c r="K12" s="7" t="str">
        <f t="shared" si="4"/>
        <v>105%</v>
      </c>
    </row>
    <row r="13" spans="2:12" x14ac:dyDescent="0.35">
      <c r="B13" s="15">
        <v>2.5</v>
      </c>
      <c r="C13" s="6">
        <f>COUNTIF(TreeDesign!B$3:B$600,B13)</f>
        <v>3</v>
      </c>
      <c r="D13" s="25">
        <f>ROUND(AVERAGE(D12,D14),0)</f>
        <v>15</v>
      </c>
      <c r="E13" s="13">
        <f>SUMIF(primary[tier],TierCosts!B13,primary[cost])</f>
        <v>15</v>
      </c>
      <c r="F13" s="12">
        <f t="shared" si="2"/>
        <v>146</v>
      </c>
      <c r="G13" s="6">
        <v>0</v>
      </c>
      <c r="H13" s="13"/>
      <c r="I13" s="13">
        <f t="shared" si="0"/>
        <v>0</v>
      </c>
      <c r="J13" s="13">
        <f t="shared" si="1"/>
        <v>64</v>
      </c>
      <c r="K13" s="7" t="str">
        <f t="shared" si="4"/>
        <v>128%</v>
      </c>
    </row>
    <row r="14" spans="2:12" x14ac:dyDescent="0.35">
      <c r="B14" s="15">
        <v>3</v>
      </c>
      <c r="C14" s="6">
        <f>COUNTIF(TreeDesign!B$3:B$600,B14)</f>
        <v>15</v>
      </c>
      <c r="D14" s="25">
        <v>20</v>
      </c>
      <c r="E14" s="13">
        <f>SUMIF(primary[tier],TierCosts!B14,primary[cost])</f>
        <v>260</v>
      </c>
      <c r="F14" s="12">
        <f t="shared" si="2"/>
        <v>406</v>
      </c>
      <c r="G14" s="6">
        <v>6</v>
      </c>
      <c r="H14" s="13">
        <v>45</v>
      </c>
      <c r="I14" s="13">
        <f t="shared" si="0"/>
        <v>270</v>
      </c>
      <c r="J14" s="13">
        <f t="shared" si="1"/>
        <v>334</v>
      </c>
      <c r="K14" s="7" t="str">
        <f t="shared" si="4"/>
        <v>22%</v>
      </c>
    </row>
    <row r="15" spans="2:12" x14ac:dyDescent="0.35">
      <c r="B15" s="15">
        <v>3.5</v>
      </c>
      <c r="C15" s="6">
        <f>COUNTIF(TreeDesign!B$3:B$600,B15)</f>
        <v>4</v>
      </c>
      <c r="D15" s="25">
        <f>ROUND(AVERAGE(D14,D16),0)</f>
        <v>35</v>
      </c>
      <c r="E15" s="13">
        <f>SUMIF(primary[tier],TierCosts!B15,primary[cost])</f>
        <v>65</v>
      </c>
      <c r="F15" s="12">
        <f t="shared" si="2"/>
        <v>471</v>
      </c>
      <c r="G15" s="6">
        <v>0</v>
      </c>
      <c r="H15" s="13"/>
      <c r="I15" s="13">
        <f t="shared" si="0"/>
        <v>0</v>
      </c>
      <c r="J15" s="13">
        <f t="shared" si="1"/>
        <v>334</v>
      </c>
      <c r="K15" s="7" t="str">
        <f t="shared" si="4"/>
        <v>41%</v>
      </c>
    </row>
    <row r="16" spans="2:12" x14ac:dyDescent="0.35">
      <c r="B16" s="15">
        <v>4</v>
      </c>
      <c r="C16" s="6">
        <f>COUNTIF(TreeDesign!B$3:B$600,B16)</f>
        <v>22</v>
      </c>
      <c r="D16" s="25">
        <v>50</v>
      </c>
      <c r="E16" s="13">
        <f>SUMIF(primary[tier],TierCosts!B16,primary[cost])</f>
        <v>1000</v>
      </c>
      <c r="F16" s="12">
        <f t="shared" si="2"/>
        <v>1471</v>
      </c>
      <c r="G16" s="6">
        <v>14</v>
      </c>
      <c r="H16" s="13">
        <v>90</v>
      </c>
      <c r="I16" s="13">
        <f t="shared" si="0"/>
        <v>1260</v>
      </c>
      <c r="J16" s="13">
        <f t="shared" si="1"/>
        <v>1594</v>
      </c>
      <c r="K16" s="7" t="str">
        <f t="shared" si="4"/>
        <v>-8%</v>
      </c>
    </row>
    <row r="17" spans="2:11" x14ac:dyDescent="0.35">
      <c r="B17" s="15">
        <v>4.5</v>
      </c>
      <c r="C17" s="6">
        <f>COUNTIF(TreeDesign!B$3:B$600,B17)</f>
        <v>5</v>
      </c>
      <c r="D17" s="25">
        <f>ROUND(AVERAGE(D16,D18),0)</f>
        <v>75</v>
      </c>
      <c r="E17" s="13">
        <f>SUMIF(primary[tier],TierCosts!B17,primary[cost])</f>
        <v>225</v>
      </c>
      <c r="F17" s="12">
        <f t="shared" si="2"/>
        <v>1696</v>
      </c>
      <c r="G17" s="6">
        <v>0</v>
      </c>
      <c r="H17" s="13"/>
      <c r="I17" s="13">
        <f t="shared" si="0"/>
        <v>0</v>
      </c>
      <c r="J17" s="13">
        <f t="shared" si="1"/>
        <v>1594</v>
      </c>
      <c r="K17" s="7" t="str">
        <f t="shared" si="4"/>
        <v>6%</v>
      </c>
    </row>
    <row r="18" spans="2:11" x14ac:dyDescent="0.35">
      <c r="B18" s="15">
        <v>5</v>
      </c>
      <c r="C18" s="6">
        <f>COUNTIF(TreeDesign!B$3:B$600,B18)</f>
        <v>27</v>
      </c>
      <c r="D18" s="25">
        <v>100</v>
      </c>
      <c r="E18" s="13">
        <f>SUMIF(primary[tier],TierCosts!B18,primary[cost])</f>
        <v>2500</v>
      </c>
      <c r="F18" s="12">
        <f t="shared" si="2"/>
        <v>4196</v>
      </c>
      <c r="G18" s="6">
        <v>16</v>
      </c>
      <c r="H18" s="13">
        <v>160</v>
      </c>
      <c r="I18" s="13">
        <f t="shared" si="0"/>
        <v>2560</v>
      </c>
      <c r="J18" s="13">
        <f t="shared" si="1"/>
        <v>4154</v>
      </c>
      <c r="K18" s="7" t="str">
        <f t="shared" si="4"/>
        <v>1%</v>
      </c>
    </row>
    <row r="19" spans="2:11" x14ac:dyDescent="0.35">
      <c r="B19" s="15">
        <v>5.5</v>
      </c>
      <c r="C19" s="6">
        <f>COUNTIF(TreeDesign!B$3:B$600,B19)</f>
        <v>5</v>
      </c>
      <c r="D19" s="25">
        <f>ROUND(AVERAGE(D18,D20),0)</f>
        <v>150</v>
      </c>
      <c r="E19" s="13">
        <f>SUMIF(primary[tier],TierCosts!B19,primary[cost])</f>
        <v>450</v>
      </c>
      <c r="F19" s="12">
        <f t="shared" si="2"/>
        <v>4646</v>
      </c>
      <c r="G19" s="6">
        <v>0</v>
      </c>
      <c r="H19" s="13"/>
      <c r="I19" s="13">
        <f t="shared" si="0"/>
        <v>0</v>
      </c>
      <c r="J19" s="13">
        <f t="shared" si="1"/>
        <v>4154</v>
      </c>
      <c r="K19" s="7" t="str">
        <f t="shared" si="4"/>
        <v>12%</v>
      </c>
    </row>
    <row r="20" spans="2:11" x14ac:dyDescent="0.35">
      <c r="B20" s="15">
        <v>6</v>
      </c>
      <c r="C20" s="6">
        <f>COUNTIF(TreeDesign!B$3:B$600,B20)</f>
        <v>29</v>
      </c>
      <c r="D20" s="25">
        <v>200</v>
      </c>
      <c r="E20" s="13">
        <f>SUMIF(primary[tier],TierCosts!B20,primary[cost])</f>
        <v>5470</v>
      </c>
      <c r="F20" s="12">
        <f t="shared" si="2"/>
        <v>10116</v>
      </c>
      <c r="G20" s="6">
        <v>16</v>
      </c>
      <c r="H20" s="13">
        <v>300</v>
      </c>
      <c r="I20" s="13">
        <f t="shared" si="0"/>
        <v>4800</v>
      </c>
      <c r="J20" s="13">
        <f t="shared" si="1"/>
        <v>8954</v>
      </c>
      <c r="K20" s="7" t="str">
        <f t="shared" si="4"/>
        <v>13%</v>
      </c>
    </row>
    <row r="21" spans="2:11" x14ac:dyDescent="0.35">
      <c r="B21" s="15">
        <v>6.5</v>
      </c>
      <c r="C21" s="6">
        <f>COUNTIF(TreeDesign!B$3:B$600,B21)</f>
        <v>4</v>
      </c>
      <c r="D21" s="25">
        <f>ROUND(AVERAGE(D20,D22),0)</f>
        <v>300</v>
      </c>
      <c r="E21" s="13">
        <f>SUMIF(primary[tier],TierCosts!B21,primary[cost])</f>
        <v>600</v>
      </c>
      <c r="F21" s="12">
        <f t="shared" si="2"/>
        <v>10716</v>
      </c>
      <c r="G21" s="6">
        <v>0</v>
      </c>
      <c r="H21" s="13"/>
      <c r="I21" s="13">
        <f t="shared" si="0"/>
        <v>0</v>
      </c>
      <c r="J21" s="13">
        <f t="shared" si="1"/>
        <v>8954</v>
      </c>
      <c r="K21" s="7" t="str">
        <f t="shared" si="4"/>
        <v>20%</v>
      </c>
    </row>
    <row r="22" spans="2:11" x14ac:dyDescent="0.35">
      <c r="B22" s="15">
        <v>7</v>
      </c>
      <c r="C22" s="6">
        <f>COUNTIF(TreeDesign!B$3:B$600,B22)</f>
        <v>30</v>
      </c>
      <c r="D22" s="25">
        <v>400</v>
      </c>
      <c r="E22" s="13">
        <f>SUMIF(primary[tier],TierCosts!B22,primary[cost])</f>
        <v>11600</v>
      </c>
      <c r="F22" s="12">
        <f t="shared" si="2"/>
        <v>22316</v>
      </c>
      <c r="G22" s="6">
        <v>22</v>
      </c>
      <c r="H22" s="13">
        <v>550</v>
      </c>
      <c r="I22" s="13">
        <f t="shared" si="0"/>
        <v>12100</v>
      </c>
      <c r="J22" s="13">
        <f t="shared" si="1"/>
        <v>21054</v>
      </c>
      <c r="K22" s="7" t="str">
        <f t="shared" si="4"/>
        <v>6%</v>
      </c>
    </row>
    <row r="23" spans="2:11" x14ac:dyDescent="0.35">
      <c r="B23" s="15">
        <v>7.5</v>
      </c>
      <c r="C23" s="6">
        <f>COUNTIF(TreeDesign!B$3:B$600,B23)</f>
        <v>7</v>
      </c>
      <c r="D23" s="25">
        <f>ROUND(AVERAGE(D22,D24),0)</f>
        <v>500</v>
      </c>
      <c r="E23" s="13">
        <f>SUMIF(primary[tier],TierCosts!B23,primary[cost])</f>
        <v>2515</v>
      </c>
      <c r="F23" s="12">
        <f t="shared" si="2"/>
        <v>24831</v>
      </c>
      <c r="G23" s="6">
        <v>0</v>
      </c>
      <c r="H23" s="13"/>
      <c r="I23" s="13">
        <f t="shared" si="0"/>
        <v>0</v>
      </c>
      <c r="J23" s="13">
        <f t="shared" si="1"/>
        <v>21054</v>
      </c>
      <c r="K23" s="7" t="str">
        <f t="shared" si="4"/>
        <v>18%</v>
      </c>
    </row>
    <row r="24" spans="2:11" x14ac:dyDescent="0.35">
      <c r="B24" s="15">
        <v>8</v>
      </c>
      <c r="C24" s="6">
        <f>COUNTIF(TreeDesign!B$3:B$600,B24)</f>
        <v>31</v>
      </c>
      <c r="D24" s="25">
        <f>ROUND(D22*1.5,0)</f>
        <v>600</v>
      </c>
      <c r="E24" s="13">
        <f>SUMIF(primary[tier],TierCosts!B24,primary[cost])</f>
        <v>18000</v>
      </c>
      <c r="F24" s="12">
        <f t="shared" si="2"/>
        <v>42831</v>
      </c>
      <c r="G24" s="6">
        <v>20</v>
      </c>
      <c r="H24" s="13">
        <v>1000</v>
      </c>
      <c r="I24" s="13">
        <f t="shared" si="0"/>
        <v>20000</v>
      </c>
      <c r="J24" s="13">
        <f t="shared" si="1"/>
        <v>41054</v>
      </c>
      <c r="K24" s="7" t="str">
        <f t="shared" si="4"/>
        <v>4%</v>
      </c>
    </row>
    <row r="25" spans="2:11" x14ac:dyDescent="0.35">
      <c r="B25" s="15">
        <v>8.5</v>
      </c>
      <c r="C25" s="6">
        <f>COUNTIF(TreeDesign!B$3:B$600,B25)</f>
        <v>4</v>
      </c>
      <c r="D25" s="25">
        <f>ROUND(AVERAGE(D24,D26),0)</f>
        <v>750</v>
      </c>
      <c r="E25" s="13">
        <f>SUMIF(primary[tier],TierCosts!B25,primary[cost])</f>
        <v>1260</v>
      </c>
      <c r="F25" s="12">
        <f t="shared" si="2"/>
        <v>44091</v>
      </c>
      <c r="G25" s="6">
        <v>0</v>
      </c>
      <c r="H25" s="13"/>
      <c r="I25" s="13">
        <f t="shared" si="0"/>
        <v>0</v>
      </c>
      <c r="J25" s="13">
        <f t="shared" si="1"/>
        <v>41054</v>
      </c>
      <c r="K25" s="7" t="str">
        <f t="shared" si="4"/>
        <v>7%</v>
      </c>
    </row>
    <row r="26" spans="2:11" x14ac:dyDescent="0.35">
      <c r="B26" s="15">
        <v>9</v>
      </c>
      <c r="C26" s="6">
        <f>COUNTIF(TreeDesign!B$3:B$600,B26)</f>
        <v>30</v>
      </c>
      <c r="D26" s="25">
        <f>ROUND(D24*1.5,0)</f>
        <v>900</v>
      </c>
      <c r="E26" s="13">
        <f>SUMIF(primary[tier],TierCosts!B26,primary[cost])</f>
        <v>26100</v>
      </c>
      <c r="F26" s="12">
        <f t="shared" si="2"/>
        <v>70191</v>
      </c>
      <c r="G26" s="6">
        <v>21</v>
      </c>
      <c r="H26" s="13">
        <v>1500</v>
      </c>
      <c r="I26" s="13">
        <f t="shared" si="0"/>
        <v>31500</v>
      </c>
      <c r="J26" s="13">
        <f t="shared" si="1"/>
        <v>72554</v>
      </c>
      <c r="K26" s="7" t="str">
        <f t="shared" si="4"/>
        <v>-3%</v>
      </c>
    </row>
    <row r="27" spans="2:11" x14ac:dyDescent="0.35">
      <c r="B27" s="15">
        <v>9.5</v>
      </c>
      <c r="C27" s="6">
        <f>COUNTIF(TreeDesign!B$3:B$600,B27)</f>
        <v>4</v>
      </c>
      <c r="D27" s="25">
        <f>ROUND(AVERAGE(D26,D28),0)</f>
        <v>1125</v>
      </c>
      <c r="E27" s="13">
        <f>SUMIF(primary[tier],TierCosts!B27,primary[cost])</f>
        <v>1890</v>
      </c>
      <c r="F27" s="12">
        <f t="shared" si="2"/>
        <v>72081</v>
      </c>
      <c r="G27" s="6">
        <v>0</v>
      </c>
      <c r="H27" s="13"/>
      <c r="I27" s="13">
        <f t="shared" si="0"/>
        <v>0</v>
      </c>
      <c r="J27" s="13">
        <f t="shared" si="1"/>
        <v>72554</v>
      </c>
      <c r="K27" s="7" t="str">
        <f t="shared" si="4"/>
        <v>-1%</v>
      </c>
    </row>
    <row r="28" spans="2:11" x14ac:dyDescent="0.35">
      <c r="B28" s="15">
        <v>10</v>
      </c>
      <c r="C28" s="6">
        <f>COUNTIF(TreeDesign!B$3:B$600,B28)</f>
        <v>28</v>
      </c>
      <c r="D28" s="25">
        <f>ROUND(D26*1.5,0)</f>
        <v>1350</v>
      </c>
      <c r="E28" s="13">
        <f>SUMIF(primary[tier],TierCosts!B28,primary[cost])</f>
        <v>38071</v>
      </c>
      <c r="F28" s="12">
        <f t="shared" si="2"/>
        <v>110152</v>
      </c>
      <c r="G28" s="6">
        <v>11</v>
      </c>
      <c r="H28" s="13">
        <v>2250</v>
      </c>
      <c r="I28" s="13">
        <f t="shared" si="0"/>
        <v>24750</v>
      </c>
      <c r="J28" s="13">
        <f t="shared" si="1"/>
        <v>97304</v>
      </c>
      <c r="K28" s="7" t="str">
        <f t="shared" si="4"/>
        <v>13%</v>
      </c>
    </row>
    <row r="29" spans="2:11" x14ac:dyDescent="0.35">
      <c r="B29" s="15">
        <v>10.5</v>
      </c>
      <c r="C29" s="6">
        <f>COUNTIF(TreeDesign!B$3:B$600,B29)</f>
        <v>5</v>
      </c>
      <c r="D29" s="25">
        <f>ROUND(AVERAGE(D28,D30),0)</f>
        <v>1688</v>
      </c>
      <c r="E29" s="13">
        <f>SUMIF(primary[tier],TierCosts!B29,primary[cost])</f>
        <v>4524</v>
      </c>
      <c r="F29" s="12">
        <f t="shared" si="2"/>
        <v>114676</v>
      </c>
      <c r="G29" s="6">
        <v>0</v>
      </c>
      <c r="H29" s="13"/>
      <c r="I29" s="13">
        <f t="shared" si="0"/>
        <v>0</v>
      </c>
      <c r="J29" s="13">
        <f t="shared" si="1"/>
        <v>97304</v>
      </c>
      <c r="K29" s="7" t="str">
        <f t="shared" si="4"/>
        <v>18%</v>
      </c>
    </row>
    <row r="30" spans="2:11" x14ac:dyDescent="0.35">
      <c r="B30" s="15">
        <v>11</v>
      </c>
      <c r="C30" s="6">
        <f>COUNTIF(TreeDesign!B$3:B$600,B30)</f>
        <v>21</v>
      </c>
      <c r="D30" s="25">
        <f>ROUND(D28*1.5,0)</f>
        <v>2025</v>
      </c>
      <c r="E30" s="13">
        <f>SUMIF(primary[tier],TierCosts!B30,primary[cost])</f>
        <v>42932</v>
      </c>
      <c r="F30" s="12">
        <f t="shared" si="2"/>
        <v>157608</v>
      </c>
      <c r="G30" s="6">
        <v>7</v>
      </c>
      <c r="H30" s="13">
        <v>4000</v>
      </c>
      <c r="I30" s="13">
        <f t="shared" si="0"/>
        <v>28000</v>
      </c>
      <c r="J30" s="13">
        <f t="shared" si="1"/>
        <v>125304</v>
      </c>
      <c r="K30" s="7" t="str">
        <f t="shared" si="4"/>
        <v>26%</v>
      </c>
    </row>
    <row r="31" spans="2:11" x14ac:dyDescent="0.35">
      <c r="B31" s="15">
        <v>11.5</v>
      </c>
      <c r="C31" s="6">
        <f>COUNTIF(TreeDesign!B$3:B$600,B31)</f>
        <v>4</v>
      </c>
      <c r="D31" s="25">
        <f>ROUND(AVERAGE(D30,D32),0)</f>
        <v>2532</v>
      </c>
      <c r="E31" s="13">
        <f>SUMIF(primary[tier],TierCosts!B31,primary[cost])</f>
        <v>4254</v>
      </c>
      <c r="F31" s="12">
        <f t="shared" si="2"/>
        <v>161862</v>
      </c>
      <c r="G31" s="6">
        <v>0</v>
      </c>
      <c r="H31" s="13"/>
      <c r="I31" s="13">
        <f t="shared" si="0"/>
        <v>0</v>
      </c>
      <c r="J31" s="13">
        <f t="shared" si="1"/>
        <v>125304</v>
      </c>
      <c r="K31" s="7" t="str">
        <f t="shared" si="4"/>
        <v>29%</v>
      </c>
    </row>
    <row r="32" spans="2:11" x14ac:dyDescent="0.35">
      <c r="B32" s="15">
        <v>12</v>
      </c>
      <c r="C32" s="6">
        <f>COUNTIF(TreeDesign!B$3:B$600,B32)</f>
        <v>15</v>
      </c>
      <c r="D32" s="25">
        <f>ROUND(D30*1.5,0)</f>
        <v>3038</v>
      </c>
      <c r="E32" s="13">
        <f>SUMIF(primary[tier],TierCosts!B32,primary[cost])</f>
        <v>45418</v>
      </c>
      <c r="F32" s="12">
        <f t="shared" si="2"/>
        <v>207280</v>
      </c>
      <c r="G32" s="6">
        <v>5</v>
      </c>
      <c r="H32" s="13">
        <v>10000</v>
      </c>
      <c r="I32" s="13">
        <f t="shared" si="0"/>
        <v>50000</v>
      </c>
      <c r="J32" s="13">
        <f t="shared" si="1"/>
        <v>175304</v>
      </c>
      <c r="K32" s="7" t="str">
        <f t="shared" si="4"/>
        <v>18%</v>
      </c>
    </row>
    <row r="33" spans="2:11" x14ac:dyDescent="0.35">
      <c r="B33" s="15">
        <v>12.5</v>
      </c>
      <c r="C33" s="6">
        <f>COUNTIF(TreeDesign!B$3:B$600,B33)</f>
        <v>0</v>
      </c>
      <c r="D33" s="25">
        <f>ROUND(AVERAGE(D32,D34),0)</f>
        <v>3798</v>
      </c>
      <c r="E33" s="13">
        <f>SUMIF(primary[tier],TierCosts!B33,primary[cost])</f>
        <v>0</v>
      </c>
      <c r="F33" s="12">
        <f t="shared" si="2"/>
        <v>207280</v>
      </c>
      <c r="G33" s="11">
        <v>0</v>
      </c>
      <c r="H33" s="13"/>
      <c r="I33" s="13">
        <f t="shared" si="0"/>
        <v>0</v>
      </c>
      <c r="J33" s="12">
        <f t="shared" si="1"/>
        <v>175304</v>
      </c>
      <c r="K33" s="24" t="str">
        <f t="shared" si="4"/>
        <v>18%</v>
      </c>
    </row>
    <row r="34" spans="2:11" x14ac:dyDescent="0.35">
      <c r="B34" s="15">
        <v>13</v>
      </c>
      <c r="C34" s="6">
        <f>COUNTIF(TreeDesign!B$3:B$600,B34)</f>
        <v>11</v>
      </c>
      <c r="D34" s="25">
        <f>ROUND(D32*1.5,0)</f>
        <v>4557</v>
      </c>
      <c r="E34" s="13">
        <f>SUMIF(primary[tier],TierCosts!B34,primary[cost])</f>
        <v>48988</v>
      </c>
      <c r="F34" s="12">
        <f t="shared" si="2"/>
        <v>256268</v>
      </c>
      <c r="G34" s="16">
        <v>0</v>
      </c>
      <c r="H34" s="28"/>
      <c r="I34" s="25">
        <f t="shared" si="0"/>
        <v>0</v>
      </c>
      <c r="J34" s="12">
        <f t="shared" si="1"/>
        <v>175304</v>
      </c>
      <c r="K34" s="7" t="str">
        <f t="shared" si="4"/>
        <v>46%</v>
      </c>
    </row>
    <row r="35" spans="2:11" x14ac:dyDescent="0.35">
      <c r="B35" s="15">
        <v>13.5</v>
      </c>
      <c r="C35" s="6">
        <f>COUNTIF(TreeDesign!B$3:B$600,B35)</f>
        <v>0</v>
      </c>
      <c r="D35" s="25">
        <f>ROUND(AVERAGE(D34,D36),0)</f>
        <v>5697</v>
      </c>
      <c r="E35" s="13">
        <f>SUMIF(primary[tier],TierCosts!B35,primary[cost])</f>
        <v>0</v>
      </c>
      <c r="F35" s="12">
        <f t="shared" si="2"/>
        <v>256268</v>
      </c>
      <c r="G35" s="50">
        <v>0</v>
      </c>
      <c r="H35" s="48"/>
      <c r="I35" s="49">
        <f t="shared" si="0"/>
        <v>0</v>
      </c>
      <c r="J35" s="12">
        <f t="shared" si="1"/>
        <v>175304</v>
      </c>
      <c r="K35" s="7" t="str">
        <f t="shared" si="4"/>
        <v>46%</v>
      </c>
    </row>
    <row r="36" spans="2:11" x14ac:dyDescent="0.35">
      <c r="B36" s="15">
        <v>14</v>
      </c>
      <c r="C36" s="6">
        <f>COUNTIF(TreeDesign!B$3:B$600,B36)</f>
        <v>10</v>
      </c>
      <c r="D36" s="25">
        <f>ROUND(D34*1.5,0)</f>
        <v>6836</v>
      </c>
      <c r="E36" s="13">
        <f>SUMIF(primary[tier],TierCosts!B36,primary[cost])</f>
        <v>68703</v>
      </c>
      <c r="F36" s="12">
        <f t="shared" ref="F36:F38" si="5">F35+E36</f>
        <v>324971</v>
      </c>
      <c r="G36" s="50">
        <v>0</v>
      </c>
      <c r="H36" s="48"/>
      <c r="I36" s="49">
        <f t="shared" ref="I36" si="6">H36*G36</f>
        <v>0</v>
      </c>
      <c r="J36" s="12">
        <f t="shared" ref="J36" si="7">J35+I36</f>
        <v>175304</v>
      </c>
      <c r="K36" s="7" t="str">
        <f t="shared" ref="K36" si="8">IFERROR(TEXT((F36-J36)/J36,"0%"),"N/A")</f>
        <v>85%</v>
      </c>
    </row>
    <row r="37" spans="2:11" x14ac:dyDescent="0.35">
      <c r="B37" s="47">
        <v>14.5</v>
      </c>
      <c r="C37" s="6">
        <f>COUNTIF(TreeDesign!B$3:B$600,B37)</f>
        <v>0</v>
      </c>
      <c r="D37" s="25">
        <f>ROUND(AVERAGE(D36,D38),0)</f>
        <v>8545</v>
      </c>
      <c r="E37" s="13">
        <f>SUMIF(primary[tier],TierCosts!B37,primary[cost])</f>
        <v>0</v>
      </c>
      <c r="F37" s="12">
        <f t="shared" si="5"/>
        <v>324971</v>
      </c>
      <c r="G37" s="27"/>
      <c r="H37" s="48"/>
      <c r="I37" s="49"/>
      <c r="J37" s="13"/>
      <c r="K37" s="11"/>
    </row>
    <row r="38" spans="2:11" x14ac:dyDescent="0.35">
      <c r="B38" s="47">
        <v>15</v>
      </c>
      <c r="C38" s="6">
        <f>COUNTIF(TreeDesign!B$3:B$600,B38)</f>
        <v>3</v>
      </c>
      <c r="D38" s="25">
        <f>ROUND(D36*1.5,0)</f>
        <v>10254</v>
      </c>
      <c r="E38" s="13">
        <f>SUMIF(primary[tier],TierCosts!B38,primary[cost])</f>
        <v>20508</v>
      </c>
      <c r="F38" s="12">
        <f t="shared" si="5"/>
        <v>345479</v>
      </c>
      <c r="G38" s="27"/>
      <c r="H38" s="48"/>
      <c r="I38" s="49"/>
      <c r="J38" s="13"/>
      <c r="K38" s="11"/>
    </row>
    <row r="39" spans="2:11" x14ac:dyDescent="0.35">
      <c r="B39" t="s">
        <v>1100</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BC26"/>
  <sheetViews>
    <sheetView topLeftCell="AT1" workbookViewId="0">
      <selection activeCell="BB2" sqref="BB2:BB11"/>
    </sheetView>
  </sheetViews>
  <sheetFormatPr defaultRowHeight="14.5" x14ac:dyDescent="0.35"/>
  <cols>
    <col min="1" max="1" width="19.7265625" bestFit="1" customWidth="1"/>
    <col min="2" max="2" width="19.7265625" customWidth="1"/>
    <col min="4" max="4" width="24.7265625" bestFit="1" customWidth="1"/>
    <col min="5" max="7" width="24.7265625" customWidth="1"/>
    <col min="8" max="8" width="8.6328125" customWidth="1"/>
    <col min="9" max="9" width="16.6328125" customWidth="1"/>
    <col min="11" max="16" width="24.7265625" customWidth="1"/>
    <col min="17" max="17" width="60.54296875" customWidth="1"/>
    <col min="18" max="18" width="11.1796875" bestFit="1" customWidth="1"/>
    <col min="19" max="19" width="9.26953125" customWidth="1"/>
    <col min="20" max="21" width="10.81640625" customWidth="1"/>
    <col min="22" max="22" width="15.36328125" bestFit="1" customWidth="1"/>
    <col min="23" max="23" width="15.36328125" customWidth="1"/>
    <col min="24" max="24" width="22.36328125" bestFit="1" customWidth="1"/>
    <col min="25" max="25" width="22.36328125" customWidth="1"/>
    <col min="26" max="26" width="82.08984375" customWidth="1"/>
    <col min="27" max="27" width="11.1796875" bestFit="1" customWidth="1"/>
    <col min="29" max="31" width="16.6328125" customWidth="1"/>
    <col min="35" max="35" width="72.81640625" customWidth="1"/>
    <col min="38" max="38" width="14.90625" customWidth="1"/>
    <col min="39" max="39" width="7.54296875" customWidth="1"/>
    <col min="40" max="40" width="15.453125" bestFit="1" customWidth="1"/>
    <col min="41" max="41" width="15.453125" customWidth="1"/>
    <col min="43" max="43" width="14" customWidth="1"/>
    <col min="44" max="44" width="11" customWidth="1"/>
    <col min="45" max="45" width="60.54296875" customWidth="1"/>
    <col min="46" max="46" width="10.90625" customWidth="1"/>
    <col min="48" max="48" width="16.7265625" customWidth="1"/>
    <col min="50" max="50" width="9.90625" customWidth="1"/>
    <col min="52" max="52" width="14" customWidth="1"/>
    <col min="53" max="53" width="11" customWidth="1"/>
    <col min="54" max="54" width="59.54296875" customWidth="1"/>
    <col min="55" max="55" width="10.90625" customWidth="1"/>
  </cols>
  <sheetData>
    <row r="1" spans="1:55" x14ac:dyDescent="0.35">
      <c r="A1" t="s">
        <v>1177</v>
      </c>
      <c r="B1" t="s">
        <v>1640</v>
      </c>
      <c r="D1" t="s">
        <v>1187</v>
      </c>
      <c r="E1" t="s">
        <v>1222</v>
      </c>
      <c r="F1" t="s">
        <v>1591</v>
      </c>
      <c r="G1" t="s">
        <v>1640</v>
      </c>
      <c r="I1" t="s">
        <v>1190</v>
      </c>
      <c r="K1" t="s">
        <v>1196</v>
      </c>
      <c r="L1" t="s">
        <v>1178</v>
      </c>
      <c r="M1" t="s">
        <v>1617</v>
      </c>
      <c r="N1" t="s">
        <v>1619</v>
      </c>
      <c r="O1" t="s">
        <v>1618</v>
      </c>
      <c r="P1" t="s">
        <v>1184</v>
      </c>
      <c r="Q1" t="s">
        <v>1626</v>
      </c>
      <c r="R1" t="s">
        <v>1640</v>
      </c>
      <c r="T1" t="s">
        <v>1202</v>
      </c>
      <c r="U1" t="s">
        <v>1616</v>
      </c>
      <c r="V1" t="s">
        <v>1617</v>
      </c>
      <c r="W1" t="s">
        <v>1619</v>
      </c>
      <c r="X1" t="s">
        <v>1618</v>
      </c>
      <c r="Y1" t="s">
        <v>1184</v>
      </c>
      <c r="Z1" t="s">
        <v>1626</v>
      </c>
      <c r="AA1" t="s">
        <v>1640</v>
      </c>
      <c r="AC1" t="s">
        <v>1197</v>
      </c>
      <c r="AD1" t="s">
        <v>1178</v>
      </c>
      <c r="AE1" t="s">
        <v>1617</v>
      </c>
      <c r="AF1" t="s">
        <v>1619</v>
      </c>
      <c r="AG1" t="s">
        <v>1618</v>
      </c>
      <c r="AH1" t="s">
        <v>1184</v>
      </c>
      <c r="AI1" t="s">
        <v>1626</v>
      </c>
      <c r="AJ1" t="s">
        <v>1640</v>
      </c>
      <c r="AL1" s="58" t="s">
        <v>1219</v>
      </c>
      <c r="AM1" s="58" t="s">
        <v>1178</v>
      </c>
      <c r="AN1" s="58" t="s">
        <v>1617</v>
      </c>
      <c r="AO1" s="58" t="s">
        <v>1663</v>
      </c>
      <c r="AP1" s="58" t="s">
        <v>1619</v>
      </c>
      <c r="AQ1" s="58" t="s">
        <v>1618</v>
      </c>
      <c r="AR1" s="58" t="s">
        <v>1184</v>
      </c>
      <c r="AS1" s="58" t="s">
        <v>1626</v>
      </c>
      <c r="AT1" s="58" t="s">
        <v>1640</v>
      </c>
      <c r="AV1" s="58" t="s">
        <v>1220</v>
      </c>
      <c r="AW1" s="58" t="s">
        <v>1178</v>
      </c>
      <c r="AX1" s="58" t="s">
        <v>1617</v>
      </c>
      <c r="AY1" s="58" t="s">
        <v>1619</v>
      </c>
      <c r="AZ1" s="58" t="s">
        <v>1618</v>
      </c>
      <c r="BA1" s="58" t="s">
        <v>1184</v>
      </c>
      <c r="BB1" s="58" t="s">
        <v>1626</v>
      </c>
      <c r="BC1" s="58" t="s">
        <v>1640</v>
      </c>
    </row>
    <row r="2" spans="1:55" ht="409.6" x14ac:dyDescent="0.35">
      <c r="A2" t="s">
        <v>1187</v>
      </c>
      <c r="B2" t="s">
        <v>1654</v>
      </c>
      <c r="D2" t="s">
        <v>1188</v>
      </c>
      <c r="E2" t="s">
        <v>1188</v>
      </c>
      <c r="F2" t="s">
        <v>1239</v>
      </c>
      <c r="G2" t="s">
        <v>1239</v>
      </c>
      <c r="I2" t="s">
        <v>1191</v>
      </c>
      <c r="K2" t="s">
        <v>1240</v>
      </c>
      <c r="L2" t="s">
        <v>1634</v>
      </c>
      <c r="N2" t="s">
        <v>1630</v>
      </c>
      <c r="O2" t="s">
        <v>0</v>
      </c>
      <c r="P2">
        <v>0</v>
      </c>
      <c r="Q2" s="53"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PARTUPGRADE:NEEDS[DONOTUSE]
{
    type = fuelTank
    name = balloonFuelUpgrade
    partIcon = 
    techRequired = start
    entryCost = 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@PARTUPGRADE[balloonFuelUpgrade]:NEEDS[DONOTUSE]
{
    @title ^= :INSERTPARTTITLE:filler:
    @description ^= :INSERTSIZE:filler:
}
@PART[*]:HAS[#kiwiTankUpgradeType[balloon],~fuelTankUpgrade[off]]:FOR[zzzKiwiTechTree]
{
    %descriptionUpgrade =#LOC_KTT_PART_DESCRIPTIONUPGRADE_SRB // This SRB has an upgrade, INSERTTITLE, found in INSERTPARTUPGRADENODE!
    @description = #$description$ \n\n&lt;color=#ff0000&gt;$descriptionUpgrade$&lt;/color&gt;
    @description ^= #:INSERTTITLE:$@PARTUPGRADE[balloonFuelUpgrade]/title$:
    @description ^= :INSERTPARTUPGRADENODE:Start (Tier 0):
}</v>
      </c>
      <c r="R2" s="53" t="s">
        <v>1641</v>
      </c>
      <c r="T2" t="s">
        <v>1203</v>
      </c>
      <c r="U2" t="s">
        <v>1627</v>
      </c>
      <c r="V2" t="s">
        <v>1615</v>
      </c>
      <c r="W2" t="s">
        <v>302</v>
      </c>
      <c r="X2" t="s">
        <v>25</v>
      </c>
      <c r="Y2">
        <v>18000</v>
      </c>
      <c r="Z2" s="53"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size0FuelUpgrade
    partIcon = Rockomax64_BW
    techRequired = generalConstruction
    entryCost = 18000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@PARTUPGRADE[size0FuelUpgrade]:NEEDS[Squad]
{
    @title ^= :INSERTPARTTITLE:0.3125m to 0.625m:
    @description ^= :INSERTSIZE:0.3125m to 0.625m:
}
@PART[*]:HAS[#kiwiTankUpgradeType[fuel],#kiwiTankSize[size0],~fuelTankUpgrade[off]]:FOR[zzzKiwiTechTree]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#:INSERTTITLE:$@PARTUPGRADE[size0FuelUpgrade]/title$:
    @description ^= :INSERTPARTUPGRADENODE:General Construction (Tier 4):
}</v>
      </c>
      <c r="AA2" s="53" t="s">
        <v>1097</v>
      </c>
      <c r="AB2" s="27"/>
      <c r="AC2" s="22" t="s">
        <v>1224</v>
      </c>
      <c r="AD2" s="22" t="s">
        <v>1030</v>
      </c>
      <c r="AE2" s="22" t="s">
        <v>1649</v>
      </c>
      <c r="AF2" s="22" t="s">
        <v>302</v>
      </c>
      <c r="AG2" t="s">
        <v>88</v>
      </c>
      <c r="AH2" s="27">
        <v>40000</v>
      </c>
      <c r="AI2" s="53"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landersUpgrade
    partIcon = landerCabinSmall
    techRequired = advMetalworks
    entryCost = 40000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@PARTUPGRADE[landersUpgrade]:NEEDS[Squad]
{
    @title ^= :INSERTPARTTITLE:Landers:
    @description ^= :INSERTSYSTEM:Landers:
}
@PART[*]:HAS[#kiwiSystemUpgradeType[landers],~systemUpgrade[off]]:FOR[zzzKiwiTechTree]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#:INSERTSYSTEMUPGRADENAME:$@PARTUPGRADE[landersUpgrade]/title$:
    @description ^= :INSERTSYSTEMUPGRADENODE:Advanced MetalWorks (Tier 7):
}</v>
      </c>
      <c r="AJ2" t="s">
        <v>1097</v>
      </c>
      <c r="AL2" s="59" t="s">
        <v>1656</v>
      </c>
      <c r="AM2" s="59" t="s">
        <v>1660</v>
      </c>
      <c r="AN2" s="59" t="s">
        <v>1659</v>
      </c>
      <c r="AO2" s="59" t="s">
        <v>1664</v>
      </c>
      <c r="AP2" s="59" t="s">
        <v>302</v>
      </c>
      <c r="AQ2" s="59" t="s">
        <v>783</v>
      </c>
      <c r="AR2" s="59">
        <v>100000</v>
      </c>
      <c r="AS2" s="60"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advancedSolarCell
    partIcon = solarPanels4
    techRequired = improvedSolarTech
    entryCost = 100000
    cost = 0
    title = #LOC_KTT_PARTUPGRADE_TITLE_SOLAR_ADVANCED // Advanced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:UPGRADENODE1:Improved Solar Tech (Tier 6):
}</v>
      </c>
      <c r="AT2" s="59" t="s">
        <v>1097</v>
      </c>
      <c r="AV2" s="59" t="s">
        <v>1423</v>
      </c>
      <c r="AW2" s="59" t="s">
        <v>1668</v>
      </c>
      <c r="AX2" s="59" t="s">
        <v>1669</v>
      </c>
      <c r="AY2" s="59" t="s">
        <v>302</v>
      </c>
      <c r="AZ2" s="59" t="s">
        <v>116</v>
      </c>
      <c r="BA2" s="59">
        <v>25000</v>
      </c>
      <c r="BB2" s="60"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tier0StructuralUpgrade
    partIcon = winglet
    techRequired = earlyConstruction
    entryCost = 25000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@PARTUPGRADE[tier0StructuralUpgrade]:NEEDS[Squad]
{
    @title ^= :INSERTPARTTITLE:Tier 0 Structural Parts:
    @description ^= :INSERTSYSTEM:Tier 0 Structural Parts:
}
@PART[*]:HAS[#kiwiStructuralUpgradeType[tier0],~structuralUpgrade[off]]:FOR[zzzKiwiTechTree]
{
    %descriptionUpgrade = #LOC_KTT_PART_DESCRIPTIONUPGRADE_SYSTEM // The INSERTSYSTEMUPGRADENAME has upgrades in INSERTSYSTEMUPGRADENODE!
    @description = #$description$ \n\n&lt;color=#ff0000&gt;$descriptionUpgrade$&lt;/color&gt;
    @description ^= :INSERTSYSTEMUPGRADENAME:Tier 0 Structural Parts:
    @description ^= :INSERTSYSTEMUPGRADENODE:Early Construction (Tier 2):
}</v>
      </c>
      <c r="BC2" s="59" t="s">
        <v>1239</v>
      </c>
    </row>
    <row r="3" spans="1:55" x14ac:dyDescent="0.35">
      <c r="A3" t="s">
        <v>1196</v>
      </c>
      <c r="B3" t="s">
        <v>1654</v>
      </c>
      <c r="D3" t="s">
        <v>1576</v>
      </c>
      <c r="E3" t="s">
        <v>1188</v>
      </c>
      <c r="F3" t="s">
        <v>1239</v>
      </c>
      <c r="G3" t="s">
        <v>1097</v>
      </c>
      <c r="I3" t="s">
        <v>1192</v>
      </c>
      <c r="K3" t="s">
        <v>1242</v>
      </c>
      <c r="L3" t="s">
        <v>1634</v>
      </c>
      <c r="N3" t="s">
        <v>1630</v>
      </c>
      <c r="O3" t="s">
        <v>0</v>
      </c>
      <c r="P3">
        <v>0</v>
      </c>
      <c r="Q3"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PARTUPGRADE:NEEDS[DONOTUSE]
{
    type = fuelTank
    name = fuelFuelUpgrade
    partIcon = 
    techRequired = start
    entryCost = 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@PARTUPGRADE[fuelFuelUpgrade]:NEEDS[DONOTUSE]
{
    @title ^= :INSERTPARTTITLE:filler:
    @description ^= :INSERTSIZE:filler:
}
@PART[*]:HAS[#kiwiTankUpgradeType[fuel],~fuelTankUpgrade[off]]:FOR[zzzKiwiTechTree]
{
    %descriptionUpgrade =#LOC_KTT_PART_DESCRIPTIONUPGRADE_SRB // This SRB has an upgrade, INSERTTITLE, found in INSERTPARTUPGRADENODE!
    @description = #$description$ \n\n&lt;color=#ff0000&gt;$descriptionUpgrade$&lt;/color&gt;
    @description ^= #:INSERTTITLE:$@PARTUPGRADE[fuelFuelUpgrade]/title$:
    @description ^= :INSERTPARTUPGRADENODE:Start (Tier 0):
}</v>
      </c>
      <c r="R3" s="1" t="s">
        <v>1641</v>
      </c>
      <c r="T3" t="s">
        <v>1204</v>
      </c>
      <c r="U3" t="s">
        <v>1628</v>
      </c>
      <c r="V3" t="s">
        <v>1615</v>
      </c>
      <c r="W3" t="s">
        <v>302</v>
      </c>
      <c r="X3" t="s">
        <v>40</v>
      </c>
      <c r="Y3">
        <v>24000</v>
      </c>
      <c r="Z3"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size1FuelUpgrade
    partIcon = Rockomax64_BW
    techRequired = advConstruction
    entryCost = 24000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@PARTUPGRADE[size1FuelUpgrade]:NEEDS[Squad]
{
    @title ^= :INSERTPARTTITLE:0.9375m to 1.25m:
    @description ^= :INSERTSIZE:0.9375m to 1.25m:
}
@PART[*]:HAS[#kiwiTankUpgradeType[fuel],#kiwiTankSize[size1],~fuelTankUpgrade[off]]:FOR[zzzKiwiTechTree]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#:INSERTTITLE:$@PARTUPGRADE[size1FuelUpgrade]/title$:
    @description ^= :INSERTPARTUPGRADENODE:Advanced Construction (Tier 5):
}</v>
      </c>
      <c r="AA3" s="53" t="s">
        <v>1097</v>
      </c>
      <c r="AB3" s="27"/>
      <c r="AC3" s="27" t="s">
        <v>1198</v>
      </c>
      <c r="AD3" s="27" t="s">
        <v>1642</v>
      </c>
      <c r="AE3" s="22" t="s">
        <v>1646</v>
      </c>
      <c r="AF3" s="27" t="s">
        <v>302</v>
      </c>
      <c r="AG3" t="s">
        <v>40</v>
      </c>
      <c r="AH3" s="27">
        <v>20000</v>
      </c>
      <c r="AI3"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mark1Upgrade
    partIcon = Mark1Cockpit
    techRequired = advConstruction
    entryCost = 20000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@PARTUPGRADE[mark1Upgrade]:NEEDS[Squad]
{
    @title ^= :INSERTPARTTITLE:Mark 1 Spaceplane System:
    @description ^= :INSERTSYSTEM:Mark 1 Spaceplane System:
}
@PART[*]:HAS[#kiwiSystemUpgradeType[mark1],~systemUpgrade[off]]:FOR[zzzKiwiTechTree]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#:INSERTSYSTEMUPGRADENAME:$@PARTUPGRADE[mark1Upgrade]/title$:
    @description ^= :INSERTSYSTEMUPGRADENODE:Advanced Construction (Tier 5):
}</v>
      </c>
      <c r="AJ3" t="s">
        <v>1097</v>
      </c>
      <c r="AL3" s="59" t="s">
        <v>1657</v>
      </c>
      <c r="AM3" s="59" t="s">
        <v>1661</v>
      </c>
      <c r="AN3" s="59" t="s">
        <v>1659</v>
      </c>
      <c r="AO3" s="59" t="s">
        <v>1665</v>
      </c>
      <c r="AP3" s="59" t="s">
        <v>302</v>
      </c>
      <c r="AQ3" s="59" t="s">
        <v>182</v>
      </c>
      <c r="AR3" s="59">
        <v>300000</v>
      </c>
      <c r="AS3" s="61"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concentratingSolarCell
    partIcon = solarPanels4
    techRequired = cuttingEdgeSolarTech
    entryCost = 300000
    cost = 0
    title = #LOC_KTT_PARTUPGRADE_TITLE_SOLAR_CONCENTRATING // Concentrating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:UPGRADENODE2:Cutting Edge Solar Tech (Tier 9):
}</v>
      </c>
      <c r="AT3" s="59" t="s">
        <v>1097</v>
      </c>
      <c r="AV3" s="59" t="s">
        <v>1424</v>
      </c>
      <c r="AW3" s="59" t="s">
        <v>1670</v>
      </c>
      <c r="AX3" s="59" t="s">
        <v>1669</v>
      </c>
      <c r="AY3" s="59" t="s">
        <v>302</v>
      </c>
      <c r="AZ3" s="59" t="s">
        <v>13</v>
      </c>
      <c r="BA3" s="59">
        <v>50000</v>
      </c>
      <c r="BB3" s="61"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tier1StructuralUpgrade
    partIcon = winglet
    techRequired = basicConstruction
    entryCost = 50000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@PARTUPGRADE[tier1StructuralUpgrade]:NEEDS[Squad]
{
    @title ^= :INSERTPARTTITLE:Tier 1 Structural Parts:
    @description ^= :INSERTSYSTEM:Tier 1 Structural Parts:
}
@PART[*]:HAS[#kiwiStructuralUpgradeType[tier1],~structuralUpgrade[off]]:FOR[zzzKiwiTechTree]
{
    %descriptionUpgrade = #LOC_KTT_PART_DESCRIPTIONUPGRADE_SYSTEM // The INSERTSYSTEMUPGRADENAME has upgrades in INSERTSYSTEMUPGRADENODE!
    @description = #$description$ \n\n&lt;color=#ff0000&gt;$descriptionUpgrade$&lt;/color&gt;
    @description ^= :INSERTSYSTEMUPGRADENAME:Tier 1 Structural Parts:
    @description ^= :INSERTSYSTEMUPGRADENODE:Basic Construction (Tier 3):
}</v>
      </c>
      <c r="BC3" s="59"/>
    </row>
    <row r="4" spans="1:55" x14ac:dyDescent="0.35">
      <c r="A4" t="s">
        <v>1215</v>
      </c>
      <c r="B4" t="s">
        <v>1097</v>
      </c>
      <c r="D4" t="s">
        <v>1582</v>
      </c>
      <c r="E4" t="s">
        <v>1188</v>
      </c>
      <c r="F4" t="s">
        <v>1239</v>
      </c>
      <c r="G4" t="s">
        <v>1239</v>
      </c>
      <c r="I4" t="s">
        <v>1193</v>
      </c>
      <c r="K4" t="s">
        <v>1243</v>
      </c>
      <c r="L4" t="s">
        <v>1631</v>
      </c>
      <c r="M4" t="s">
        <v>1635</v>
      </c>
      <c r="N4" t="s">
        <v>302</v>
      </c>
      <c r="O4" t="s">
        <v>201</v>
      </c>
      <c r="P4">
        <v>200000</v>
      </c>
      <c r="Q4"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ionGasFuelUpgrade
    partIcon = xenonTankLarge
    techRequired = aerographite
    entryCost = 200000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@PARTUPGRADE[ionGasFuelUpgrade]:NEEDS[Squad]
{
    @title ^= :INSERTPARTTITLE:Ion Gas:
    @description ^= :INSERTSIZE:Ion Gas:
}
@PART[*]:HAS[#kiwiTankUpgradeType[ionGas],~fuelTankUpgrade[off]]:FOR[zzzKiwiTechTree]
{
    %descriptionUpgrade =#LOC_KTT_PART_DESCRIPTIONUPGRADE_SRB // This SRB has an upgrade, INSERTTITLE, found in INSERTPARTUPGRADENODE!
    @description = #$description$ \n\n&lt;color=#ff0000&gt;$descriptionUpgrade$&lt;/color&gt;
    @description ^= #:INSERTTITLE:$@PARTUPGRADE[ionGasFuelUpgrade]/title$:
    @description ^= :INSERTPARTUPGRADENODE:Aerographite (Tier 10):
}</v>
      </c>
      <c r="R4" s="1" t="s">
        <v>1097</v>
      </c>
      <c r="T4" t="s">
        <v>1205</v>
      </c>
      <c r="U4" t="s">
        <v>1629</v>
      </c>
      <c r="V4" t="s">
        <v>1615</v>
      </c>
      <c r="W4" t="s">
        <v>302</v>
      </c>
      <c r="X4" t="s">
        <v>63</v>
      </c>
      <c r="Y4">
        <v>36000</v>
      </c>
      <c r="Z4"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size1p5FuelUpgrade
    partIcon = Rockomax64_BW
    techRequired = specializedConstruction
    entryCost = 36000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@PARTUPGRADE[size1p5FuelUpgrade]:NEEDS[Squad]
{
    @title ^= :INSERTPARTTITLE:1.5m to 1.875m:
    @description ^= :INSERTSIZE:1.5m to 1.875m:
}
@PART[*]:HAS[#kiwiTankUpgradeType[fuel],#kiwiTankSize[size1p5],~fuelTankUpgrade[off]]:FOR[zzzKiwiTechTree]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#:INSERTTITLE:$@PARTUPGRADE[size1p5FuelUpgrade]/title$:
    @description ^= :INSERTPARTUPGRADENODE:Specialized Construction (Tier 6):
}</v>
      </c>
      <c r="AA4" s="53" t="s">
        <v>1097</v>
      </c>
      <c r="AB4" s="27"/>
      <c r="AC4" s="27" t="s">
        <v>1199</v>
      </c>
      <c r="AD4" s="27" t="s">
        <v>1643</v>
      </c>
      <c r="AE4" s="27" t="s">
        <v>1647</v>
      </c>
      <c r="AF4" s="27" t="s">
        <v>302</v>
      </c>
      <c r="AG4" t="s">
        <v>63</v>
      </c>
      <c r="AH4" s="27">
        <v>40000</v>
      </c>
      <c r="AI4"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mark2Upgrade
    partIcon = mk2Cockpit_Standard
    techRequired = specializedConstruction
    entryCost = 40000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@PARTUPGRADE[mark2Upgrade]:NEEDS[Squad]
{
    @title ^= :INSERTPARTTITLE:Mark 2 Spaceplane System:
    @description ^= :INSERTSYSTEM:Mark 2 Spaceplane System:
}
@PART[*]:HAS[#kiwiSystemUpgradeType[mark2],~systemUpgrade[off]]:FOR[zzzKiwiTechTree]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#:INSERTSYSTEMUPGRADENAME:$@PARTUPGRADE[mark2Upgrade]/title$:
    @description ^= :INSERTSYSTEMUPGRADENODE:Specialized Construction (Tier 6):
}</v>
      </c>
      <c r="AJ4" t="s">
        <v>1097</v>
      </c>
      <c r="AL4" s="59" t="s">
        <v>1658</v>
      </c>
      <c r="AM4" s="59" t="s">
        <v>1662</v>
      </c>
      <c r="AN4" s="59" t="s">
        <v>1659</v>
      </c>
      <c r="AO4" s="59" t="s">
        <v>1666</v>
      </c>
      <c r="AP4" s="59" t="s">
        <v>302</v>
      </c>
      <c r="AQ4" s="59" t="s">
        <v>239</v>
      </c>
      <c r="AR4" s="59">
        <v>900000</v>
      </c>
      <c r="AS4" s="61"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experimentalSolarCell
    partIcon = solarPanels4
    techRequired = quantumSolarTech
    entryCost = 900000
    cost = 0
    title = #LOC_KTT_PARTUPGRADE_TITLE_SOLAR_EXPERIMENTAL // Experimental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:UPGRADENODE3:Quantum Solar Tech (Tier 12):
}</v>
      </c>
      <c r="AT4" s="59" t="s">
        <v>1097</v>
      </c>
      <c r="AV4" s="59" t="s">
        <v>1425</v>
      </c>
      <c r="AW4" s="59" t="s">
        <v>1671</v>
      </c>
      <c r="AX4" s="59" t="s">
        <v>1669</v>
      </c>
      <c r="AY4" s="59" t="s">
        <v>302</v>
      </c>
      <c r="AZ4" s="59" t="s">
        <v>25</v>
      </c>
      <c r="BA4" s="59">
        <v>75000</v>
      </c>
      <c r="BB4" s="61"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tier2StructuralUpgrade
    partIcon = winglet
    techRequired = generalConstruction
    entryCost = 75000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@PARTUPGRADE[tier2StructuralUpgrade]:NEEDS[Squad]
{
    @title ^= :INSERTPARTTITLE:Tier 2 Structural Parts:
    @description ^= :INSERTSYSTEM:Tier 2 Structural Parts:
}
@PART[*]:HAS[#kiwiStructuralUpgradeType[tier2],~structuralUpgrade[off]]:FOR[zzzKiwiTechTree]
{
    %descriptionUpgrade = #LOC_KTT_PART_DESCRIPTIONUPGRADE_SYSTEM // The INSERTSYSTEMUPGRADENAME has upgrades in INSERTSYSTEMUPGRADENODE!
    @description = #$description$ \n\n&lt;color=#ff0000&gt;$descriptionUpgrade$&lt;/color&gt;
    @description ^= :INSERTSYSTEMUPGRADENAME:Tier 2 Structural Parts:
    @description ^= :INSERTSYSTEMUPGRADENODE:General Construction (Tier 4):
}</v>
      </c>
      <c r="BC4" s="59"/>
    </row>
    <row r="5" spans="1:55" x14ac:dyDescent="0.35">
      <c r="A5" t="s">
        <v>1216</v>
      </c>
      <c r="B5" t="s">
        <v>1097</v>
      </c>
      <c r="D5" t="s">
        <v>1575</v>
      </c>
      <c r="E5" t="s">
        <v>1188</v>
      </c>
      <c r="F5" t="s">
        <v>1239</v>
      </c>
      <c r="G5" t="s">
        <v>1097</v>
      </c>
      <c r="I5" t="s">
        <v>1194</v>
      </c>
      <c r="K5" t="s">
        <v>1244</v>
      </c>
      <c r="L5" t="s">
        <v>1632</v>
      </c>
      <c r="M5" t="s">
        <v>1639</v>
      </c>
      <c r="N5" t="s">
        <v>302</v>
      </c>
      <c r="O5" t="s">
        <v>158</v>
      </c>
      <c r="P5">
        <v>75000</v>
      </c>
      <c r="Q5"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oreFuelUpgrade
    partIcon = MediumOreTank
    techRequired = exoticAlloys
    entryCost = 75000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@PARTUPGRADE[oreFuelUpgrade]:NEEDS[Squad]
{
    @title ^= :INSERTPARTTITLE:Ore:
    @description ^= :INSERTSIZE:Ore:
}
@PART[*]:HAS[#kiwiTankUpgradeType[ore],~fuelTankUpgrade[off]]:FOR[zzzKiwiTechTree]
{
    %descriptionUpgrade =#LOC_KTT_PART_DESCRIPTIONUPGRADE_SRB // This SRB has an upgrade, INSERTTITLE, found in INSERTPARTUPGRADENODE!
    @description = #$description$ \n\n&lt;color=#ff0000&gt;$descriptionUpgrade$&lt;/color&gt;
    @description ^= #:INSERTTITLE:$@PARTUPGRADE[oreFuelUpgrade]/title$:
    @description ^= :INSERTPARTUPGRADENODE:Exotic Alloys (Tier 9):
}</v>
      </c>
      <c r="R5" s="1" t="s">
        <v>1097</v>
      </c>
      <c r="T5" t="s">
        <v>1206</v>
      </c>
      <c r="U5" t="s">
        <v>1608</v>
      </c>
      <c r="V5" t="s">
        <v>1615</v>
      </c>
      <c r="W5" t="s">
        <v>302</v>
      </c>
      <c r="X5" t="s">
        <v>88</v>
      </c>
      <c r="Y5">
        <v>48000</v>
      </c>
      <c r="Z5"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size2FuelUpgrade
    partIcon = Rockomax64_BW
    techRequired = advMetalworks
    entryCost = 48000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@PARTUPGRADE[size2FuelUpgrade]:NEEDS[Squad]
{
    @title ^= :INSERTPARTTITLE:2.5m:
    @description ^= :INSERTSIZE:2.5m:
}
@PART[*]:HAS[#kiwiTankUpgradeType[fuel],#kiwiTankSize[size2],~fuelTankUpgrade[off]]:FOR[zzzKiwiTechTree]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#:INSERTTITLE:$@PARTUPGRADE[size2FuelUpgrade]/title$:
    @description ^= :INSERTPARTUPGRADENODE:Advanced MetalWorks (Tier 7):
}</v>
      </c>
      <c r="AA5" s="53" t="s">
        <v>1097</v>
      </c>
      <c r="AB5" s="27"/>
      <c r="AC5" s="22" t="s">
        <v>1200</v>
      </c>
      <c r="AD5" s="22" t="s">
        <v>1644</v>
      </c>
      <c r="AE5" s="22" t="s">
        <v>1648</v>
      </c>
      <c r="AF5" s="22" t="s">
        <v>302</v>
      </c>
      <c r="AG5" t="s">
        <v>128</v>
      </c>
      <c r="AH5" s="27">
        <v>80000</v>
      </c>
      <c r="AI5"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mark3Upgrade
    partIcon = mk3Cockpit_Shuttle
    techRequired = nanolathing
    entryCost = 80000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@PARTUPGRADE[mark3Upgrade]:NEEDS[Squad]
{
    @title ^= :INSERTPARTTITLE:Mark 3 Spaceplane System:
    @description ^= :INSERTSYSTEM:Mark 3 Spaceplane System:
}
@PART[*]:HAS[#kiwiSystemUpgradeType[mark3],~systemUpgrade[off]]:FOR[zzzKiwiTechTree]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#:INSERTSYSTEMUPGRADENAME:$@PARTUPGRADE[mark3Upgrade]/title$:
    @description ^= :INSERTSYSTEMUPGRADENODE:Nanolathing (Tier 8):
}</v>
      </c>
      <c r="AJ5" t="s">
        <v>1097</v>
      </c>
      <c r="AV5" s="59" t="s">
        <v>1426</v>
      </c>
      <c r="AW5" s="59" t="s">
        <v>1672</v>
      </c>
      <c r="AX5" s="59" t="s">
        <v>1669</v>
      </c>
      <c r="AY5" s="59" t="s">
        <v>302</v>
      </c>
      <c r="AZ5" s="59" t="s">
        <v>40</v>
      </c>
      <c r="BA5" s="59">
        <v>100000</v>
      </c>
      <c r="BB5" s="61"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tier3StructuralUpgrade
    partIcon = winglet
    techRequired = advConstruction
    entryCost = 100000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@PARTUPGRADE[tier3StructuralUpgrade]:NEEDS[Squad]
{
    @title ^= :INSERTPARTTITLE:Tier 3 Structural Parts:
    @description ^= :INSERTSYSTEM:Tier 3 Structural Parts:
}
@PART[*]:HAS[#kiwiStructuralUpgradeType[tier3],~structuralUpgrade[off]]:FOR[zzzKiwiTechTree]
{
    %descriptionUpgrade = #LOC_KTT_PART_DESCRIPTIONUPGRADE_SYSTEM // The INSERTSYSTEMUPGRADENAME has upgrades in INSERTSYSTEMUPGRADENODE!
    @description = #$description$ \n\n&lt;color=#ff0000&gt;$descriptionUpgrade$&lt;/color&gt;
    @description ^= :INSERTSYSTEMUPGRADENAME:Tier 3 Structural Parts:
    @description ^= :INSERTSYSTEMUPGRADENODE:Advanced Construction (Tier 5):
}</v>
      </c>
      <c r="BC5" s="59"/>
    </row>
    <row r="6" spans="1:55" x14ac:dyDescent="0.35">
      <c r="A6" t="s">
        <v>1217</v>
      </c>
      <c r="B6" t="s">
        <v>1097</v>
      </c>
      <c r="D6" t="s">
        <v>1580</v>
      </c>
      <c r="E6" t="s">
        <v>1188</v>
      </c>
      <c r="F6" t="s">
        <v>1239</v>
      </c>
      <c r="G6" t="s">
        <v>1239</v>
      </c>
      <c r="I6" s="29" t="s">
        <v>1605</v>
      </c>
      <c r="K6" t="s">
        <v>1245</v>
      </c>
      <c r="L6" t="s">
        <v>1633</v>
      </c>
      <c r="N6" t="s">
        <v>302</v>
      </c>
      <c r="O6" t="s">
        <v>0</v>
      </c>
      <c r="Q6"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nuclearFuelUpgrade
    partIcon = 
    techRequired = start
    entryCost =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@PARTUPGRADE[nuclearFuelUpgrade]:NEEDS[Squad]
{
    @title ^= :INSERTPARTTITLE:Nuclear:
    @description ^= :INSERTSIZE:Nuclear:
}
@PART[*]:HAS[#kiwiTankUpgradeType[nuclear],~fuelTankUpgrade[off]]:FOR[zzzKiwiTechTree]
{
    %descriptionUpgrade =#LOC_KTT_PART_DESCRIPTIONUPGRADE_SRB // This SRB has an upgrade, INSERTTITLE, found in INSERTPARTUPGRADENODE!
    @description = #$description$ \n\n&lt;color=#ff0000&gt;$descriptionUpgrade$&lt;/color&gt;
    @description ^= #:INSERTTITLE:$@PARTUPGRADE[nuclearFuelUpgrade]/title$:
    @description ^= :INSERTPARTUPGRADENODE:Start (Tier 0):
}</v>
      </c>
      <c r="R6" s="1" t="s">
        <v>1239</v>
      </c>
      <c r="T6" t="s">
        <v>1207</v>
      </c>
      <c r="U6" t="s">
        <v>1609</v>
      </c>
      <c r="V6" t="s">
        <v>1615</v>
      </c>
      <c r="W6" t="s">
        <v>302</v>
      </c>
      <c r="X6" t="s">
        <v>128</v>
      </c>
      <c r="Y6">
        <v>96000</v>
      </c>
      <c r="Z6"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size3FuelUpgrade
    partIcon = Rockomax64_BW
    techRequired = nanolathing
    entryCost = 96000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@PARTUPGRADE[size3FuelUpgrade]:NEEDS[Squad]
{
    @title ^= :INSERTPARTTITLE:3.75m:
    @description ^= :INSERTSIZE:3.75m:
}
@PART[*]:HAS[#kiwiTankUpgradeType[fuel],#kiwiTankSize[size3],~fuelTankUpgrade[off]]:FOR[zzzKiwiTechTree]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#:INSERTTITLE:$@PARTUPGRADE[size3FuelUpgrade]/title$:
    @description ^= :INSERTPARTUPGRADENODE:Nanolathing (Tier 8):
}</v>
      </c>
      <c r="AA6" s="53" t="s">
        <v>1097</v>
      </c>
      <c r="AB6" s="27"/>
      <c r="AC6" s="22" t="s">
        <v>1201</v>
      </c>
      <c r="AD6" s="22" t="s">
        <v>1645</v>
      </c>
      <c r="AE6" s="22" t="s">
        <v>1653</v>
      </c>
      <c r="AF6" s="22" t="s">
        <v>302</v>
      </c>
      <c r="AG6" t="s">
        <v>128</v>
      </c>
      <c r="AH6" s="27">
        <v>50000</v>
      </c>
      <c r="AI6"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spaceCapsulesUpgrade
    partIcon = mk1-3pod
    techRequired = nanolathing
    entryCost = 50000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@PARTUPGRADE[spaceCapsulesUpgrade]:NEEDS[Squad]
{
    @title ^= :INSERTPARTTITLE:Mk 1-3 Space Capsules:
    @description ^= :INSERTSYSTEM:Mk 1-3 Space Capsules:
}
@PART[*]:HAS[#kiwiSystemUpgradeType[spaceCapsules],~systemUpgrade[off]]:FOR[zzzKiwiTechTree]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#:INSERTSYSTEMUPGRADENAME:$@PARTUPGRADE[spaceCapsulesUpgrade]/title$:
    @description ^= :INSERTSYSTEMUPGRADENODE:Nanolathing (Tier 8):
}</v>
      </c>
      <c r="AJ6" t="s">
        <v>1097</v>
      </c>
      <c r="AS6" t="s">
        <v>1667</v>
      </c>
      <c r="AV6" s="59" t="s">
        <v>1427</v>
      </c>
      <c r="AW6" s="59" t="s">
        <v>1673</v>
      </c>
      <c r="AX6" s="59" t="s">
        <v>1669</v>
      </c>
      <c r="AY6" s="59" t="s">
        <v>302</v>
      </c>
      <c r="AZ6" s="59" t="s">
        <v>63</v>
      </c>
      <c r="BA6" s="59">
        <v>200000</v>
      </c>
      <c r="BB6" s="61"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tier4StructuralUpgrade
    partIcon = winglet
    techRequired = specializedConstruction
    entryCost = 200000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@PARTUPGRADE[tier4StructuralUpgrade]:NEEDS[Squad]
{
    @title ^= :INSERTPARTTITLE:Tier 4 Structural Parts:
    @description ^= :INSERTSYSTEM:Tier 4 Structural Parts:
}
@PART[*]:HAS[#kiwiStructuralUpgradeType[tier4],~structuralUpgrade[off]]:FOR[zzzKiwiTechTree]
{
    %descriptionUpgrade = #LOC_KTT_PART_DESCRIPTIONUPGRADE_SYSTEM // The INSERTSYSTEMUPGRADENAME has upgrades in INSERTSYSTEMUPGRADENODE!
    @description = #$description$ \n\n&lt;color=#ff0000&gt;$descriptionUpgrade$&lt;/color&gt;
    @description ^= :INSERTSYSTEMUPGRADENAME:Tier 4 Structural Parts:
    @description ^= :INSERTSYSTEMUPGRADENODE:Specialized Construction (Tier 6):
}</v>
      </c>
      <c r="BC6" s="59"/>
    </row>
    <row r="7" spans="1:55" x14ac:dyDescent="0.35">
      <c r="A7" t="s">
        <v>1218</v>
      </c>
      <c r="B7" t="s">
        <v>1097</v>
      </c>
      <c r="D7" t="s">
        <v>1223</v>
      </c>
      <c r="E7" t="s">
        <v>1223</v>
      </c>
      <c r="F7" t="s">
        <v>1097</v>
      </c>
      <c r="G7" t="s">
        <v>1097</v>
      </c>
      <c r="I7" t="s">
        <v>1606</v>
      </c>
      <c r="K7" t="s">
        <v>1607</v>
      </c>
      <c r="L7" t="s">
        <v>1636</v>
      </c>
      <c r="M7" t="s">
        <v>1637</v>
      </c>
      <c r="N7" t="s">
        <v>1638</v>
      </c>
      <c r="O7" t="s">
        <v>222</v>
      </c>
      <c r="P7">
        <v>300000</v>
      </c>
      <c r="Q7" s="54"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PARTUPGRADE:NEEDS[NearFuturePropulsion]
{
    type = fuelTank
    name = lithiumFuelUpgrade
    partIcon = lithium-0625-2
    techRequired = bioActivatedAerographite
    entryCost = 300000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@PARTUPGRADE[lithiumFuelUpgrade]:NEEDS[NearFuturePropulsion]
{
    @title ^= :INSERTPARTTITLE:Lithium:
    @description ^= :INSERTSIZE:Lithium:
}
@PART[*]:HAS[#kiwiTankUpgradeType[lithium],~fuelTankUpgrade[off]]:FOR[zzzKiwiTechTree]
{
    %descriptionUpgrade =#LOC_KTT_PART_DESCRIPTIONUPGRADE_SRB // This SRB has an upgrade, INSERTTITLE, found in INSERTPARTUPGRADENODE!
    @description = #$description$ \n\n&lt;color=#ff0000&gt;$descriptionUpgrade$&lt;/color&gt;
    @description ^= #:INSERTTITLE:$@PARTUPGRADE[lithiumFuelUpgrade]/title$:
    @description ^= :INSERTPARTUPGRADENODE:Bio-Activated Aerographite (Tier 11):
}</v>
      </c>
      <c r="R7" s="54" t="s">
        <v>1097</v>
      </c>
      <c r="T7" t="s">
        <v>1208</v>
      </c>
      <c r="U7" t="s">
        <v>1610</v>
      </c>
      <c r="V7" t="s">
        <v>1615</v>
      </c>
      <c r="W7" t="s">
        <v>302</v>
      </c>
      <c r="X7" t="s">
        <v>158</v>
      </c>
      <c r="Y7">
        <v>256000</v>
      </c>
      <c r="Z7"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size4FuelUpgrade
    partIcon = Rockomax64_BW
    techRequired = exoticAlloys
    entryCost = 256000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@PARTUPGRADE[size4FuelUpgrade]:NEEDS[Squad]
{
    @title ^= :INSERTPARTTITLE:5m:
    @description ^= :INSERTSIZE:5m:
}
@PART[*]:HAS[#kiwiTankUpgradeType[fuel],#kiwiTankSize[size4],~fuelTankUpgrade[off]]:FOR[zzzKiwiTechTree]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#:INSERTTITLE:$@PARTUPGRADE[size4FuelUpgrade]/title$:
    @description ^= :INSERTPARTUPGRADENODE:Exotic Alloys (Tier 9):
}</v>
      </c>
      <c r="AA7" s="53" t="s">
        <v>1097</v>
      </c>
      <c r="AB7" s="27"/>
      <c r="AC7" s="33"/>
      <c r="AD7" s="33"/>
      <c r="AE7" s="33"/>
      <c r="AF7" s="22"/>
      <c r="AG7" s="27"/>
      <c r="AH7" s="27"/>
      <c r="AV7" s="59" t="s">
        <v>1428</v>
      </c>
      <c r="AW7" s="59" t="s">
        <v>1674</v>
      </c>
      <c r="AX7" s="59" t="s">
        <v>1669</v>
      </c>
      <c r="AY7" s="59" t="s">
        <v>302</v>
      </c>
      <c r="AZ7" s="59" t="s">
        <v>88</v>
      </c>
      <c r="BA7" s="59">
        <v>300000</v>
      </c>
      <c r="BB7" s="61"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tier5StructuralUpgrade
    partIcon = winglet
    techRequired = advMetalworks
    entryCost = 300000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@PARTUPGRADE[tier5StructuralUpgrade]:NEEDS[Squad]
{
    @title ^= :INSERTPARTTITLE:Tier 5 Structural Parts:
    @description ^= :INSERTSYSTEM:Tier 5 Structural Parts:
}
@PART[*]:HAS[#kiwiStructuralUpgradeType[tier5],~structuralUpgrade[off]]:FOR[zzzKiwiTechTree]
{
    %descriptionUpgrade = #LOC_KTT_PART_DESCRIPTIONUPGRADE_SYSTEM // The INSERTSYSTEMUPGRADENAME has upgrades in INSERTSYSTEMUPGRADENODE!
    @description = #$description$ \n\n&lt;color=#ff0000&gt;$descriptionUpgrade$&lt;/color&gt;
    @description ^= :INSERTSYSTEMUPGRADENAME:Tier 5 Structural Parts:
    @description ^= :INSERTSYSTEMUPGRADENODE:Advanced MetalWorks (Tier 7):
}</v>
      </c>
      <c r="BC7" s="59"/>
    </row>
    <row r="8" spans="1:55" x14ac:dyDescent="0.35">
      <c r="A8" t="s">
        <v>1219</v>
      </c>
      <c r="B8" t="s">
        <v>1097</v>
      </c>
      <c r="D8" t="s">
        <v>1574</v>
      </c>
      <c r="E8" t="s">
        <v>1223</v>
      </c>
      <c r="F8" t="s">
        <v>1097</v>
      </c>
      <c r="G8" t="s">
        <v>1097</v>
      </c>
      <c r="I8" t="s">
        <v>1607</v>
      </c>
      <c r="K8" t="s">
        <v>1652</v>
      </c>
      <c r="L8" t="s">
        <v>1651</v>
      </c>
      <c r="M8" t="s">
        <v>1650</v>
      </c>
      <c r="N8" t="s">
        <v>302</v>
      </c>
      <c r="O8" t="s">
        <v>83</v>
      </c>
      <c r="P8">
        <v>150000</v>
      </c>
      <c r="Q8" s="54"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srb (don't select)FuelUpgrade
    partIcon = solidBooster_v2
    techRequired = largerBoosters
    entryCost = 150000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@PARTUPGRADE[srb (don't select)FuelUpgrade]:NEEDS[Squad]
{
    @title ^= :INSERTPARTTITLE:SRB:
    @description ^= :INSERTSIZE:SRB:
}
@PART[*]:HAS[#kiwiTankUpgradeType[srb (don't select)],~fuelTankUpgrade[off]]:FOR[zzzKiwiTechTree]
{
    %descriptionUpgrade =#LOC_KTT_PART_DESCRIPTIONUPGRADE_SRB // This SRB has an upgrade, INSERTTITLE, found in INSERTPARTUPGRADENODE!
    @description = #$description$ \n\n&lt;color=#ff0000&gt;$descriptionUpgrade$&lt;/color&gt;
    @description ^= #:INSERTTITLE:$@PARTUPGRADE[srb (don't select)FuelUpgrade]/title$:
    @description ^= :INSERTPARTUPGRADENODE:Larger Solid Rocket Boosters (Tier 7):
}</v>
      </c>
      <c r="R8" s="1" t="s">
        <v>1097</v>
      </c>
      <c r="T8" t="s">
        <v>1209</v>
      </c>
      <c r="U8" t="s">
        <v>1611</v>
      </c>
      <c r="V8" t="s">
        <v>1615</v>
      </c>
      <c r="W8" t="s">
        <v>1623</v>
      </c>
      <c r="X8" t="s">
        <v>201</v>
      </c>
      <c r="Y8">
        <v>384000</v>
      </c>
      <c r="Z8"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PARTUPGRADE:NEEDS[NearFutureLaunchVehicles|TantaresLV]
{
    type = fuelTank
    name = size5FuelUpgrade
    partIcon = Rockomax64_BW
    techRequired = aerographite
    entryCost = 384000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@PARTUPGRADE[size5FuelUpgrade]:NEEDS[NearFutureLaunchVehicles|TantaresLV]
{
    @title ^= :INSERTPARTTITLE:7.5m:
    @description ^= :INSERTSIZE:7.5m:
}
@PART[*]:HAS[#kiwiTankUpgradeType[fuel],#kiwiTankSize[size5],~fuelTankUpgrade[off]]:FOR[zzzKiwiTechTree]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#:INSERTTITLE:$@PARTUPGRADE[size5FuelUpgrade]/title$:
    @description ^= :INSERTPARTUPGRADENODE:Aerographite (Tier 10):
}</v>
      </c>
      <c r="AA8" s="53" t="s">
        <v>1097</v>
      </c>
      <c r="AB8" s="27"/>
      <c r="AC8" s="22"/>
      <c r="AD8" s="22"/>
      <c r="AE8" s="22"/>
      <c r="AF8" s="22"/>
      <c r="AG8" s="27"/>
      <c r="AH8" s="27"/>
      <c r="AV8" s="59" t="s">
        <v>1429</v>
      </c>
      <c r="AW8" s="59" t="s">
        <v>1675</v>
      </c>
      <c r="AX8" s="59" t="s">
        <v>1669</v>
      </c>
      <c r="AY8" s="59" t="s">
        <v>302</v>
      </c>
      <c r="AZ8" s="59" t="s">
        <v>128</v>
      </c>
      <c r="BA8" s="59">
        <v>400000</v>
      </c>
      <c r="BB8" s="61"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tier6StructuralUpgrade
    partIcon = winglet
    techRequired = nanolathing
    entryCost = 400000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@PARTUPGRADE[tier6StructuralUpgrade]:NEEDS[Squad]
{
    @title ^= :INSERTPARTTITLE:Tier 6 Structural Parts:
    @description ^= :INSERTSYSTEM:Tier 6 Structural Parts:
}
@PART[*]:HAS[#kiwiStructuralUpgradeType[tier6],~structuralUpgrade[off]]:FOR[zzzKiwiTechTree]
{
    %descriptionUpgrade = #LOC_KTT_PART_DESCRIPTIONUPGRADE_SYSTEM // The INSERTSYSTEMUPGRADENAME has upgrades in INSERTSYSTEMUPGRADENODE!
    @description = #$description$ \n\n&lt;color=#ff0000&gt;$descriptionUpgrade$&lt;/color&gt;
    @description ^= :INSERTSYSTEMUPGRADENAME:Tier 6 Structural Parts:
    @description ^= :INSERTSYSTEMUPGRADENODE:Nanolathing (Tier 8):
}</v>
      </c>
      <c r="BC8" s="59"/>
    </row>
    <row r="9" spans="1:55" x14ac:dyDescent="0.35">
      <c r="A9" t="s">
        <v>1220</v>
      </c>
      <c r="D9" t="s">
        <v>1581</v>
      </c>
      <c r="E9" t="s">
        <v>1223</v>
      </c>
      <c r="F9" t="s">
        <v>1239</v>
      </c>
      <c r="G9" t="s">
        <v>1097</v>
      </c>
      <c r="I9" t="s">
        <v>1189</v>
      </c>
      <c r="T9" t="s">
        <v>1612</v>
      </c>
      <c r="U9" t="s">
        <v>1613</v>
      </c>
      <c r="V9" t="s">
        <v>1615</v>
      </c>
      <c r="W9" t="s">
        <v>1624</v>
      </c>
      <c r="X9" t="s">
        <v>222</v>
      </c>
      <c r="Y9">
        <v>512000</v>
      </c>
      <c r="Z9"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PARTUPGRADE:NEEDS[TBA]
{
    type = fuelTank
    name = size6FuelUpgrade
    partIcon = Rockomax64_BW
    techRequired = bioActivatedAerographite
    entryCost = 512000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@PARTUPGRADE[size6FuelUpgrade]:NEEDS[TBA]
{
    @title ^= :INSERTPARTTITLE:10m:
    @description ^= :INSERTSIZE:10m:
}
@PART[*]:HAS[#kiwiTankUpgradeType[fuel],#kiwiTankSize[size6],~fuelTankUpgrade[off]]:FOR[zzzKiwiTechTree]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#:INSERTTITLE:$@PARTUPGRADE[size6FuelUpgrade]/title$:
    @description ^= :INSERTPARTUPGRADENODE:Bio-Activated Aerographite (Tier 11):
}</v>
      </c>
      <c r="AA9" s="53" t="s">
        <v>1097</v>
      </c>
      <c r="AB9" s="27"/>
      <c r="AC9" s="22"/>
      <c r="AD9" s="22"/>
      <c r="AE9" s="22"/>
      <c r="AF9" s="22"/>
      <c r="AG9" s="27"/>
      <c r="AH9" s="27"/>
      <c r="AV9" s="59" t="s">
        <v>1430</v>
      </c>
      <c r="AW9" s="59" t="s">
        <v>1676</v>
      </c>
      <c r="AX9" s="59" t="s">
        <v>1669</v>
      </c>
      <c r="AY9" s="59" t="s">
        <v>302</v>
      </c>
      <c r="AZ9" s="59" t="s">
        <v>158</v>
      </c>
      <c r="BA9" s="59">
        <v>600000</v>
      </c>
      <c r="BB9" s="61"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tier7StructuralUpgrade
    partIcon = winglet
    techRequired = exoticAlloys
    entryCost = 600000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@PARTUPGRADE[tier7StructuralUpgrade]:NEEDS[Squad]
{
    @title ^= :INSERTPARTTITLE:Tier 7 Structural Parts:
    @description ^= :INSERTSYSTEM:Tier 7 Structural Parts:
}
@PART[*]:HAS[#kiwiStructuralUpgradeType[tier7],~structuralUpgrade[off]]:FOR[zzzKiwiTechTree]
{
    %descriptionUpgrade = #LOC_KTT_PART_DESCRIPTIONUPGRADE_SYSTEM // The INSERTSYSTEMUPGRADENAME has upgrades in INSERTSYSTEMUPGRADENODE!
    @description = #$description$ \n\n&lt;color=#ff0000&gt;$descriptionUpgrade$&lt;/color&gt;
    @description ^= :INSERTSYSTEMUPGRADENAME:Tier 7 Structural Parts:
    @description ^= :INSERTSYSTEMUPGRADENODE:Exotic Alloys (Tier 9):
}</v>
      </c>
      <c r="BC9" s="59"/>
    </row>
    <row r="10" spans="1:55" x14ac:dyDescent="0.35">
      <c r="A10" t="s">
        <v>1221</v>
      </c>
      <c r="B10" t="s">
        <v>1097</v>
      </c>
      <c r="D10" t="s">
        <v>1577</v>
      </c>
      <c r="E10" t="s">
        <v>1223</v>
      </c>
      <c r="F10" t="s">
        <v>1239</v>
      </c>
      <c r="G10" t="s">
        <v>1097</v>
      </c>
      <c r="T10" t="s">
        <v>1210</v>
      </c>
      <c r="U10" t="s">
        <v>1614</v>
      </c>
      <c r="V10" t="s">
        <v>1615</v>
      </c>
      <c r="W10" t="s">
        <v>1625</v>
      </c>
      <c r="X10" t="s">
        <v>222</v>
      </c>
      <c r="Y10">
        <v>768000</v>
      </c>
      <c r="Z10"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PARTUPGRADE:NEEDS[Nexus|TantaresLV]
{
    type = fuelTank
    name = size7FuelUpgrade
    partIcon = Rockomax64_BW
    techRequired = bioActivatedAerographite
    entryCost = 768000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@PARTUPGRADE[size7FuelUpgrade]:NEEDS[Nexus|TantaresLV]
{
    @title ^= :INSERTPARTTITLE:&gt;10m:
    @description ^= :INSERTSIZE:&gt;10m:
}
@PART[*]:HAS[#kiwiTankUpgradeType[fuel],#kiwiTankSize[size7],~fuelTankUpgrade[off]]:FOR[zzzKiwiTechTree]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#:INSERTTITLE:$@PARTUPGRADE[size7FuelUpgrade]/title$:
    @description ^= :INSERTPARTUPGRADENODE:Bio-Activated Aerographite (Tier 11):
}</v>
      </c>
      <c r="AA10" s="53" t="s">
        <v>1097</v>
      </c>
      <c r="AB10" s="27"/>
      <c r="AC10" s="33"/>
      <c r="AD10" s="33"/>
      <c r="AE10" s="33"/>
      <c r="AF10" s="22"/>
      <c r="AG10" s="27"/>
      <c r="AH10" s="27"/>
      <c r="AV10" s="59" t="s">
        <v>1431</v>
      </c>
      <c r="AW10" s="59" t="s">
        <v>1677</v>
      </c>
      <c r="AX10" s="59" t="s">
        <v>1669</v>
      </c>
      <c r="AY10" s="59" t="s">
        <v>302</v>
      </c>
      <c r="AZ10" s="59" t="s">
        <v>201</v>
      </c>
      <c r="BA10" s="59">
        <v>800000</v>
      </c>
      <c r="BB10" s="61"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tier8StructuralUpgrade
    partIcon = winglet
    techRequired = aerographite
    entryCost = 800000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@PARTUPGRADE[tier8StructuralUpgrade]:NEEDS[Squad]
{
    @title ^= :INSERTPARTTITLE:Tier 8 Structural Parts:
    @description ^= :INSERTSYSTEM:Tier 8 Structural Parts:
}
@PART[*]:HAS[#kiwiStructuralUpgradeType[tier8],~structuralUpgrade[off]]:FOR[zzzKiwiTechTree]
{
    %descriptionUpgrade = #LOC_KTT_PART_DESCRIPTIONUPGRADE_SYSTEM // The INSERTSYSTEMUPGRADENAME has upgrades in INSERTSYSTEMUPGRADENODE!
    @description = #$description$ \n\n&lt;color=#ff0000&gt;$descriptionUpgrade$&lt;/color&gt;
    @description ^= :INSERTSYSTEMUPGRADENAME:Tier 8 Structural Parts:
    @description ^= :INSERTSYSTEMUPGRADENODE:Aerographite (Tier 10):
}</v>
      </c>
      <c r="BC10" s="59"/>
    </row>
    <row r="11" spans="1:55" x14ac:dyDescent="0.35">
      <c r="A11" t="s">
        <v>1197</v>
      </c>
      <c r="B11" t="s">
        <v>1097</v>
      </c>
      <c r="D11" t="s">
        <v>1579</v>
      </c>
      <c r="E11" t="s">
        <v>1223</v>
      </c>
      <c r="F11" t="s">
        <v>1239</v>
      </c>
      <c r="G11" t="s">
        <v>1097</v>
      </c>
      <c r="AB11" s="27"/>
      <c r="AC11" s="22"/>
      <c r="AD11" s="22"/>
      <c r="AE11" s="22"/>
      <c r="AF11" s="22"/>
      <c r="AG11" s="27"/>
      <c r="AH11" s="27"/>
      <c r="AV11" s="59" t="s">
        <v>1432</v>
      </c>
      <c r="AW11" s="59" t="s">
        <v>1678</v>
      </c>
      <c r="AX11" s="59" t="s">
        <v>1669</v>
      </c>
      <c r="AY11" s="59" t="s">
        <v>302</v>
      </c>
      <c r="AZ11" s="59" t="s">
        <v>222</v>
      </c>
      <c r="BA11" s="59">
        <v>1000000</v>
      </c>
      <c r="BB11" s="61"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tier9StructuralUpgrade
    partIcon = winglet
    techRequired = bioActivatedAerographite
    entryCost = 1000000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@PARTUPGRADE[tier9StructuralUpgrade]:NEEDS[Squad]
{
    @title ^= :INSERTPARTTITLE:Tier 9+ Structural Parts:
    @description ^= :INSERTSYSTEM:Tier 9+ Structural Parts:
}
@PART[*]:HAS[#kiwiStructuralUpgradeType[tier9],~structuralUpgrade[off]]:FOR[zzzKiwiTechTree]
{
    %descriptionUpgrade = #LOC_KTT_PART_DESCRIPTIONUPGRADE_SYSTEM // The INSERTSYSTEMUPGRADENAME has upgrades in INSERTSYSTEMUPGRADENODE!
    @description = #$description$ \n\n&lt;color=#ff0000&gt;$descriptionUpgrade$&lt;/color&gt;
    @description ^= :INSERTSYSTEMUPGRADENAME:Tier 9+ Structural Parts:
    @description ^= :INSERTSYSTEMUPGRADENODE:Bio-Activated Aerographite (Tier 11):
}</v>
      </c>
      <c r="BC11" s="59"/>
    </row>
    <row r="12" spans="1:55" x14ac:dyDescent="0.35">
      <c r="A12" t="s">
        <v>1176</v>
      </c>
      <c r="B12" t="s">
        <v>1097</v>
      </c>
      <c r="D12" t="s">
        <v>1578</v>
      </c>
      <c r="E12" t="s">
        <v>1223</v>
      </c>
      <c r="F12" t="s">
        <v>1239</v>
      </c>
      <c r="G12" t="s">
        <v>1097</v>
      </c>
      <c r="AB12" s="27"/>
      <c r="AC12" s="22"/>
      <c r="AD12" s="22"/>
      <c r="AE12" s="22"/>
      <c r="AF12" s="22"/>
      <c r="AG12" s="27"/>
      <c r="AH12" s="27"/>
    </row>
    <row r="13" spans="1:55" x14ac:dyDescent="0.35">
      <c r="D13" t="s">
        <v>1195</v>
      </c>
      <c r="E13" t="s">
        <v>1195</v>
      </c>
      <c r="F13" t="s">
        <v>1239</v>
      </c>
      <c r="G13" t="s">
        <v>1239</v>
      </c>
      <c r="AB13" s="27"/>
      <c r="AC13" s="22"/>
      <c r="AD13" s="22"/>
      <c r="AE13" s="22"/>
      <c r="AF13" s="22"/>
      <c r="AG13" s="27"/>
      <c r="AH13" s="27"/>
    </row>
    <row r="14" spans="1:55" x14ac:dyDescent="0.35">
      <c r="AB14" s="27"/>
      <c r="AC14" s="22"/>
      <c r="AD14" s="22"/>
      <c r="AE14" s="22"/>
      <c r="AF14" s="22"/>
      <c r="AG14" s="27"/>
      <c r="AH14" s="27"/>
    </row>
    <row r="15" spans="1:55" x14ac:dyDescent="0.35">
      <c r="AB15" s="27"/>
      <c r="AC15" s="22"/>
      <c r="AD15" s="22"/>
      <c r="AE15" s="22"/>
      <c r="AF15" s="22"/>
      <c r="AG15" s="27"/>
      <c r="AH15" s="27"/>
    </row>
    <row r="16" spans="1:55" x14ac:dyDescent="0.35">
      <c r="AB16" s="27"/>
      <c r="AC16" s="22"/>
      <c r="AD16" s="22"/>
      <c r="AE16" s="22"/>
      <c r="AF16" s="22"/>
      <c r="AG16" s="27"/>
      <c r="AH16" s="27"/>
    </row>
    <row r="17" spans="28:34" x14ac:dyDescent="0.35">
      <c r="AB17" s="27"/>
      <c r="AC17" s="22"/>
      <c r="AD17" s="22"/>
      <c r="AE17" s="22"/>
      <c r="AF17" s="22"/>
      <c r="AG17" s="27"/>
      <c r="AH17" s="27"/>
    </row>
    <row r="18" spans="28:34" x14ac:dyDescent="0.35">
      <c r="AB18" s="27"/>
      <c r="AC18" s="27"/>
      <c r="AD18" s="27"/>
      <c r="AE18" s="27"/>
      <c r="AF18" s="27"/>
      <c r="AG18" s="27"/>
      <c r="AH18" s="27"/>
    </row>
    <row r="19" spans="28:34" x14ac:dyDescent="0.35">
      <c r="AB19" s="27"/>
      <c r="AC19" s="27"/>
      <c r="AD19" s="27"/>
      <c r="AE19" s="27"/>
      <c r="AF19" s="27"/>
      <c r="AG19" s="27"/>
      <c r="AH19" s="27"/>
    </row>
    <row r="20" spans="28:34" x14ac:dyDescent="0.35">
      <c r="AB20" s="27"/>
      <c r="AC20" s="27"/>
      <c r="AD20" s="27"/>
      <c r="AE20" s="27"/>
      <c r="AF20" s="27"/>
      <c r="AG20" s="27"/>
      <c r="AH20" s="27"/>
    </row>
    <row r="21" spans="28:34" x14ac:dyDescent="0.35">
      <c r="AB21" s="27"/>
      <c r="AC21" s="27"/>
      <c r="AD21" s="27"/>
      <c r="AE21" s="27"/>
      <c r="AF21" s="27"/>
      <c r="AG21" s="27"/>
      <c r="AH21" s="27"/>
    </row>
    <row r="22" spans="28:34" x14ac:dyDescent="0.35">
      <c r="AB22" s="27"/>
      <c r="AC22" s="27"/>
      <c r="AD22" s="27"/>
      <c r="AE22" s="27"/>
      <c r="AF22" s="27"/>
      <c r="AG22" s="27"/>
      <c r="AH22" s="27"/>
    </row>
    <row r="23" spans="28:34" x14ac:dyDescent="0.35">
      <c r="AB23" s="27"/>
      <c r="AC23" s="27"/>
      <c r="AD23" s="27"/>
      <c r="AE23" s="27"/>
      <c r="AF23" s="27"/>
      <c r="AG23" s="27"/>
      <c r="AH23" s="27"/>
    </row>
    <row r="24" spans="28:34" x14ac:dyDescent="0.35">
      <c r="AB24" s="27"/>
      <c r="AC24" s="27"/>
      <c r="AD24" s="27"/>
      <c r="AE24" s="27"/>
      <c r="AF24" s="27"/>
      <c r="AG24" s="27"/>
      <c r="AH24" s="27"/>
    </row>
    <row r="25" spans="28:34" x14ac:dyDescent="0.35">
      <c r="AB25" s="27"/>
      <c r="AC25" s="27"/>
      <c r="AD25" s="27"/>
      <c r="AE25" s="27"/>
      <c r="AF25" s="27"/>
      <c r="AG25" s="27"/>
      <c r="AH25" s="27"/>
    </row>
    <row r="26" spans="28:34" x14ac:dyDescent="0.35">
      <c r="AB26" s="27"/>
      <c r="AC26" s="27"/>
      <c r="AD26" s="27"/>
      <c r="AE26" s="27"/>
      <c r="AF26" s="27"/>
      <c r="AG26" s="27"/>
      <c r="AH26" s="27"/>
    </row>
  </sheetData>
  <pageMargins left="0.7" right="0.7" top="0.75" bottom="0.75" header="0.3" footer="0.3"/>
  <pageSetup paperSize="9" orientation="portrait" horizontalDpi="0" verticalDpi="0" r:id="rId1"/>
  <tableParts count="8">
    <tablePart r:id="rId2"/>
    <tablePart r:id="rId3"/>
    <tablePart r:id="rId4"/>
    <tablePart r:id="rId5"/>
    <tablePart r:id="rId6"/>
    <tablePart r:id="rId7"/>
    <tablePart r:id="rId8"/>
    <tablePart r:id="rId9"/>
  </tableParts>
  <extLst>
    <ext xmlns:x14="http://schemas.microsoft.com/office/spreadsheetml/2009/9/main" uri="{CCE6A557-97BC-4b89-ADB6-D9C93CAAB3DF}">
      <x14:dataValidations xmlns:xm="http://schemas.microsoft.com/office/excel/2006/main" count="1">
        <x14:dataValidation type="list" allowBlank="1" showInputMessage="1" showErrorMessage="1" xr:uid="{7FBADAB1-993C-430E-B702-3F01FAADC065}">
          <x14:formula1>
            <xm:f>TreeDetails!$A$3:$A$700</xm:f>
          </x14:formula1>
          <xm:sqref>X2:X10 O2:O8 AG2:AG6 AQ2:AQ4 AZ2:AZ11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66</vt:i4>
      </vt:variant>
    </vt:vector>
  </HeadingPairs>
  <TitlesOfParts>
    <vt:vector size="73"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EngineFuelTypes</vt:lpstr>
      <vt:lpstr>EnginePlates</vt:lpstr>
      <vt:lpstr>EngineUpgrades</vt:lpstr>
      <vt:lpstr>Fairings</vt:lpstr>
      <vt:lpstr>FasterThanLight</vt:lpstr>
      <vt:lpstr>FuelTankBalloon</vt:lpstr>
      <vt:lpstr>FuelTankNobleGas</vt:lpstr>
      <vt:lpstr>FuelTankNuclear</vt:lpstr>
      <vt:lpstr>FuelTankStandard</vt:lpstr>
      <vt:lpstr>FusionPower</vt:lpstr>
      <vt:lpstr>HeatShields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PropulsionFusion</vt:lpstr>
      <vt:lpstr>PropulsionIon</vt:lpstr>
      <vt:lpstr>PropulsionNuclear</vt:lpstr>
      <vt:lpstr>PropulsionPlasma</vt:lpstr>
      <vt:lpstr>PropulsionTurboFan</vt:lpstr>
      <vt:lpstr>PropulsionTurboFanAfterburner</vt:lpstr>
      <vt:lpstr>PropulsionTurboJet</vt:lpstr>
      <vt:lpstr>RCSThrusters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SolarBeamed</vt:lpstr>
      <vt:lpstr>SolarPanels</vt:lpstr>
      <vt:lpstr>SolidRocketBoosters</vt:lpstr>
      <vt:lpstr>Stations</vt:lpstr>
      <vt:lpstr>Storage</vt:lpstr>
      <vt:lpstr>StructuralAdapters</vt:lpstr>
      <vt:lpstr>StructuralPlaneParts</vt:lpstr>
      <vt:lpstr>StructuralStationRocketParts</vt:lpstr>
      <vt:lpstr>System_HeatUpgrades</vt:lpstr>
      <vt:lpstr>SystemUpgrades</vt:lpstr>
      <vt:lpstr>TankSizes</vt:lpstr>
      <vt:lpstr>TankUpgrades</vt:lpstr>
      <vt:lpstr>TechTypes</vt:lpstr>
      <vt:lpstr>Thermal</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2021-01-04T01:47:51Z</dcterms:modified>
</cp:coreProperties>
</file>