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BE418725-EC06-48B0-869A-D56B6BE9CF31}" xr6:coauthVersionLast="45" xr6:coauthVersionMax="45" xr10:uidLastSave="{00000000-0000-0000-0000-000000000000}"/>
  <bookViews>
    <workbookView xWindow="3890" yWindow="1110" windowWidth="34430" windowHeight="18640" activeTab="2"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Beamed">Tbl_PropulsionBeamed[Tier]</definedName>
    <definedName name="PropulsionFusion">Tbl_PropulsionFusion[Tier]</definedName>
    <definedName name="PropulsionIon">Tbl_PropulsionIon[Tier]</definedName>
    <definedName name="PropulsionLithium">Tbl_PropulsionLithium[Tier]</definedName>
    <definedName name="PropulsionNuclear">Tbl_PropulsionNuclear[Tier]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TurboFanEngines">Tbl_TurboFanEngines[Tier]</definedName>
    <definedName name="TurboJetEngines">Tbl_TurboJetEngines[Tier]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F2" i="6" l="1"/>
  <c r="BE2" i="6"/>
  <c r="BL2" i="6"/>
  <c r="AM2" i="6"/>
  <c r="BG2" i="6"/>
  <c r="AN2" i="6"/>
  <c r="G674" i="5"/>
  <c r="G676" i="5"/>
  <c r="G677" i="5"/>
  <c r="G678" i="5"/>
  <c r="G679" i="5"/>
  <c r="G680" i="5"/>
  <c r="G681" i="5"/>
  <c r="G672" i="5"/>
  <c r="G673" i="5"/>
  <c r="G640" i="5"/>
  <c r="G641" i="5"/>
  <c r="G642" i="5"/>
  <c r="G656" i="5"/>
  <c r="G657" i="5"/>
  <c r="G658" i="5"/>
  <c r="G72" i="5"/>
  <c r="L2" i="6" l="1"/>
  <c r="G3" i="5"/>
  <c r="G4" i="5"/>
  <c r="G5" i="5"/>
  <c r="G16" i="5"/>
  <c r="G17" i="5"/>
  <c r="G18" i="5"/>
  <c r="G29" i="5"/>
  <c r="G30" i="5"/>
  <c r="G31" i="5"/>
  <c r="G43" i="5"/>
  <c r="G44" i="5"/>
  <c r="G45" i="5"/>
  <c r="G57" i="5"/>
  <c r="G58" i="5"/>
  <c r="G59" i="5"/>
  <c r="G85" i="5"/>
  <c r="G97" i="5"/>
  <c r="G98" i="5"/>
  <c r="G99" i="5"/>
  <c r="G111" i="5"/>
  <c r="G112" i="5"/>
  <c r="G113" i="5"/>
  <c r="G121" i="5"/>
  <c r="G122" i="5"/>
  <c r="G123" i="5"/>
  <c r="G129" i="5"/>
  <c r="G130" i="5"/>
  <c r="G131" i="5"/>
  <c r="G135" i="5"/>
  <c r="G136" i="5"/>
  <c r="G137" i="5"/>
  <c r="G150" i="5"/>
  <c r="G151" i="5"/>
  <c r="G152" i="5"/>
  <c r="G165" i="5"/>
  <c r="G166" i="5"/>
  <c r="G167" i="5"/>
  <c r="G180" i="5"/>
  <c r="G181" i="5"/>
  <c r="G182" i="5"/>
  <c r="G195" i="5"/>
  <c r="G196" i="5"/>
  <c r="G197" i="5"/>
  <c r="G210" i="5"/>
  <c r="G211" i="5"/>
  <c r="G212" i="5"/>
  <c r="G225" i="5"/>
  <c r="G226" i="5"/>
  <c r="G227" i="5"/>
  <c r="G240" i="5"/>
  <c r="G241" i="5"/>
  <c r="G242" i="5"/>
  <c r="G256" i="5"/>
  <c r="G257" i="5"/>
  <c r="G258" i="5"/>
  <c r="G273" i="5"/>
  <c r="G274" i="5"/>
  <c r="G275" i="5"/>
  <c r="G280" i="5"/>
  <c r="G281" i="5"/>
  <c r="G282" i="5"/>
  <c r="G295" i="5"/>
  <c r="G296" i="5"/>
  <c r="G297" i="5"/>
  <c r="G310" i="5"/>
  <c r="G311" i="5"/>
  <c r="G312" i="5"/>
  <c r="G325" i="5"/>
  <c r="G326" i="5"/>
  <c r="G327" i="5"/>
  <c r="G335" i="5"/>
  <c r="G336" i="5"/>
  <c r="G337" i="5"/>
  <c r="G341" i="5"/>
  <c r="G342" i="5"/>
  <c r="G343" i="5"/>
  <c r="G354" i="5"/>
  <c r="G355" i="5"/>
  <c r="G356" i="5"/>
  <c r="G365" i="5"/>
  <c r="G366" i="5"/>
  <c r="G367" i="5"/>
  <c r="G372" i="5"/>
  <c r="G373" i="5"/>
  <c r="G374" i="5"/>
  <c r="G383" i="5"/>
  <c r="G384" i="5"/>
  <c r="G385" i="5"/>
  <c r="G387" i="5"/>
  <c r="G388" i="5"/>
  <c r="G389" i="5"/>
  <c r="G402" i="5"/>
  <c r="G403" i="5"/>
  <c r="G404" i="5"/>
  <c r="G413" i="5"/>
  <c r="G414" i="5"/>
  <c r="G415" i="5"/>
  <c r="G418" i="5"/>
  <c r="G419" i="5"/>
  <c r="G420" i="5"/>
  <c r="G422" i="5"/>
  <c r="G423" i="5"/>
  <c r="G424" i="5"/>
  <c r="G436" i="5"/>
  <c r="G437" i="5"/>
  <c r="G438" i="5"/>
  <c r="G448" i="5"/>
  <c r="G449" i="5"/>
  <c r="G450" i="5"/>
  <c r="G464" i="5"/>
  <c r="G465" i="5"/>
  <c r="G466" i="5"/>
  <c r="G477" i="5"/>
  <c r="G478" i="5"/>
  <c r="G479" i="5"/>
  <c r="G489" i="5"/>
  <c r="G490" i="5"/>
  <c r="G491" i="5"/>
  <c r="G499" i="5"/>
  <c r="G500" i="5"/>
  <c r="G501" i="5"/>
  <c r="G511" i="5"/>
  <c r="G512" i="5"/>
  <c r="G513" i="5"/>
  <c r="G523" i="5"/>
  <c r="G524" i="5"/>
  <c r="G525" i="5"/>
  <c r="G535" i="5"/>
  <c r="G536" i="5"/>
  <c r="G537" i="5"/>
  <c r="G550" i="5"/>
  <c r="G551" i="5"/>
  <c r="G552" i="5"/>
  <c r="G565" i="5"/>
  <c r="G566" i="5"/>
  <c r="G567" i="5"/>
  <c r="G580" i="5"/>
  <c r="G581" i="5"/>
  <c r="G582" i="5"/>
  <c r="G595" i="5"/>
  <c r="G596" i="5"/>
  <c r="G597" i="5"/>
  <c r="G610" i="5"/>
  <c r="G611" i="5"/>
  <c r="G612" i="5"/>
  <c r="G625" i="5"/>
  <c r="G626" i="5"/>
  <c r="G627" i="5"/>
  <c r="G1" i="5"/>
  <c r="I35" i="3" l="1"/>
  <c r="I34" i="3"/>
  <c r="E357" i="1" l="1"/>
  <c r="E358" i="1"/>
  <c r="E360" i="1"/>
  <c r="E364" i="1"/>
  <c r="E369" i="1"/>
  <c r="E370" i="1"/>
  <c r="E381" i="1"/>
  <c r="E382" i="1"/>
  <c r="E388" i="1"/>
  <c r="E389" i="1"/>
  <c r="E393" i="1"/>
  <c r="E394" i="1"/>
  <c r="E400" i="1"/>
  <c r="D376" i="1" l="1"/>
  <c r="D390" i="1"/>
  <c r="D401" i="1"/>
  <c r="D395" i="1"/>
  <c r="D378" i="1"/>
  <c r="D367" i="1"/>
  <c r="D355" i="1"/>
  <c r="D389" i="1"/>
  <c r="E376" i="1"/>
  <c r="D398" i="1"/>
  <c r="D380" i="1"/>
  <c r="D383" i="1"/>
  <c r="D377" i="1"/>
  <c r="D388" i="1"/>
  <c r="D366" i="1"/>
  <c r="D371" i="1"/>
  <c r="D359" i="1"/>
  <c r="D396" i="1"/>
  <c r="D386" i="1"/>
  <c r="D384" i="1"/>
  <c r="D393" i="1"/>
  <c r="D365" i="1"/>
  <c r="D397" i="1"/>
  <c r="D392" i="1"/>
  <c r="D375" i="1"/>
  <c r="E401" i="1"/>
  <c r="D374" i="1"/>
  <c r="D364" i="1"/>
  <c r="E377" i="1"/>
  <c r="D387" i="1"/>
  <c r="D363" i="1"/>
  <c r="D381" i="1"/>
  <c r="E395" i="1"/>
  <c r="D372" i="1"/>
  <c r="D368" i="1"/>
  <c r="D391" i="1"/>
  <c r="E383" i="1"/>
  <c r="D360" i="1"/>
  <c r="D356" i="1"/>
  <c r="D399" i="1"/>
  <c r="D379" i="1"/>
  <c r="E371" i="1"/>
  <c r="E359" i="1"/>
  <c r="D385" i="1"/>
  <c r="D362" i="1"/>
  <c r="E396" i="1"/>
  <c r="D373" i="1"/>
  <c r="E365" i="1"/>
  <c r="E384" i="1"/>
  <c r="D369" i="1"/>
  <c r="D361" i="1"/>
  <c r="D400" i="1"/>
  <c r="E372" i="1"/>
  <c r="D357" i="1"/>
  <c r="D394" i="1"/>
  <c r="D382" i="1"/>
  <c r="D370" i="1"/>
  <c r="D358" i="1"/>
  <c r="E391" i="1"/>
  <c r="E379" i="1"/>
  <c r="E367" i="1"/>
  <c r="E355" i="1"/>
  <c r="E398" i="1"/>
  <c r="E386" i="1"/>
  <c r="E374" i="1"/>
  <c r="E362" i="1"/>
  <c r="E390" i="1"/>
  <c r="E378" i="1"/>
  <c r="E366" i="1"/>
  <c r="E397" i="1"/>
  <c r="E385" i="1"/>
  <c r="E373" i="1"/>
  <c r="E361" i="1"/>
  <c r="E392" i="1"/>
  <c r="E380" i="1"/>
  <c r="E368" i="1"/>
  <c r="E356" i="1"/>
  <c r="E399" i="1"/>
  <c r="E387" i="1"/>
  <c r="E375" i="1"/>
  <c r="E363"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C350" i="1"/>
  <c r="F350" i="1" s="1"/>
  <c r="B350" i="1"/>
  <c r="C349" i="1"/>
  <c r="F349" i="1" s="1"/>
  <c r="B349" i="1"/>
  <c r="C348" i="1"/>
  <c r="F348" i="1" s="1"/>
  <c r="B348" i="1"/>
  <c r="C347" i="1"/>
  <c r="F347" i="1" s="1"/>
  <c r="B347" i="1"/>
  <c r="B346" i="1"/>
  <c r="C346" i="1"/>
  <c r="F346" i="1" s="1"/>
  <c r="B345" i="1"/>
  <c r="C345" i="1"/>
  <c r="F345" i="1" s="1"/>
  <c r="B344" i="1"/>
  <c r="C344" i="1"/>
  <c r="F344" i="1" s="1"/>
  <c r="B343" i="1"/>
  <c r="C343" i="1"/>
  <c r="F343" i="1" s="1"/>
  <c r="C342" i="1"/>
  <c r="F342" i="1" s="1"/>
  <c r="B342" i="1"/>
  <c r="C341" i="1"/>
  <c r="F341" i="1" s="1"/>
  <c r="B341" i="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B20" i="1"/>
  <c r="B32" i="1"/>
  <c r="B44" i="1"/>
  <c r="B56" i="1"/>
  <c r="B68" i="1"/>
  <c r="B80" i="1"/>
  <c r="B92" i="1"/>
  <c r="B104" i="1"/>
  <c r="B116" i="1"/>
  <c r="B128" i="1"/>
  <c r="B140" i="1"/>
  <c r="B152" i="1"/>
  <c r="B164" i="1"/>
  <c r="B176" i="1"/>
  <c r="B188" i="1"/>
  <c r="B200" i="1"/>
  <c r="B212" i="1"/>
  <c r="B224" i="1"/>
  <c r="B236" i="1"/>
  <c r="B248" i="1"/>
  <c r="B260" i="1"/>
  <c r="B272" i="1"/>
  <c r="B284" i="1"/>
  <c r="B296" i="1"/>
  <c r="B308" i="1"/>
  <c r="B320" i="1"/>
  <c r="B332" i="1"/>
  <c r="C94" i="1"/>
  <c r="F94" i="1" s="1"/>
  <c r="C178" i="1"/>
  <c r="F178" i="1" s="1"/>
  <c r="C286" i="1"/>
  <c r="F286" i="1" s="1"/>
  <c r="B19" i="1"/>
  <c r="B163" i="1"/>
  <c r="B283" i="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C324" i="1"/>
  <c r="F324" i="1" s="1"/>
  <c r="C336" i="1"/>
  <c r="F336" i="1" s="1"/>
  <c r="B9" i="1"/>
  <c r="B21" i="1"/>
  <c r="B33" i="1"/>
  <c r="B45" i="1"/>
  <c r="B57" i="1"/>
  <c r="B69" i="1"/>
  <c r="B81" i="1"/>
  <c r="B93" i="1"/>
  <c r="B105" i="1"/>
  <c r="B117" i="1"/>
  <c r="B129" i="1"/>
  <c r="B141" i="1"/>
  <c r="B153" i="1"/>
  <c r="B165" i="1"/>
  <c r="B177" i="1"/>
  <c r="B189" i="1"/>
  <c r="B201" i="1"/>
  <c r="B213" i="1"/>
  <c r="B225" i="1"/>
  <c r="B237" i="1"/>
  <c r="B249" i="1"/>
  <c r="B261" i="1"/>
  <c r="B273" i="1"/>
  <c r="B285" i="1"/>
  <c r="B297" i="1"/>
  <c r="B309" i="1"/>
  <c r="B321" i="1"/>
  <c r="B333" i="1"/>
  <c r="C57" i="1"/>
  <c r="F57" i="1" s="1"/>
  <c r="C165" i="1"/>
  <c r="F165" i="1" s="1"/>
  <c r="C201" i="1"/>
  <c r="F201" i="1" s="1"/>
  <c r="C237" i="1"/>
  <c r="C249" i="1"/>
  <c r="F249" i="1" s="1"/>
  <c r="C285" i="1"/>
  <c r="F285" i="1" s="1"/>
  <c r="B6" i="1"/>
  <c r="B54" i="1"/>
  <c r="B114" i="1"/>
  <c r="B174" i="1"/>
  <c r="B246" i="1"/>
  <c r="B318" i="1"/>
  <c r="C106" i="1"/>
  <c r="F106" i="1" s="1"/>
  <c r="B55" i="1"/>
  <c r="B139" i="1"/>
  <c r="B271" i="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B22" i="1"/>
  <c r="B34" i="1"/>
  <c r="B46" i="1"/>
  <c r="B58" i="1"/>
  <c r="B70" i="1"/>
  <c r="B82" i="1"/>
  <c r="B94" i="1"/>
  <c r="B106" i="1"/>
  <c r="B118" i="1"/>
  <c r="B130" i="1"/>
  <c r="B142" i="1"/>
  <c r="B154" i="1"/>
  <c r="B166" i="1"/>
  <c r="B178" i="1"/>
  <c r="B190" i="1"/>
  <c r="B202" i="1"/>
  <c r="B214" i="1"/>
  <c r="B226" i="1"/>
  <c r="B238" i="1"/>
  <c r="B250" i="1"/>
  <c r="B262" i="1"/>
  <c r="B274" i="1"/>
  <c r="B286" i="1"/>
  <c r="B298" i="1"/>
  <c r="B310" i="1"/>
  <c r="B322" i="1"/>
  <c r="B334" i="1"/>
  <c r="C33" i="1"/>
  <c r="F33" i="1" s="1"/>
  <c r="C333" i="1"/>
  <c r="F333" i="1" s="1"/>
  <c r="B90" i="1"/>
  <c r="B198" i="1"/>
  <c r="B270" i="1"/>
  <c r="C22" i="1"/>
  <c r="F22" i="1" s="1"/>
  <c r="C274" i="1"/>
  <c r="F274" i="1" s="1"/>
  <c r="B7" i="1"/>
  <c r="B175" i="1"/>
  <c r="B331" i="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B23" i="1"/>
  <c r="B35" i="1"/>
  <c r="B47" i="1"/>
  <c r="B59" i="1"/>
  <c r="B71" i="1"/>
  <c r="B83" i="1"/>
  <c r="B95" i="1"/>
  <c r="B107" i="1"/>
  <c r="B119" i="1"/>
  <c r="B131" i="1"/>
  <c r="B143" i="1"/>
  <c r="B155" i="1"/>
  <c r="B167" i="1"/>
  <c r="B179" i="1"/>
  <c r="B191" i="1"/>
  <c r="B203" i="1"/>
  <c r="B215" i="1"/>
  <c r="B227" i="1"/>
  <c r="B239" i="1"/>
  <c r="B251" i="1"/>
  <c r="B263" i="1"/>
  <c r="B275" i="1"/>
  <c r="B287" i="1"/>
  <c r="B299" i="1"/>
  <c r="B311" i="1"/>
  <c r="B323" i="1"/>
  <c r="B335" i="1"/>
  <c r="C81" i="1"/>
  <c r="F81" i="1" s="1"/>
  <c r="C58" i="1"/>
  <c r="F58" i="1" s="1"/>
  <c r="C142" i="1"/>
  <c r="F142" i="1" s="1"/>
  <c r="C166" i="1"/>
  <c r="F166" i="1" s="1"/>
  <c r="C238" i="1"/>
  <c r="F238" i="1" s="1"/>
  <c r="B31" i="1"/>
  <c r="B127" i="1"/>
  <c r="B259" i="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B24" i="1"/>
  <c r="B36" i="1"/>
  <c r="B48" i="1"/>
  <c r="B60" i="1"/>
  <c r="B72" i="1"/>
  <c r="B84" i="1"/>
  <c r="B96" i="1"/>
  <c r="B108" i="1"/>
  <c r="B120" i="1"/>
  <c r="B132" i="1"/>
  <c r="B144" i="1"/>
  <c r="B156" i="1"/>
  <c r="B168" i="1"/>
  <c r="B180" i="1"/>
  <c r="B192" i="1"/>
  <c r="B204" i="1"/>
  <c r="B216" i="1"/>
  <c r="B228" i="1"/>
  <c r="B240" i="1"/>
  <c r="B252" i="1"/>
  <c r="B264" i="1"/>
  <c r="B276" i="1"/>
  <c r="B288" i="1"/>
  <c r="B300" i="1"/>
  <c r="B312" i="1"/>
  <c r="B324" i="1"/>
  <c r="B336" i="1"/>
  <c r="C69" i="1"/>
  <c r="F69" i="1" s="1"/>
  <c r="C70" i="1"/>
  <c r="F70" i="1" s="1"/>
  <c r="C154" i="1"/>
  <c r="F154" i="1" s="1"/>
  <c r="C226" i="1"/>
  <c r="F226" i="1" s="1"/>
  <c r="C334" i="1"/>
  <c r="F334" i="1" s="1"/>
  <c r="B103" i="1"/>
  <c r="B247" i="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B25" i="1"/>
  <c r="B37" i="1"/>
  <c r="B49" i="1"/>
  <c r="B61" i="1"/>
  <c r="B73" i="1"/>
  <c r="B85" i="1"/>
  <c r="B97" i="1"/>
  <c r="B109" i="1"/>
  <c r="B121" i="1"/>
  <c r="B133" i="1"/>
  <c r="B145" i="1"/>
  <c r="B157" i="1"/>
  <c r="B169" i="1"/>
  <c r="B181" i="1"/>
  <c r="B193" i="1"/>
  <c r="B205" i="1"/>
  <c r="B217" i="1"/>
  <c r="B229" i="1"/>
  <c r="B241" i="1"/>
  <c r="B253" i="1"/>
  <c r="B265" i="1"/>
  <c r="B277" i="1"/>
  <c r="B289" i="1"/>
  <c r="B301" i="1"/>
  <c r="B313" i="1"/>
  <c r="B325" i="1"/>
  <c r="B337" i="1"/>
  <c r="C45" i="1"/>
  <c r="F45" i="1" s="1"/>
  <c r="C321" i="1"/>
  <c r="F321" i="1" s="1"/>
  <c r="B78" i="1"/>
  <c r="B162" i="1"/>
  <c r="B258" i="1"/>
  <c r="B330" i="1"/>
  <c r="C34" i="1"/>
  <c r="F34" i="1" s="1"/>
  <c r="C214" i="1"/>
  <c r="F214" i="1" s="1"/>
  <c r="C322" i="1"/>
  <c r="F322" i="1" s="1"/>
  <c r="B79" i="1"/>
  <c r="B199" i="1"/>
  <c r="B319" i="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B26" i="1"/>
  <c r="B38" i="1"/>
  <c r="B50" i="1"/>
  <c r="B62" i="1"/>
  <c r="B74" i="1"/>
  <c r="B86" i="1"/>
  <c r="B98" i="1"/>
  <c r="B110" i="1"/>
  <c r="B122" i="1"/>
  <c r="B134" i="1"/>
  <c r="B146" i="1"/>
  <c r="B158" i="1"/>
  <c r="B170" i="1"/>
  <c r="B182" i="1"/>
  <c r="B194" i="1"/>
  <c r="B206" i="1"/>
  <c r="B218" i="1"/>
  <c r="B230" i="1"/>
  <c r="B242" i="1"/>
  <c r="B254" i="1"/>
  <c r="B266" i="1"/>
  <c r="B278" i="1"/>
  <c r="B290" i="1"/>
  <c r="B302" i="1"/>
  <c r="B314" i="1"/>
  <c r="B326" i="1"/>
  <c r="B338" i="1"/>
  <c r="C93" i="1"/>
  <c r="F93" i="1" s="1"/>
  <c r="C309" i="1"/>
  <c r="F309" i="1" s="1"/>
  <c r="B42" i="1"/>
  <c r="B138" i="1"/>
  <c r="B210" i="1"/>
  <c r="B282" i="1"/>
  <c r="C82" i="1"/>
  <c r="F82" i="1" s="1"/>
  <c r="C250" i="1"/>
  <c r="F250" i="1" s="1"/>
  <c r="B67" i="1"/>
  <c r="B151" i="1"/>
  <c r="B235" i="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B27" i="1"/>
  <c r="B39" i="1"/>
  <c r="B51" i="1"/>
  <c r="B63" i="1"/>
  <c r="B75" i="1"/>
  <c r="B87" i="1"/>
  <c r="B99" i="1"/>
  <c r="B111" i="1"/>
  <c r="B123" i="1"/>
  <c r="B135" i="1"/>
  <c r="B147" i="1"/>
  <c r="B159" i="1"/>
  <c r="B171" i="1"/>
  <c r="B183" i="1"/>
  <c r="B195" i="1"/>
  <c r="B207" i="1"/>
  <c r="B219" i="1"/>
  <c r="B231" i="1"/>
  <c r="B243" i="1"/>
  <c r="B255" i="1"/>
  <c r="B267" i="1"/>
  <c r="B279" i="1"/>
  <c r="B291" i="1"/>
  <c r="B303" i="1"/>
  <c r="B315" i="1"/>
  <c r="B327" i="1"/>
  <c r="B339" i="1"/>
  <c r="C21" i="1"/>
  <c r="F21" i="1" s="1"/>
  <c r="C213" i="1"/>
  <c r="F213" i="1" s="1"/>
  <c r="C273" i="1"/>
  <c r="F273" i="1" s="1"/>
  <c r="B30" i="1"/>
  <c r="B102" i="1"/>
  <c r="B150" i="1"/>
  <c r="B222" i="1"/>
  <c r="B294" i="1"/>
  <c r="C46" i="1"/>
  <c r="F46" i="1" s="1"/>
  <c r="C202" i="1"/>
  <c r="F202" i="1" s="1"/>
  <c r="C298" i="1"/>
  <c r="F298" i="1" s="1"/>
  <c r="B115" i="1"/>
  <c r="B223" i="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B16" i="1"/>
  <c r="B28" i="1"/>
  <c r="B40" i="1"/>
  <c r="B52" i="1"/>
  <c r="B64" i="1"/>
  <c r="B76" i="1"/>
  <c r="B88" i="1"/>
  <c r="B100" i="1"/>
  <c r="B112" i="1"/>
  <c r="B124" i="1"/>
  <c r="B136" i="1"/>
  <c r="B148" i="1"/>
  <c r="B160" i="1"/>
  <c r="B172" i="1"/>
  <c r="B184" i="1"/>
  <c r="B196" i="1"/>
  <c r="B208" i="1"/>
  <c r="B220" i="1"/>
  <c r="B232" i="1"/>
  <c r="B244" i="1"/>
  <c r="B256" i="1"/>
  <c r="B268" i="1"/>
  <c r="B280" i="1"/>
  <c r="B292" i="1"/>
  <c r="B304" i="1"/>
  <c r="B316" i="1"/>
  <c r="B328" i="1"/>
  <c r="B340" i="1"/>
  <c r="C117" i="1"/>
  <c r="F117" i="1" s="1"/>
  <c r="C10" i="1"/>
  <c r="F10" i="1" s="1"/>
  <c r="C130" i="1"/>
  <c r="F130" i="1" s="1"/>
  <c r="C190" i="1"/>
  <c r="F190" i="1" s="1"/>
  <c r="C262" i="1"/>
  <c r="F262" i="1" s="1"/>
  <c r="B91" i="1"/>
  <c r="B211" i="1"/>
  <c r="B295" i="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B17" i="1"/>
  <c r="B29" i="1"/>
  <c r="B41" i="1"/>
  <c r="B53" i="1"/>
  <c r="B65" i="1"/>
  <c r="B77" i="1"/>
  <c r="B89" i="1"/>
  <c r="B101" i="1"/>
  <c r="B113" i="1"/>
  <c r="B125" i="1"/>
  <c r="B137" i="1"/>
  <c r="B149" i="1"/>
  <c r="B161" i="1"/>
  <c r="B173" i="1"/>
  <c r="B185" i="1"/>
  <c r="B197" i="1"/>
  <c r="B209" i="1"/>
  <c r="B221" i="1"/>
  <c r="B233" i="1"/>
  <c r="B245" i="1"/>
  <c r="B257" i="1"/>
  <c r="B269" i="1"/>
  <c r="B281" i="1"/>
  <c r="B293" i="1"/>
  <c r="B305" i="1"/>
  <c r="B317" i="1"/>
  <c r="B329" i="1"/>
  <c r="C9" i="1"/>
  <c r="F9" i="1" s="1"/>
  <c r="C105" i="1"/>
  <c r="F105" i="1" s="1"/>
  <c r="C129" i="1"/>
  <c r="F129" i="1" s="1"/>
  <c r="C141" i="1"/>
  <c r="F141" i="1" s="1"/>
  <c r="C153" i="1"/>
  <c r="F153" i="1" s="1"/>
  <c r="C177" i="1"/>
  <c r="F177" i="1" s="1"/>
  <c r="C189" i="1"/>
  <c r="F189" i="1" s="1"/>
  <c r="C225" i="1"/>
  <c r="F225" i="1" s="1"/>
  <c r="C261" i="1"/>
  <c r="F261" i="1" s="1"/>
  <c r="C297" i="1"/>
  <c r="F297" i="1" s="1"/>
  <c r="B18" i="1"/>
  <c r="B66" i="1"/>
  <c r="B126" i="1"/>
  <c r="B186" i="1"/>
  <c r="B234" i="1"/>
  <c r="B306" i="1"/>
  <c r="C118" i="1"/>
  <c r="F118" i="1" s="1"/>
  <c r="C310" i="1"/>
  <c r="F310" i="1" s="1"/>
  <c r="B43" i="1"/>
  <c r="B187" i="1"/>
  <c r="B307" i="1"/>
  <c r="F23" i="1"/>
  <c r="F47" i="1"/>
  <c r="F59" i="1"/>
  <c r="F167" i="1"/>
  <c r="F311" i="1"/>
  <c r="F132" i="1"/>
  <c r="F144" i="1"/>
  <c r="F288" i="1"/>
  <c r="F312" i="1"/>
  <c r="F145" i="1"/>
  <c r="F169"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E354" i="1"/>
  <c r="B351" i="2"/>
  <c r="C351" i="2"/>
  <c r="D353" i="1"/>
  <c r="E353" i="1"/>
  <c r="B349" i="2"/>
  <c r="Q349" i="2" s="1"/>
  <c r="C349" i="2"/>
  <c r="D352" i="1"/>
  <c r="E352" i="1"/>
  <c r="B347" i="2"/>
  <c r="Q347" i="2" s="1"/>
  <c r="S347" i="2" s="1"/>
  <c r="C347" i="2"/>
  <c r="E351" i="1"/>
  <c r="D351" i="1"/>
  <c r="B345" i="2"/>
  <c r="Q345" i="2" s="1"/>
  <c r="C345" i="2"/>
  <c r="E350" i="1"/>
  <c r="D350" i="1"/>
  <c r="B334" i="2"/>
  <c r="Q334" i="2" s="1"/>
  <c r="C334" i="2"/>
  <c r="D349" i="1"/>
  <c r="E349" i="1"/>
  <c r="B350" i="2"/>
  <c r="Q350" i="2" s="1"/>
  <c r="S350" i="2" s="1"/>
  <c r="C350" i="2"/>
  <c r="E348" i="1"/>
  <c r="D348" i="1"/>
  <c r="E347" i="1"/>
  <c r="D347" i="1"/>
  <c r="B344" i="2"/>
  <c r="Q344" i="2" s="1"/>
  <c r="C344" i="2"/>
  <c r="B343" i="2"/>
  <c r="Q343" i="2" s="1"/>
  <c r="C343" i="2"/>
  <c r="E346" i="1"/>
  <c r="D346" i="1"/>
  <c r="B341" i="2"/>
  <c r="Q341" i="2" s="1"/>
  <c r="C341" i="2"/>
  <c r="E345" i="1"/>
  <c r="D345" i="1"/>
  <c r="B330" i="2"/>
  <c r="Q330" i="2" s="1"/>
  <c r="C330" i="2"/>
  <c r="D344" i="1"/>
  <c r="E344" i="1"/>
  <c r="B340" i="2"/>
  <c r="Q340" i="2" s="1"/>
  <c r="C340" i="2"/>
  <c r="D343" i="1"/>
  <c r="E343" i="1"/>
  <c r="B342" i="2"/>
  <c r="Q342" i="2" s="1"/>
  <c r="C342" i="2"/>
  <c r="E342" i="1"/>
  <c r="D342" i="1"/>
  <c r="B331" i="2"/>
  <c r="Q331" i="2" s="1"/>
  <c r="C331" i="2"/>
  <c r="D341" i="1"/>
  <c r="E341" i="1"/>
  <c r="B316" i="2"/>
  <c r="Q316" i="2" s="1"/>
  <c r="C316" i="2"/>
  <c r="C3" i="1"/>
  <c r="F3" i="1" s="1"/>
  <c r="B3" i="1"/>
  <c r="B3" i="2" s="1"/>
  <c r="E340" i="1"/>
  <c r="D340" i="1"/>
  <c r="B291" i="2"/>
  <c r="Q291" i="2" s="1"/>
  <c r="C291" i="2"/>
  <c r="E339" i="1"/>
  <c r="D339" i="1"/>
  <c r="B346" i="2"/>
  <c r="C346" i="2"/>
  <c r="D338" i="1"/>
  <c r="E338" i="1"/>
  <c r="B336" i="2"/>
  <c r="Q336" i="2" s="1"/>
  <c r="C336" i="2"/>
  <c r="D337" i="1"/>
  <c r="E337" i="1"/>
  <c r="B323" i="2"/>
  <c r="Q323" i="2" s="1"/>
  <c r="C323" i="2"/>
  <c r="E336" i="1"/>
  <c r="D336" i="1"/>
  <c r="B303" i="2"/>
  <c r="Q303" i="2" s="1"/>
  <c r="C303" i="2"/>
  <c r="E335" i="1"/>
  <c r="D335" i="1"/>
  <c r="B302" i="2"/>
  <c r="Q302" i="2" s="1"/>
  <c r="C302" i="2"/>
  <c r="E334" i="1"/>
  <c r="D334" i="1"/>
  <c r="B348" i="2"/>
  <c r="Q348" i="2" s="1"/>
  <c r="C348" i="2"/>
  <c r="E333" i="1"/>
  <c r="D333" i="1"/>
  <c r="B338" i="2"/>
  <c r="Q338" i="2" s="1"/>
  <c r="C338" i="2"/>
  <c r="D332" i="1"/>
  <c r="E332" i="1"/>
  <c r="B327" i="2"/>
  <c r="Q327" i="2" s="1"/>
  <c r="C327" i="2"/>
  <c r="D331" i="1"/>
  <c r="E331" i="1"/>
  <c r="B308" i="2"/>
  <c r="Q308" i="2" s="1"/>
  <c r="C308" i="2"/>
  <c r="D330" i="1"/>
  <c r="E330" i="1"/>
  <c r="B282" i="2"/>
  <c r="Q282" i="2" s="1"/>
  <c r="C282" i="2"/>
  <c r="D329" i="1"/>
  <c r="E329" i="1"/>
  <c r="B250" i="2"/>
  <c r="Q250" i="2" s="1"/>
  <c r="C250" i="2"/>
  <c r="D328" i="1"/>
  <c r="E328" i="1"/>
  <c r="B216" i="2"/>
  <c r="Q216" i="2" s="1"/>
  <c r="C216" i="2"/>
  <c r="E327" i="1"/>
  <c r="D327" i="1"/>
  <c r="B178" i="2"/>
  <c r="Q178" i="2" s="1"/>
  <c r="C178" i="2"/>
  <c r="D326" i="1"/>
  <c r="E326" i="1"/>
  <c r="B144" i="2"/>
  <c r="Q144" i="2" s="1"/>
  <c r="C144" i="2"/>
  <c r="D325" i="1"/>
  <c r="E325" i="1"/>
  <c r="B110" i="2"/>
  <c r="Q110" i="2" s="1"/>
  <c r="C110" i="2"/>
  <c r="E324" i="1"/>
  <c r="D324" i="1"/>
  <c r="B78" i="2"/>
  <c r="Q78" i="2" s="1"/>
  <c r="C78" i="2"/>
  <c r="E323" i="1"/>
  <c r="D323" i="1"/>
  <c r="B52" i="2"/>
  <c r="Q52" i="2" s="1"/>
  <c r="C52" i="2"/>
  <c r="E322" i="1"/>
  <c r="D322" i="1"/>
  <c r="B34" i="2"/>
  <c r="Q34" i="2" s="1"/>
  <c r="C34" i="2"/>
  <c r="E321" i="1"/>
  <c r="D321" i="1"/>
  <c r="B21" i="2"/>
  <c r="Q21" i="2" s="1"/>
  <c r="C21" i="2"/>
  <c r="E320" i="1"/>
  <c r="D320" i="1"/>
  <c r="B12" i="2"/>
  <c r="Q12" i="2" s="1"/>
  <c r="C12" i="2"/>
  <c r="D319" i="1"/>
  <c r="E319" i="1"/>
  <c r="B339" i="2"/>
  <c r="Q339" i="2" s="1"/>
  <c r="C339" i="2"/>
  <c r="E318" i="1"/>
  <c r="D318" i="1"/>
  <c r="B328" i="2"/>
  <c r="Q328" i="2" s="1"/>
  <c r="C328" i="2"/>
  <c r="D317" i="1"/>
  <c r="E317" i="1"/>
  <c r="B313" i="2"/>
  <c r="Q313" i="2" s="1"/>
  <c r="C313" i="2"/>
  <c r="E316" i="1"/>
  <c r="D316" i="1"/>
  <c r="B288" i="2"/>
  <c r="Q288" i="2" s="1"/>
  <c r="C288" i="2"/>
  <c r="E315" i="1"/>
  <c r="D315" i="1"/>
  <c r="B255" i="2"/>
  <c r="Q255" i="2" s="1"/>
  <c r="C255" i="2"/>
  <c r="D314" i="1"/>
  <c r="E314" i="1"/>
  <c r="B221" i="2"/>
  <c r="Q221" i="2" s="1"/>
  <c r="C221" i="2"/>
  <c r="E313" i="1"/>
  <c r="D313" i="1"/>
  <c r="B186" i="2"/>
  <c r="Q186" i="2" s="1"/>
  <c r="C186" i="2"/>
  <c r="E312" i="1"/>
  <c r="D312" i="1"/>
  <c r="B149" i="2"/>
  <c r="Q149" i="2" s="1"/>
  <c r="C149" i="2"/>
  <c r="E311" i="1"/>
  <c r="D311" i="1"/>
  <c r="B116" i="2"/>
  <c r="Q116" i="2" s="1"/>
  <c r="C116" i="2"/>
  <c r="E310" i="1"/>
  <c r="D310" i="1"/>
  <c r="B84" i="2"/>
  <c r="Q84" i="2" s="1"/>
  <c r="C84" i="2"/>
  <c r="E309" i="1"/>
  <c r="D309" i="1"/>
  <c r="B57" i="2"/>
  <c r="Q57" i="2" s="1"/>
  <c r="C57" i="2"/>
  <c r="E308" i="1"/>
  <c r="D308" i="1"/>
  <c r="B38" i="2"/>
  <c r="Q38" i="2" s="1"/>
  <c r="C38" i="2"/>
  <c r="D307" i="1"/>
  <c r="E307" i="1"/>
  <c r="B24" i="2"/>
  <c r="Q24" i="2" s="1"/>
  <c r="C24" i="2"/>
  <c r="D306" i="1"/>
  <c r="E306" i="1"/>
  <c r="B16" i="2"/>
  <c r="Q16" i="2" s="1"/>
  <c r="C16" i="2"/>
  <c r="E305" i="1"/>
  <c r="D305" i="1"/>
  <c r="B10" i="2"/>
  <c r="Q10" i="2" s="1"/>
  <c r="C10" i="2"/>
  <c r="D304" i="1"/>
  <c r="E304" i="1"/>
  <c r="B299" i="2"/>
  <c r="Q299" i="2" s="1"/>
  <c r="C299" i="2"/>
  <c r="B223" i="2"/>
  <c r="Q223" i="2" s="1"/>
  <c r="B55" i="2"/>
  <c r="Q55" i="2" s="1"/>
  <c r="B80" i="2"/>
  <c r="Q80" i="2" s="1"/>
  <c r="B108" i="2"/>
  <c r="Q108" i="2" s="1"/>
  <c r="B75" i="2"/>
  <c r="Q75" i="2" s="1"/>
  <c r="B162" i="2"/>
  <c r="Q162" i="2" s="1"/>
  <c r="B213" i="2"/>
  <c r="Q213" i="2" s="1"/>
  <c r="B124" i="2"/>
  <c r="Q124" i="2" s="1"/>
  <c r="B275" i="2"/>
  <c r="Q275" i="2" s="1"/>
  <c r="B132" i="2"/>
  <c r="Q132" i="2" s="1"/>
  <c r="B315" i="2"/>
  <c r="Q315" i="2" s="1"/>
  <c r="B257" i="2"/>
  <c r="Q257" i="2" s="1"/>
  <c r="B46" i="2"/>
  <c r="Q46" i="2" s="1"/>
  <c r="B248" i="2"/>
  <c r="Q248" i="2" s="1"/>
  <c r="B209" i="2"/>
  <c r="Q209" i="2" s="1"/>
  <c r="B65" i="2"/>
  <c r="Q65" i="2" s="1"/>
  <c r="B13" i="2"/>
  <c r="Q13" i="2" s="1"/>
  <c r="B321" i="2"/>
  <c r="Q321" i="2" s="1"/>
  <c r="B153" i="2"/>
  <c r="Q153" i="2" s="1"/>
  <c r="B173" i="2"/>
  <c r="Q173" i="2" s="1"/>
  <c r="B7" i="2"/>
  <c r="Q7" i="2" s="1"/>
  <c r="B182" i="2"/>
  <c r="Q182" i="2" s="1"/>
  <c r="B206" i="2"/>
  <c r="Q206" i="2" s="1"/>
  <c r="B177" i="2"/>
  <c r="Q177" i="2" s="1"/>
  <c r="B237" i="2"/>
  <c r="Q237" i="2" s="1"/>
  <c r="B187" i="2"/>
  <c r="Q187" i="2" s="1"/>
  <c r="B324" i="2"/>
  <c r="Q324" i="2" s="1"/>
  <c r="B305" i="2"/>
  <c r="Q305" i="2" s="1"/>
  <c r="B184" i="2"/>
  <c r="Q184" i="2" s="1"/>
  <c r="B269" i="2"/>
  <c r="Q269" i="2" s="1"/>
  <c r="B265" i="2"/>
  <c r="Q265" i="2" s="1"/>
  <c r="B326" i="2"/>
  <c r="Q326" i="2" s="1"/>
  <c r="B322" i="2"/>
  <c r="Q322" i="2" s="1"/>
  <c r="B320" i="2"/>
  <c r="Q320" i="2" s="1"/>
  <c r="B105" i="2"/>
  <c r="Q105" i="2" s="1"/>
  <c r="B9" i="2"/>
  <c r="Q9" i="2" s="1"/>
  <c r="B30" i="2"/>
  <c r="Q30" i="2" s="1"/>
  <c r="B286" i="2"/>
  <c r="Q286" i="2" s="1"/>
  <c r="B66" i="2"/>
  <c r="Q66" i="2" s="1"/>
  <c r="B183" i="2"/>
  <c r="Q183" i="2" s="1"/>
  <c r="B222" i="2"/>
  <c r="Q222" i="2" s="1"/>
  <c r="B129" i="2"/>
  <c r="Q129" i="2" s="1"/>
  <c r="B168" i="2"/>
  <c r="Q168" i="2" s="1"/>
  <c r="B234" i="2"/>
  <c r="Q234" i="2" s="1"/>
  <c r="B188" i="2"/>
  <c r="Q188" i="2" s="1"/>
  <c r="B298" i="2"/>
  <c r="Q298" i="2" s="1"/>
  <c r="B296" i="2"/>
  <c r="Q296" i="2" s="1"/>
  <c r="B90" i="2"/>
  <c r="Q90" i="2" s="1"/>
  <c r="B211" i="2"/>
  <c r="Q211" i="2" s="1"/>
  <c r="B8" i="2"/>
  <c r="Q8" i="2" s="1"/>
  <c r="B6" i="2"/>
  <c r="Q6" i="2" s="1"/>
  <c r="B135" i="2"/>
  <c r="Q135" i="2" s="1"/>
  <c r="B304" i="2"/>
  <c r="Q304" i="2" s="1"/>
  <c r="B175" i="2"/>
  <c r="Q175" i="2" s="1"/>
  <c r="B259" i="2"/>
  <c r="Q259" i="2" s="1"/>
  <c r="B290" i="2"/>
  <c r="Q290" i="2" s="1"/>
  <c r="B113" i="2"/>
  <c r="Q113" i="2" s="1"/>
  <c r="B87" i="2"/>
  <c r="Q87" i="2" s="1"/>
  <c r="B254" i="2"/>
  <c r="Q254" i="2" s="1"/>
  <c r="B59" i="2"/>
  <c r="Q59" i="2" s="1"/>
  <c r="B241" i="2"/>
  <c r="Q241" i="2" s="1"/>
  <c r="B82" i="2"/>
  <c r="Q82" i="2" s="1"/>
  <c r="B218" i="2"/>
  <c r="Q218" i="2" s="1"/>
  <c r="B95" i="2"/>
  <c r="Q95" i="2" s="1"/>
  <c r="E303" i="1"/>
  <c r="D303" i="1"/>
  <c r="B202" i="2"/>
  <c r="Q202" i="2" s="1"/>
  <c r="B325" i="2"/>
  <c r="Q325" i="2" s="1"/>
  <c r="B17" i="2"/>
  <c r="Q17" i="2" s="1"/>
  <c r="B73" i="2"/>
  <c r="Q73" i="2" s="1"/>
  <c r="B39" i="2"/>
  <c r="Q39" i="2" s="1"/>
  <c r="B197" i="2"/>
  <c r="Q197" i="2" s="1"/>
  <c r="B104" i="2"/>
  <c r="Q104" i="2" s="1"/>
  <c r="B195" i="2"/>
  <c r="Q195" i="2" s="1"/>
  <c r="B295" i="2"/>
  <c r="Q295" i="2" s="1"/>
  <c r="C169" i="2"/>
  <c r="B266" i="2"/>
  <c r="Q266" i="2" s="1"/>
  <c r="B294" i="2"/>
  <c r="Q294" i="2" s="1"/>
  <c r="B136" i="2"/>
  <c r="Q136" i="2" s="1"/>
  <c r="B239" i="2"/>
  <c r="Q239" i="2" s="1"/>
  <c r="B26" i="2"/>
  <c r="Q26" i="2" s="1"/>
  <c r="B148" i="2"/>
  <c r="Q148" i="2" s="1"/>
  <c r="B172" i="2"/>
  <c r="Q172" i="2" s="1"/>
  <c r="B36" i="2"/>
  <c r="Q36" i="2" s="1"/>
  <c r="B189" i="2"/>
  <c r="Q189" i="2" s="1"/>
  <c r="C274" i="2"/>
  <c r="B165" i="2"/>
  <c r="Q165" i="2" s="1"/>
  <c r="C163" i="2"/>
  <c r="B301" i="2"/>
  <c r="Q301" i="2" s="1"/>
  <c r="B137" i="2"/>
  <c r="Q137" i="2" s="1"/>
  <c r="B335" i="2"/>
  <c r="Q335" i="2" s="1"/>
  <c r="B161" i="2"/>
  <c r="Q161" i="2" s="1"/>
  <c r="B246" i="2"/>
  <c r="Q246" i="2" s="1"/>
  <c r="C180" i="2"/>
  <c r="B33" i="2"/>
  <c r="Q33" i="2" s="1"/>
  <c r="B91" i="2"/>
  <c r="Q91" i="2" s="1"/>
  <c r="B179" i="2"/>
  <c r="Q179" i="2" s="1"/>
  <c r="B89" i="2"/>
  <c r="Q89" i="2" s="1"/>
  <c r="C194" i="2"/>
  <c r="B141" i="2"/>
  <c r="Q141" i="2" s="1"/>
  <c r="B261" i="2"/>
  <c r="Q261" i="2" s="1"/>
  <c r="C154" i="2"/>
  <c r="B185" i="2"/>
  <c r="Q185" i="2" s="1"/>
  <c r="B242" i="2"/>
  <c r="Q242" i="2" s="1"/>
  <c r="B101" i="2"/>
  <c r="Q101" i="2" s="1"/>
  <c r="B226" i="2"/>
  <c r="Q226" i="2" s="1"/>
  <c r="B4" i="2"/>
  <c r="Q4" i="2" s="1"/>
  <c r="B139" i="2"/>
  <c r="Q139" i="2" s="1"/>
  <c r="B169" i="2"/>
  <c r="Q169" i="2" s="1"/>
  <c r="B154" i="2"/>
  <c r="Q154" i="2" s="1"/>
  <c r="B312" i="2"/>
  <c r="Q312" i="2" s="1"/>
  <c r="B125" i="2"/>
  <c r="Q125" i="2" s="1"/>
  <c r="B318" i="2"/>
  <c r="Q318" i="2" s="1"/>
  <c r="B150" i="2"/>
  <c r="Q150" i="2" s="1"/>
  <c r="B181" i="2"/>
  <c r="Q181" i="2" s="1"/>
  <c r="B145" i="2"/>
  <c r="Q145" i="2" s="1"/>
  <c r="B118" i="2"/>
  <c r="Q118" i="2" s="1"/>
  <c r="B167" i="2"/>
  <c r="Q167" i="2" s="1"/>
  <c r="B287" i="2"/>
  <c r="Q287" i="2" s="1"/>
  <c r="B199" i="2"/>
  <c r="Q199" i="2" s="1"/>
  <c r="B56" i="2"/>
  <c r="Q56" i="2" s="1"/>
  <c r="B160" i="2"/>
  <c r="Q160" i="2" s="1"/>
  <c r="B69" i="2"/>
  <c r="Q69" i="2" s="1"/>
  <c r="C172" i="2"/>
  <c r="B123" i="2"/>
  <c r="Q123" i="2" s="1"/>
  <c r="C193" i="2"/>
  <c r="B121" i="2"/>
  <c r="Q121" i="2" s="1"/>
  <c r="B93" i="2"/>
  <c r="Q93" i="2" s="1"/>
  <c r="B194" i="2"/>
  <c r="Q194" i="2" s="1"/>
  <c r="B47" i="2"/>
  <c r="Q47" i="2" s="1"/>
  <c r="B207" i="2"/>
  <c r="Q207" i="2" s="1"/>
  <c r="C88" i="2"/>
  <c r="B112" i="2"/>
  <c r="Q112" i="2" s="1"/>
  <c r="C276" i="2"/>
  <c r="B155" i="2"/>
  <c r="Q155" i="2" s="1"/>
  <c r="C18" i="2"/>
  <c r="B138" i="2"/>
  <c r="Q138" i="2" s="1"/>
  <c r="C300" i="2"/>
  <c r="B271" i="2"/>
  <c r="Q271" i="2" s="1"/>
  <c r="B147" i="2"/>
  <c r="Q147" i="2" s="1"/>
  <c r="C122" i="2"/>
  <c r="B297" i="2"/>
  <c r="Q297" i="2" s="1"/>
  <c r="B134" i="2"/>
  <c r="Q134" i="2" s="1"/>
  <c r="C311" i="2"/>
  <c r="C132" i="2"/>
  <c r="B35" i="2"/>
  <c r="Q35" i="2" s="1"/>
  <c r="C35" i="2"/>
  <c r="B23" i="2"/>
  <c r="Q23" i="2" s="1"/>
  <c r="C22" i="2"/>
  <c r="C23" i="2"/>
  <c r="B22" i="2"/>
  <c r="Q22" i="2" s="1"/>
  <c r="B151" i="2"/>
  <c r="Q151" i="2" s="1"/>
  <c r="B152" i="2"/>
  <c r="Q152" i="2" s="1"/>
  <c r="B220" i="2"/>
  <c r="Q220" i="2" s="1"/>
  <c r="B300" i="2"/>
  <c r="Q300" i="2" s="1"/>
  <c r="B142" i="2"/>
  <c r="Q142" i="2" s="1"/>
  <c r="B50" i="2"/>
  <c r="Q50" i="2" s="1"/>
  <c r="B68" i="2"/>
  <c r="Q68" i="2" s="1"/>
  <c r="B29" i="2"/>
  <c r="Q29" i="2" s="1"/>
  <c r="B157" i="2"/>
  <c r="Q157" i="2" s="1"/>
  <c r="B5" i="2"/>
  <c r="Q5" i="2" s="1"/>
  <c r="B191" i="2"/>
  <c r="Q191" i="2" s="1"/>
  <c r="B245" i="2"/>
  <c r="Q245" i="2" s="1"/>
  <c r="B48" i="2"/>
  <c r="Q48" i="2" s="1"/>
  <c r="B133" i="2"/>
  <c r="Q133" i="2" s="1"/>
  <c r="B126" i="2"/>
  <c r="Q126" i="2" s="1"/>
  <c r="B260" i="2"/>
  <c r="Q260" i="2" s="1"/>
  <c r="B97" i="2"/>
  <c r="Q97" i="2" s="1"/>
  <c r="B280" i="2"/>
  <c r="Q280" i="2" s="1"/>
  <c r="B122" i="2"/>
  <c r="Q122" i="2" s="1"/>
  <c r="B217" i="2"/>
  <c r="Q217" i="2" s="1"/>
  <c r="B111" i="2"/>
  <c r="Q111" i="2" s="1"/>
  <c r="B131" i="2"/>
  <c r="Q131" i="2" s="1"/>
  <c r="B42" i="2"/>
  <c r="Q42" i="2" s="1"/>
  <c r="B163" i="2"/>
  <c r="Q163" i="2" s="1"/>
  <c r="B278" i="2"/>
  <c r="Q278" i="2" s="1"/>
  <c r="B215" i="2"/>
  <c r="Q215" i="2" s="1"/>
  <c r="B127" i="2"/>
  <c r="Q127" i="2" s="1"/>
  <c r="B276" i="2"/>
  <c r="Q276" i="2" s="1"/>
  <c r="B31" i="2"/>
  <c r="Q31" i="2" s="1"/>
  <c r="B49" i="2"/>
  <c r="Q49" i="2" s="1"/>
  <c r="B319" i="2"/>
  <c r="Q319" i="2" s="1"/>
  <c r="B102" i="2"/>
  <c r="Q102" i="2" s="1"/>
  <c r="B170" i="2"/>
  <c r="Q170" i="2" s="1"/>
  <c r="B262" i="2"/>
  <c r="Q262" i="2" s="1"/>
  <c r="B314" i="2"/>
  <c r="Q314" i="2" s="1"/>
  <c r="B329" i="2"/>
  <c r="Q329" i="2" s="1"/>
  <c r="B119" i="2"/>
  <c r="Q119" i="2" s="1"/>
  <c r="B114" i="2"/>
  <c r="Q114" i="2" s="1"/>
  <c r="C270" i="2"/>
  <c r="C109" i="2"/>
  <c r="B244" i="2"/>
  <c r="Q244" i="2" s="1"/>
  <c r="B86" i="2"/>
  <c r="Q86" i="2" s="1"/>
  <c r="C83" i="2"/>
  <c r="C94" i="2"/>
  <c r="B268" i="2"/>
  <c r="Q268" i="2" s="1"/>
  <c r="B107" i="2"/>
  <c r="Q107" i="2" s="1"/>
  <c r="B285" i="2"/>
  <c r="Q285" i="2" s="1"/>
  <c r="B228" i="2"/>
  <c r="Q228" i="2" s="1"/>
  <c r="B293" i="2"/>
  <c r="Q293" i="2" s="1"/>
  <c r="B306" i="2"/>
  <c r="Q306" i="2" s="1"/>
  <c r="B99" i="2"/>
  <c r="Q99" i="2" s="1"/>
  <c r="B98" i="2"/>
  <c r="Q98" i="2" s="1"/>
  <c r="B232" i="2"/>
  <c r="Q232" i="2" s="1"/>
  <c r="B70" i="2"/>
  <c r="Q70" i="2" s="1"/>
  <c r="B256" i="2"/>
  <c r="Q256" i="2" s="1"/>
  <c r="B94" i="2"/>
  <c r="Q94" i="2" s="1"/>
  <c r="B251" i="2"/>
  <c r="Q251" i="2" s="1"/>
  <c r="B252" i="2"/>
  <c r="Q252" i="2" s="1"/>
  <c r="B41" i="2"/>
  <c r="Q41" i="2" s="1"/>
  <c r="B283" i="2"/>
  <c r="Q283" i="2" s="1"/>
  <c r="B76" i="2"/>
  <c r="Q76" i="2" s="1"/>
  <c r="B115" i="2"/>
  <c r="Q115" i="2" s="1"/>
  <c r="B109" i="2"/>
  <c r="Q109" i="2" s="1"/>
  <c r="B62" i="2"/>
  <c r="Q62" i="2" s="1"/>
  <c r="B264" i="2"/>
  <c r="Q264" i="2" s="1"/>
  <c r="B77" i="2"/>
  <c r="Q77" i="2" s="1"/>
  <c r="B277" i="2"/>
  <c r="Q277" i="2" s="1"/>
  <c r="B279" i="2"/>
  <c r="Q279" i="2" s="1"/>
  <c r="B72" i="2"/>
  <c r="Q72" i="2" s="1"/>
  <c r="B196" i="2"/>
  <c r="Q196" i="2" s="1"/>
  <c r="B243" i="2"/>
  <c r="Q243" i="2" s="1"/>
  <c r="B333" i="2"/>
  <c r="Q333" i="2" s="1"/>
  <c r="B332" i="2"/>
  <c r="Q332" i="2" s="1"/>
  <c r="B120" i="2"/>
  <c r="Q120" i="2" s="1"/>
  <c r="B203" i="2"/>
  <c r="Q203" i="2" s="1"/>
  <c r="B88" i="2"/>
  <c r="Q88" i="2" s="1"/>
  <c r="B192" i="2"/>
  <c r="Q192" i="2" s="1"/>
  <c r="B270" i="2"/>
  <c r="Q270" i="2" s="1"/>
  <c r="B63" i="2"/>
  <c r="Q63" i="2" s="1"/>
  <c r="B71" i="2"/>
  <c r="Q71" i="2" s="1"/>
  <c r="B204" i="2"/>
  <c r="Q204" i="2" s="1"/>
  <c r="B43" i="2"/>
  <c r="Q43" i="2" s="1"/>
  <c r="B229" i="2"/>
  <c r="Q229" i="2" s="1"/>
  <c r="B67" i="2"/>
  <c r="Q67" i="2" s="1"/>
  <c r="B284" i="2"/>
  <c r="Q284" i="2" s="1"/>
  <c r="B267" i="2"/>
  <c r="Q267" i="2" s="1"/>
  <c r="B61" i="2"/>
  <c r="Q61" i="2" s="1"/>
  <c r="B18" i="2"/>
  <c r="Q18" i="2" s="1"/>
  <c r="B92" i="2"/>
  <c r="Q92" i="2" s="1"/>
  <c r="B281" i="2"/>
  <c r="Q281" i="2" s="1"/>
  <c r="B214" i="2"/>
  <c r="Q214" i="2" s="1"/>
  <c r="B212" i="2"/>
  <c r="Q212" i="2" s="1"/>
  <c r="B263" i="2"/>
  <c r="Q263" i="2" s="1"/>
  <c r="B140" i="2"/>
  <c r="Q140" i="2" s="1"/>
  <c r="B210" i="2"/>
  <c r="Q210" i="2" s="1"/>
  <c r="B273" i="2"/>
  <c r="Q273" i="2" s="1"/>
  <c r="B307" i="2"/>
  <c r="Q307" i="2" s="1"/>
  <c r="B100" i="2"/>
  <c r="Q100" i="2" s="1"/>
  <c r="B96" i="2"/>
  <c r="Q96" i="2" s="1"/>
  <c r="B337" i="2"/>
  <c r="Q337" i="2" s="1"/>
  <c r="B156" i="2"/>
  <c r="Q156" i="2" s="1"/>
  <c r="B258" i="2"/>
  <c r="Q258" i="2" s="1"/>
  <c r="B45" i="2"/>
  <c r="Q45" i="2" s="1"/>
  <c r="B60" i="2"/>
  <c r="Q60" i="2" s="1"/>
  <c r="C215" i="2"/>
  <c r="B219" i="2"/>
  <c r="Q219" i="2" s="1"/>
  <c r="B27" i="2"/>
  <c r="Q27" i="2" s="1"/>
  <c r="B174" i="2"/>
  <c r="Q174" i="2" s="1"/>
  <c r="B81" i="2"/>
  <c r="Q81" i="2" s="1"/>
  <c r="D302" i="1"/>
  <c r="E302" i="1"/>
  <c r="B54" i="2"/>
  <c r="Q54" i="2" s="1"/>
  <c r="B74" i="2"/>
  <c r="Q74" i="2" s="1"/>
  <c r="B200" i="2"/>
  <c r="Q200" i="2" s="1"/>
  <c r="B180" i="2"/>
  <c r="Q180" i="2" s="1"/>
  <c r="B235" i="2"/>
  <c r="Q235" i="2" s="1"/>
  <c r="B233" i="2"/>
  <c r="Q233" i="2" s="1"/>
  <c r="B247" i="2"/>
  <c r="Q247" i="2" s="1"/>
  <c r="B32" i="2"/>
  <c r="Q32" i="2" s="1"/>
  <c r="B159" i="2"/>
  <c r="Q159" i="2" s="1"/>
  <c r="B317" i="2"/>
  <c r="Q317" i="2" s="1"/>
  <c r="B289" i="2"/>
  <c r="Q289" i="2" s="1"/>
  <c r="B158" i="2"/>
  <c r="Q158" i="2" s="1"/>
  <c r="B240" i="2"/>
  <c r="Q240" i="2" s="1"/>
  <c r="B292" i="2"/>
  <c r="Q292" i="2" s="1"/>
  <c r="B83" i="2"/>
  <c r="Q83" i="2" s="1"/>
  <c r="B274" i="2"/>
  <c r="Q274" i="2" s="1"/>
  <c r="B146" i="2"/>
  <c r="Q146" i="2" s="1"/>
  <c r="B238" i="2"/>
  <c r="Q238" i="2" s="1"/>
  <c r="B37" i="2"/>
  <c r="Q37" i="2" s="1"/>
  <c r="B205" i="2"/>
  <c r="Q205" i="2" s="1"/>
  <c r="B44" i="2"/>
  <c r="Q44" i="2" s="1"/>
  <c r="B176" i="2"/>
  <c r="Q176" i="2" s="1"/>
  <c r="B11" i="2"/>
  <c r="Q11" i="2" s="1"/>
  <c r="B201" i="2"/>
  <c r="Q201" i="2" s="1"/>
  <c r="B40" i="2"/>
  <c r="Q40" i="2" s="1"/>
  <c r="B309" i="2"/>
  <c r="Q309" i="2" s="1"/>
  <c r="B310" i="2"/>
  <c r="Q310" i="2" s="1"/>
  <c r="B236" i="2"/>
  <c r="Q236" i="2" s="1"/>
  <c r="B58" i="2"/>
  <c r="Q58" i="2" s="1"/>
  <c r="B130" i="2"/>
  <c r="Q130" i="2" s="1"/>
  <c r="B143" i="2"/>
  <c r="Q143" i="2" s="1"/>
  <c r="B166" i="2"/>
  <c r="Q166" i="2" s="1"/>
  <c r="B198" i="2"/>
  <c r="Q198" i="2" s="1"/>
  <c r="B231" i="2"/>
  <c r="Q231" i="2" s="1"/>
  <c r="B14" i="2"/>
  <c r="Q14" i="2" s="1"/>
  <c r="B106" i="2"/>
  <c r="Q106" i="2" s="1"/>
  <c r="B253" i="2"/>
  <c r="Q253" i="2" s="1"/>
  <c r="B224" i="2"/>
  <c r="Q224" i="2" s="1"/>
  <c r="B103" i="2"/>
  <c r="Q103" i="2" s="1"/>
  <c r="B208" i="2"/>
  <c r="Q208" i="2" s="1"/>
  <c r="B272" i="2"/>
  <c r="Q272" i="2" s="1"/>
  <c r="B64" i="2"/>
  <c r="Q64" i="2" s="1"/>
  <c r="B227" i="2"/>
  <c r="Q227" i="2" s="1"/>
  <c r="B85" i="2"/>
  <c r="Q85" i="2" s="1"/>
  <c r="B225" i="2"/>
  <c r="Q225" i="2" s="1"/>
  <c r="B193" i="2"/>
  <c r="Q193" i="2" s="1"/>
  <c r="B28" i="2"/>
  <c r="Q28" i="2" s="1"/>
  <c r="B164" i="2"/>
  <c r="Q164" i="2" s="1"/>
  <c r="B190" i="2"/>
  <c r="Q190" i="2" s="1"/>
  <c r="B25" i="2"/>
  <c r="Q25" i="2" s="1"/>
  <c r="C20" i="2"/>
  <c r="D301" i="1"/>
  <c r="E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Q19" i="2" s="1"/>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C148" i="2"/>
  <c r="C295" i="2"/>
  <c r="C64" i="2"/>
  <c r="C140" i="2"/>
  <c r="C319" i="2"/>
  <c r="C151" i="2"/>
  <c r="C161" i="2"/>
  <c r="C6" i="2"/>
  <c r="C171" i="2"/>
  <c r="C5" i="2"/>
  <c r="D292" i="1"/>
  <c r="B79" i="2"/>
  <c r="Q79" i="2" s="1"/>
  <c r="C9" i="2"/>
  <c r="C126" i="2"/>
  <c r="C293" i="2"/>
  <c r="C62" i="2"/>
  <c r="C120" i="2"/>
  <c r="C314" i="2"/>
  <c r="C119" i="2"/>
  <c r="D109" i="1"/>
  <c r="B128" i="2"/>
  <c r="Q128" i="2" s="1"/>
  <c r="C304" i="2"/>
  <c r="C74" i="2"/>
  <c r="C209" i="2"/>
  <c r="C228" i="2"/>
  <c r="C206" i="2"/>
  <c r="C128" i="2"/>
  <c r="C45" i="2"/>
  <c r="C298" i="2"/>
  <c r="C135" i="2"/>
  <c r="C150" i="2"/>
  <c r="C332" i="2"/>
  <c r="C159" i="2"/>
  <c r="C4" i="2"/>
  <c r="D291" i="1"/>
  <c r="B53" i="2"/>
  <c r="Q53" i="2" s="1"/>
  <c r="C111" i="2"/>
  <c r="C106" i="2"/>
  <c r="D42" i="1"/>
  <c r="B51" i="2"/>
  <c r="Q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C238" i="2"/>
  <c r="C136" i="2"/>
  <c r="C269" i="2"/>
  <c r="C108" i="2"/>
  <c r="C181" i="2"/>
  <c r="C182" i="2"/>
  <c r="C79" i="2"/>
  <c r="C51" i="2"/>
  <c r="C258" i="2"/>
  <c r="D17" i="1"/>
  <c r="B20" i="2"/>
  <c r="Q20" i="2" s="1"/>
  <c r="C63" i="2"/>
  <c r="C236" i="2"/>
  <c r="C290" i="2"/>
  <c r="C80" i="2"/>
  <c r="C113" i="2"/>
  <c r="C289" i="2"/>
  <c r="C60" i="2"/>
  <c r="D13" i="1"/>
  <c r="B15" i="2"/>
  <c r="Q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C200" i="2"/>
  <c r="C248" i="2"/>
  <c r="C246" i="2"/>
  <c r="C210" i="2"/>
  <c r="D200" i="1"/>
  <c r="B230" i="2"/>
  <c r="Q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S316" i="2" l="1"/>
  <c r="S343" i="2"/>
  <c r="S340" i="2"/>
  <c r="S349" i="2"/>
  <c r="Q351" i="2"/>
  <c r="S351" i="2" s="1"/>
  <c r="S345" i="2"/>
  <c r="S334" i="2"/>
  <c r="S344" i="2"/>
  <c r="S341" i="2"/>
  <c r="S330" i="2"/>
  <c r="S342" i="2"/>
  <c r="S331" i="2"/>
  <c r="C38" i="3"/>
  <c r="C37" i="3"/>
  <c r="E38" i="3"/>
  <c r="E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30" i="3"/>
  <c r="E32" i="3"/>
  <c r="E28" i="3"/>
  <c r="E23" i="3"/>
  <c r="E11" i="3"/>
  <c r="E22" i="3"/>
  <c r="E10" i="3"/>
  <c r="Q3" i="2"/>
  <c r="E21" i="3"/>
  <c r="E9" i="3"/>
  <c r="E20" i="3"/>
  <c r="E19" i="3"/>
  <c r="E35" i="3"/>
  <c r="E24" i="3"/>
  <c r="E18" i="3"/>
  <c r="E17" i="3"/>
  <c r="E16" i="3"/>
  <c r="E15" i="3"/>
  <c r="E14" i="3"/>
  <c r="E33" i="3"/>
  <c r="E31" i="3"/>
  <c r="E13" i="3"/>
  <c r="E26" i="3"/>
  <c r="E25" i="3"/>
  <c r="E12" i="3"/>
  <c r="E29" i="3"/>
  <c r="E27" i="3"/>
  <c r="E34" i="3"/>
  <c r="Q346" i="2"/>
  <c r="S346" i="2" s="1"/>
  <c r="S348" i="2"/>
  <c r="S339" i="2"/>
  <c r="B665" i="5"/>
  <c r="G665" i="5" s="1"/>
  <c r="B292" i="5"/>
  <c r="G292" i="5" s="1"/>
  <c r="B474" i="5"/>
  <c r="G474" i="5" s="1"/>
  <c r="B433" i="5"/>
  <c r="G433" i="5" s="1"/>
  <c r="B410" i="5"/>
  <c r="G410" i="5" s="1"/>
  <c r="B460" i="5"/>
  <c r="G460" i="5" s="1"/>
  <c r="B316" i="5"/>
  <c r="G316" i="5" s="1"/>
  <c r="B381" i="5"/>
  <c r="G381" i="5" s="1"/>
  <c r="B351" i="5"/>
  <c r="G351" i="5" s="1"/>
  <c r="B457" i="5"/>
  <c r="G457" i="5" s="1"/>
  <c r="B339" i="5"/>
  <c r="G339" i="5" s="1"/>
  <c r="B432" i="5"/>
  <c r="G432" i="5" s="1"/>
  <c r="B431" i="5"/>
  <c r="G431" i="5" s="1"/>
  <c r="B407" i="5"/>
  <c r="G407" i="5" s="1"/>
  <c r="B333" i="5"/>
  <c r="G333" i="5" s="1"/>
  <c r="B338" i="5"/>
  <c r="G338" i="5" s="1"/>
  <c r="B462" i="5"/>
  <c r="G462" i="5" s="1"/>
  <c r="B328" i="5"/>
  <c r="G328" i="5" s="1"/>
  <c r="B79" i="5"/>
  <c r="G79" i="5" s="1"/>
  <c r="B293" i="5"/>
  <c r="G293" i="5" s="1"/>
  <c r="B646" i="5"/>
  <c r="G646" i="5" s="1"/>
  <c r="B649" i="5"/>
  <c r="G649" i="5" s="1"/>
  <c r="B397" i="5"/>
  <c r="G397" i="5" s="1"/>
  <c r="B648" i="5"/>
  <c r="G648" i="5" s="1"/>
  <c r="B353" i="5"/>
  <c r="G353" i="5" s="1"/>
  <c r="B393" i="5"/>
  <c r="G393" i="5" s="1"/>
  <c r="B350" i="5"/>
  <c r="G350" i="5" s="1"/>
  <c r="B348" i="5"/>
  <c r="G348" i="5" s="1"/>
  <c r="B317" i="5"/>
  <c r="G317" i="5" s="1"/>
  <c r="B114" i="5"/>
  <c r="G114" i="5" s="1"/>
  <c r="B647" i="5"/>
  <c r="G647" i="5" s="1"/>
  <c r="B80" i="5"/>
  <c r="G80" i="5" s="1"/>
  <c r="B429" i="5"/>
  <c r="G429" i="5" s="1"/>
  <c r="B666" i="5"/>
  <c r="G666" i="5" s="1"/>
  <c r="B82" i="5"/>
  <c r="G82" i="5" s="1"/>
  <c r="B668" i="5"/>
  <c r="G668" i="5" s="1"/>
  <c r="B416" i="5"/>
  <c r="G416" i="5" s="1"/>
  <c r="B405" i="5"/>
  <c r="G405" i="5" s="1"/>
  <c r="B379" i="5"/>
  <c r="G379" i="5" s="1"/>
  <c r="B340" i="5"/>
  <c r="G340" i="5" s="1"/>
  <c r="B396" i="5"/>
  <c r="G396" i="5" s="1"/>
  <c r="B77" i="5"/>
  <c r="G77" i="5" s="1"/>
  <c r="B395" i="5"/>
  <c r="G395" i="5" s="1"/>
  <c r="B409" i="5"/>
  <c r="G409" i="5" s="1"/>
  <c r="B346" i="5"/>
  <c r="G346" i="5" s="1"/>
  <c r="B663" i="5"/>
  <c r="G663" i="5" s="1"/>
  <c r="B386" i="5"/>
  <c r="G386" i="5" s="1"/>
  <c r="B421" i="5"/>
  <c r="G421" i="5" s="1"/>
  <c r="B359" i="5"/>
  <c r="G359" i="5" s="1"/>
  <c r="B456" i="5"/>
  <c r="G456" i="5" s="1"/>
  <c r="B651" i="5"/>
  <c r="G651" i="5" s="1"/>
  <c r="B459" i="5"/>
  <c r="G459" i="5" s="1"/>
  <c r="B455" i="5"/>
  <c r="G455" i="5" s="1"/>
  <c r="B290" i="5"/>
  <c r="G290" i="5" s="1"/>
  <c r="B434" i="5"/>
  <c r="G434" i="5" s="1"/>
  <c r="B75" i="5"/>
  <c r="G75" i="5" s="1"/>
  <c r="B78" i="5"/>
  <c r="G78" i="5" s="1"/>
  <c r="B444" i="5"/>
  <c r="G444" i="5" s="1"/>
  <c r="B445" i="5"/>
  <c r="G445" i="5" s="1"/>
  <c r="B352" i="5"/>
  <c r="G352" i="5" s="1"/>
  <c r="B329" i="5"/>
  <c r="G329" i="5" s="1"/>
  <c r="B360" i="5"/>
  <c r="G360" i="5" s="1"/>
  <c r="B391" i="5"/>
  <c r="G391" i="5" s="1"/>
  <c r="B394" i="5"/>
  <c r="G394" i="5" s="1"/>
  <c r="B331" i="5"/>
  <c r="G331" i="5" s="1"/>
  <c r="B650" i="5"/>
  <c r="G650" i="5" s="1"/>
  <c r="B458" i="5"/>
  <c r="G458" i="5" s="1"/>
  <c r="B347" i="5"/>
  <c r="G347" i="5" s="1"/>
  <c r="B406" i="5"/>
  <c r="G406" i="5" s="1"/>
  <c r="B476" i="5"/>
  <c r="G476" i="5" s="1"/>
  <c r="B76" i="5"/>
  <c r="G76" i="5" s="1"/>
  <c r="B74" i="5"/>
  <c r="G74" i="5" s="1"/>
  <c r="B392" i="5"/>
  <c r="G392" i="5" s="1"/>
  <c r="B408" i="5"/>
  <c r="G408" i="5" s="1"/>
  <c r="B475" i="5"/>
  <c r="G475" i="5" s="1"/>
  <c r="B495" i="5"/>
  <c r="G495" i="5" s="1"/>
  <c r="B662" i="5"/>
  <c r="G662" i="5" s="1"/>
  <c r="B318" i="5"/>
  <c r="G318" i="5" s="1"/>
  <c r="B294" i="5"/>
  <c r="G294" i="5" s="1"/>
  <c r="B361" i="5"/>
  <c r="G361" i="5" s="1"/>
  <c r="B291" i="5"/>
  <c r="G291" i="5" s="1"/>
  <c r="B675" i="5"/>
  <c r="G675" i="5" s="1"/>
  <c r="B380" i="5"/>
  <c r="G380" i="5" s="1"/>
  <c r="B319" i="5"/>
  <c r="G319" i="5" s="1"/>
  <c r="B358" i="5"/>
  <c r="G358" i="5" s="1"/>
  <c r="B398" i="5"/>
  <c r="G398" i="5" s="1"/>
  <c r="B430" i="5"/>
  <c r="G430" i="5" s="1"/>
  <c r="B363" i="5"/>
  <c r="G363" i="5" s="1"/>
  <c r="B443" i="5"/>
  <c r="G443" i="5" s="1"/>
  <c r="B332" i="5"/>
  <c r="G332" i="5" s="1"/>
  <c r="B667" i="5"/>
  <c r="G667" i="5" s="1"/>
  <c r="B362" i="5"/>
  <c r="G362" i="5" s="1"/>
  <c r="B496" i="5"/>
  <c r="G496" i="5" s="1"/>
  <c r="B330" i="5"/>
  <c r="G330" i="5" s="1"/>
  <c r="B349" i="5"/>
  <c r="G349" i="5" s="1"/>
  <c r="B652" i="5"/>
  <c r="G652" i="5" s="1"/>
  <c r="B334" i="5"/>
  <c r="G334" i="5" s="1"/>
  <c r="B417" i="5"/>
  <c r="G417" i="5" s="1"/>
  <c r="B399" i="5"/>
  <c r="G399" i="5" s="1"/>
  <c r="B446" i="5"/>
  <c r="G446" i="5" s="1"/>
  <c r="B664" i="5"/>
  <c r="G664" i="5" s="1"/>
  <c r="B81" i="5"/>
  <c r="G81" i="5" s="1"/>
  <c r="B368" i="5"/>
  <c r="G368" i="5" s="1"/>
  <c r="B463" i="5"/>
  <c r="G463" i="5" s="1"/>
  <c r="B461" i="5"/>
  <c r="G461" i="5" s="1"/>
  <c r="B73" i="5"/>
  <c r="G73" i="5" s="1"/>
  <c r="B659" i="5"/>
  <c r="G659" i="5" s="1"/>
  <c r="B643" i="5"/>
  <c r="G643" i="5" s="1"/>
  <c r="B661" i="5"/>
  <c r="G661" i="5" s="1"/>
  <c r="B645" i="5"/>
  <c r="G645" i="5" s="1"/>
  <c r="B644" i="5"/>
  <c r="G644" i="5" s="1"/>
  <c r="B660" i="5"/>
  <c r="G660" i="5" s="1"/>
  <c r="B655" i="5"/>
  <c r="G655" i="5" s="1"/>
  <c r="B671" i="5"/>
  <c r="G671" i="5" s="1"/>
  <c r="B670" i="5"/>
  <c r="G670" i="5" s="1"/>
  <c r="B654" i="5"/>
  <c r="G654" i="5" s="1"/>
  <c r="B669" i="5"/>
  <c r="G669" i="5" s="1"/>
  <c r="B653" i="5"/>
  <c r="G653" i="5" s="1"/>
  <c r="B632" i="5"/>
  <c r="G632" i="5" s="1"/>
  <c r="B617" i="5"/>
  <c r="G617" i="5" s="1"/>
  <c r="B401" i="5"/>
  <c r="G401" i="5" s="1"/>
  <c r="B412" i="5"/>
  <c r="G412" i="5" s="1"/>
  <c r="B556" i="5"/>
  <c r="G556" i="5" s="1"/>
  <c r="B541" i="5"/>
  <c r="G541" i="5" s="1"/>
  <c r="B493" i="5"/>
  <c r="G493" i="5" s="1"/>
  <c r="B487" i="5"/>
  <c r="G487" i="5" s="1"/>
  <c r="B497" i="5"/>
  <c r="G497" i="5" s="1"/>
  <c r="B634" i="5"/>
  <c r="G634" i="5" s="1"/>
  <c r="B619" i="5"/>
  <c r="G619" i="5" s="1"/>
  <c r="B628" i="5"/>
  <c r="G628" i="5" s="1"/>
  <c r="B613" i="5"/>
  <c r="G613" i="5" s="1"/>
  <c r="B598" i="5"/>
  <c r="G598" i="5" s="1"/>
  <c r="B583" i="5"/>
  <c r="G583" i="5" s="1"/>
  <c r="B568" i="5"/>
  <c r="G568" i="5" s="1"/>
  <c r="B553" i="5"/>
  <c r="G553" i="5" s="1"/>
  <c r="B538" i="5"/>
  <c r="G538" i="5" s="1"/>
  <c r="B502" i="5"/>
  <c r="G502" i="5" s="1"/>
  <c r="B439" i="5"/>
  <c r="G439" i="5" s="1"/>
  <c r="B467" i="5"/>
  <c r="G467" i="5" s="1"/>
  <c r="B514" i="5"/>
  <c r="G514" i="5" s="1"/>
  <c r="B451" i="5"/>
  <c r="G451" i="5" s="1"/>
  <c r="B480" i="5"/>
  <c r="G480" i="5" s="1"/>
  <c r="B526" i="5"/>
  <c r="G526" i="5" s="1"/>
  <c r="B390" i="5"/>
  <c r="G390" i="5" s="1"/>
  <c r="B425" i="5"/>
  <c r="G425" i="5" s="1"/>
  <c r="B558" i="5"/>
  <c r="G558" i="5" s="1"/>
  <c r="B543" i="5"/>
  <c r="G543" i="5" s="1"/>
  <c r="B608" i="5"/>
  <c r="G608" i="5" s="1"/>
  <c r="B593" i="5"/>
  <c r="G593" i="5" s="1"/>
  <c r="B578" i="5"/>
  <c r="G578" i="5" s="1"/>
  <c r="B635" i="5"/>
  <c r="G635" i="5" s="1"/>
  <c r="B620" i="5"/>
  <c r="G620" i="5" s="1"/>
  <c r="B559" i="5"/>
  <c r="G559" i="5" s="1"/>
  <c r="B544" i="5"/>
  <c r="G544" i="5" s="1"/>
  <c r="B315" i="5"/>
  <c r="G315" i="5" s="1"/>
  <c r="B516" i="5"/>
  <c r="G516" i="5" s="1"/>
  <c r="B528" i="5"/>
  <c r="G528" i="5" s="1"/>
  <c r="B504" i="5"/>
  <c r="G504" i="5" s="1"/>
  <c r="B515" i="5"/>
  <c r="G515" i="5" s="1"/>
  <c r="B527" i="5"/>
  <c r="G527" i="5" s="1"/>
  <c r="B503" i="5"/>
  <c r="G503" i="5" s="1"/>
  <c r="B440" i="5"/>
  <c r="G440" i="5" s="1"/>
  <c r="B452" i="5"/>
  <c r="G452" i="5" s="1"/>
  <c r="B629" i="5"/>
  <c r="G629" i="5" s="1"/>
  <c r="B614" i="5"/>
  <c r="G614" i="5" s="1"/>
  <c r="B599" i="5"/>
  <c r="G599" i="5" s="1"/>
  <c r="B584" i="5"/>
  <c r="G584" i="5" s="1"/>
  <c r="B569" i="5"/>
  <c r="G569" i="5" s="1"/>
  <c r="B554" i="5"/>
  <c r="G554" i="5" s="1"/>
  <c r="B539" i="5"/>
  <c r="G539" i="5" s="1"/>
  <c r="B426" i="5"/>
  <c r="G426" i="5" s="1"/>
  <c r="B631" i="5"/>
  <c r="G631" i="5" s="1"/>
  <c r="B616" i="5"/>
  <c r="G616" i="5" s="1"/>
  <c r="B601" i="5"/>
  <c r="G601" i="5" s="1"/>
  <c r="B586" i="5"/>
  <c r="G586" i="5" s="1"/>
  <c r="B571" i="5"/>
  <c r="G571" i="5" s="1"/>
  <c r="B604" i="5"/>
  <c r="G604" i="5" s="1"/>
  <c r="B589" i="5"/>
  <c r="G589" i="5" s="1"/>
  <c r="B574" i="5"/>
  <c r="G574" i="5" s="1"/>
  <c r="B638" i="5"/>
  <c r="G638" i="5" s="1"/>
  <c r="B623" i="5"/>
  <c r="G623" i="5" s="1"/>
  <c r="B520" i="5"/>
  <c r="G520" i="5" s="1"/>
  <c r="B532" i="5"/>
  <c r="G532" i="5" s="1"/>
  <c r="B508" i="5"/>
  <c r="G508" i="5" s="1"/>
  <c r="B564" i="5"/>
  <c r="G564" i="5" s="1"/>
  <c r="B549" i="5"/>
  <c r="G549" i="5" s="1"/>
  <c r="B468" i="5"/>
  <c r="G468" i="5" s="1"/>
  <c r="B481" i="5"/>
  <c r="G481" i="5" s="1"/>
  <c r="B636" i="5"/>
  <c r="G636" i="5" s="1"/>
  <c r="B621" i="5"/>
  <c r="G621" i="5" s="1"/>
  <c r="B561" i="5"/>
  <c r="G561" i="5" s="1"/>
  <c r="B546" i="5"/>
  <c r="G546" i="5" s="1"/>
  <c r="B492" i="5"/>
  <c r="G492" i="5" s="1"/>
  <c r="B555" i="5"/>
  <c r="G555" i="5" s="1"/>
  <c r="B540" i="5"/>
  <c r="G540" i="5" s="1"/>
  <c r="B534" i="5"/>
  <c r="G534" i="5" s="1"/>
  <c r="B510" i="5"/>
  <c r="G510" i="5" s="1"/>
  <c r="B522" i="5"/>
  <c r="G522" i="5" s="1"/>
  <c r="B560" i="5"/>
  <c r="G560" i="5" s="1"/>
  <c r="B545" i="5"/>
  <c r="G545" i="5" s="1"/>
  <c r="B579" i="5"/>
  <c r="G579" i="5" s="1"/>
  <c r="B639" i="5"/>
  <c r="G639" i="5" s="1"/>
  <c r="B624" i="5"/>
  <c r="G624" i="5" s="1"/>
  <c r="B609" i="5"/>
  <c r="G609" i="5" s="1"/>
  <c r="B594" i="5"/>
  <c r="G594" i="5" s="1"/>
  <c r="B633" i="5"/>
  <c r="G633" i="5" s="1"/>
  <c r="B618" i="5"/>
  <c r="G618" i="5" s="1"/>
  <c r="B473" i="5"/>
  <c r="G473" i="5" s="1"/>
  <c r="B486" i="5"/>
  <c r="G486" i="5" s="1"/>
  <c r="B562" i="5"/>
  <c r="G562" i="5" s="1"/>
  <c r="B547" i="5"/>
  <c r="G547" i="5" s="1"/>
  <c r="B498" i="5"/>
  <c r="G498" i="5" s="1"/>
  <c r="B488" i="5"/>
  <c r="G488" i="5" s="1"/>
  <c r="B471" i="5"/>
  <c r="G471" i="5" s="1"/>
  <c r="B484" i="5"/>
  <c r="G484" i="5" s="1"/>
  <c r="B605" i="5"/>
  <c r="G605" i="5" s="1"/>
  <c r="B590" i="5"/>
  <c r="G590" i="5" s="1"/>
  <c r="B575" i="5"/>
  <c r="G575" i="5" s="1"/>
  <c r="B533" i="5"/>
  <c r="G533" i="5" s="1"/>
  <c r="B509" i="5"/>
  <c r="G509" i="5" s="1"/>
  <c r="B521" i="5"/>
  <c r="G521" i="5" s="1"/>
  <c r="B602" i="5"/>
  <c r="G602" i="5" s="1"/>
  <c r="B587" i="5"/>
  <c r="G587" i="5" s="1"/>
  <c r="B572" i="5"/>
  <c r="G572" i="5" s="1"/>
  <c r="B637" i="5"/>
  <c r="G637" i="5" s="1"/>
  <c r="B622" i="5"/>
  <c r="G622" i="5" s="1"/>
  <c r="B563" i="5"/>
  <c r="G563" i="5" s="1"/>
  <c r="B548" i="5"/>
  <c r="G548" i="5" s="1"/>
  <c r="B557" i="5"/>
  <c r="G557" i="5" s="1"/>
  <c r="B542" i="5"/>
  <c r="G542" i="5" s="1"/>
  <c r="B494" i="5"/>
  <c r="G494" i="5" s="1"/>
  <c r="B519" i="5"/>
  <c r="G519" i="5" s="1"/>
  <c r="B531" i="5"/>
  <c r="G531" i="5" s="1"/>
  <c r="B507" i="5"/>
  <c r="G507" i="5" s="1"/>
  <c r="B442" i="5"/>
  <c r="G442" i="5" s="1"/>
  <c r="B454" i="5"/>
  <c r="G454" i="5" s="1"/>
  <c r="B428" i="5"/>
  <c r="G428" i="5" s="1"/>
  <c r="B607" i="5"/>
  <c r="G607" i="5" s="1"/>
  <c r="B592" i="5"/>
  <c r="G592" i="5" s="1"/>
  <c r="B577" i="5"/>
  <c r="G577" i="5" s="1"/>
  <c r="B400" i="5"/>
  <c r="G400" i="5" s="1"/>
  <c r="B411" i="5"/>
  <c r="G411" i="5" s="1"/>
  <c r="B469" i="5"/>
  <c r="G469" i="5" s="1"/>
  <c r="B482" i="5"/>
  <c r="G482" i="5" s="1"/>
  <c r="B603" i="5"/>
  <c r="G603" i="5" s="1"/>
  <c r="B588" i="5"/>
  <c r="G588" i="5" s="1"/>
  <c r="B573" i="5"/>
  <c r="G573" i="5" s="1"/>
  <c r="B518" i="5"/>
  <c r="G518" i="5" s="1"/>
  <c r="B530" i="5"/>
  <c r="G530" i="5" s="1"/>
  <c r="B506" i="5"/>
  <c r="G506" i="5" s="1"/>
  <c r="B606" i="5"/>
  <c r="G606" i="5" s="1"/>
  <c r="B591" i="5"/>
  <c r="G591" i="5" s="1"/>
  <c r="B576" i="5"/>
  <c r="G576" i="5" s="1"/>
  <c r="B505" i="5"/>
  <c r="G505" i="5" s="1"/>
  <c r="B517" i="5"/>
  <c r="G517" i="5" s="1"/>
  <c r="B529" i="5"/>
  <c r="G529" i="5" s="1"/>
  <c r="B472" i="5"/>
  <c r="G472" i="5" s="1"/>
  <c r="B485" i="5"/>
  <c r="G485" i="5" s="1"/>
  <c r="B435" i="5"/>
  <c r="G435" i="5" s="1"/>
  <c r="B447" i="5"/>
  <c r="G447" i="5" s="1"/>
  <c r="B427" i="5"/>
  <c r="G427" i="5" s="1"/>
  <c r="B441" i="5"/>
  <c r="G441" i="5" s="1"/>
  <c r="B453" i="5"/>
  <c r="G453" i="5" s="1"/>
  <c r="B570" i="5"/>
  <c r="G570" i="5" s="1"/>
  <c r="B630" i="5"/>
  <c r="G630" i="5" s="1"/>
  <c r="B615" i="5"/>
  <c r="G615" i="5" s="1"/>
  <c r="B600" i="5"/>
  <c r="G600" i="5" s="1"/>
  <c r="B585" i="5"/>
  <c r="G585" i="5" s="1"/>
  <c r="B483" i="5"/>
  <c r="G483" i="5" s="1"/>
  <c r="B470" i="5"/>
  <c r="G470" i="5" s="1"/>
  <c r="B364" i="5"/>
  <c r="G364" i="5" s="1"/>
  <c r="B382" i="5"/>
  <c r="G382" i="5" s="1"/>
  <c r="B302" i="5"/>
  <c r="G302" i="5" s="1"/>
  <c r="B287" i="5"/>
  <c r="G287" i="5" s="1"/>
  <c r="B322" i="5"/>
  <c r="G322" i="5" s="1"/>
  <c r="B307" i="5"/>
  <c r="G307" i="5" s="1"/>
  <c r="B344" i="5"/>
  <c r="G344" i="5" s="1"/>
  <c r="B313" i="5"/>
  <c r="G313" i="5" s="1"/>
  <c r="B298" i="5"/>
  <c r="G298" i="5" s="1"/>
  <c r="B283" i="5"/>
  <c r="B357" i="5"/>
  <c r="G357" i="5" s="1"/>
  <c r="B375" i="5"/>
  <c r="G375" i="5" s="1"/>
  <c r="B345" i="5"/>
  <c r="G345" i="5" s="1"/>
  <c r="B314" i="5"/>
  <c r="G314" i="5" s="1"/>
  <c r="B299" i="5"/>
  <c r="G299" i="5" s="1"/>
  <c r="B284" i="5"/>
  <c r="G284" i="5" s="1"/>
  <c r="B304" i="5"/>
  <c r="G304" i="5" s="1"/>
  <c r="B289" i="5"/>
  <c r="G289" i="5" s="1"/>
  <c r="B300" i="5"/>
  <c r="G300" i="5" s="1"/>
  <c r="B285" i="5"/>
  <c r="G285" i="5" s="1"/>
  <c r="B301" i="5"/>
  <c r="G301" i="5" s="1"/>
  <c r="B286" i="5"/>
  <c r="G286" i="5" s="1"/>
  <c r="B323" i="5"/>
  <c r="G323" i="5" s="1"/>
  <c r="B308" i="5"/>
  <c r="G308" i="5" s="1"/>
  <c r="B377" i="5"/>
  <c r="G377" i="5" s="1"/>
  <c r="B370" i="5"/>
  <c r="G370" i="5" s="1"/>
  <c r="B320" i="5"/>
  <c r="G320" i="5" s="1"/>
  <c r="B305" i="5"/>
  <c r="G305" i="5" s="1"/>
  <c r="B309" i="5"/>
  <c r="G309" i="5" s="1"/>
  <c r="B324" i="5"/>
  <c r="G324" i="5" s="1"/>
  <c r="B378" i="5"/>
  <c r="G378" i="5" s="1"/>
  <c r="B371" i="5"/>
  <c r="G371" i="5" s="1"/>
  <c r="B376" i="5"/>
  <c r="G376" i="5" s="1"/>
  <c r="B369" i="5"/>
  <c r="G369" i="5" s="1"/>
  <c r="B321" i="5"/>
  <c r="G321" i="5" s="1"/>
  <c r="B306" i="5"/>
  <c r="G306" i="5" s="1"/>
  <c r="B303" i="5"/>
  <c r="G303" i="5" s="1"/>
  <c r="B288" i="5"/>
  <c r="G288" i="5" s="1"/>
  <c r="E7" i="3"/>
  <c r="D26" i="3"/>
  <c r="D25" i="3" s="1"/>
  <c r="D23" i="3"/>
  <c r="C3" i="2"/>
  <c r="D3" i="1"/>
  <c r="B214" i="5"/>
  <c r="G214" i="5" s="1"/>
  <c r="B199" i="5"/>
  <c r="G199" i="5" s="1"/>
  <c r="B184" i="5"/>
  <c r="G184" i="5" s="1"/>
  <c r="B169" i="5"/>
  <c r="G169" i="5" s="1"/>
  <c r="B154" i="5"/>
  <c r="G154" i="5" s="1"/>
  <c r="B139" i="5"/>
  <c r="G139" i="5" s="1"/>
  <c r="B229" i="5"/>
  <c r="G229" i="5" s="1"/>
  <c r="B7" i="5"/>
  <c r="G7" i="5" s="1"/>
  <c r="E286" i="1"/>
  <c r="E283" i="1"/>
  <c r="E295" i="1"/>
  <c r="E299" i="1"/>
  <c r="E293" i="1"/>
  <c r="E287" i="1"/>
  <c r="E292" i="1"/>
  <c r="E294" i="1"/>
  <c r="E296" i="1"/>
  <c r="E290" i="1"/>
  <c r="E298" i="1"/>
  <c r="E289" i="1"/>
  <c r="E300" i="1"/>
  <c r="E288" i="1"/>
  <c r="E269" i="1"/>
  <c r="E268" i="1"/>
  <c r="E271" i="1"/>
  <c r="E278" i="1"/>
  <c r="E270" i="1"/>
  <c r="E277" i="1"/>
  <c r="E274" i="1"/>
  <c r="E272" i="1"/>
  <c r="E267" i="1"/>
  <c r="I33" i="3"/>
  <c r="I32" i="3"/>
  <c r="I31" i="3"/>
  <c r="I30" i="3"/>
  <c r="I29" i="3"/>
  <c r="I28" i="3"/>
  <c r="I27" i="3"/>
  <c r="I26" i="3"/>
  <c r="I25" i="3"/>
  <c r="I24" i="3"/>
  <c r="I23" i="3"/>
  <c r="I22" i="3"/>
  <c r="I21" i="3"/>
  <c r="I20" i="3"/>
  <c r="I19" i="3"/>
  <c r="I18" i="3"/>
  <c r="I17" i="3"/>
  <c r="I16" i="3"/>
  <c r="I15" i="3"/>
  <c r="I14" i="3"/>
  <c r="I13" i="3"/>
  <c r="I12" i="3"/>
  <c r="I11" i="3"/>
  <c r="I10" i="3"/>
  <c r="I9" i="3"/>
  <c r="I8" i="3"/>
  <c r="J8" i="3" s="1"/>
  <c r="BM2" i="6"/>
  <c r="E36" i="3" l="1"/>
  <c r="G283"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E280" i="1"/>
  <c r="E284" i="1"/>
  <c r="E285" i="1"/>
  <c r="E291" i="1"/>
  <c r="S291" i="2" s="1"/>
  <c r="E281" i="1"/>
  <c r="E282" i="1"/>
  <c r="E297" i="1"/>
  <c r="E273" i="1"/>
  <c r="E279" i="1"/>
  <c r="E276" i="1"/>
  <c r="E275" i="1"/>
  <c r="S277" i="2" l="1"/>
  <c r="S285" i="2"/>
  <c r="S279" i="2"/>
  <c r="S284" i="2"/>
  <c r="S286" i="2"/>
  <c r="S287" i="2"/>
  <c r="S278" i="2"/>
  <c r="S280" i="2"/>
  <c r="S281" i="2"/>
  <c r="D27" i="3"/>
  <c r="D30" i="3"/>
  <c r="E19" i="1"/>
  <c r="E91" i="1"/>
  <c r="E151" i="1"/>
  <c r="E243" i="1"/>
  <c r="S288" i="2" l="1"/>
  <c r="S309" i="2"/>
  <c r="S311" i="2"/>
  <c r="S306" i="2"/>
  <c r="S308" i="2"/>
  <c r="S302" i="2"/>
  <c r="S303" i="2"/>
  <c r="S292" i="2"/>
  <c r="S290" i="2"/>
  <c r="S297" i="2"/>
  <c r="S301" i="2"/>
  <c r="S312" i="2"/>
  <c r="S298" i="2"/>
  <c r="S294" i="2"/>
  <c r="S304" i="2"/>
  <c r="S295" i="2"/>
  <c r="S300" i="2"/>
  <c r="S296" i="2"/>
  <c r="S307" i="2"/>
  <c r="S305" i="2"/>
  <c r="S299" i="2"/>
  <c r="S310" i="2"/>
  <c r="S289" i="2"/>
  <c r="S293" i="2"/>
  <c r="D32" i="3"/>
  <c r="D31" i="3" s="1"/>
  <c r="D29" i="3"/>
  <c r="S283" i="2" s="1"/>
  <c r="E191" i="1"/>
  <c r="E79" i="1"/>
  <c r="E238" i="1"/>
  <c r="E130" i="1"/>
  <c r="E260" i="1"/>
  <c r="S270" i="2" s="1"/>
  <c r="E164" i="1"/>
  <c r="E264" i="1"/>
  <c r="S274" i="2" s="1"/>
  <c r="E252" i="1"/>
  <c r="E240" i="1"/>
  <c r="E228" i="1"/>
  <c r="E216" i="1"/>
  <c r="E204" i="1"/>
  <c r="E192" i="1"/>
  <c r="E180" i="1"/>
  <c r="E168" i="1"/>
  <c r="E156" i="1"/>
  <c r="E144" i="1"/>
  <c r="S151" i="2" s="1"/>
  <c r="E132" i="1"/>
  <c r="E120" i="1"/>
  <c r="E104" i="1"/>
  <c r="E92" i="1"/>
  <c r="E80" i="1"/>
  <c r="E68" i="1"/>
  <c r="E56" i="1"/>
  <c r="E44" i="1"/>
  <c r="E32" i="1"/>
  <c r="E20" i="1"/>
  <c r="E7" i="1"/>
  <c r="S7" i="2" s="1"/>
  <c r="E179" i="1"/>
  <c r="E67" i="1"/>
  <c r="E226" i="1"/>
  <c r="E118" i="1"/>
  <c r="E17" i="1"/>
  <c r="E5" i="1"/>
  <c r="S5" i="2" s="1"/>
  <c r="E261" i="1"/>
  <c r="S271" i="2" s="1"/>
  <c r="E249" i="1"/>
  <c r="E237" i="1"/>
  <c r="E225" i="1"/>
  <c r="E213" i="1"/>
  <c r="E201" i="1"/>
  <c r="E189" i="1"/>
  <c r="E177" i="1"/>
  <c r="E165" i="1"/>
  <c r="E153" i="1"/>
  <c r="E141" i="1"/>
  <c r="E129" i="1"/>
  <c r="E117" i="1"/>
  <c r="E101" i="1"/>
  <c r="E89" i="1"/>
  <c r="E77" i="1"/>
  <c r="E65" i="1"/>
  <c r="E53" i="1"/>
  <c r="E41" i="1"/>
  <c r="E29" i="1"/>
  <c r="E16" i="1"/>
  <c r="E4" i="1"/>
  <c r="S4" i="2" s="1"/>
  <c r="E215" i="1"/>
  <c r="E119" i="1"/>
  <c r="E262" i="1"/>
  <c r="S272" i="2" s="1"/>
  <c r="E154" i="1"/>
  <c r="E42" i="1"/>
  <c r="E188" i="1"/>
  <c r="E88" i="1"/>
  <c r="E15" i="1"/>
  <c r="E247" i="1"/>
  <c r="E235" i="1"/>
  <c r="E223" i="1"/>
  <c r="E211" i="1"/>
  <c r="E199" i="1"/>
  <c r="E187" i="1"/>
  <c r="E175" i="1"/>
  <c r="E163" i="1"/>
  <c r="E139" i="1"/>
  <c r="E127" i="1"/>
  <c r="E115" i="1"/>
  <c r="E99" i="1"/>
  <c r="E87" i="1"/>
  <c r="E75" i="1"/>
  <c r="E63" i="1"/>
  <c r="E51" i="1"/>
  <c r="E39" i="1"/>
  <c r="E27" i="1"/>
  <c r="E14" i="1"/>
  <c r="E110" i="1"/>
  <c r="E227" i="1"/>
  <c r="E103" i="1"/>
  <c r="E6" i="1"/>
  <c r="S6" i="2" s="1"/>
  <c r="E166" i="1"/>
  <c r="E54" i="1"/>
  <c r="E200" i="1"/>
  <c r="E100" i="1"/>
  <c r="E3" i="1"/>
  <c r="S3" i="2" s="1"/>
  <c r="E246" i="1"/>
  <c r="E234" i="1"/>
  <c r="S243" i="2" s="1"/>
  <c r="E222" i="1"/>
  <c r="E210" i="1"/>
  <c r="E198" i="1"/>
  <c r="E186" i="1"/>
  <c r="E174" i="1"/>
  <c r="E162" i="1"/>
  <c r="E150" i="1"/>
  <c r="E138" i="1"/>
  <c r="E126" i="1"/>
  <c r="E114" i="1"/>
  <c r="E98" i="1"/>
  <c r="E86" i="1"/>
  <c r="S91" i="2" s="1"/>
  <c r="E74" i="1"/>
  <c r="E62" i="1"/>
  <c r="E50" i="1"/>
  <c r="E38" i="1"/>
  <c r="E26" i="1"/>
  <c r="E13" i="1"/>
  <c r="E109" i="1"/>
  <c r="E239" i="1"/>
  <c r="E131" i="1"/>
  <c r="E18" i="1"/>
  <c r="S19" i="2" s="1"/>
  <c r="E190" i="1"/>
  <c r="E78" i="1"/>
  <c r="E224" i="1"/>
  <c r="E128" i="1"/>
  <c r="E40" i="1"/>
  <c r="E258" i="1"/>
  <c r="S268" i="2" s="1"/>
  <c r="E257" i="1"/>
  <c r="S267" i="2" s="1"/>
  <c r="E245" i="1"/>
  <c r="E233" i="1"/>
  <c r="E221" i="1"/>
  <c r="E209" i="1"/>
  <c r="E197" i="1"/>
  <c r="E185" i="1"/>
  <c r="E173" i="1"/>
  <c r="E161" i="1"/>
  <c r="E149" i="1"/>
  <c r="E137" i="1"/>
  <c r="E125" i="1"/>
  <c r="E113" i="1"/>
  <c r="E97" i="1"/>
  <c r="E85" i="1"/>
  <c r="E73" i="1"/>
  <c r="E61" i="1"/>
  <c r="S65" i="2" s="1"/>
  <c r="E49" i="1"/>
  <c r="E37" i="1"/>
  <c r="E25" i="1"/>
  <c r="S27" i="2" s="1"/>
  <c r="E12" i="1"/>
  <c r="E108" i="1"/>
  <c r="E203" i="1"/>
  <c r="E250" i="1"/>
  <c r="E142" i="1"/>
  <c r="E30" i="1"/>
  <c r="E176" i="1"/>
  <c r="E76" i="1"/>
  <c r="E259" i="1"/>
  <c r="S269" i="2" s="1"/>
  <c r="E244" i="1"/>
  <c r="E232" i="1"/>
  <c r="E220" i="1"/>
  <c r="E208" i="1"/>
  <c r="E196" i="1"/>
  <c r="S204" i="2" s="1"/>
  <c r="E184" i="1"/>
  <c r="S192" i="2" s="1"/>
  <c r="E172" i="1"/>
  <c r="S180" i="2" s="1"/>
  <c r="E160" i="1"/>
  <c r="E148" i="1"/>
  <c r="E136" i="1"/>
  <c r="E124" i="1"/>
  <c r="E112" i="1"/>
  <c r="E96" i="1"/>
  <c r="E84" i="1"/>
  <c r="E72" i="1"/>
  <c r="E60" i="1"/>
  <c r="E48" i="1"/>
  <c r="E36" i="1"/>
  <c r="E24" i="1"/>
  <c r="E11" i="1"/>
  <c r="S11" i="2" s="1"/>
  <c r="E107" i="1"/>
  <c r="E263" i="1"/>
  <c r="S273" i="2" s="1"/>
  <c r="E155" i="1"/>
  <c r="E43" i="1"/>
  <c r="E202" i="1"/>
  <c r="E90" i="1"/>
  <c r="E236" i="1"/>
  <c r="E140" i="1"/>
  <c r="E52" i="1"/>
  <c r="S56" i="2" s="1"/>
  <c r="E256" i="1"/>
  <c r="E255" i="1"/>
  <c r="E231" i="1"/>
  <c r="E219" i="1"/>
  <c r="E207" i="1"/>
  <c r="E195" i="1"/>
  <c r="E183" i="1"/>
  <c r="S191" i="2" s="1"/>
  <c r="E171" i="1"/>
  <c r="E159" i="1"/>
  <c r="E147" i="1"/>
  <c r="E135" i="1"/>
  <c r="E123" i="1"/>
  <c r="E111" i="1"/>
  <c r="E95" i="1"/>
  <c r="E83" i="1"/>
  <c r="S88" i="2" s="1"/>
  <c r="E71" i="1"/>
  <c r="E59" i="1"/>
  <c r="E47" i="1"/>
  <c r="E35" i="1"/>
  <c r="E23" i="1"/>
  <c r="E10" i="1"/>
  <c r="E251" i="1"/>
  <c r="S261" i="2" s="1"/>
  <c r="E143" i="1"/>
  <c r="E31" i="1"/>
  <c r="E178" i="1"/>
  <c r="E66" i="1"/>
  <c r="E212" i="1"/>
  <c r="E116" i="1"/>
  <c r="E28" i="1"/>
  <c r="E266" i="1"/>
  <c r="S276" i="2" s="1"/>
  <c r="E254" i="1"/>
  <c r="S264" i="2" s="1"/>
  <c r="E242" i="1"/>
  <c r="S252" i="2" s="1"/>
  <c r="E230" i="1"/>
  <c r="E218" i="1"/>
  <c r="S227" i="2" s="1"/>
  <c r="E206" i="1"/>
  <c r="E194" i="1"/>
  <c r="E182" i="1"/>
  <c r="E170" i="1"/>
  <c r="E158" i="1"/>
  <c r="E146" i="1"/>
  <c r="E134" i="1"/>
  <c r="E122" i="1"/>
  <c r="E106" i="1"/>
  <c r="S112" i="2" s="1"/>
  <c r="E94" i="1"/>
  <c r="E82" i="1"/>
  <c r="E70" i="1"/>
  <c r="E58" i="1"/>
  <c r="E46" i="1"/>
  <c r="E34" i="1"/>
  <c r="E22" i="1"/>
  <c r="E9" i="1"/>
  <c r="S9" i="2" s="1"/>
  <c r="E167" i="1"/>
  <c r="E55" i="1"/>
  <c r="S59" i="2" s="1"/>
  <c r="E214" i="1"/>
  <c r="E102" i="1"/>
  <c r="E248" i="1"/>
  <c r="S257" i="2" s="1"/>
  <c r="E152" i="1"/>
  <c r="S159" i="2" s="1"/>
  <c r="E64" i="1"/>
  <c r="E265" i="1"/>
  <c r="S275" i="2" s="1"/>
  <c r="E253" i="1"/>
  <c r="E241" i="1"/>
  <c r="E229" i="1"/>
  <c r="E217" i="1"/>
  <c r="E205" i="1"/>
  <c r="E193" i="1"/>
  <c r="E181" i="1"/>
  <c r="E169" i="1"/>
  <c r="S176" i="2" s="1"/>
  <c r="E157" i="1"/>
  <c r="E145" i="1"/>
  <c r="S152" i="2" s="1"/>
  <c r="E133" i="1"/>
  <c r="S139" i="2" s="1"/>
  <c r="E121" i="1"/>
  <c r="S127" i="2" s="1"/>
  <c r="E105" i="1"/>
  <c r="E93" i="1"/>
  <c r="E81" i="1"/>
  <c r="E69" i="1"/>
  <c r="E57" i="1"/>
  <c r="E45" i="1"/>
  <c r="E33" i="1"/>
  <c r="E21" i="1"/>
  <c r="E8" i="1"/>
  <c r="S8" i="2" s="1"/>
  <c r="B2" i="5"/>
  <c r="G2" i="5" s="1"/>
  <c r="B116" i="5"/>
  <c r="G116" i="5" s="1"/>
  <c r="B269" i="5"/>
  <c r="G269" i="5" s="1"/>
  <c r="B253" i="5"/>
  <c r="G253" i="5" s="1"/>
  <c r="B276" i="5"/>
  <c r="G276" i="5" s="1"/>
  <c r="B127" i="5"/>
  <c r="G127" i="5" s="1"/>
  <c r="B126" i="5"/>
  <c r="G126" i="5" s="1"/>
  <c r="B117" i="5"/>
  <c r="G117" i="5" s="1"/>
  <c r="B252" i="5"/>
  <c r="G252" i="5" s="1"/>
  <c r="B109" i="5"/>
  <c r="G109" i="5" s="1"/>
  <c r="B134" i="5"/>
  <c r="G134" i="5" s="1"/>
  <c r="B254" i="5"/>
  <c r="G254" i="5" s="1"/>
  <c r="B251" i="5"/>
  <c r="G251" i="5" s="1"/>
  <c r="B277" i="5"/>
  <c r="G277" i="5" s="1"/>
  <c r="B268" i="5"/>
  <c r="G268" i="5" s="1"/>
  <c r="B15" i="5"/>
  <c r="G15" i="5" s="1"/>
  <c r="B118" i="5"/>
  <c r="G118" i="5" s="1"/>
  <c r="B13" i="5"/>
  <c r="G13" i="5" s="1"/>
  <c r="B106" i="5"/>
  <c r="G106" i="5" s="1"/>
  <c r="B133" i="5"/>
  <c r="G133" i="5" s="1"/>
  <c r="B125" i="5"/>
  <c r="G125" i="5" s="1"/>
  <c r="B270" i="5"/>
  <c r="G270" i="5" s="1"/>
  <c r="B192" i="5"/>
  <c r="G192" i="5" s="1"/>
  <c r="B249" i="5"/>
  <c r="G249" i="5" s="1"/>
  <c r="B128" i="5"/>
  <c r="G128" i="5" s="1"/>
  <c r="B12" i="5"/>
  <c r="G12" i="5" s="1"/>
  <c r="B265" i="5"/>
  <c r="G265" i="5" s="1"/>
  <c r="B189" i="5"/>
  <c r="G189" i="5" s="1"/>
  <c r="B11" i="5"/>
  <c r="G11" i="5" s="1"/>
  <c r="B188" i="5"/>
  <c r="G188" i="5" s="1"/>
  <c r="B193" i="5"/>
  <c r="G193" i="5" s="1"/>
  <c r="B250" i="5"/>
  <c r="G250" i="5" s="1"/>
  <c r="B14" i="5"/>
  <c r="G14" i="5" s="1"/>
  <c r="B264" i="5"/>
  <c r="G264" i="5" s="1"/>
  <c r="B119" i="5"/>
  <c r="G119" i="5" s="1"/>
  <c r="B267" i="5"/>
  <c r="G267" i="5" s="1"/>
  <c r="B191" i="5"/>
  <c r="G191" i="5" s="1"/>
  <c r="B115" i="5"/>
  <c r="G115" i="5" s="1"/>
  <c r="B107" i="5"/>
  <c r="G107" i="5" s="1"/>
  <c r="B120" i="5"/>
  <c r="G120" i="5" s="1"/>
  <c r="B190" i="5"/>
  <c r="G190" i="5" s="1"/>
  <c r="B124" i="5"/>
  <c r="G124" i="5" s="1"/>
  <c r="B105" i="5"/>
  <c r="G105" i="5" s="1"/>
  <c r="B132" i="5"/>
  <c r="G132" i="5" s="1"/>
  <c r="B266" i="5"/>
  <c r="G266" i="5" s="1"/>
  <c r="B110" i="5"/>
  <c r="G110" i="5" s="1"/>
  <c r="B108" i="5"/>
  <c r="G108" i="5" s="1"/>
  <c r="B248" i="5"/>
  <c r="G248" i="5" s="1"/>
  <c r="E8" i="3"/>
  <c r="F8" i="3" s="1"/>
  <c r="F9" i="3" s="1"/>
  <c r="E6" i="3"/>
  <c r="E4" i="3"/>
  <c r="S184" i="2" l="1"/>
  <c r="S210" i="2"/>
  <c r="S74" i="2"/>
  <c r="S154" i="2"/>
  <c r="S101" i="2"/>
  <c r="S132" i="2"/>
  <c r="S212" i="2"/>
  <c r="S36" i="2"/>
  <c r="S50" i="2"/>
  <c r="S203" i="2"/>
  <c r="S67" i="2"/>
  <c r="S175" i="2"/>
  <c r="S79" i="2"/>
  <c r="S89" i="2"/>
  <c r="S40" i="2"/>
  <c r="S198" i="2"/>
  <c r="S42" i="2"/>
  <c r="S44" i="2"/>
  <c r="S237" i="2"/>
  <c r="S68" i="2"/>
  <c r="S128" i="2"/>
  <c r="S48" i="2"/>
  <c r="S62" i="2"/>
  <c r="S141" i="2"/>
  <c r="S228" i="2"/>
  <c r="S103" i="2"/>
  <c r="S77" i="2"/>
  <c r="S32" i="2"/>
  <c r="S117" i="2"/>
  <c r="S179" i="2"/>
  <c r="S17" i="2"/>
  <c r="S215" i="2"/>
  <c r="S240" i="2"/>
  <c r="S98" i="2"/>
  <c r="S37" i="2"/>
  <c r="S190" i="2"/>
  <c r="S39" i="2"/>
  <c r="S92" i="2"/>
  <c r="S140" i="2"/>
  <c r="S189" i="2"/>
  <c r="S163" i="2"/>
  <c r="S321" i="2"/>
  <c r="S327" i="2"/>
  <c r="S323" i="2"/>
  <c r="S325" i="2"/>
  <c r="S318" i="2"/>
  <c r="S314" i="2"/>
  <c r="S319" i="2"/>
  <c r="S320" i="2"/>
  <c r="S317" i="2"/>
  <c r="S322" i="2"/>
  <c r="S326" i="2"/>
  <c r="S324" i="2"/>
  <c r="S315" i="2"/>
  <c r="S313" i="2"/>
  <c r="S111" i="2"/>
  <c r="S260" i="2"/>
  <c r="S150" i="2"/>
  <c r="S87" i="2"/>
  <c r="S113" i="2"/>
  <c r="S86" i="2"/>
  <c r="S122" i="2"/>
  <c r="S164" i="2"/>
  <c r="S142" i="2"/>
  <c r="S115" i="2"/>
  <c r="S177" i="2"/>
  <c r="S26" i="2"/>
  <c r="S155" i="2"/>
  <c r="S73" i="2"/>
  <c r="S75" i="2"/>
  <c r="S238" i="2"/>
  <c r="S168" i="2"/>
  <c r="S76" i="2"/>
  <c r="S29" i="2"/>
  <c r="S239" i="2"/>
  <c r="S14" i="2"/>
  <c r="S118" i="2"/>
  <c r="S153" i="2"/>
  <c r="S104" i="2"/>
  <c r="S211" i="2"/>
  <c r="S49" i="2"/>
  <c r="S202" i="2"/>
  <c r="S51" i="2"/>
  <c r="S120" i="2"/>
  <c r="S223" i="2"/>
  <c r="S63" i="2"/>
  <c r="S16" i="2"/>
  <c r="S226" i="2"/>
  <c r="S165" i="2"/>
  <c r="S100" i="2"/>
  <c r="S61" i="2"/>
  <c r="S263" i="2"/>
  <c r="S129" i="2"/>
  <c r="S25" i="2"/>
  <c r="S80" i="2"/>
  <c r="S102" i="2"/>
  <c r="S169" i="2"/>
  <c r="S173" i="2"/>
  <c r="S209" i="2"/>
  <c r="S136" i="2"/>
  <c r="S119" i="2"/>
  <c r="S131" i="2"/>
  <c r="S41" i="2"/>
  <c r="S251" i="2"/>
  <c r="S54" i="2"/>
  <c r="S114" i="2"/>
  <c r="S167" i="2"/>
  <c r="S28" i="2"/>
  <c r="S182" i="2"/>
  <c r="S121" i="2"/>
  <c r="S93" i="2"/>
  <c r="S69" i="2"/>
  <c r="S222" i="2"/>
  <c r="S22" i="2"/>
  <c r="S174" i="2"/>
  <c r="S246" i="2"/>
  <c r="S70" i="2"/>
  <c r="S265" i="2"/>
  <c r="S194" i="2"/>
  <c r="S108" i="2"/>
  <c r="S133" i="2"/>
  <c r="S196" i="2"/>
  <c r="S82" i="2"/>
  <c r="S234" i="2"/>
  <c r="S35" i="2"/>
  <c r="S188" i="2"/>
  <c r="S266" i="2"/>
  <c r="S143" i="2"/>
  <c r="S43" i="2"/>
  <c r="S206" i="2"/>
  <c r="S236" i="2"/>
  <c r="S146" i="2"/>
  <c r="S45" i="2"/>
  <c r="S94" i="2"/>
  <c r="S247" i="2"/>
  <c r="S47" i="2"/>
  <c r="S200" i="2"/>
  <c r="S199" i="2"/>
  <c r="S33" i="2"/>
  <c r="S156" i="2"/>
  <c r="S134" i="2"/>
  <c r="S66" i="2"/>
  <c r="S219" i="2"/>
  <c r="S170" i="2"/>
  <c r="S161" i="2"/>
  <c r="S107" i="2"/>
  <c r="S259" i="2"/>
  <c r="S60" i="2"/>
  <c r="S213" i="2"/>
  <c r="S214" i="2"/>
  <c r="S147" i="2"/>
  <c r="S64" i="2"/>
  <c r="S217" i="2"/>
  <c r="S13" i="2"/>
  <c r="S12" i="2"/>
  <c r="S233" i="2"/>
  <c r="S231" i="2"/>
  <c r="S15" i="2"/>
  <c r="S183" i="2"/>
  <c r="S123" i="2"/>
  <c r="S72" i="2"/>
  <c r="S225" i="2"/>
  <c r="S245" i="2"/>
  <c r="S229" i="2"/>
  <c r="S181" i="2"/>
  <c r="S83" i="2"/>
  <c r="S195" i="2"/>
  <c r="S125" i="2"/>
  <c r="S135" i="2"/>
  <c r="S85" i="2"/>
  <c r="S166" i="2"/>
  <c r="S95" i="2"/>
  <c r="S241" i="2"/>
  <c r="S193" i="2"/>
  <c r="S258" i="2"/>
  <c r="S207" i="2"/>
  <c r="S224" i="2"/>
  <c r="S148" i="2"/>
  <c r="S18" i="2"/>
  <c r="S97" i="2"/>
  <c r="S249" i="2"/>
  <c r="S99" i="2"/>
  <c r="S254" i="2"/>
  <c r="S53" i="2"/>
  <c r="S205" i="2"/>
  <c r="S55" i="2"/>
  <c r="S220" i="2"/>
  <c r="S160" i="2"/>
  <c r="S124" i="2"/>
  <c r="S109" i="2"/>
  <c r="S262" i="2"/>
  <c r="S20" i="2"/>
  <c r="S23" i="2"/>
  <c r="S21" i="2"/>
  <c r="S106" i="2"/>
  <c r="S46" i="2"/>
  <c r="S218" i="2"/>
  <c r="S137" i="2"/>
  <c r="S105" i="2"/>
  <c r="S232" i="2"/>
  <c r="S172" i="2"/>
  <c r="S235" i="2"/>
  <c r="S126" i="2"/>
  <c r="S96" i="2"/>
  <c r="S162" i="2"/>
  <c r="S130" i="2"/>
  <c r="S81" i="2"/>
  <c r="S230" i="2"/>
  <c r="S248" i="2"/>
  <c r="S145" i="2"/>
  <c r="S208" i="2"/>
  <c r="S244" i="2"/>
  <c r="S31" i="2"/>
  <c r="S185" i="2"/>
  <c r="S71" i="2"/>
  <c r="S138" i="2"/>
  <c r="S171" i="2"/>
  <c r="S158" i="2"/>
  <c r="S201" i="2"/>
  <c r="S30" i="2"/>
  <c r="S90" i="2"/>
  <c r="S242" i="2"/>
  <c r="S157" i="2"/>
  <c r="S58" i="2"/>
  <c r="S256" i="2"/>
  <c r="S197" i="2"/>
  <c r="S187" i="2"/>
  <c r="S253" i="2"/>
  <c r="S255" i="2"/>
  <c r="S282" i="2"/>
  <c r="S221" i="2"/>
  <c r="S250" i="2"/>
  <c r="S186" i="2"/>
  <c r="S216" i="2"/>
  <c r="S149" i="2"/>
  <c r="S178" i="2"/>
  <c r="S116" i="2"/>
  <c r="S144" i="2"/>
  <c r="S84" i="2"/>
  <c r="S110" i="2"/>
  <c r="S57" i="2"/>
  <c r="S78" i="2"/>
  <c r="S38" i="2"/>
  <c r="S52" i="2"/>
  <c r="S24" i="2"/>
  <c r="S34" i="2"/>
  <c r="S10" i="2"/>
  <c r="F10" i="3"/>
  <c r="D34" i="3"/>
  <c r="B272" i="5"/>
  <c r="G272" i="5" s="1"/>
  <c r="B279" i="5"/>
  <c r="G279" i="5" s="1"/>
  <c r="B259" i="5"/>
  <c r="G259" i="5" s="1"/>
  <c r="B243" i="5"/>
  <c r="G243" i="5" s="1"/>
  <c r="B261" i="5"/>
  <c r="G261" i="5" s="1"/>
  <c r="B245" i="5"/>
  <c r="G245" i="5" s="1"/>
  <c r="B263" i="5"/>
  <c r="G263" i="5" s="1"/>
  <c r="B247" i="5"/>
  <c r="G247" i="5" s="1"/>
  <c r="B271" i="5"/>
  <c r="G271" i="5" s="1"/>
  <c r="B262" i="5"/>
  <c r="G262" i="5" s="1"/>
  <c r="B246" i="5"/>
  <c r="G246" i="5" s="1"/>
  <c r="B255" i="5"/>
  <c r="G255" i="5" s="1"/>
  <c r="B260" i="5"/>
  <c r="G260" i="5" s="1"/>
  <c r="B244" i="5"/>
  <c r="G244" i="5" s="1"/>
  <c r="B278" i="5"/>
  <c r="G278" i="5" s="1"/>
  <c r="B35" i="5"/>
  <c r="G35" i="5" s="1"/>
  <c r="B49" i="5"/>
  <c r="G49" i="5" s="1"/>
  <c r="B89" i="5"/>
  <c r="G89" i="5" s="1"/>
  <c r="B21" i="5"/>
  <c r="G21" i="5" s="1"/>
  <c r="B62" i="5"/>
  <c r="G62" i="5" s="1"/>
  <c r="B102" i="5"/>
  <c r="G102" i="5" s="1"/>
  <c r="B177" i="5"/>
  <c r="G177" i="5" s="1"/>
  <c r="B162" i="5"/>
  <c r="G162" i="5" s="1"/>
  <c r="B147" i="5"/>
  <c r="G147" i="5" s="1"/>
  <c r="B23" i="5"/>
  <c r="G23" i="5" s="1"/>
  <c r="B64" i="5"/>
  <c r="G64" i="5" s="1"/>
  <c r="B104" i="5"/>
  <c r="G104" i="5" s="1"/>
  <c r="B205" i="5"/>
  <c r="G205" i="5" s="1"/>
  <c r="B235" i="5"/>
  <c r="G235" i="5" s="1"/>
  <c r="B220" i="5"/>
  <c r="G220" i="5" s="1"/>
  <c r="B176" i="5"/>
  <c r="G176" i="5" s="1"/>
  <c r="B161" i="5"/>
  <c r="G161" i="5" s="1"/>
  <c r="B146" i="5"/>
  <c r="G146" i="5" s="1"/>
  <c r="B173" i="5"/>
  <c r="G173" i="5" s="1"/>
  <c r="B158" i="5"/>
  <c r="G158" i="5" s="1"/>
  <c r="B143" i="5"/>
  <c r="G143" i="5" s="1"/>
  <c r="B26" i="5"/>
  <c r="G26" i="5" s="1"/>
  <c r="B67" i="5"/>
  <c r="G67" i="5" s="1"/>
  <c r="B40" i="5"/>
  <c r="G40" i="5" s="1"/>
  <c r="B94" i="5"/>
  <c r="G94" i="5" s="1"/>
  <c r="B54" i="5"/>
  <c r="G54" i="5" s="1"/>
  <c r="B9" i="5"/>
  <c r="G9" i="5" s="1"/>
  <c r="B216" i="5"/>
  <c r="G216" i="5" s="1"/>
  <c r="B201" i="5"/>
  <c r="G201" i="5" s="1"/>
  <c r="B186" i="5"/>
  <c r="G186" i="5" s="1"/>
  <c r="B171" i="5"/>
  <c r="G171" i="5" s="1"/>
  <c r="B156" i="5"/>
  <c r="G156" i="5" s="1"/>
  <c r="B141" i="5"/>
  <c r="G141" i="5" s="1"/>
  <c r="B231" i="5"/>
  <c r="G231" i="5" s="1"/>
  <c r="B24" i="5"/>
  <c r="G24" i="5" s="1"/>
  <c r="B65" i="5"/>
  <c r="G65" i="5" s="1"/>
  <c r="B204" i="5"/>
  <c r="G204" i="5" s="1"/>
  <c r="B234" i="5"/>
  <c r="G234" i="5" s="1"/>
  <c r="B219" i="5"/>
  <c r="G219" i="5" s="1"/>
  <c r="B207" i="5"/>
  <c r="G207" i="5" s="1"/>
  <c r="B237" i="5"/>
  <c r="G237" i="5" s="1"/>
  <c r="B222" i="5"/>
  <c r="G222" i="5" s="1"/>
  <c r="B61" i="5"/>
  <c r="G61" i="5" s="1"/>
  <c r="B101" i="5"/>
  <c r="G101" i="5" s="1"/>
  <c r="B47" i="5"/>
  <c r="G47" i="5" s="1"/>
  <c r="B87" i="5"/>
  <c r="G87" i="5" s="1"/>
  <c r="B217" i="5"/>
  <c r="G217" i="5" s="1"/>
  <c r="B202" i="5"/>
  <c r="G202" i="5" s="1"/>
  <c r="B232" i="5"/>
  <c r="G232" i="5" s="1"/>
  <c r="B174" i="5"/>
  <c r="G174" i="5" s="1"/>
  <c r="B159" i="5"/>
  <c r="G159" i="5" s="1"/>
  <c r="B144" i="5"/>
  <c r="G144" i="5" s="1"/>
  <c r="B52" i="5"/>
  <c r="G52" i="5" s="1"/>
  <c r="B92" i="5"/>
  <c r="G92" i="5" s="1"/>
  <c r="B38" i="5"/>
  <c r="G38" i="5" s="1"/>
  <c r="B236" i="5"/>
  <c r="G236" i="5" s="1"/>
  <c r="B206" i="5"/>
  <c r="G206" i="5" s="1"/>
  <c r="B221" i="5"/>
  <c r="G221" i="5" s="1"/>
  <c r="B96" i="5"/>
  <c r="G96" i="5" s="1"/>
  <c r="B56" i="5"/>
  <c r="G56" i="5" s="1"/>
  <c r="B42" i="5"/>
  <c r="G42" i="5" s="1"/>
  <c r="B194" i="5"/>
  <c r="G194" i="5" s="1"/>
  <c r="B179" i="5"/>
  <c r="G179" i="5" s="1"/>
  <c r="B164" i="5"/>
  <c r="G164" i="5" s="1"/>
  <c r="B149" i="5"/>
  <c r="G149" i="5" s="1"/>
  <c r="B37" i="5"/>
  <c r="G37" i="5" s="1"/>
  <c r="B91" i="5"/>
  <c r="G91" i="5" s="1"/>
  <c r="B51" i="5"/>
  <c r="G51" i="5" s="1"/>
  <c r="B223" i="5"/>
  <c r="G223" i="5" s="1"/>
  <c r="B208" i="5"/>
  <c r="G208" i="5" s="1"/>
  <c r="B238" i="5"/>
  <c r="G238" i="5" s="1"/>
  <c r="B25" i="5"/>
  <c r="G25" i="5" s="1"/>
  <c r="B66" i="5"/>
  <c r="G66" i="5" s="1"/>
  <c r="B178" i="5"/>
  <c r="G178" i="5" s="1"/>
  <c r="B163" i="5"/>
  <c r="G163" i="5" s="1"/>
  <c r="B148" i="5"/>
  <c r="G148" i="5" s="1"/>
  <c r="B22" i="5"/>
  <c r="G22" i="5" s="1"/>
  <c r="B63" i="5"/>
  <c r="G63" i="5" s="1"/>
  <c r="B103" i="5"/>
  <c r="G103" i="5" s="1"/>
  <c r="B8" i="5"/>
  <c r="G8" i="5" s="1"/>
  <c r="B215" i="5"/>
  <c r="G215" i="5" s="1"/>
  <c r="B200" i="5"/>
  <c r="G200" i="5" s="1"/>
  <c r="B185" i="5"/>
  <c r="G185" i="5" s="1"/>
  <c r="B170" i="5"/>
  <c r="G170" i="5" s="1"/>
  <c r="B155" i="5"/>
  <c r="G155" i="5" s="1"/>
  <c r="B140" i="5"/>
  <c r="G140" i="5" s="1"/>
  <c r="B230" i="5"/>
  <c r="G230" i="5" s="1"/>
  <c r="B203" i="5"/>
  <c r="G203" i="5" s="1"/>
  <c r="B218" i="5"/>
  <c r="G218" i="5" s="1"/>
  <c r="B233" i="5"/>
  <c r="G233" i="5" s="1"/>
  <c r="B228" i="5"/>
  <c r="G228" i="5" s="1"/>
  <c r="B86" i="5"/>
  <c r="G86" i="5" s="1"/>
  <c r="B100" i="5"/>
  <c r="G100" i="5" s="1"/>
  <c r="B213" i="5"/>
  <c r="G213" i="5" s="1"/>
  <c r="B6" i="5"/>
  <c r="G6" i="5" s="1"/>
  <c r="B60" i="5"/>
  <c r="G60" i="5" s="1"/>
  <c r="B198" i="5"/>
  <c r="G198" i="5" s="1"/>
  <c r="B183" i="5"/>
  <c r="G183" i="5" s="1"/>
  <c r="B168" i="5"/>
  <c r="G168" i="5" s="1"/>
  <c r="B153" i="5"/>
  <c r="G153" i="5" s="1"/>
  <c r="B138" i="5"/>
  <c r="G138" i="5" s="1"/>
  <c r="B46" i="5"/>
  <c r="G46" i="5" s="1"/>
  <c r="B36" i="5"/>
  <c r="G36" i="5" s="1"/>
  <c r="B50" i="5"/>
  <c r="G50" i="5" s="1"/>
  <c r="B90" i="5"/>
  <c r="G90" i="5" s="1"/>
  <c r="B160" i="5"/>
  <c r="G160" i="5" s="1"/>
  <c r="B175" i="5"/>
  <c r="G175" i="5" s="1"/>
  <c r="B145" i="5"/>
  <c r="G145" i="5" s="1"/>
  <c r="B28" i="5"/>
  <c r="G28" i="5" s="1"/>
  <c r="B69" i="5"/>
  <c r="G69" i="5" s="1"/>
  <c r="B34" i="5"/>
  <c r="G34" i="5" s="1"/>
  <c r="B48" i="5"/>
  <c r="G48" i="5" s="1"/>
  <c r="B88" i="5"/>
  <c r="G88" i="5" s="1"/>
  <c r="B53" i="5"/>
  <c r="G53" i="5" s="1"/>
  <c r="B39" i="5"/>
  <c r="G39" i="5" s="1"/>
  <c r="B93" i="5"/>
  <c r="G93" i="5" s="1"/>
  <c r="B10" i="5"/>
  <c r="G10" i="5" s="1"/>
  <c r="B187" i="5"/>
  <c r="G187" i="5" s="1"/>
  <c r="B95" i="5"/>
  <c r="G95" i="5" s="1"/>
  <c r="B55" i="5"/>
  <c r="G55" i="5" s="1"/>
  <c r="B41" i="5"/>
  <c r="G41" i="5" s="1"/>
  <c r="B172" i="5"/>
  <c r="G172" i="5" s="1"/>
  <c r="B157" i="5"/>
  <c r="G157" i="5" s="1"/>
  <c r="B142" i="5"/>
  <c r="G142" i="5" s="1"/>
  <c r="B209" i="5"/>
  <c r="G209" i="5" s="1"/>
  <c r="B224" i="5"/>
  <c r="G224" i="5" s="1"/>
  <c r="B239" i="5"/>
  <c r="G239" i="5" s="1"/>
  <c r="B27" i="5"/>
  <c r="G27" i="5" s="1"/>
  <c r="B68" i="5"/>
  <c r="G68" i="5" s="1"/>
  <c r="B19" i="5"/>
  <c r="G19" i="5" s="1"/>
  <c r="B32" i="5"/>
  <c r="G32" i="5" s="1"/>
  <c r="B33" i="5"/>
  <c r="G33" i="5" s="1"/>
  <c r="B20" i="5"/>
  <c r="G20" i="5" s="1"/>
  <c r="S329" i="2" l="1"/>
  <c r="S338" i="2"/>
  <c r="S336" i="2"/>
  <c r="S335" i="2"/>
  <c r="S337" i="2"/>
  <c r="S333" i="2"/>
  <c r="S332" i="2"/>
  <c r="S328" i="2"/>
  <c r="BK2" i="6"/>
  <c r="BH2" i="6"/>
  <c r="BI2" i="6"/>
  <c r="BJ2" i="6"/>
  <c r="M2" i="6"/>
  <c r="F11" i="3"/>
  <c r="K10" i="3"/>
  <c r="D33" i="3"/>
  <c r="F12" i="3" l="1"/>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<sst xmlns="http://schemas.openxmlformats.org/spreadsheetml/2006/main" count="5266" uniqueCount="1594">
  <si>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</si>
  <si>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</si>
  <si>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</si>
  <si>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</si>
  <si>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</si>
  <si>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</si>
  <si>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</si>
  <si>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</si>
  <si>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</si>
  <si>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</si>
  <si>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</si>
  <si>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</si>
  <si>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</si>
  <si>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</si>
  <si>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</si>
  <si>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</si>
  <si>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</si>
  <si>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</si>
  <si>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</si>
  <si>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</si>
  <si>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</si>
  <si>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</si>
  <si>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</si>
  <si>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</si>
  <si>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</si>
  <si>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</si>
  <si>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</si>
  <si>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</si>
  <si>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</si>
  <si>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</si>
  <si>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</si>
  <si>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</si>
  <si>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</si>
  <si>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</si>
  <si>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</si>
  <si>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</si>
  <si>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</si>
  <si>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</si>
  <si>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</si>
  <si>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</si>
  <si>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</si>
  <si>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</si>
  <si>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</si>
  <si>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</si>
  <si>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</si>
  <si>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</si>
  <si>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</si>
  <si>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</si>
  <si>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</si>
  <si>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</si>
  <si>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</si>
  <si>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</si>
  <si>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</si>
  <si>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</si>
  <si>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</si>
  <si>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</si>
  <si>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</si>
  <si>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</si>
  <si>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</si>
  <si>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</si>
  <si>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</si>
  <si>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</si>
  <si>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</si>
  <si>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</si>
  <si>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</si>
  <si>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</si>
  <si>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</si>
  <si>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</si>
  <si>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</si>
  <si>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</si>
  <si>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</si>
  <si>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</si>
  <si>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</si>
  <si>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</si>
  <si>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</si>
  <si>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</si>
  <si>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</si>
  <si>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</si>
  <si>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</si>
  <si>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</si>
  <si>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</si>
  <si>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</si>
  <si>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</si>
  <si>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</si>
  <si>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</si>
  <si>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</si>
  <si>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</si>
  <si>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</si>
  <si>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</si>
  <si>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</si>
  <si>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</si>
  <si>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</si>
  <si>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</si>
  <si>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</si>
  <si>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</si>
  <si>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</si>
  <si>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</si>
  <si>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</si>
  <si>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</si>
  <si>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</si>
  <si>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</si>
  <si>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</si>
  <si>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</si>
  <si>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</si>
  <si>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</si>
  <si>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</si>
  <si>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</si>
  <si>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</si>
  <si>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</si>
  <si>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</si>
  <si>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</si>
  <si>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</si>
  <si>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</si>
  <si>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</si>
  <si>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</si>
  <si>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</si>
  <si>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</si>
  <si>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</si>
  <si>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</si>
  <si>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</si>
  <si>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</si>
  <si>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</si>
  <si>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</si>
  <si>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</si>
  <si>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</si>
  <si>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</si>
  <si>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</si>
  <si>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</si>
  <si>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</si>
  <si>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</si>
  <si>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</si>
  <si>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</si>
  <si>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</si>
  <si>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</si>
  <si>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</si>
  <si>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</si>
  <si>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</si>
  <si>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</si>
  <si>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</si>
  <si>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</si>
  <si>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</si>
  <si>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</si>
  <si>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</si>
  <si>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</si>
  <si>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</si>
  <si>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</si>
  <si>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</si>
  <si>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</si>
  <si>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</si>
  <si>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</si>
  <si>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</si>
  <si>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</si>
  <si>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</si>
  <si>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</si>
  <si>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</si>
  <si>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</si>
  <si>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</si>
  <si>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</si>
  <si>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</si>
  <si>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</si>
  <si>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</si>
  <si>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</si>
  <si>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</si>
  <si>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</si>
  <si>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</si>
  <si>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</si>
  <si>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</si>
  <si>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</si>
  <si>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</si>
  <si>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</si>
  <si>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</si>
  <si>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</si>
  <si>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</si>
  <si>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</si>
  <si>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</si>
  <si>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</si>
  <si>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</si>
  <si>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</si>
  <si>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</si>
  <si>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</si>
  <si>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</si>
  <si>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</si>
  <si>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</si>
  <si>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</si>
  <si>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</si>
  <si>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</si>
  <si>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</si>
  <si>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</si>
  <si>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</si>
  <si>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</si>
  <si>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</si>
  <si>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</si>
  <si>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</si>
  <si>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</si>
  <si>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</si>
  <si>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</si>
  <si>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</si>
  <si>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</si>
  <si>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</si>
  <si>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</si>
  <si>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</si>
  <si>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</si>
  <si>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</si>
  <si>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</si>
  <si>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</si>
  <si>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</si>
  <si>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</si>
  <si>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</si>
  <si>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</si>
  <si>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</si>
  <si>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</si>
  <si>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</si>
  <si>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</si>
  <si>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</si>
  <si>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</si>
  <si>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</si>
  <si>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</si>
  <si>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</si>
  <si>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</si>
  <si>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</si>
  <si>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</si>
  <si>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</si>
  <si>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</si>
  <si>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</si>
  <si>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</si>
  <si>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</si>
  <si>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</si>
  <si>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</si>
  <si>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</si>
  <si>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</si>
  <si>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</si>
  <si>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</si>
  <si>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</si>
  <si>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</si>
  <si>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</si>
  <si>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</si>
  <si>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</si>
  <si>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</si>
  <si>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</si>
  <si>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</si>
  <si>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</si>
  <si>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</si>
  <si>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</si>
  <si>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</si>
  <si>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</si>
  <si>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</si>
  <si>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</si>
  <si>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</si>
  <si>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</si>
  <si>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</si>
  <si>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</si>
  <si>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</si>
  <si>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</si>
  <si>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</si>
  <si>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</si>
  <si>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</si>
  <si>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</si>
  <si>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</si>
  <si>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</si>
  <si>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</si>
  <si>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</si>
  <si>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</si>
  <si>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</si>
  <si>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</si>
  <si>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</si>
  <si>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</si>
  <si>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</si>
  <si>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</si>
  <si>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</si>
  <si>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</si>
  <si>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</si>
  <si>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</si>
  <si>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</si>
  <si>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</si>
  <si>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</si>
  <si>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</si>
  <si>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</si>
  <si>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</si>
  <si>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</si>
  <si>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</si>
  <si>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</si>
  <si>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</si>
  <si>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</si>
  <si>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</si>
  <si>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</si>
  <si>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</si>
  <si>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</si>
  <si>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</si>
  <si>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</si>
  <si>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</si>
  <si>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</si>
  <si>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</si>
  <si>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</si>
  <si>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</si>
  <si>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</si>
  <si>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</si>
  <si>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</si>
  <si>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</si>
  <si>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</si>
  <si>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</si>
  <si>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</si>
  <si>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</si>
  <si>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</si>
  <si>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</si>
  <si>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</si>
  <si>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</si>
  <si>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</si>
  <si>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</si>
  <si>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</si>
  <si>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</si>
  <si>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</si>
  <si>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</si>
  <si>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</si>
  <si>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</si>
  <si>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</si>
  <si>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</si>
  <si>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</si>
  <si>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</si>
  <si>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</si>
  <si>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</si>
  <si>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</si>
  <si>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</si>
  <si>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</si>
  <si>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</si>
  <si>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</si>
  <si>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</si>
  <si>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</si>
  <si>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</si>
  <si>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</si>
  <si>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</si>
  <si>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</si>
  <si>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</si>
  <si>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</si>
  <si>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</si>
  <si>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</si>
  <si>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</si>
  <si>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</si>
  <si>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</si>
  <si>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</si>
  <si>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</si>
  <si>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</si>
  <si>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</si>
  <si>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</si>
  <si>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</si>
  <si>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</si>
  <si>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</si>
  <si>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</si>
  <si>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</si>
  <si>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</si>
  <si>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</si>
  <si>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</si>
  <si>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</si>
  <si>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</si>
  <si>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</si>
  <si>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</si>
  <si>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</si>
  <si>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</si>
  <si>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</si>
  <si>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</si>
  <si>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</si>
  <si>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</si>
  <si>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</si>
  <si>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</si>
  <si>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</si>
  <si>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</si>
  <si>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</si>
  <si>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</si>
  <si>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</si>
  <si>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</si>
  <si>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</si>
  <si>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</si>
  <si>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</si>
  <si>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</si>
  <si>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</si>
  <si>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</si>
  <si>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</si>
  <si>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</si>
  <si>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</si>
  <si>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</si>
  <si>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</si>
  <si>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</si>
  <si>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</si>
  <si>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</si>
  <si>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</si>
  <si>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</si>
  <si>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</si>
  <si>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</si>
  <si>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</si>
  <si>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</si>
  <si>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</si>
  <si>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</si>
  <si>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</si>
  <si>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</si>
  <si>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</si>
  <si>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</si>
  <si>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</si>
  <si>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</si>
  <si>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</si>
  <si>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</si>
  <si>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</si>
  <si>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</si>
  <si>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</si>
  <si>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</si>
  <si>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</si>
  <si>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</si>
  <si>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</si>
  <si>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</si>
  <si>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</si>
  <si>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</si>
  <si>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</si>
  <si>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</si>
  <si>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</si>
  <si>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</si>
  <si>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</si>
  <si>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</si>
  <si>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</si>
  <si>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</si>
  <si>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</si>
  <si>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</si>
  <si>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</si>
  <si>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</si>
  <si>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</si>
  <si>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</si>
  <si>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</si>
  <si>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</si>
  <si>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</si>
  <si>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</si>
  <si>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</si>
  <si>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</si>
  <si>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</si>
  <si>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</si>
  <si>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</si>
  <si>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</si>
  <si>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</si>
  <si>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</si>
  <si>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</si>
  <si>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</si>
  <si>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</si>
  <si>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</si>
  <si>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</si>
  <si>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</si>
  <si>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</si>
  <si>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</si>
  <si>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</si>
  <si>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</si>
  <si>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</si>
  <si>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</si>
  <si>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</si>
  <si>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</si>
  <si>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</si>
  <si>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</si>
  <si>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</si>
  <si>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</si>
  <si>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</si>
  <si>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</si>
  <si>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</si>
  <si>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</si>
  <si>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</si>
  <si>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</si>
  <si>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</si>
  <si>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</si>
  <si>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</si>
  <si>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</si>
  <si>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</si>
  <si>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</si>
  <si>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</si>
  <si>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</si>
  <si>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</si>
  <si>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</si>
  <si>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</si>
  <si>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</si>
  <si>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</si>
  <si>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</si>
  <si>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</si>
  <si>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</si>
  <si>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</si>
  <si>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</si>
  <si>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</si>
  <si>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</si>
  <si>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</si>
  <si>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</si>
  <si>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</si>
  <si>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</si>
  <si>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</si>
  <si>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</si>
  <si>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</si>
  <si>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</si>
  <si>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</si>
  <si>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</si>
  <si>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</si>
  <si>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</si>
  <si>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</si>
  <si>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</si>
  <si>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</si>
  <si>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</si>
  <si>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</si>
  <si>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</si>
  <si>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</si>
  <si>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</si>
  <si>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</si>
  <si>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</si>
  <si>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</si>
  <si>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</si>
  <si>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</si>
  <si>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</si>
  <si>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</si>
  <si>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</si>
  <si>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</si>
  <si>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</si>
  <si>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</si>
  <si>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</si>
  <si>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</si>
  <si>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</si>
  <si>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</si>
  <si>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</si>
  <si>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</si>
  <si>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</si>
  <si>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</si>
  <si>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</si>
  <si>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</si>
  <si>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</si>
  <si>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</si>
  <si>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</si>
  <si>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</si>
  <si>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</si>
  <si>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</si>
  <si>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</si>
  <si>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</si>
  <si>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</si>
  <si>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</si>
  <si>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</si>
  <si>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</si>
  <si>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</si>
  <si>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</si>
  <si>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</si>
  <si>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</si>
  <si>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</si>
  <si>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</si>
  <si>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</si>
  <si>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</si>
  <si>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</si>
  <si>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</si>
  <si>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</si>
  <si>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</si>
  <si>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</si>
  <si>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</si>
  <si>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</si>
  <si>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</si>
  <si>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</si>
  <si>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</si>
  <si>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</si>
  <si>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</si>
  <si>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</si>
  <si>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</si>
  <si>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</si>
  <si>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</si>
  <si>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</si>
  <si>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</si>
  <si>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</si>
  <si>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</si>
  <si>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</si>
  <si>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</si>
  <si>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</si>
  <si>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</si>
  <si>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</si>
  <si>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</si>
  <si>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</si>
  <si>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</si>
  <si>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</si>
  <si>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</si>
  <si>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</si>
  <si>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</si>
  <si>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</si>
  <si>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</si>
  <si>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</si>
  <si>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</si>
  <si>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</si>
  <si>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</si>
  <si>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</si>
  <si>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</si>
  <si>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</si>
  <si>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</si>
  <si>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</si>
  <si>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</si>
  <si>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</si>
  <si>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</si>
  <si>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</si>
  <si>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</si>
  <si>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</si>
  <si>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</si>
  <si>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</si>
  <si>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</si>
  <si>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</si>
  <si>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</si>
  <si>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</si>
  <si>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</si>
  <si>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</si>
  <si>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</si>
  <si>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</si>
  <si>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</si>
  <si>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</si>
  <si>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</si>
  <si>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</si>
  <si>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</si>
  <si>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</si>
  <si>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</si>
  <si>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</si>
  <si>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</si>
  <si>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</si>
  <si>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</si>
  <si>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</si>
  <si>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</si>
  <si>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</si>
  <si>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</si>
  <si>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</si>
  <si>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</si>
  <si>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</si>
  <si>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</si>
  <si>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</si>
  <si>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</si>
  <si>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</si>
  <si>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</si>
  <si>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</si>
  <si>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</si>
  <si>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</si>
  <si>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</si>
  <si>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</si>
  <si>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</si>
  <si>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</si>
  <si>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</si>
  <si>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</si>
  <si>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</si>
  <si>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</si>
  <si>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</si>
  <si>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</si>
  <si>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</si>
  <si>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</si>
  <si>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</si>
  <si>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</si>
  <si>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</si>
  <si>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</si>
  <si>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</si>
  <si>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</si>
  <si>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</si>
  <si>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</si>
  <si>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</si>
  <si>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</si>
  <si>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</si>
  <si>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</si>
  <si>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</si>
  <si>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</si>
  <si>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</si>
  <si>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</si>
  <si>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</si>
  <si>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</si>
  <si>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</si>
  <si>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</si>
  <si>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</si>
  <si>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</si>
  <si>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</si>
  <si>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</si>
  <si>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</si>
  <si>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</si>
  <si>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</si>
  <si>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</si>
  <si>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</si>
  <si>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</si>
  <si>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</si>
  <si>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</si>
  <si>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</si>
  <si>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</si>
  <si>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</si>
  <si>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</si>
  <si>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</si>
  <si>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</si>
  <si>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</si>
  <si>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</si>
  <si>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</si>
  <si>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</si>
  <si>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</si>
  <si>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</si>
  <si>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</si>
  <si>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</si>
  <si>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</si>
  <si>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</si>
  <si>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</si>
  <si>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</si>
  <si>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</si>
  <si>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</si>
  <si>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</si>
  <si>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</si>
  <si>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</si>
  <si>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</si>
  <si>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</si>
  <si>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</si>
  <si>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</si>
  <si>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</si>
  <si>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</si>
  <si>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</si>
  <si>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</si>
  <si>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</si>
  <si>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</si>
  <si>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</si>
  <si>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</si>
  <si>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</si>
  <si>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</si>
  <si>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</si>
  <si>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</si>
  <si>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</si>
  <si>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</si>
  <si>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</si>
  <si>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</si>
  <si>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</si>
  <si>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</si>
  <si>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</si>
  <si>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</si>
  <si>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</si>
  <si>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</si>
  <si>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</si>
  <si>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</si>
  <si>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</si>
  <si>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</si>
  <si>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</si>
  <si>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</si>
  <si>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</si>
  <si>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</si>
  <si>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</si>
  <si>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</si>
  <si>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</si>
  <si>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</si>
  <si>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</si>
  <si>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</si>
  <si>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</si>
  <si>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</si>
  <si>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</si>
  <si>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</si>
  <si>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</si>
  <si>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</si>
  <si>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</si>
  <si>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</si>
  <si>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</si>
  <si>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</si>
  <si>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</si>
  <si>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</si>
  <si>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</si>
  <si>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</si>
  <si>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</si>
  <si>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</si>
  <si>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</si>
  <si>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</si>
  <si>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</si>
  <si>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</si>
  <si>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</si>
  <si>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</si>
  <si>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</si>
  <si>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</si>
  <si>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</si>
  <si>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</si>
  <si>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</si>
  <si>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</si>
  <si>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</si>
  <si>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</si>
  <si>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</si>
  <si>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</si>
  <si>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</si>
  <si>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</si>
  <si>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</si>
  <si>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</si>
  <si>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</si>
  <si>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</si>
  <si>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</si>
  <si>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</si>
  <si>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</si>
  <si>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</si>
  <si>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</si>
  <si>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</si>
  <si>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</si>
  <si>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</si>
  <si>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</si>
  <si>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</si>
  <si>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</si>
  <si>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</si>
  <si>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</si>
  <si>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</si>
  <si>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</si>
  <si>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</si>
  <si>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</si>
  <si>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</si>
  <si>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</si>
  <si>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</si>
  <si>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</si>
  <si>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</si>
  <si>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</si>
  <si>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</si>
  <si>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</si>
  <si>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</si>
  <si>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</si>
  <si>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</si>
  <si>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</si>
  <si>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</si>
  <si>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</si>
  <si>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</si>
  <si>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</si>
  <si>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</si>
  <si>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</si>
  <si>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</si>
  <si>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</si>
  <si>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</si>
  <si>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</si>
  <si>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</si>
  <si>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</si>
  <si>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</si>
  <si>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</si>
  <si>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</si>
  <si>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</si>
  <si>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</si>
  <si>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</si>
  <si>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</si>
  <si>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</si>
  <si>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</si>
  <si>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</si>
  <si>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</si>
  <si>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</si>
  <si>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</si>
  <si>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</si>
  <si>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</si>
  <si>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</si>
  <si>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</si>
  <si>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</si>
  <si>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</si>
  <si>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</si>
  <si>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</si>
  <si>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</si>
  <si>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</si>
  <si>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</si>
  <si>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</si>
  <si>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</si>
  <si>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</si>
  <si>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</si>
  <si>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</si>
  <si>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</si>
  <si>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</si>
  <si>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</si>
  <si>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</si>
  <si>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</si>
  <si>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</si>
  <si>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</si>
  <si>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</si>
  <si>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</si>
  <si>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</si>
  <si>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</si>
  <si>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</si>
  <si>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</si>
  <si>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</si>
  <si>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</si>
  <si>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</si>
  <si>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</si>
  <si>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</si>
  <si>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</si>
  <si>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</si>
  <si>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</si>
  <si>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</si>
  <si>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</si>
  <si>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</si>
  <si>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</si>
  <si>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</si>
  <si>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</si>
  <si>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</si>
  <si>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</si>
  <si>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</si>
  <si>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</si>
  <si>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</si>
  <si>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</si>
  <si>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</si>
  <si>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</si>
  <si>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</si>
  <si>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</si>
  <si>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</si>
  <si>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</si>
  <si>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</si>
  <si>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</si>
  <si>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</si>
  <si>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</si>
  <si>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</si>
  <si>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</si>
  <si>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</si>
  <si>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</si>
  <si>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</si>
  <si>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</si>
  <si>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</si>
  <si>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</si>
  <si>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</si>
  <si>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</si>
  <si>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</si>
  <si>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</si>
  <si>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</si>
  <si>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</si>
  <si>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</si>
  <si>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</si>
  <si>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</si>
  <si>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</si>
  <si>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</si>
  <si>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</si>
  <si>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</si>
  <si>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</si>
  <si>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</si>
  <si>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</si>
  <si>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</si>
  <si>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</si>
  <si>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</si>
  <si>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</si>
  <si>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</si>
  <si>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</si>
  <si>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</si>
  <si>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</si>
  <si>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</si>
  <si>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</si>
  <si>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</si>
  <si>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</si>
  <si>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</si>
  <si>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</si>
  <si>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</si>
  <si>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</si>
  <si>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</si>
  <si>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</si>
  <si>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</si>
  <si>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</si>
  <si>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</si>
  <si>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</si>
  <si>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</si>
  <si>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</si>
  <si>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</si>
  <si>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</si>
  <si>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</si>
  <si>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</si>
  <si>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</si>
  <si>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</si>
  <si>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</si>
  <si>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</si>
  <si>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</si>
  <si>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</si>
  <si>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</si>
  <si>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</si>
  <si>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</si>
  <si>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</si>
  <si>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</si>
  <si>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</si>
  <si>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</si>
  <si>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</si>
  <si>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</si>
  <si>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</si>
  <si>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</si>
  <si>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</si>
  <si>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</si>
  <si>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</si>
  <si>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</si>
  <si>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</si>
  <si>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</si>
  <si>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</si>
  <si>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</si>
  <si>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</si>
  <si>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</si>
  <si>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</si>
  <si>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</si>
  <si>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</si>
  <si>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</si>
  <si>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</si>
  <si>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</si>
  <si>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</si>
  <si>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</si>
  <si>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</si>
  <si>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</si>
  <si>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</si>
  <si>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</si>
  <si>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</si>
  <si>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</si>
  <si>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</si>
  <si>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</si>
  <si>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</si>
  <si>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</si>
  <si>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</si>
  <si>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</si>
  <si>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</si>
  <si>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</si>
  <si>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</si>
  <si>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</si>
  <si>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</si>
  <si>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</si>
  <si>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</si>
  <si>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</si>
  <si>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</si>
  <si>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</si>
  <si>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</si>
  <si>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</si>
  <si>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</si>
  <si>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</si>
  <si>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</si>
  <si>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</si>
  <si>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</si>
  <si>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</si>
  <si>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</si>
  <si>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</si>
  <si>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</si>
  <si>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</si>
  <si>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</si>
  <si>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</si>
  <si>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</si>
  <si>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</si>
  <si>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</si>
  <si>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</si>
  <si>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</si>
  <si>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</si>
  <si>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</si>
  <si>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</si>
  <si>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</si>
  <si>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</si>
  <si>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</si>
  <si>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</si>
  <si>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</si>
  <si>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</si>
  <si>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</si>
  <si>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</si>
  <si>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</si>
  <si>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</si>
  <si>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</si>
  <si>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</si>
  <si>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</si>
  <si>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</si>
  <si>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</si>
  <si>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</si>
  <si>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TurboJetEngines</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</si>
  <si>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</si>
  <si>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</si>
  <si>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</si>
  <si>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</si>
  <si>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</si>
  <si>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</si>
  <si>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</si>
  <si>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</si>
  <si>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</si>
  <si>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</si>
  <si>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</si>
  <si>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</si>
  <si>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</si>
  <si>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</si>
  <si>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</si>
  <si>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</si>
  <si>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</si>
  <si>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</si>
  <si>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</si>
  <si>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</si>
  <si>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</si>
  <si>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</si>
  <si>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</si>
  <si>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</si>
  <si>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</si>
  <si>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</si>
  <si>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</si>
  <si>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</si>
  <si>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</si>
  <si>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</si>
  <si>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</si>
  <si>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</si>
  <si>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</si>
  <si>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</si>
  <si>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</si>
  <si>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</si>
  <si>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</si>
  <si>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</si>
  <si>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</si>
  <si>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</si>
  <si>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</si>
  <si>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</si>
  <si>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</si>
  <si>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</si>
  <si>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</si>
  <si>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</si>
  <si>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</si>
  <si>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</si>
  <si>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</si>
  <si>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</si>
  <si>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</si>
  <si>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</si>
  <si>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</si>
  <si>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</si>
  <si>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</si>
  <si>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</si>
  <si>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</si>
  <si>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</si>
  <si>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</si>
  <si>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</si>
  <si>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</si>
  <si>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</si>
  <si>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</si>
  <si>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</si>
  <si>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</si>
  <si>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</si>
  <si>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</si>
  <si>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</si>
  <si>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</si>
  <si>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</si>
  <si>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</si>
  <si>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</si>
  <si>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</si>
  <si>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</si>
  <si>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</si>
  <si>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</si>
  <si>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</si>
  <si>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</si>
  <si>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</si>
  <si>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</si>
  <si>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</si>
  <si>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</si>
  <si>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</si>
  <si>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</si>
  <si>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</si>
  <si>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</si>
  <si>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</si>
  <si>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</si>
  <si>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</si>
  <si>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</si>
  <si>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</si>
  <si>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</si>
  <si>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</si>
  <si>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</si>
  <si>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</si>
  <si>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</si>
  <si>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</si>
  <si>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</si>
  <si>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</si>
  <si>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</si>
  <si>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</si>
  <si>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</si>
  <si>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</si>
  <si>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</si>
  <si>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</si>
  <si>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</si>
  <si>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</si>
  <si>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</si>
  <si>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</si>
  <si>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</si>
  <si>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</si>
  <si>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</si>
  <si>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</si>
  <si>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</si>
  <si>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</si>
  <si>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</si>
  <si>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</si>
  <si>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PropulsionLithium</t>
  </si>
  <si>
    <t>PropulsionNuclear</t>
  </si>
  <si>
    <t>PropulsionFusion</t>
  </si>
  <si>
    <t>PropulsionBeamed</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</si>
  <si>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</si>
  <si>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</si>
  <si>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</si>
  <si>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</si>
  <si>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</si>
  <si>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</si>
  <si>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</si>
  <si>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</si>
  <si>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</si>
  <si>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</si>
  <si>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</si>
  <si>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</si>
  <si>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</si>
  <si>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</si>
  <si>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</si>
  <si>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</si>
  <si>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</si>
  <si>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</si>
  <si>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</si>
  <si>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</si>
  <si>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</si>
  <si>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</si>
  <si>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TurboFanEngines</t>
  </si>
  <si>
    <t>ScienceProbe</t>
  </si>
  <si>
    <t>ScienceGround</t>
  </si>
  <si>
    <t>OtherParts</t>
  </si>
  <si>
    <t>Unresearchable</t>
  </si>
  <si>
    <t>unresearchable</t>
  </si>
  <si>
    <t>Tantares Research Division</t>
  </si>
  <si>
    <t>Utility</t>
  </si>
  <si>
    <t>Mod</t>
  </si>
  <si>
    <t>Blank</t>
  </si>
  <si>
    <t>None</t>
  </si>
  <si>
    <t>UpgradeTypes</t>
  </si>
  <si>
    <t>name</t>
  </si>
  <si>
    <t>titleOrig</t>
  </si>
  <si>
    <t>entryCostOrig</t>
  </si>
  <si>
    <t>costOrig</t>
  </si>
  <si>
    <t>massOrig</t>
  </si>
  <si>
    <t>TechRequiredOrig</t>
  </si>
  <si>
    <t>entryCost</t>
  </si>
  <si>
    <t>cost</t>
  </si>
  <si>
    <t>mass</t>
  </si>
  <si>
    <t>dualJet</t>
  </si>
  <si>
    <t>hybrid</t>
  </si>
  <si>
    <t>ion</t>
  </si>
  <si>
    <t>EngineUpgrades</t>
  </si>
  <si>
    <t>aerospike</t>
  </si>
  <si>
    <t>dualMode</t>
  </si>
  <si>
    <t>jet</t>
  </si>
  <si>
    <t>other</t>
  </si>
  <si>
    <t>EngineFuelTypes</t>
  </si>
  <si>
    <t>kerolox</t>
  </si>
  <si>
    <t>hydrolox</t>
  </si>
  <si>
    <t>methalox</t>
  </si>
  <si>
    <t>hypergolic</t>
  </si>
  <si>
    <t>atomic</t>
  </si>
  <si>
    <t>tripleMode</t>
  </si>
  <si>
    <t>UpgradeDetails</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</si>
  <si>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</si>
  <si>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</si>
  <si>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</si>
  <si>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</si>
  <si>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</si>
  <si>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</si>
  <si>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</si>
  <si>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</si>
  <si>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</si>
  <si>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</si>
  <si>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</si>
  <si>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</si>
  <si>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</si>
  <si>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</si>
  <si>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</si>
  <si>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</si>
  <si>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</si>
  <si>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</si>
  <si>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</si>
  <si>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</si>
  <si>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</si>
  <si>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</si>
  <si>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</si>
  <si>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</si>
  <si>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</si>
  <si>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</si>
  <si>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</si>
  <si>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</si>
  <si>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</si>
  <si>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</si>
  <si>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</si>
  <si>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</si>
  <si>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</si>
  <si>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</si>
  <si>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</si>
  <si>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</si>
  <si>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</si>
  <si>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</si>
  <si>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</si>
  <si>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</si>
  <si>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</si>
  <si>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</si>
  <si>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</si>
  <si>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</si>
  <si>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</si>
  <si>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</si>
  <si>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</si>
  <si>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</si>
  <si>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</si>
  <si>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</si>
  <si>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</si>
  <si>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</si>
  <si>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</si>
  <si>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</si>
  <si>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</si>
  <si>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</si>
  <si>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</si>
  <si>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</si>
  <si>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</si>
  <si>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</si>
  <si>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</si>
  <si>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</si>
  <si>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</si>
  <si>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</si>
  <si>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</si>
  <si>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</si>
  <si>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</si>
  <si>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</si>
  <si>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</si>
  <si>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</si>
  <si>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</si>
  <si>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</si>
  <si>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</si>
  <si>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</si>
  <si>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</si>
  <si>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</si>
  <si>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</si>
  <si>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</si>
  <si>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</si>
  <si>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</si>
  <si>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</si>
  <si>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</si>
  <si>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</si>
  <si>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</si>
  <si>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</si>
  <si>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</si>
  <si>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</si>
  <si>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</si>
  <si>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</si>
  <si>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</si>
  <si>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</si>
  <si>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</si>
  <si>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</si>
  <si>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</si>
  <si>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</si>
  <si>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</si>
  <si>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</si>
  <si>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</si>
  <si>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</si>
  <si>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</si>
  <si>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</si>
  <si>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</si>
  <si>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</si>
  <si>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</si>
  <si>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</si>
  <si>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</si>
  <si>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</si>
  <si>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</si>
  <si>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</si>
  <si>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</si>
  <si>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</si>
  <si>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</si>
  <si>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</si>
  <si>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</si>
  <si>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</si>
  <si>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</si>
  <si>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</si>
  <si>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</si>
  <si>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</si>
  <si>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</si>
  <si>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</si>
  <si>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</si>
  <si>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</si>
  <si>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</si>
  <si>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</si>
  <si>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</si>
  <si>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</si>
  <si>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</si>
  <si>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</si>
  <si>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</si>
  <si>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</si>
  <si>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</si>
  <si>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</si>
  <si>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</si>
  <si>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</si>
  <si>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</si>
  <si>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</si>
  <si>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</si>
  <si>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</si>
  <si>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</si>
  <si>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</si>
  <si>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</si>
  <si>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</si>
  <si>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</si>
  <si>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</si>
  <si>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</si>
  <si>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</si>
  <si>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</si>
  <si>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</si>
  <si>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</si>
  <si>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</si>
  <si>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</si>
  <si>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</si>
  <si>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</si>
  <si>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</si>
  <si>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</si>
  <si>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</si>
  <si>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</si>
  <si>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</si>
  <si>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</si>
  <si>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</si>
  <si>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</si>
  <si>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</si>
  <si>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</si>
  <si>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</si>
  <si>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</si>
  <si>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</si>
  <si>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</si>
  <si>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</si>
  <si>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</si>
  <si>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</si>
  <si>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</si>
  <si>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</si>
  <si>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</si>
  <si>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</si>
  <si>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</si>
  <si>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</si>
  <si>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</si>
  <si>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</si>
  <si>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</si>
  <si>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</si>
  <si>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</si>
  <si>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</si>
  <si>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</si>
  <si>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</si>
  <si>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</si>
  <si>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</si>
  <si>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</si>
  <si>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</si>
  <si>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</si>
  <si>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</si>
  <si>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</si>
  <si>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</si>
  <si>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</si>
  <si>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</si>
  <si>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</si>
  <si>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</si>
  <si>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</si>
  <si>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</si>
  <si>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</si>
  <si>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</si>
  <si>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</si>
  <si>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</si>
  <si>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</si>
  <si>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</si>
  <si>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</si>
  <si>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</si>
  <si>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</si>
  <si>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</si>
  <si>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</si>
  <si>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</si>
  <si>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</si>
  <si>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</si>
  <si>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</si>
  <si>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</si>
  <si>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liquidEngine2</t>
  </si>
  <si>
    <t>LV-T45 "Swivel" Liquid Fuel Engine</t>
  </si>
  <si>
    <t>Swivel</t>
  </si>
  <si>
    <t>baseFuel</t>
  </si>
  <si>
    <t>fuelKerolox</t>
  </si>
  <si>
    <t>fuelHydrolox</t>
  </si>
  <si>
    <t>fuelMethalox</t>
  </si>
  <si>
    <t>fuelHypergolic</t>
  </si>
  <si>
    <t>partUpgradeKerolox</t>
  </si>
  <si>
    <t>partUpgradeHydrolox</t>
  </si>
  <si>
    <t>partUpgradeMethalox</t>
  </si>
  <si>
    <t>partUpgradeHypergolic</t>
  </si>
  <si>
    <t>Prototype Cryogenic Rocketry</t>
  </si>
  <si>
    <t>Squad/Parts</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</si>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</sst>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BD92DE"/>
        <bgColor indexed="64"/>
      </patternFill>
    </fill>
  </fills>
  <borders count="10">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58">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9" xfId="0" applyFont="1" applyFill="1" applyBorder="1"/>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1" fillId="3" borderId="0" xfId="0" applyFont="1" applyFill="1" applyAlignment="1">
      <alignment horizontal="right"/>
    </xf>
    <xf numFmtId="0" fontId="1" fillId="3" borderId="0" xfId="0" applyFont="1" applyFill="1"/>
    <xf numFmtId="0" fontId="1" fillId="8" borderId="0" xfId="0" applyFont="1" applyFill="1" applyAlignment="1">
      <alignment horizontal="right"/>
    </xf>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12">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M2" totalsRowShown="0" headerRowDxfId="111" dataDxfId="110">
  <autoFilter ref="A1:BM2" xr:uid="{08EAA9B2-5FBF-4BBF-828E-A2C6023D6DB5}"/>
  <tableColumns count="65">
    <tableColumn id="1" xr3:uid="{B89EC6BD-ED89-4631-AC7B-3502E8F2D8D4}" name="mod" dataDxfId="109"/>
    <tableColumn id="2" xr3:uid="{23BF22B3-C2F0-48CB-A91F-F2E42B916F9A}" name="folder" dataDxfId="108"/>
    <tableColumn id="3" xr3:uid="{88EC48A5-8A1C-4864-9535-5144FA848433}" name="name" dataDxfId="107"/>
    <tableColumn id="4" xr3:uid="{AB7EAC0C-BAF1-44EF-9627-9A32AA49355D}" name="titleOrig" dataDxfId="106"/>
    <tableColumn id="5" xr3:uid="{819E9741-BC34-4451-838E-305E1EFED236}" name="mfg" dataDxfId="105"/>
    <tableColumn id="6" xr3:uid="{6D27CE16-D57E-4CFF-8D39-28FF494487D5}" name="cat" dataDxfId="104"/>
    <tableColumn id="7" xr3:uid="{D6AEEC06-791A-4C30-BB3F-2E37E7C37B79}" name="entryCostOrig" dataDxfId="103"/>
    <tableColumn id="8" xr3:uid="{C392BE92-D968-4640-B6F2-86EC68B6C2BC}" name="costOrig" dataDxfId="102"/>
    <tableColumn id="9" xr3:uid="{BD399530-18BD-4194-8A98-C88543A62215}" name="massOrig" dataDxfId="101"/>
    <tableColumn id="10" xr3:uid="{C2E201DC-82E5-4500-AF0F-4E1D4C7F9CBF}" name="TechRequiredOrig" dataDxfId="100"/>
    <tableColumn id="11" xr3:uid="{F3186874-0DC3-4479-A13A-F382C120B50E}" name="Blank" dataDxfId="99"/>
    <tableColumn id="12" xr3:uid="{8BC98983-C63F-4B8B-A3BD-AADF6B24ADAF}" name="Code" dataDxfId="98">
      <calculatedColumnFormula>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97">
      <calculatedColumnFormula>_xlfn.XLOOKUP(_xlfn.CONCAT(N2,O2),Templates!$G$1:$G$2000,Templates!$A$1:$A$2000,"Not Found",0,1)</calculatedColumnFormula>
    </tableColumn>
    <tableColumn id="13" xr3:uid="{1E269CFC-D216-452D-AE0C-8562FD5810BC}" name="techBranch" dataDxfId="96"/>
    <tableColumn id="14" xr3:uid="{867B3ED4-466A-4682-A665-1A29073B22AF}" name="techTier" dataDxfId="95"/>
    <tableColumn id="15" xr3:uid="{434C247F-922E-44E6-BFFD-0BDF95413166}" name="upgrade" dataDxfId="94"/>
    <tableColumn id="17" xr3:uid="{F2D16C8B-374D-484D-A190-712D100A07A2}" name="title" dataDxfId="93"/>
    <tableColumn id="18" xr3:uid="{8EF67EC3-7F34-4B6E-8AA0-6A9D1B1F49DA}" name="entryCost" dataDxfId="92"/>
    <tableColumn id="19" xr3:uid="{54BDF019-10EC-405F-BA55-55D8E92919D5}" name="cost" dataDxfId="91"/>
    <tableColumn id="20" xr3:uid="{40B2872A-8DF4-44CC-A965-8F57C4106566}" name="mass" dataDxfId="90"/>
    <tableColumn id="21" xr3:uid="{20D50244-4908-4A4E-9B6A-3FEB7844B500}" name="extraCode" dataDxfId="89"/>
    <tableColumn id="22" xr3:uid="{F72365A2-DF4B-4BE0-940F-CD8082D679C1}" name="UpgradeDetails" dataDxfId="88"/>
    <tableColumn id="67" xr3:uid="{32B8E5FA-977A-4CA7-A5AB-F603FF6F0121}" name="baseFuel" dataDxfId="87"/>
    <tableColumn id="23" xr3:uid="{7F7A49DE-B559-424B-8240-65DD5DDE1492}" name="fuelKerolox" dataDxfId="86"/>
    <tableColumn id="24" xr3:uid="{18A00379-5B47-471E-97CE-E537837F9833}" name="fuelHydrolox" dataDxfId="85"/>
    <tableColumn id="25" xr3:uid="{B7343F0A-3053-47D4-B910-CBC7DFFD5A7D}" name="fuelMethalox" dataDxfId="84"/>
    <tableColumn id="26" xr3:uid="{D0DF4F76-0132-462E-A0E9-5834F6D7C684}" name="fuelHypergolic" dataDxfId="83"/>
    <tableColumn id="27" xr3:uid="{92710752-456A-4F7B-8F07-2D643831B44B}" name="tankSizes" dataDxfId="82"/>
    <tableColumn id="49" xr3:uid="{7C6E226A-1288-4392-B6D2-2EBD021D520C}" name="fuelSwitchIgnore" dataDxfId="81"/>
    <tableColumn id="28" xr3:uid="{1598DD3A-D08A-4A26-A662-0B905CB4A312}" name="deprecated" dataDxfId="80"/>
    <tableColumn id="59" xr3:uid="{51A4760B-3ABE-4F6C-A9F2-3F732CA0D9DC}" name="engineName" dataDxfId="79"/>
    <tableColumn id="29" xr3:uid="{049E1317-60EF-47BF-B8AD-1FD4DDE4B8CD}" name="modEngines" dataDxfId="78"/>
    <tableColumn id="30" xr3:uid="{A9ECFC8D-4F97-447A-AAD2-92AF8B942EEA}" name="maxThrust" dataDxfId="77"/>
    <tableColumn id="31" xr3:uid="{EB519740-A0B7-4F52-B45E-E3E5F9B2CD91}" name="i0" dataDxfId="76"/>
    <tableColumn id="32" xr3:uid="{83014606-260C-4670-8A25-CAAD83671F87}" name="i1" dataDxfId="75"/>
    <tableColumn id="33" xr3:uid="{892083DB-7460-4DAD-A485-B9C08B653852}" name="i2" dataDxfId="74"/>
    <tableColumn id="34" xr3:uid="{F7CC4D5F-CEC8-488F-8698-E759663E9C7A}" name="i3" dataDxfId="73"/>
    <tableColumn id="35" xr3:uid="{7E7E0340-A380-4D50-96B2-597B4BD31529}" name="i4" dataDxfId="72"/>
    <tableColumn id="37" xr3:uid="{8499540C-23C8-4B6A-8885-BEC3F70E313C}" name="ModuleEngines" dataDxfId="7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70">
      <calculatedColumnFormula>_xlfn.XLOOKUP(Parts[[#This Row],[UpgradeDetails]],tbl_EngineUpgrades[EngineUpgrades],tbl_EngineUpgrades[Template],"",0,1)</calculatedColumnFormula>
    </tableColumn>
    <tableColumn id="43" xr3:uid="{367B0599-1CB2-4DF0-A297-497360F2CB8F}" name="engineID0" dataDxfId="69"/>
    <tableColumn id="42" xr3:uid="{E9E34781-B765-4684-8353-51CAD3D41534}" name="engineID1" dataDxfId="68"/>
    <tableColumn id="41" xr3:uid="{0DB3D858-9349-4C1A-B35D-D2CC2ED06DD0}" name="engineID2" dataDxfId="67"/>
    <tableColumn id="44" xr3:uid="{73178C88-C747-4E6B-914B-ED5BA7B97B04}" name="waterfall" dataDxfId="66"/>
    <tableColumn id="45" xr3:uid="{809E2F88-4E3F-4F54-A996-76DAAEE76107}" name="waterfallKerolox" dataDxfId="65"/>
    <tableColumn id="46" xr3:uid="{9C4D97C7-1B4B-4226-8DC1-375F73640F0C}" name="waterfallHydrolox" dataDxfId="64"/>
    <tableColumn id="47" xr3:uid="{CD483828-34EC-481E-AD34-E21E3B9A417C}" name="waterfallMethalox" dataDxfId="63"/>
    <tableColumn id="48" xr3:uid="{C51AD1C8-9651-427F-8A4A-9FDCAB91D98C}" name="waterfallHypergolic" dataDxfId="62"/>
    <tableColumn id="53" xr3:uid="{9BAA9EAC-6118-414B-A1E1-D2C7B7781AA6}" name="baseSkinTemp" dataDxfId="61"/>
    <tableColumn id="52" xr3:uid="{409F2972-053B-4248-B9E1-9611A1E93396}" name="upgradeSkinTemp" dataDxfId="60"/>
    <tableColumn id="60" xr3:uid="{C409C270-6F92-4432-9707-4451DC114C3E}" name="modAntenna" dataDxfId="59"/>
    <tableColumn id="61" xr3:uid="{2049E982-B67E-42FC-A1A2-1F14DF60F80D}" name="packetInterval" dataDxfId="58"/>
    <tableColumn id="64" xr3:uid="{DE13C9B7-B659-4DEB-891F-ED3E3E26F5AF}" name="packetSize" dataDxfId="57"/>
    <tableColumn id="63" xr3:uid="{7714B1A3-7150-464D-A9A8-F5A3E938EED8}" name="packetResourceCost" dataDxfId="56"/>
    <tableColumn id="62" xr3:uid="{8B9C7240-4A23-4F31-9EBF-2F29A2A091B6}" name="antennaPower" dataDxfId="55"/>
    <tableColumn id="65" xr3:uid="{DC3E5468-2D47-4FC9-A527-8F0E73EFC204}" name="antennaCombinable" dataDxfId="54"/>
    <tableColumn id="66" xr3:uid="{41035221-B5DC-4C0C-9880-887036D5CB25}" name="ModuleDataTransmitter" dataDxfId="53">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52">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51">
      <calculatedColumnFormula>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50">
      <calculatedColumnFormula>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calculatedColumnFormula>
    </tableColumn>
    <tableColumn id="56" xr3:uid="{D8206850-EA9D-4F48-9A37-EB2206D0C6E7}" name="partUpgradeHydrolox" dataDxfId="49">
      <calculatedColumnFormula>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calculatedColumnFormula>
    </tableColumn>
    <tableColumn id="58" xr3:uid="{EBF61740-84E3-4301-9A96-7EF9D57248BA}" name="partUpgradeMethalox" dataDxfId="48">
      <calculatedColumnFormula>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calculatedColumnFormula>
    </tableColumn>
    <tableColumn id="57" xr3:uid="{24604E69-6112-4D05-8EA9-13FB0F7D3399}" name="partUpgradeHypergolic" dataDxfId="47">
      <calculatedColumnFormula>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calculatedColumnFormula>
    </tableColumn>
    <tableColumn id="51" xr3:uid="{3EC99BE9-1597-4156-B58E-3B8ECBEF0A71}" name="localization" dataDxfId="46">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45">
      <calculatedColumnFormula>MIN(Parts[[#This Row],[techTier]]+2,MAX(INDIRECT(N2)))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44" dataDxfId="43">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42"/>
    <tableColumn id="2" xr3:uid="{3EE15278-00D2-4CFD-AFCD-E5B0773A1F9F}" name="-2" dataDxfId="41"/>
    <tableColumn id="3" xr3:uid="{C6D83E15-739A-4492-86F3-60747F49BEF2}" name="-1.5" dataDxfId="40"/>
    <tableColumn id="4" xr3:uid="{07E0005E-EA05-4005-AC95-6AD22C371B01}" name="-1" dataDxfId="39"/>
    <tableColumn id="5" xr3:uid="{83B1CDE6-35BA-4450-B59A-E29B3BE20EEF}" name="-0.5" dataDxfId="38"/>
    <tableColumn id="6" xr3:uid="{EBBC2466-4937-437D-9F7A-C2244C0B1E32}" name="0" dataDxfId="37"/>
    <tableColumn id="7" xr3:uid="{8B332BDC-E68D-4B36-A7AF-FA770E35D2BD}" name="0.5" dataDxfId="36"/>
    <tableColumn id="8" xr3:uid="{5B5AAF49-6823-4327-9903-744484F35591}" name="1" dataDxfId="35"/>
    <tableColumn id="9" xr3:uid="{3A00162F-CD22-4BA3-B176-87781EF96717}" name="1.5" dataDxfId="34"/>
    <tableColumn id="10" xr3:uid="{0ED43C87-6780-4160-83C3-B7EE21115F9E}" name="2" dataDxfId="33"/>
    <tableColumn id="11" xr3:uid="{1EF3BA5C-5E2E-4AE2-8F09-3B095AAC84C6}" name="2.5" dataDxfId="32"/>
    <tableColumn id="12" xr3:uid="{709446F0-DBEC-410B-ABCC-249CAAAD1B04}" name="3" dataDxfId="31"/>
    <tableColumn id="13" xr3:uid="{31A633F5-BC2B-4C4D-9287-A60F7C03C585}" name="3.5" dataDxfId="30"/>
    <tableColumn id="14" xr3:uid="{0A85D2B2-C6C6-41BD-A2AB-82FAFBBA5E2C}" name="4" dataDxfId="29"/>
    <tableColumn id="15" xr3:uid="{9D04BB63-2A08-4688-84AA-5DE8D2817947}" name="4.5" dataDxfId="28"/>
    <tableColumn id="16" xr3:uid="{60E11BCF-F3AE-48DC-A8DD-F75677C6A842}" name="5" dataDxfId="27"/>
    <tableColumn id="17" xr3:uid="{BA6C49CB-7FBD-4104-8EC8-41DE7622FFA6}" name="5.5" dataDxfId="26"/>
    <tableColumn id="18" xr3:uid="{196653AE-82C7-4A73-9D88-6974D3603CC1}" name="6" dataDxfId="25"/>
    <tableColumn id="19" xr3:uid="{3AC00284-A8C8-400C-BED3-85DC7507964D}" name="6.5" dataDxfId="24"/>
    <tableColumn id="20" xr3:uid="{C34387F2-9B3E-4872-81F2-F25A4E8AD8EC}" name="7" dataDxfId="23"/>
    <tableColumn id="21" xr3:uid="{995C9836-E9CF-4597-84D2-43322F8E1D6B}" name="7.5" dataDxfId="22"/>
    <tableColumn id="22" xr3:uid="{E82CDE82-0B0C-43AF-A192-94959D718CF1}" name="8" dataDxfId="21"/>
    <tableColumn id="23" xr3:uid="{B461DF87-03FB-454D-BA3A-AA3D7C365C2A}" name="8.5" dataDxfId="20"/>
    <tableColumn id="24" xr3:uid="{86619078-FD1D-4579-B868-7279F58C9766}" name="9" dataDxfId="19"/>
    <tableColumn id="25" xr3:uid="{46B4456D-AA4B-4429-BAB5-724B0F29A071}" name="9.5" dataDxfId="18"/>
    <tableColumn id="26" xr3:uid="{69671739-A91C-4DE0-982D-C33FE18EFA76}" name="10" dataDxfId="17"/>
    <tableColumn id="27" xr3:uid="{C8C34315-A1BD-483D-9306-A828F8CB21B9}" name="10.5" dataDxfId="16"/>
    <tableColumn id="28" xr3:uid="{17B4E2A7-8B8E-40D8-81D1-B16C65CB6604}" name="11" dataDxfId="15"/>
    <tableColumn id="29" xr3:uid="{F0EC64D8-C306-44EA-AECF-2DA9D82E65A9}" name="11.5" dataDxfId="14"/>
    <tableColumn id="30" xr3:uid="{2FA1933D-B7E7-4359-B5B8-85970FA95509}" name="12" dataDxfId="13"/>
    <tableColumn id="31" xr3:uid="{94C37E9A-8433-4125-8083-FC98A2D680E0}" name="12.5" dataDxfId="12"/>
    <tableColumn id="32" xr3:uid="{11C2A606-174F-4C58-AABA-71D6B728FBFC}" name="13" dataDxfId="11"/>
    <tableColumn id="33" xr3:uid="{708A7372-554F-48C6-B8D3-556786C193E9}" name="13.5" dataDxfId="10"/>
    <tableColumn id="34" xr3:uid="{DB49208B-833B-4F5B-BC1B-7653BA1F8094}" name="14" dataDxfId="9"/>
    <tableColumn id="35" xr3:uid="{02FC4F17-73BC-4FAE-9C51-C6CBD8C2D217}" name="14.5" dataDxfId="8"/>
    <tableColumn id="36" xr3:uid="{273A7E6F-ED81-4748-A8B1-DCA5BD74F7D4}" name="15"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filterColumn colId="0">
      <filters>
        <filter val="aBitMoreExoticCryoPropulsion"/>
        <filter val="aBitMoreExoticLiquidFuelPropulsion"/>
        <filter val="aBitMoreExoticPropulsion"/>
        <filter val="actuators"/>
        <filter val="adapters"/>
        <filter val="advActuators"/>
        <filter val="advAerodynamics"/>
        <filter val="advAerospaceEngineering"/>
        <filter val="advancedAvionics"/>
        <filter val="advancedCryoRocketry"/>
        <filter val="advancedDecoupling"/>
        <filter val="advancedDocking"/>
        <filter val="advancedEnginePlates"/>
        <filter val="advancedFlexibleFuelSystems"/>
        <filter val="advancedFlightSystems"/>
        <filter val="advancedLiquidFuelRocketry"/>
        <filter val="advancedMotors"/>
        <filter val="advancedRadiators"/>
        <filter val="advancedReentryModule"/>
        <filter val="advancedStations"/>
        <filter val="advColonization"/>
        <filter val="advConstruction"/>
        <filter val="advElectrics"/>
        <filter val="advEMSystems"/>
        <filter val="advExploration"/>
        <filter val="advFlightControl"/>
        <filter val="advFuelSystems"/>
        <filter val="advFusionReactions"/>
        <filter val="advFusionRockets"/>
        <filter val="advGriddedThrusters"/>
        <filter val="advHeatManagement"/>
        <filter val="advIonPropulsion"/>
        <filter val="advLanding"/>
        <filter val="advLogistics"/>
        <filter val="advMetalworks"/>
        <filter val="advNuclearPower"/>
        <filter val="advNuclearPropulsion"/>
        <filter val="advOffworldMining"/>
        <filter val="advPVMaterials"/>
        <filter val="advRocketry"/>
        <filter val="advScienceTech"/>
        <filter val="advSolarTech"/>
        <filter val="advUnmanned"/>
        <filter val="aerodynamicSystems"/>
        <filter val="aerographite"/>
        <filter val="aerospaceComposites"/>
        <filter val="aerospaceTech"/>
        <filter val="airLaunch"/>
        <filter val="algebra"/>
        <filter val="antennaArrays"/>
        <filter val="antimatterPower"/>
        <filter val="appliedHighEnergyPhysics"/>
        <filter val="appliedScience"/>
        <filter val="artificialConsciousness"/>
        <filter val="artificialIntelligence"/>
        <filter val="automatedDecouplingSystems"/>
        <filter val="automation"/>
        <filter val="aviation"/>
        <filter val="avionics"/>
        <filter val="basicCommandModules"/>
        <filter val="basicConstruction"/>
        <filter val="basicCryoRocketry"/>
        <filter val="basicFlightControl"/>
        <filter val="basicFuelSystems"/>
        <filter val="basicLanding"/>
        <filter val="basicLaunchStands"/>
        <filter val="basicLiquidFuelRocketry"/>
        <filter val="basicReEntry"/>
        <filter val="basicReentryModule"/>
        <filter val="basicRocketry"/>
        <filter val="basicSatellites"/>
        <filter val="basicScience"/>
        <filter val="batteryTech"/>
        <filter val="bioActivatedAerographite"/>
        <filter val="colonization"/>
        <filter val="colossalCryoRocketry"/>
        <filter val="colossalLiquidFuelRocketry"/>
        <filter val="colossalRocketry"/>
        <filter val="commandModules"/>
        <filter val="commandModulesExtensions"/>
        <filter val="communicationSatellites"/>
        <filter val="composites"/>
        <filter val="cuttingEdgeSolarTech"/>
        <filter val="decoupling"/>
        <filter val="deepSpaceOpticalCommunications"/>
        <filter val="deprecated"/>
        <filter val="digitalSignalProcessing"/>
        <filter val="docking"/>
        <filter val="earlyActuators"/>
        <filter val="earlyConstruction"/>
        <filter val="earlyFlight"/>
        <filter val="earlyFuelSystems"/>
        <filter val="earlyIonPropulsion"/>
        <filter val="earlyLiquidFuelPropulsionSystems"/>
        <filter val="earlyLogistics"/>
        <filter val="earlyNuclearSystems"/>
        <filter val="earlyPropulsionSystems"/>
        <filter val="earlySatellites"/>
        <filter val="earlySolar"/>
        <filter val="earlyStations"/>
        <filter val="efficientFlightSystems"/>
        <filter val="electrics"/>
        <filter val="electronics"/>
        <filter val="engineering101"/>
        <filter val="enginePlates"/>
        <filter val="enhancedSurvivability"/>
        <filter val="evenHeavierCryoRocketry"/>
        <filter val="evenHeavierLiquidFuelRocketry"/>
        <filter val="evenHeavierRocketry"/>
        <filter val="exactScience"/>
        <filter val="exoticAlloys"/>
        <filter val="exoticControl"/>
        <filter val="exoticCryoPropulsion"/>
        <filter val="exoticElectricalSystems"/>
        <filter val="exoticFuelStorage"/>
        <filter val="exoticFusionRockets"/>
        <filter val="exoticGriddedThrusters"/>
        <filter val="exoticLiquidFuelPropulsion"/>
        <filter val="exoticNuclearPower"/>
        <filter val="exoticNuclearPropulsion"/>
        <filter val="exoticPlasmaPropulsion"/>
        <filter val="exoticPropulsion"/>
        <filter val="exoticPVMaterials"/>
        <filter val="exoticRadiators"/>
        <filter val="exoticReactions"/>
        <filter val="exoticSolarTech"/>
        <filter val="expAircraftEngines"/>
        <filter val="expCryoAircraftEngines"/>
        <filter val="experimentalActuators"/>
        <filter val="experimentalAerodynamics"/>
        <filter val="experimentalAerospaceTech"/>
        <filter val="experimentalControl"/>
        <filter val="experimentalCryoPropulsion"/>
        <filter val="experimentalCryoRocketry"/>
        <filter val="experimentalElectricalSystems"/>
        <filter val="experimentalElectrics"/>
        <filter val="experimentalFlightSystems"/>
        <filter val="experimentalHeatManagement"/>
        <filter val="experimentalLiquidFuelPropulsion"/>
        <filter val="experimentalLiquidFuelRocketry"/>
        <filter val="experimentalPropulsion"/>
        <filter val="experimentalRocketry"/>
        <filter val="experimentalScience"/>
        <filter val="expGriddedThrusters"/>
        <filter val="expLiquidFuelAircraftEngines"/>
        <filter val="expNuclearPower"/>
        <filter val="expNuclearPropulsion"/>
        <filter val="expPVMaterials"/>
        <filter val="extremeElectricalSystems"/>
        <filter val="extremeFuelStorage"/>
        <filter val="extremeFusionRockets"/>
        <filter val="extremeHighEnergyPhysics"/>
        <filter val="extremeNuclearPropulsion"/>
        <filter val="extremePlasmaPropulsion"/>
        <filter val="extremePVMaterials"/>
        <filter val="extremeRadiators"/>
        <filter val="extremeReactions"/>
        <filter val="fairings"/>
        <filter val="fasterThanLightTech"/>
        <filter val="fieldScience"/>
        <filter val="firstFlight"/>
        <filter val="flexibleFuelSolutions"/>
        <filter val="flightControl"/>
        <filter val="fuelLines"/>
        <filter val="fuelSystems"/>
        <filter val="fusionPower"/>
        <filter val="fusionRockets"/>
        <filter val="gargantuanBoosters"/>
        <filter val="generalConstruction"/>
        <filter val="generalCryoRocketry"/>
        <filter val="generalLaunchPad"/>
        <filter val="generalLiquidFuelRocketry"/>
        <filter val="generalRocketry"/>
        <filter val="giganticCryoRocketry"/>
        <filter val="giganticLiquidFuelRocketry"/>
        <filter val="giganticRocketry"/>
        <filter val="groundScience"/>
        <filter val="groundVehicles"/>
        <filter val="heatManagementSystems"/>
        <filter val="heatShields"/>
        <filter val="heavierCryoRocketry"/>
        <filter val="heavierLiquidFuelRocketry"/>
        <filter val="heavierRocketry"/>
        <filter val="heavyAerodynamics"/>
        <filter val="heavyCommandCenters"/>
        <filter val="heavyCommandModules"/>
        <filter val="heavyCommandModulesExtensions"/>
        <filter val="heavyCryoRocketry"/>
        <filter val="heavyDutyLandingFrames"/>
        <filter val="heavyLanders"/>
        <filter val="heavyLanding"/>
        <filter val="heavyLiquidFuelRocketry"/>
        <filter val="heavyRocketry"/>
        <filter val="highAltitudeFlight"/>
        <filter val="highEnergyScience"/>
        <filter val="highGainCommunications"/>
        <filter val="highPerformanceFlexibleFuelSystems"/>
        <filter val="highPerformanceFuelSystems"/>
        <filter val="highPowerElectricalSystems"/>
        <filter val="highPowerExoticNuclearPropulsion"/>
        <filter val="highTechElectricalSystems"/>
        <filter val="hugeBoosters"/>
        <filter val="hugeFlexibleFuelSystems"/>
        <filter val="hybridAircraftEngines"/>
        <filter val="hybridCryoAircraftEngines"/>
        <filter val="hybridLiquidFuelAircraftEngines"/>
        <filter val="hydroponics"/>
        <filter val="hypersonicFlight"/>
        <filter val="improvedNuclearPropulsion"/>
        <filter val="improvedSolarTech"/>
        <filter val="insaneNuclearPropulsion"/>
        <filter val="intermediateHeatManagement"/>
        <filter val="ionPropulsion"/>
        <filter val="isru"/>
        <filter val="landing"/>
        <filter val="landingFrames"/>
        <filter val="largeBoosters"/>
        <filter val="largeElectrics"/>
        <filter val="largeFlexibleFuelSystems"/>
        <filter val="largeNuclearPower"/>
        <filter val="largerBoosters"/>
        <filter val="largeUnmanned"/>
        <filter val="largeVolumeContainment"/>
        <filter val="launchPlates"/>
        <filter val="launchStands"/>
        <filter val="liquidFuelPressureFedPropulsion"/>
        <filter val="liquidFuelPropulsionSystems"/>
        <filter val="lithiumFuelSystems"/>
        <filter val="logistics"/>
        <filter val="longTermHabitation"/>
        <filter val="longTermScienceTech"/>
        <filter val="lowGainCommunications"/>
        <filter val="mechatronics"/>
        <filter val="mediumBoosters"/>
        <filter val="metaMaterials"/>
        <filter val="metascience"/>
        <filter val="microwavePowerTransmission"/>
        <filter val="miniaturization"/>
        <filter val="nobleGasFuelSystems"/>
        <filter val="nonCommercialFlight"/>
        <filter val="noseCones"/>
        <filter val="nuclearFuelSystems"/>
        <filter val="nuclearPower"/>
        <filter val="nuclearPropulsion"/>
        <filter val="offworldManufacturing"/>
        <filter val="omegaSolarTech"/>
        <filter val="orbitalAssembly"/>
        <filter val="orbitalMegastructures"/>
        <filter val="otherParts"/>
        <filter val="parabolicAntennas"/>
        <filter val="plasmaPropulsion"/>
        <filter val="precisionEngineering"/>
        <filter val="precisionLiquidFuelPropulsion"/>
        <filter val="precisionPropulsion"/>
        <filter val="pressureFedPropulsion"/>
        <filter val="primitiveConstruction"/>
        <filter val="proceduralWings"/>
        <filter val="propulsionSystems"/>
        <filter val="prototypeBoosters"/>
        <filter val="prototypeCryoRocketry"/>
        <filter val="prototypeFlightControl"/>
        <filter val="prototypeFuelSystems"/>
        <filter val="prototypeLiquidFuelFlightControl"/>
        <filter val="prototypeLiquidFuelRocketry"/>
        <filter val="prototypeRocketry"/>
        <filter val="prototypeSatellites"/>
        <filter val="quantumCommunications"/>
        <filter val="quantumGravity"/>
        <filter val="quantumReactions"/>
        <filter val="quantumSolarTech"/>
        <filter val="recycling"/>
        <filter val="reentryModule"/>
        <filter val="resourceExploitation"/>
        <filter val="saturnLaunchPad"/>
        <filter val="science201"/>
        <filter val="scienceTech"/>
        <filter val="scientificOutposts"/>
        <filter val="serviceModules"/>
        <filter val="shortTermHabitation"/>
        <filter val="shuttleLaunchPad"/>
        <filter val="signalProcessing"/>
        <filter val="simpleCommandModules"/>
        <filter val="simpleCommandModulesExtensions"/>
        <filter val="smallBoosters"/>
        <filter val="solarTech"/>
        <filter val="soyuzLaunchBase"/>
        <filter val="spaceExploration"/>
        <filter val="specializedCommandCenters"/>
        <filter val="specializedCommandModules"/>
        <filter val="specializedConstruction"/>
        <filter val="specializedControl"/>
        <filter val="specializedElectrics"/>
        <filter val="specializedFlightSystems"/>
        <filter val="specializedFuelStorage"/>
        <filter val="specializedFusionRockets"/>
        <filter val="specializedLanders"/>
        <filter val="specializedPlasmaGeneration"/>
        <filter val="specializedPVMaterials"/>
        <filter val="specializedRadiators"/>
        <filter val="specializedScienceTech"/>
        <filter val="stability"/>
        <filter val="start"/>
        <filter val="storageTech"/>
        <filter val="streamlinedFlight"/>
        <filter val="subsonicFlight"/>
        <filter val="supersonicFlight"/>
        <filter val="survivability"/>
        <filter val="testPilots"/>
        <filter val="tier0"/>
        <filter val="tier0_bottom"/>
        <filter val="tier1"/>
        <filter val="tier1_bottom"/>
        <filter val="tier10"/>
        <filter val="tier10_bottom"/>
        <filter val="tier11"/>
        <filter val="tier11_bottom"/>
        <filter val="tier12"/>
        <filter val="tier12_bottom"/>
        <filter val="tier13"/>
        <filter val="tier13_bottom"/>
        <filter val="tier14"/>
        <filter val="tier14_bottom"/>
        <filter val="tier15"/>
        <filter val="tier15_bottom"/>
        <filter val="tier2"/>
        <filter val="tier2_bottom"/>
        <filter val="tier3"/>
        <filter val="tier3_bottom"/>
        <filter val="tier4"/>
        <filter val="tier4_bottom"/>
        <filter val="tier5"/>
        <filter val="tier5_bottom"/>
        <filter val="tier6"/>
        <filter val="tier6_bottom"/>
        <filter val="tier7"/>
        <filter val="tier7_bottom"/>
        <filter val="tier8"/>
        <filter val="tier8_bottom"/>
        <filter val="tier9"/>
        <filter val="tier9_bottom"/>
        <filter val="tinyBoosters"/>
        <filter val="ultraHighEnergyPhysics"/>
        <filter val="unifiedFieldTheory"/>
        <filter val="unmannedTech"/>
        <filter val="veryHeavyCryoRocketry"/>
        <filter val="veryHeavyLiquidFuelRocketry"/>
        <filter val="veryHeavyRocketry"/>
        <filter val="xBandCommunications"/>
      </filters>
    </filterColumn>
  </autoFilter>
  <sortState xmlns:xlrd2="http://schemas.microsoft.com/office/spreadsheetml/2017/richdata2" ref="A3:T351">
    <sortCondition ref="B3:B351"/>
    <sortCondition ref="C3:C351"/>
  </sortState>
  <tableColumns count="20">
    <tableColumn id="13" xr3:uid="{D488349F-CA33-4D08-AD4D-CBBB3DDD6D0E}" name="id" dataDxfId="6"/>
    <tableColumn id="2" xr3:uid="{70710B09-E692-4BD4-82C8-37E9E9F7566E}" name="tier" dataDxfId="5">
      <calculatedColumnFormula>VLOOKUP(primary[[#This Row],[id]],TreeDesign!$A$3:$C$500,2,FALSE)</calculatedColumnFormula>
    </tableColumn>
    <tableColumn id="1" xr3:uid="{31C2D982-491C-4BA9-847A-3741F9EB9885}" name="row" dataDxfId="4">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2">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1">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C56" totalsRowShown="0">
  <autoFilter ref="A45:C56" xr:uid="{DB573281-EAF0-4B51-BA12-0F550547B999}"/>
  <tableColumns count="3">
    <tableColumn id="1" xr3:uid="{91F2E82C-B350-4285-BD16-E2BFAA9AFF9F}" name="TurboJetEngines"/>
    <tableColumn id="2" xr3:uid="{F51C9869-402F-4375-B6F0-4417C18FE722}" name="Tier" dataDxfId="0">
      <calculatedColumnFormula>VLOOKUP(Tbl_TurboJetEngines[[#This Row],[TurboJetEngines]],primary[[id]:[tier]],2,FALSE)</calculatedColumnFormula>
    </tableColumn>
    <tableColumn id="3" xr3:uid="{56B978D3-6E0F-4F39-B2AB-8C52666CC090}" name="Tit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Engines" displayName="Tbl_TurboFanEngines" ref="A59:C69" totalsRowShown="0">
  <autoFilter ref="A59:C69" xr:uid="{F32C60DB-B0C0-4B29-A798-0714D9BCF895}"/>
  <tableColumns count="3">
    <tableColumn id="1" xr3:uid="{683789A0-5A48-49D7-9FBF-B14E75797DD9}" name="TurboFanEngines"/>
    <tableColumn id="2" xr3:uid="{7AFE9EA7-534E-4648-AFD8-2A0D4723FFED}" name="Tier">
      <calculatedColumnFormula>VLOOKUP(Tbl_TurboFanEngines[[#This Row],[TurboFanEngines]],primary[[id]:[tier]],2,FALSE)</calculatedColumnFormula>
    </tableColumn>
    <tableColumn id="3" xr3:uid="{5D4D0BC3-D9F8-47A5-BB95-4408DCA0D441}" name="Titl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85:C96" totalsRowShown="0">
  <autoFilter ref="A85:C96"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99:C110" totalsRowShown="0">
  <autoFilter ref="A99:C110"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13:C120" totalsRowShown="0">
  <autoFilter ref="A113:C120"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23:C128" totalsRowShown="0">
  <autoFilter ref="A123:C128"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31:C134" totalsRowShown="0">
  <autoFilter ref="A131:C134"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37:C149" totalsRowShown="0">
  <autoFilter ref="A137:C149"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52:C164" totalsRowShown="0">
  <autoFilter ref="A152:C164"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67:C179" totalsRowShown="0">
  <autoFilter ref="A167:C179"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82:C194" totalsRowShown="0">
  <autoFilter ref="A182:C194"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97:C209" totalsRowShown="0">
  <autoFilter ref="A197:C209"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12:C224" totalsRowShown="0">
  <autoFilter ref="A212:C224"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27:C239" totalsRowShown="0">
  <autoFilter ref="A227:C239"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42:C255" totalsRowShown="0">
  <autoFilter ref="A242:C255"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58:C272" totalsRowShown="0">
  <autoFilter ref="A258:C272"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PropulsionBeamed" displayName="Tbl_PropulsionBeamed" ref="A275:C279" totalsRowShown="0">
  <autoFilter ref="A275:C279" xr:uid="{92956E12-CE3B-4008-A0B5-667DFEDE4B31}"/>
  <tableColumns count="3">
    <tableColumn id="1" xr3:uid="{323D5586-0413-4C27-BC3B-D236D599A97A}" name="PropulsionBeamed"/>
    <tableColumn id="2" xr3:uid="{CB0D02B2-A357-4BE7-A7EA-84642340245A}" name="Tier">
      <calculatedColumnFormula>VLOOKUP(Tbl_PropulsionBeamed[[#This Row],[PropulsionBeamed]],primary[[id]:[tier]],2,FALSE)</calculatedColumnFormula>
    </tableColumn>
    <tableColumn id="3" xr3:uid="{5E3116F4-D5BD-4B7F-9660-6DADD08448A7}" name="Titl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82:E294" totalsRowShown="0">
  <autoFilter ref="A282:E294"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297:E309" totalsRowShown="0">
  <autoFilter ref="A297:E309"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12:E324" totalsRowShown="0">
  <autoFilter ref="A312:E324"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27:C334" totalsRowShown="0">
  <autoFilter ref="A327:C334" xr:uid="{3FCF294C-25A9-414E-AEA1-078C75C4F3BD}"/>
  <tableColumns count="3">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Lithium" displayName="Tbl_PropulsionLithium" ref="A337:C340" totalsRowShown="0">
  <autoFilter ref="A337:C340" xr:uid="{B233E915-1DEA-44DE-8A40-CC9A749B093B}"/>
  <tableColumns count="3">
    <tableColumn id="1" xr3:uid="{19902DF4-938F-4945-9030-BF230DDDC013}" name="PropulsionLithium"/>
    <tableColumn id="2" xr3:uid="{0BAC9A0F-D16F-453F-9C52-84CB1FDB7D65}" name="Tier">
      <calculatedColumnFormula>_xlfn.FLOOR.MATH(VLOOKUP(Tbl_PropulsionLithium[[#This Row],[PropulsionLithium]],primary[[id]:[tier]],2,FALSE),1)</calculatedColumnFormula>
    </tableColumn>
    <tableColumn id="3" xr3:uid="{3CA4D576-FDCA-47D4-976D-1A94788E0EC2}" name="Titl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43:C353" totalsRowShown="0">
  <autoFilter ref="A343:C353" xr:uid="{2C52121E-5C20-4CD7-B4B3-5F5520B55742}"/>
  <tableColumns count="3">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56:C364" totalsRowShown="0">
  <autoFilter ref="A356:C364" xr:uid="{3B260F8B-FFF6-44A8-A69E-317A7C4D4E27}"/>
  <tableColumns count="3">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67:C371" totalsRowShown="0">
  <autoFilter ref="A367:C371" xr:uid="{97E3D476-9E57-4B70-8CF4-28CFBABFC35B}"/>
  <tableColumns count="3">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74:C382" totalsRowShown="0">
  <autoFilter ref="A374:C382"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385:C386" totalsRowShown="0">
  <autoFilter ref="A385:C386"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389:C401" totalsRowShown="0">
  <autoFilter ref="A389:C401"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04:C412" totalsRowShown="0">
  <autoFilter ref="A404:C412"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15:C417" totalsRowShown="0">
  <autoFilter ref="A415:C417"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20:C421" totalsRowShown="0">
  <autoFilter ref="A420:C421"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24:C435" totalsRowShown="0">
  <autoFilter ref="A424:C43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38:C447" totalsRowShown="0">
  <autoFilter ref="A438:C447"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50:C463" totalsRowShown="0">
  <autoFilter ref="A450:C463"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66:C476" totalsRowShown="0">
  <autoFilter ref="A466:C476"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479:C488" totalsRowShown="0">
  <autoFilter ref="A479:C488"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491:C498" totalsRowShown="0">
  <autoFilter ref="A491:C498"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01:C510" totalsRowShown="0">
  <autoFilter ref="A501:C510"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13:C522" totalsRowShown="0">
  <autoFilter ref="A513:C522"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25:C534" totalsRowShown="0">
  <autoFilter ref="A525:C534"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37:C549" totalsRowShown="0">
  <autoFilter ref="A537:C549"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52:C564" totalsRowShown="0">
  <autoFilter ref="A552:C564"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567:C579" totalsRowShown="0">
  <autoFilter ref="A567:C579"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582:C594" totalsRowShown="0">
  <autoFilter ref="A582:C594"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597:C609" totalsRowShown="0">
  <autoFilter ref="A597:C609"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12:C624" totalsRowShown="0">
  <autoFilter ref="A612:C624"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27:C639" totalsRowShown="0">
  <autoFilter ref="A627:C639"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59" totalsRowShown="0">
  <autoFilter ref="J3:J59" xr:uid="{D3472AEE-E779-4D86-98F5-059815F73F1D}"/>
  <sortState xmlns:xlrd2="http://schemas.microsoft.com/office/spreadsheetml/2017/richdata2" ref="J4:J59">
    <sortCondition ref="J3:J59"/>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72:C82" totalsRowShown="0">
  <autoFilter ref="A72:C82" xr:uid="{A84BC1E9-F4A3-4A9C-BAA9-E55F25216B80}"/>
  <tableColumns count="3">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42:C655" totalsRowShown="0">
  <autoFilter ref="A642:C655"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58:C671" totalsRowShown="0">
  <autoFilter ref="A658:C671"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674:C675" totalsRowShown="0">
  <autoFilter ref="A674:C675"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678:C679" totalsRowShown="0">
  <autoFilter ref="A678:C679"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D10" totalsRowShown="0">
  <autoFilter ref="C1:D10" xr:uid="{7627BE91-8020-4722-9333-6C6FB72623C2}"/>
  <sortState xmlns:xlrd2="http://schemas.microsoft.com/office/spreadsheetml/2017/richdata2" ref="C2:C9">
    <sortCondition ref="C1:C9"/>
  </sortState>
  <tableColumns count="2">
    <tableColumn id="1" xr3:uid="{67F7EEBE-17FC-4570-B5F0-14636E7F27A4}" name="EngineUpgrades"/>
    <tableColumn id="2" xr3:uid="{37639589-5F55-4732-ABD2-4752D326BE9A}" name="Templat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F1:F8" totalsRowShown="0">
  <autoFilter ref="F1:F8" xr:uid="{7D801011-3E70-49CD-B202-C5652241F6B1}"/>
  <sortState xmlns:xlrd2="http://schemas.microsoft.com/office/spreadsheetml/2017/richdata2" ref="F2:F8">
    <sortCondition ref="F1:F8"/>
  </sortState>
  <tableColumns count="1">
    <tableColumn id="1" xr3:uid="{9A3B132C-E464-4D71-AA01-41103A0FB040}" name="EngineFuel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H1:H7" totalsRowShown="0">
  <autoFilter ref="H1:H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L1:M6" totalsRowShown="0">
  <autoFilter ref="L1:M6" xr:uid="{B47E6258-04D7-499D-86E6-D2AE06CE1BA8}"/>
  <sortState xmlns:xlrd2="http://schemas.microsoft.com/office/spreadsheetml/2017/richdata2" ref="L2:M6">
    <sortCondition ref="L1:L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J1:J9" totalsRowShown="0">
  <autoFilter ref="J1:J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4" Type="http://schemas.openxmlformats.org/officeDocument/2006/relationships/table" Target="../tables/table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M10"/>
  <sheetViews>
    <sheetView topLeftCell="P1" zoomScale="80" zoomScaleNormal="80" workbookViewId="0">
      <selection activeCell="N2" sqref="N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54.54296875" style="31" customWidth="1"/>
    <col min="13" max="13" width="13.90625" style="31" customWidth="1"/>
    <col min="14" max="14" width="19.81640625" style="31" customWidth="1"/>
    <col min="15" max="15" width="5.6328125" style="31" customWidth="1"/>
    <col min="16" max="16" width="15" style="31" bestFit="1" customWidth="1"/>
    <col min="17" max="17" width="16.54296875" style="31" customWidth="1"/>
    <col min="18" max="21" width="8.7265625" style="31"/>
    <col min="22" max="23" width="18" style="31" customWidth="1"/>
    <col min="24" max="27" width="8.7265625" style="31"/>
    <col min="28" max="28" width="10.26953125" style="31" bestFit="1" customWidth="1"/>
    <col min="29" max="29" width="10.26953125" style="31" customWidth="1"/>
    <col min="30" max="31" width="11.36328125" style="31" customWidth="1"/>
    <col min="32" max="32" width="13.54296875" style="31" customWidth="1"/>
    <col min="33" max="38" width="8.7265625" style="31"/>
    <col min="39" max="39" width="35.81640625" style="31" customWidth="1"/>
    <col min="40" max="56" width="12.54296875" style="31" customWidth="1"/>
    <col min="57" max="57" width="53.90625" style="31" customWidth="1"/>
    <col min="58" max="58" width="52.7265625" style="31" customWidth="1"/>
    <col min="59" max="59" width="56.453125" style="31" customWidth="1"/>
    <col min="60" max="60" width="52.81640625" style="31" bestFit="1" customWidth="1"/>
    <col min="61" max="62" width="52.81640625" style="31" customWidth="1"/>
    <col min="63" max="63" width="52.7265625" style="31" customWidth="1"/>
    <col min="64" max="64" width="48.36328125" style="31" bestFit="1" customWidth="1"/>
    <col min="65" max="16384" width="8.7265625" style="31"/>
  </cols>
  <sheetData>
    <row r="1" spans="1:65" x14ac:dyDescent="0.3">
      <c r="A1" s="31" t="s">
        <v>304</v>
      </c>
      <c r="B1" s="31" t="s">
        <v>1414</v>
      </c>
      <c r="C1" s="31" t="s">
        <v>1186</v>
      </c>
      <c r="D1" s="31" t="s">
        <v>1187</v>
      </c>
      <c r="E1" s="31" t="s">
        <v>1417</v>
      </c>
      <c r="F1" s="31" t="s">
        <v>1418</v>
      </c>
      <c r="G1" s="31" t="s">
        <v>1188</v>
      </c>
      <c r="H1" s="31" t="s">
        <v>1189</v>
      </c>
      <c r="I1" s="31" t="s">
        <v>1190</v>
      </c>
      <c r="J1" s="31" t="s">
        <v>1191</v>
      </c>
      <c r="K1" s="31" t="s">
        <v>1183</v>
      </c>
      <c r="L1" s="31" t="s">
        <v>298</v>
      </c>
      <c r="M1" s="32" t="s">
        <v>1172</v>
      </c>
      <c r="N1" s="31" t="s">
        <v>1228</v>
      </c>
      <c r="O1" s="31" t="s">
        <v>1229</v>
      </c>
      <c r="P1" s="31" t="s">
        <v>1244</v>
      </c>
      <c r="Q1" s="31" t="s">
        <v>257</v>
      </c>
      <c r="R1" s="31" t="s">
        <v>1192</v>
      </c>
      <c r="S1" s="31" t="s">
        <v>1193</v>
      </c>
      <c r="T1" s="31" t="s">
        <v>1194</v>
      </c>
      <c r="U1" s="31" t="s">
        <v>1264</v>
      </c>
      <c r="V1" s="31" t="s">
        <v>1210</v>
      </c>
      <c r="W1" s="31" t="s">
        <v>1429</v>
      </c>
      <c r="X1" s="31" t="s">
        <v>1430</v>
      </c>
      <c r="Y1" s="31" t="s">
        <v>1431</v>
      </c>
      <c r="Z1" s="31" t="s">
        <v>1432</v>
      </c>
      <c r="AA1" s="31" t="s">
        <v>1433</v>
      </c>
      <c r="AB1" s="31" t="s">
        <v>1243</v>
      </c>
      <c r="AC1" s="31" t="s">
        <v>1262</v>
      </c>
      <c r="AD1" s="31" t="s">
        <v>2</v>
      </c>
      <c r="AE1" s="31" t="s">
        <v>1416</v>
      </c>
      <c r="AF1" s="31" t="s">
        <v>1245</v>
      </c>
      <c r="AG1" s="31" t="s">
        <v>1226</v>
      </c>
      <c r="AH1" s="31" t="s">
        <v>1246</v>
      </c>
      <c r="AI1" s="31" t="s">
        <v>1247</v>
      </c>
      <c r="AJ1" s="31" t="s">
        <v>1248</v>
      </c>
      <c r="AK1" s="31" t="s">
        <v>1249</v>
      </c>
      <c r="AL1" s="31" t="s">
        <v>1250</v>
      </c>
      <c r="AM1" s="31" t="s">
        <v>1227</v>
      </c>
      <c r="AN1" s="31" t="s">
        <v>1252</v>
      </c>
      <c r="AO1" s="31" t="s">
        <v>1240</v>
      </c>
      <c r="AP1" s="31" t="s">
        <v>1241</v>
      </c>
      <c r="AQ1" s="31" t="s">
        <v>1242</v>
      </c>
      <c r="AR1" s="31" t="s">
        <v>1251</v>
      </c>
      <c r="AS1" s="31" t="s">
        <v>1410</v>
      </c>
      <c r="AT1" s="31" t="s">
        <v>1411</v>
      </c>
      <c r="AU1" s="31" t="s">
        <v>1412</v>
      </c>
      <c r="AV1" s="31" t="s">
        <v>1413</v>
      </c>
      <c r="AW1" s="31" t="s">
        <v>1265</v>
      </c>
      <c r="AX1" s="31" t="s">
        <v>1266</v>
      </c>
      <c r="AY1" s="31" t="s">
        <v>1420</v>
      </c>
      <c r="AZ1" s="31" t="s">
        <v>1419</v>
      </c>
      <c r="BA1" s="31" t="s">
        <v>1421</v>
      </c>
      <c r="BB1" s="31" t="s">
        <v>1422</v>
      </c>
      <c r="BC1" s="31" t="s">
        <v>1423</v>
      </c>
      <c r="BD1" s="31" t="s">
        <v>1424</v>
      </c>
      <c r="BE1" s="31" t="s">
        <v>1425</v>
      </c>
      <c r="BF1" s="31" t="s">
        <v>1253</v>
      </c>
      <c r="BG1" s="31" t="s">
        <v>1263</v>
      </c>
      <c r="BH1" s="31" t="s">
        <v>1434</v>
      </c>
      <c r="BI1" s="31" t="s">
        <v>1435</v>
      </c>
      <c r="BJ1" s="31" t="s">
        <v>1436</v>
      </c>
      <c r="BK1" s="31" t="s">
        <v>1437</v>
      </c>
      <c r="BL1" s="31" t="s">
        <v>1270</v>
      </c>
      <c r="BM1" s="31" t="s">
        <v>1415</v>
      </c>
    </row>
    <row r="2" spans="1:65" ht="369" x14ac:dyDescent="0.3">
      <c r="A2" s="31" t="s">
        <v>305</v>
      </c>
      <c r="B2" s="31" t="s">
        <v>1439</v>
      </c>
      <c r="C2" s="31" t="s">
        <v>1426</v>
      </c>
      <c r="D2" s="31" t="s">
        <v>1427</v>
      </c>
      <c r="E2" s="31" t="s">
        <v>1180</v>
      </c>
      <c r="F2" s="31" t="s">
        <v>1181</v>
      </c>
      <c r="G2" s="31">
        <v>2250</v>
      </c>
      <c r="H2" s="31">
        <v>450</v>
      </c>
      <c r="I2" s="31">
        <v>0.1</v>
      </c>
      <c r="J2" s="31" t="s">
        <v>99</v>
      </c>
      <c r="K2" s="35"/>
      <c r="L2" s="40" t="str">
        <f>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@PART[liquidEngine2]:AFTER[Squad] // LV-T45 "Swivel" Liquid Fuel Engine
	{
    kiwiBranch = RocketryPumpFed
    kiwiTier = 1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
}</v>
      </c>
      <c r="M2" s="39" t="str">
        <f>_xlfn.XLOOKUP(_xlfn.CONCAT(N2,O2),Templates!$G$1:$G$2000,Templates!$A$1:$A$2000,"Not Found",0,1)</f>
        <v>prototypeRocketry</v>
      </c>
      <c r="N2" s="37" t="s">
        <v>1144</v>
      </c>
      <c r="O2" s="37">
        <v>1</v>
      </c>
      <c r="P2" s="38" t="s">
        <v>1198</v>
      </c>
      <c r="Q2" s="36"/>
      <c r="R2" s="36"/>
      <c r="S2" s="36"/>
      <c r="T2" s="36"/>
      <c r="U2" s="36"/>
      <c r="V2" s="36" t="s">
        <v>1238</v>
      </c>
      <c r="W2" s="36" t="s">
        <v>1204</v>
      </c>
      <c r="X2" s="36" t="s">
        <v>1101</v>
      </c>
      <c r="Y2" s="36" t="s">
        <v>1101</v>
      </c>
      <c r="Z2" s="36" t="s">
        <v>1101</v>
      </c>
      <c r="AA2" s="36" t="s">
        <v>1101</v>
      </c>
      <c r="AB2" s="36"/>
      <c r="AC2" s="36"/>
      <c r="AD2" s="36"/>
      <c r="AE2" s="36" t="s">
        <v>1428</v>
      </c>
      <c r="AF2" s="36" t="s">
        <v>1254</v>
      </c>
      <c r="AG2" s="36"/>
      <c r="AH2" s="36"/>
      <c r="AI2" s="36"/>
      <c r="AJ2" s="36"/>
      <c r="AK2" s="36"/>
      <c r="AL2" s="36"/>
      <c r="AM2" s="41"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N2" s="42" t="str">
        <f>_xlfn.XLOOKUP(Parts[[#This Row],[UpgradeDetails]],tbl_EngineUpgrades[EngineUpgrades],tbl_EngineUpgrades[Template],"",0,1)</f>
        <v>singleMode</v>
      </c>
      <c r="AO2" s="36"/>
      <c r="AP2" s="36"/>
      <c r="AQ2" s="36"/>
      <c r="AR2" s="36"/>
      <c r="AS2" s="36"/>
      <c r="AT2" s="36"/>
      <c r="AU2" s="36"/>
      <c r="AV2" s="36"/>
      <c r="AW2" s="36"/>
      <c r="AX2" s="36"/>
      <c r="AY2" s="36"/>
      <c r="AZ2" s="36"/>
      <c r="BA2" s="36"/>
      <c r="BB2" s="36"/>
      <c r="BC2" s="36"/>
      <c r="BD2" s="46"/>
      <c r="BE2" s="43"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F2" s="43"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v>
      </c>
      <c r="BG2" s="41" t="str">
        <f>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H2" s="45" t="str">
        <f ca="1">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f>
        <v>PARTUPGRADE:NEEDS[Squad]
{
    name = liquidEngine2_Upgrade0_Kerolox
    type = engine
    partIcon = liquidEngine2
    techRequired  = prototypeLiquidFuelRocketry
    entryCost = 1
    basicInfo = #LOC_KTT_PARTUPGRADE_BASICINFO_ENGINES_0_KEROLOX
    title = #LOC_KTT_PARTUPGRADE_TITLE_0_KEROLOX
    manufacturer = #LOC_KTT_PARTUPGRADE_MANUFACTURER
    description = #LOC_KTT_PARTUPGRADE_DESCRIPTION_ENGINES_0
}
@PARTUPGRADE[liquidEngine2_Upgrade0_Kerolox]:NEEDS[Squad]:FOR[zKiwiTechTree]
{
    @entryCost = #$@PART[liquidEngine2]/entryCost$
    @entryCost *= #$@KIWI_ENGINE_MULTIPLIERS/KEROLOX/BASELINE_ENTRYCOST_MULTIPLIER$
    @title ^= #:INSERTPARTTITLE:$@PART[liquidEngine2]/title$:
    @description ^= #:INSERTPART:$@PART[liquidEngine2]/engineName$:
}
PARTUPGRADE:NEEDS[Squad]
{
    name = liquidEngine2_Upgrade1_Kerolox
    type = engine
    partIcon = liquidEngine2
    techRequired  = generalLiquidFuelRocketry
    entryCost = 1
    basicInfo = #LOC_KTT_PARTUPGRADE_BASICINFO_ENGINES_1_KEROLOX
    title = #LOC_KTT_PARTUPGRADE_TITLE_1_KEROLOX
    manufacturer = #LOC_KTT_PARTUPGRADE_MANUFACTURER
    description = #LOC_KTT_PARTUPGRADE_DESCRIPTION_ENGINES_1
}
@PARTUPGRADE[liquidEngine2_Upgrade1_Kerolox]:NEEDS[Squad]:FOR[zKiwiTechTree]
{
    @entryCost = #$@PART[liquidEngine2]/entryCost$
    @entryCost *= #$@KIWI_ENGINE_MULTIPLIERS/KEROLOX/UPGRADE_ENTRYCOST_MULTIPLIER$
    @title ^= #:INSERTPARTTITLE:$@PART[liquidEngine2]/title$:
    @description ^= #:INSERTPART:$@PART[liquidEngine2]/engineName$:
}
@PART[liquidEngine2]:NEEDS[Squad]:HAS[~engineUpgrade[off]]:AFTER[zzKiwiTechTree]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:INSERTPARTUPGRADE0_KEROLOX:Prototype Liquid Fuel Rocketry (Tier 1):
    @description ^= :INSERTPARTUPGRADE1_KEROLOX:General Liquid Fuel Rocketry (Tier 3):
}</v>
      </c>
      <c r="BI2" s="45" t="str">
        <f ca="1">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f>
        <v>PARTUPGRADE:NEEDS[Squad]
{
    name = liquidEngine2_Upgrade0_Hydrolox
    type = engine
    partIcon = liquidEngine2
    techRequired  = prototypeCryoRocketry
    entryCost = 1
    basicInfo = #LOC_KTT_PARTUPGRADE_BASICINFO_ENGINES_0_HYDROLOX
    title = #LOC_KTT_PARTUPGRADE_TITLE_0_HYDROLOX
    manufacturer = #LOC_KTT_PARTUPGRADE_MANUFACTURER
    description = #LOC_KTT_PARTUPGRADE_DESCRIPTION_ENGINES_0
}
@PARTUPGRADE[liquidEngine2_Upgrade0_Hydrolox]:NEEDS[Squad]:FOR[zKiwiTechTree]
{
    @entryCost = #$@PART[liquidEngine2]/entryCost$
    @entryCost *= #$@KIWI_ENGINE_MULTIPLIERS/HYDROLOX/BASELINE_ENTRYCOST_MULTIPLIER$
    @title ^= #:INSERTPARTTITLE:$@PART[liquidEngine2]/title$:
    @description ^= #:INSERTPART:$@PART[liquidEngine2]/engineName$:
}
PARTUPGRADE:NEEDS[Squad]
{
    name = liquidEngine2_Upgrade1_Hydrolox
    type = engine
    partIcon = liquidEngine2
    techRequired  = generalCryoRocketry
    entryCost = 1
    basicInfo = #LOC_KTT_PARTUPGRADE_BASICINFO_ENGINES_1_HYDROLOX
    title = #LOC_KTT_PARTUPGRADE_TITLE_1_HYDROLOX
    manufacturer = #LOC_KTT_PARTUPGRADE_MANUFACTURER
    description = #LOC_KTT_PARTUPGRADE_DESCRIPTION_ENGINES_1
}
@PARTUPGRADE[liquidEngine2_Upgrade1_Hydrolox]:NEEDS[Squad]:FOR[zKiwiTechTree]
{
    @entryCost = #$@PART[liquidEngine2]/entryCost$
    @entryCost *= #$@KIWI_ENGINE_MULTIPLIERS/HYDROLOX/UPGRADE_ENTRYCOST_MULTIPLIER$
    @title ^= #:INSERTPARTTITLE:$@PART[liquidEngine2]/title$:
    @description ^= #:INSERTPART:$@PART[liquidEngine2]/engineName$:
}
@PART[liquidEngine2]:NEEDS[Squad]:HAS[~engineUpgrade[off]]:AFTER[zzKiwiTechTree]
{
    descriptionUpgradeHydrolox = #LOC_KTT_PART_DESCRIPTIONUPGRADE_ENGINES_HYDROLOX
    @description = #$description$ \n\n&lt;color=#ff0000&gt;$descriptionUpgradeHydrolox$&lt;/color&gt;
    @description ^= #:INSERTENGINENAME:$engineName$:
    @description ^= :INSERTPARTUPGRADE0_HYDROLOX:Prototype Cryogenic Rocketry (Tier 1):
    @description ^= :INSERTPARTUPGRADE1_HYDROLOX:General Cryogenic Rocketry (Tier 3):
}</v>
      </c>
      <c r="BJ2" s="45" t="str">
        <f ca="1">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f>
        <v>PARTUPGRADE:NEEDS[Squad]
{
    name = liquidEngine2_Upgrade0_Methalox
    type = engine
    partIcon = liquidEngine2
    techRequired  = prototypeCryoRocketry
    entryCost = 1
    basicInfo = #LOC_KTT_PARTUPGRADE_BASICINFO_ENGINES_0_METHALOX
    title = #LOC_KTT_PARTUPGRADE_TITLE_0_METHALOX
    manufacturer = #LOC_KTT_PARTUPGRADE_MANUFACTURER
    description = #LOC_KTT_PARTUPGRADE_DESCRIPTION_ENGINES_0
}
@PARTUPGRADE[liquidEngine2_Upgrade0_Methalox]:NEEDS[Squad]:FOR[zKiwiTechTree]
{
    @entryCost = #$@PART[liquidEngine2]/entryCost$
    @entryCost *= #$@KIWI_ENGINE_MULTIPLIERS/METHALOX/BASELINE_ENTRYCOST_MULTIPLIER$
    @title ^= #:INSERTPARTTITLE:$@PART[liquidEngine2]/title$:
    @description ^= #:INSERTPART:$@PART[liquidEngine2]/engineName$:
}
PARTUPGRADE:NEEDS[Squad]
{
    name = liquidEngine2_Upgrade1_Methalox
    type = engine
    partIcon = liquidEngine2
    techRequired  = generalCryoRocketry
    entryCost = 1
    basicInfo = #LOC_KTT_PARTUPGRADE_BASICINFO_ENGINES_1_METHALOX
    title = #LOC_KTT_PARTUPGRADE_TITLE_1_METHALOX
    manufacturer = #LOC_KTT_PARTUPGRADE_MANUFACTURER
    description = #LOC_KTT_PARTUPGRADE_DESCRIPTION_ENGINES_1
}
@PARTUPGRADE[liquidEngine2_Upgrade1_Methalox]:NEEDS[Squad]:FOR[zKiwiTechTree]
{
    @entryCost = #$@PART[liquidEngine2]/entryCost$
    @entryCost *= #$@KIWI_ENGINE_MULTIPLIERS/METHALOX/UPGRADE_ENTRYCOST_MULTIPLIER$
    @title ^= #:INSERTPARTTITLE:$@PART[liquidEngine2]/title$:
    @description ^= #:INSERTPART:$@PART[liquidEngine2]/engineName$:
}
@PART[liquidEngine2]:NEEDS[Squad]:HAS[~engineUpgrade[off]]:AFTER[zzKiwiTechTree]
{
    descriptionUpgradeMethalox = #LOC_KTT_PART_DESCRIPTIONUPGRADE_ENGINES_METHALOX
    @description = #$description$ \n\n&lt;color=#ff0000&gt;$descriptionUpgradeMethalox$&lt;/color&gt;
    @description ^= #:INSERTENGINENAME:$engineName$:
    @description ^= :INSERTPARTUPGRADE0_METHALOX:Prototype Cryogenic Rocketry (Tier 1):
    @description ^= :INSERTPARTUPGRADE1_METHALOX:General Cryogenic Rocketry (Tier 3):
}</v>
      </c>
      <c r="BK2" s="45" t="str">
        <f ca="1">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f>
        <v>PARTUPGRADE:NEEDS[Squad]
{
    name = liquidEngine2_Upgrade0_Hypergolic
    type = engine
    partIcon = liquidEngine2
    techRequired  = prototypeLiquidFuelRocketry
    entryCost = 1
    basicInfo = #LOC_KTT_PARTUPGRADE_BASICINFO_ENGINES_0_HYPERGOLIC
    title = #LOC_KTT_PARTUPGRADE_TITLE_0_HYPERGOLIC
    manufacturer = #LOC_KTT_PARTUPGRADE_MANUFACTURER
    description = #LOC_KTT_PARTUPGRADE_DESCRIPTION_ENGINES_0
}
@PARTUPGRADE[liquidEngine2_Upgrade0_Hypergolic]:NEEDS[Squad]:FOR[zKiwiTechTree]
{
    @entryCost = #$@PART[liquidEngine2]/entryCost$
    @entryCost *= #$@KIWI_ENGINE_MULTIPLIERS/HYPERGOLIC/BASELINE_ENTRYCOST_MULTIPLIER$
    @title ^= #:INSERTPARTTITLE:$@PART[liquidEngine2]/title$:
    @description ^= #:INSERTPART:$@PART[liquidEngine2]/engineName$:
}
PARTUPGRADE:NEEDS[Squad]
{
    name = liquidEngine2_Upgrade1_Hypergolic
    type = engine
    partIcon = liquidEngine2
    techRequired  = generalLiquidFuelRocketry
    entryCost = 1
    basicInfo = #LOC_KTT_PARTUPGRADE_BASICINFO_ENGINES_1_HYPERGOLIC
    title = #LOC_KTT_PARTUPGRADE_TITLE_1_HYPERGOLIC
    manufacturer = #LOC_KTT_PARTUPGRADE_MANUFACTURER
    description = #LOC_KTT_PARTUPGRADE_DESCRIPTION_ENGINES_1
}
@PARTUPGRADE[liquidEngine2_Upgrade1_Hypergolic]:NEEDS[Squad]:FOR[zKiwiTechTree]
{
    @entryCost = #$@PART[liquidEngine2]/entryCost$
    @entryCost *= #$@KIWI_ENGINE_MULTIPLIERS/HYPERGOLIC/UPGRADE_ENTRYCOST_MULTIPLIER$
    @title ^= #:INSERTPARTTITLE:$@PART[liquidEngine2]/title$:
    @description ^= #:INSERTPART:$@PART[liquidEngine2]/engineName$:
}
@PART[liquidEngine2]:NEEDS[Squad]:HAS[~engineUpgrade[off]]:AFTER[zzKiwiTechTree]
{
    descriptionUpgradeHypergolic = #LOC_KTT_PART_DESCRIPTIONUPGRADE_ENGINES_HYPERGOLIC
    @description = #$description$ \n\n&lt;color=#ff0000&gt;$descriptionUpgradeHypergolic$&lt;/color&gt;
    @description ^= #:INSERTENGINENAME:$engineName$:
    @description ^= :INSERTPARTUPGRADE0_HYPERGOLIC:Prototype Liquid Fuel Rocketry (Tier 1):
    @description ^= :INSERTPARTUPGRADE1_HYPERGOLIC:General Liquid Fuel Rocketry (Tier 3):
}</v>
      </c>
      <c r="BL2" s="44" t="str">
        <f>_xlfn.CONCAT(IF(Parts[[#This Row],[title]]&lt;&gt;"",_xlfn.CONCAT("#LOC_KTT_",A2,"_",C2,"_Title = ",Parts[[#This Row],[title]],CHAR(10)),""),IF(Parts[[#This Row],[engineName]]&lt;&gt;"",_xlfn.CONCAT("#LOC_KTT_",Parts[[#This Row],[mod]],"_",Parts[[#This Row],[name]],"_EngineName = ",Parts[[#This Row],[engineName]]),""))</f>
        <v>#LOC_KTT_Squad_liquidEngine2_EngineName = Swivel</v>
      </c>
      <c r="BM2" s="42">
        <f ca="1">MIN(Parts[[#This Row],[techTier]]+2,MAX(INDIRECT(N2)))</f>
        <v>3</v>
      </c>
    </row>
    <row r="10" spans="1:65" x14ac:dyDescent="0.3">
      <c r="F10" s="30"/>
    </row>
  </sheetData>
  <phoneticPr fontId="4" type="noConversion"/>
  <dataValidations count="7">
    <dataValidation type="list" allowBlank="1" showInputMessage="1" showErrorMessage="1" sqref="N2" xr:uid="{4961741F-A29E-4D5A-8D0B-9C90636A93C4}">
      <formula1>TechTypes</formula1>
    </dataValidation>
    <dataValidation type="list" allowBlank="1" showInputMessage="1" showErrorMessage="1" sqref="O2" xr:uid="{6C84DF3C-F4E3-40E8-AA6E-96D1BBB83BE5}">
      <formula1>INDIRECT(N2)</formula1>
    </dataValidation>
    <dataValidation type="list" allowBlank="1" showInputMessage="1" showErrorMessage="1" sqref="P2" xr:uid="{F88897BF-4508-452F-8480-2B31678F349D}">
      <formula1>UpgradeTypes</formula1>
    </dataValidation>
    <dataValidation type="list" allowBlank="1" showInputMessage="1" showErrorMessage="1" sqref="V2" xr:uid="{CE9629D2-932E-41BA-A460-8B4A58F6A97B}">
      <formula1>INDIRECT(P2)</formula1>
    </dataValidation>
    <dataValidation type="list" allowBlank="1" showInputMessage="1" showErrorMessage="1" sqref="W2" xr:uid="{01535497-5D54-4DA8-B947-396F9C6B4311}">
      <formula1>EngineFuelTypes</formula1>
    </dataValidation>
    <dataValidation type="list" allowBlank="1" showInputMessage="1" showErrorMessage="1" sqref="AB2" xr:uid="{17560F46-F747-4E4C-80BD-80A8BF569DDB}">
      <formula1>TankSizes</formula1>
    </dataValidation>
    <dataValidation type="list" allowBlank="1" showInputMessage="1" showErrorMessage="1" sqref="AR2 AC2:AD2 AF2 AY2 X2:AA2"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S4" zoomScale="90" zoomScaleNormal="90" workbookViewId="0">
      <selection activeCell="AA49" sqref="AA49"/>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630</v>
      </c>
      <c r="E2" s="1" t="s">
        <v>306</v>
      </c>
      <c r="F2" s="1" t="s">
        <v>307</v>
      </c>
      <c r="H2" s="1" t="s">
        <v>114</v>
      </c>
      <c r="I2" s="1" t="s">
        <v>553</v>
      </c>
      <c r="J2" s="1" t="s">
        <v>554</v>
      </c>
      <c r="K2" s="1" t="s">
        <v>555</v>
      </c>
      <c r="L2" s="1" t="s">
        <v>556</v>
      </c>
      <c r="M2" s="3" t="s">
        <v>557</v>
      </c>
      <c r="N2" s="3" t="s">
        <v>558</v>
      </c>
      <c r="O2" s="3" t="s">
        <v>559</v>
      </c>
      <c r="P2" s="3" t="s">
        <v>560</v>
      </c>
      <c r="Q2" s="3" t="s">
        <v>561</v>
      </c>
      <c r="R2" s="3" t="s">
        <v>562</v>
      </c>
      <c r="S2" s="3" t="s">
        <v>563</v>
      </c>
      <c r="T2" s="3" t="s">
        <v>564</v>
      </c>
      <c r="U2" s="3" t="s">
        <v>565</v>
      </c>
      <c r="V2" s="3" t="s">
        <v>566</v>
      </c>
      <c r="W2" s="3" t="s">
        <v>567</v>
      </c>
      <c r="X2" s="3" t="s">
        <v>568</v>
      </c>
      <c r="Y2" s="3" t="s">
        <v>569</v>
      </c>
      <c r="Z2" s="3" t="s">
        <v>570</v>
      </c>
      <c r="AA2" s="3" t="s">
        <v>571</v>
      </c>
      <c r="AB2" s="3" t="s">
        <v>572</v>
      </c>
      <c r="AC2" s="3" t="s">
        <v>573</v>
      </c>
      <c r="AD2" s="3" t="s">
        <v>574</v>
      </c>
      <c r="AE2" s="3" t="s">
        <v>575</v>
      </c>
      <c r="AF2" s="3" t="s">
        <v>576</v>
      </c>
      <c r="AG2" s="3" t="s">
        <v>577</v>
      </c>
      <c r="AH2" s="3" t="s">
        <v>578</v>
      </c>
      <c r="AI2" s="3" t="s">
        <v>579</v>
      </c>
      <c r="AJ2" s="3" t="s">
        <v>580</v>
      </c>
      <c r="AK2" s="3" t="s">
        <v>581</v>
      </c>
      <c r="AL2" s="3" t="s">
        <v>582</v>
      </c>
      <c r="AM2" s="3" t="s">
        <v>583</v>
      </c>
      <c r="AN2" s="3" t="s">
        <v>628</v>
      </c>
      <c r="AO2" s="3" t="s">
        <v>629</v>
      </c>
      <c r="AP2" s="3" t="s">
        <v>1558</v>
      </c>
      <c r="AQ2" s="3" t="s">
        <v>1559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(B3+2)*200-3800+IF(MOD(B3,1)&lt;&gt;0,-50,0)</f>
        <v>-3800</v>
      </c>
      <c r="F3" s="1">
        <f>(C3-1)*-44+2260</f>
        <v>1028</v>
      </c>
      <c r="H3" s="1">
        <v>1</v>
      </c>
      <c r="I3" s="2"/>
      <c r="J3" s="2"/>
      <c r="K3" s="2"/>
      <c r="L3" s="2"/>
      <c r="M3" s="4" t="s">
        <v>1443</v>
      </c>
      <c r="N3" s="4"/>
      <c r="O3" s="4" t="s">
        <v>1444</v>
      </c>
      <c r="P3" s="4"/>
      <c r="Q3" s="4" t="s">
        <v>1445</v>
      </c>
      <c r="R3" s="4"/>
      <c r="S3" s="4" t="s">
        <v>1446</v>
      </c>
      <c r="T3" s="4"/>
      <c r="U3" s="4" t="s">
        <v>1447</v>
      </c>
      <c r="V3" s="4"/>
      <c r="W3" s="4" t="s">
        <v>1448</v>
      </c>
      <c r="X3" s="4"/>
      <c r="Y3" s="4" t="s">
        <v>1449</v>
      </c>
      <c r="Z3" s="4"/>
      <c r="AA3" s="4" t="s">
        <v>1450</v>
      </c>
      <c r="AB3" s="4"/>
      <c r="AC3" s="4" t="s">
        <v>1451</v>
      </c>
      <c r="AD3" s="4"/>
      <c r="AE3" s="4" t="s">
        <v>1452</v>
      </c>
      <c r="AF3" s="4"/>
      <c r="AG3" s="4" t="s">
        <v>1453</v>
      </c>
      <c r="AH3" s="4"/>
      <c r="AI3" s="4" t="s">
        <v>1454</v>
      </c>
      <c r="AJ3" s="4"/>
      <c r="AK3" s="4" t="s">
        <v>1455</v>
      </c>
      <c r="AL3" s="4"/>
      <c r="AM3" s="4" t="s">
        <v>1456</v>
      </c>
      <c r="AN3" s="4"/>
      <c r="AO3" s="4" t="s">
        <v>1457</v>
      </c>
      <c r="AP3" s="4"/>
      <c r="AQ3" s="4" t="s">
        <v>1560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(B4+2)*200-3800+IF(MOD(B4,1)&lt;&gt;0,-50,0)</f>
        <v>-3600</v>
      </c>
      <c r="F4" s="1">
        <f t="shared" ref="F4:F67" si="4">(C4-1)*-44+2260</f>
        <v>1292</v>
      </c>
      <c r="H4" s="1">
        <v>2</v>
      </c>
      <c r="I4" s="2"/>
      <c r="J4" s="2"/>
      <c r="K4" s="4"/>
      <c r="L4" s="2"/>
      <c r="M4" s="4"/>
      <c r="N4" s="4"/>
      <c r="O4" s="4"/>
      <c r="P4" s="4"/>
      <c r="Q4" s="4" t="s">
        <v>1014</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-3600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-3600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1" t="s">
        <v>191</v>
      </c>
      <c r="AH6" s="1"/>
      <c r="AI6" s="1" t="s">
        <v>214</v>
      </c>
      <c r="AJ6" s="1"/>
      <c r="AK6" s="1" t="s">
        <v>230</v>
      </c>
      <c r="AL6" s="1"/>
      <c r="AM6" s="1" t="s">
        <v>239</v>
      </c>
      <c r="AN6" s="4"/>
      <c r="AO6" s="52" t="s">
        <v>1554</v>
      </c>
      <c r="AP6" s="4"/>
      <c r="AQ6" s="4"/>
    </row>
    <row r="7" spans="1:43" ht="15" customHeight="1" x14ac:dyDescent="0.25">
      <c r="A7" s="2" t="str">
        <v>soyuzLaunchBase</v>
      </c>
      <c r="B7" s="1">
        <f t="shared" si="0"/>
        <v>-1</v>
      </c>
      <c r="C7" s="1">
        <f t="shared" si="1"/>
        <v>31</v>
      </c>
      <c r="D7" s="1" t="str">
        <f t="shared" si="2"/>
        <v/>
      </c>
      <c r="E7" s="1">
        <f t="shared" si="3"/>
        <v>-3600</v>
      </c>
      <c r="F7" s="1">
        <f t="shared" si="4"/>
        <v>940</v>
      </c>
      <c r="H7" s="1">
        <v>5</v>
      </c>
      <c r="I7" s="2"/>
      <c r="J7" s="2"/>
      <c r="K7" s="2"/>
      <c r="L7" s="2"/>
      <c r="M7" s="4"/>
      <c r="N7" s="4"/>
      <c r="O7" s="4"/>
      <c r="P7" s="4"/>
      <c r="Q7" s="4"/>
      <c r="R7" s="4"/>
      <c r="S7" s="4"/>
      <c r="T7" s="4"/>
      <c r="U7" s="4"/>
      <c r="V7" s="4"/>
      <c r="W7" s="4"/>
      <c r="X7" s="4"/>
      <c r="Y7" s="1" t="s">
        <v>733</v>
      </c>
      <c r="Z7" s="1"/>
      <c r="AA7" s="1" t="s">
        <v>80</v>
      </c>
      <c r="AB7" s="1"/>
      <c r="AC7" s="1" t="s">
        <v>108</v>
      </c>
      <c r="AD7" s="1"/>
      <c r="AE7" s="1" t="s">
        <v>149</v>
      </c>
      <c r="AF7" s="1"/>
      <c r="AG7" s="1" t="s">
        <v>192</v>
      </c>
      <c r="AH7" s="1"/>
      <c r="AI7" s="1" t="s">
        <v>215</v>
      </c>
      <c r="AJ7" s="1"/>
      <c r="AK7" s="1" t="s">
        <v>232</v>
      </c>
      <c r="AL7" s="1"/>
      <c r="AM7" s="53" t="s">
        <v>1551</v>
      </c>
      <c r="AN7" s="4"/>
      <c r="AO7" s="52" t="s">
        <v>1565</v>
      </c>
      <c r="AP7" s="4"/>
      <c r="AQ7" s="4"/>
    </row>
    <row r="8" spans="1:43" ht="15" customHeight="1" x14ac:dyDescent="0.25">
      <c r="A8" s="2" t="str">
        <v>saturnLaunchPad</v>
      </c>
      <c r="B8" s="1">
        <f t="shared" si="0"/>
        <v>-1</v>
      </c>
      <c r="C8" s="1">
        <f t="shared" si="1"/>
        <v>33</v>
      </c>
      <c r="D8" s="1" t="str">
        <f t="shared" si="2"/>
        <v/>
      </c>
      <c r="E8" s="1">
        <f t="shared" si="3"/>
        <v>-3600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190</v>
      </c>
      <c r="AH8" s="4"/>
      <c r="AI8" s="4" t="s">
        <v>216</v>
      </c>
      <c r="AJ8" s="4"/>
      <c r="AK8" s="4" t="s">
        <v>231</v>
      </c>
      <c r="AL8" s="4"/>
      <c r="AM8" s="4" t="s">
        <v>240</v>
      </c>
      <c r="AN8" s="4"/>
      <c r="AO8" s="52" t="s">
        <v>1555</v>
      </c>
      <c r="AP8" s="4"/>
      <c r="AQ8" s="4"/>
    </row>
    <row r="9" spans="1:43" ht="15" customHeight="1" x14ac:dyDescent="0.25">
      <c r="A9" s="2" t="str">
        <v>shuttleLaunchPad</v>
      </c>
      <c r="B9" s="1">
        <f t="shared" si="0"/>
        <v>-1</v>
      </c>
      <c r="C9" s="1">
        <f t="shared" si="1"/>
        <v>35</v>
      </c>
      <c r="D9" s="1" t="str">
        <f t="shared" si="2"/>
        <v/>
      </c>
      <c r="E9" s="1">
        <f t="shared" si="3"/>
        <v>-3600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193</v>
      </c>
      <c r="AH9" s="4"/>
      <c r="AI9" s="52" t="s">
        <v>1549</v>
      </c>
      <c r="AJ9" s="4"/>
      <c r="AK9" s="52" t="s">
        <v>1550</v>
      </c>
      <c r="AL9" s="4"/>
      <c r="AM9" s="52" t="s">
        <v>1552</v>
      </c>
      <c r="AN9" s="4"/>
      <c r="AO9" s="52" t="s">
        <v>1556</v>
      </c>
      <c r="AP9" s="4"/>
      <c r="AQ9" s="4"/>
    </row>
    <row r="10" spans="1:43" ht="15" customHeight="1" x14ac:dyDescent="0.25">
      <c r="A10" s="2" t="str">
        <v>tier0</v>
      </c>
      <c r="B10" s="1">
        <f t="shared" si="0"/>
        <v>0</v>
      </c>
      <c r="C10" s="1">
        <f t="shared" si="1"/>
        <v>1</v>
      </c>
      <c r="D10" s="1" t="str">
        <f t="shared" si="2"/>
        <v/>
      </c>
      <c r="E10" s="1">
        <f t="shared" si="3"/>
        <v>-3400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-3400</v>
      </c>
      <c r="F11" s="1">
        <f t="shared" si="4"/>
        <v>1028</v>
      </c>
      <c r="H11" s="1">
        <v>9</v>
      </c>
      <c r="I11" s="2"/>
      <c r="J11" s="2"/>
      <c r="K11" s="2"/>
      <c r="L11" s="2"/>
      <c r="M11" s="4"/>
      <c r="N11" s="4"/>
      <c r="O11" s="4"/>
      <c r="P11" s="4"/>
      <c r="Q11" s="4"/>
      <c r="R11" s="4"/>
      <c r="S11" s="4"/>
      <c r="T11" s="4"/>
      <c r="U11" s="4"/>
      <c r="V11" s="4"/>
      <c r="W11" s="4"/>
      <c r="X11" s="4"/>
      <c r="Y11" s="4"/>
      <c r="Z11" s="4"/>
      <c r="AA11" s="4" t="s">
        <v>627</v>
      </c>
      <c r="AB11" s="4"/>
      <c r="AC11" s="4" t="s">
        <v>110</v>
      </c>
      <c r="AD11" s="4"/>
      <c r="AE11" s="4" t="s">
        <v>150</v>
      </c>
      <c r="AF11" s="4"/>
      <c r="AG11" s="4" t="s">
        <v>196</v>
      </c>
      <c r="AH11" s="4"/>
      <c r="AI11" s="4" t="s">
        <v>218</v>
      </c>
      <c r="AJ11" s="4"/>
      <c r="AK11" s="4" t="s">
        <v>234</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-3400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195</v>
      </c>
      <c r="AH12" s="4"/>
      <c r="AI12" s="4" t="s">
        <v>217</v>
      </c>
      <c r="AJ12" s="4"/>
      <c r="AK12" s="4" t="s">
        <v>233</v>
      </c>
      <c r="AL12" s="4"/>
      <c r="AM12" s="54" t="s">
        <v>241</v>
      </c>
      <c r="AN12" s="4"/>
      <c r="AO12" s="52" t="s">
        <v>1563</v>
      </c>
      <c r="AP12" s="4"/>
      <c r="AQ12" s="4"/>
    </row>
    <row r="13" spans="1:43" ht="15" customHeight="1" x14ac:dyDescent="0.25">
      <c r="A13" s="2" t="str">
        <v>basicLaunchStands</v>
      </c>
      <c r="B13" s="1">
        <f t="shared" si="0"/>
        <v>0.5</v>
      </c>
      <c r="C13" s="1">
        <f t="shared" si="1"/>
        <v>27</v>
      </c>
      <c r="D13" s="1" t="str">
        <f t="shared" si="2"/>
        <v/>
      </c>
      <c r="E13" s="1">
        <f t="shared" si="3"/>
        <v>-3350</v>
      </c>
      <c r="F13" s="1">
        <f t="shared" si="4"/>
        <v>1116</v>
      </c>
      <c r="H13" s="1">
        <v>11</v>
      </c>
      <c r="I13" s="2"/>
      <c r="J13" s="2"/>
      <c r="K13" s="2"/>
      <c r="L13" s="2"/>
      <c r="M13" s="4"/>
      <c r="N13" s="4"/>
      <c r="O13" s="4"/>
      <c r="P13" s="4"/>
      <c r="Q13" s="4" t="s">
        <v>1013</v>
      </c>
      <c r="R13" s="4"/>
      <c r="S13" s="4" t="s">
        <v>8</v>
      </c>
      <c r="T13" s="4"/>
      <c r="U13" s="4" t="s">
        <v>18</v>
      </c>
      <c r="V13" s="4"/>
      <c r="W13" s="4" t="s">
        <v>32</v>
      </c>
      <c r="X13" s="4"/>
      <c r="Y13" s="4" t="s">
        <v>55</v>
      </c>
      <c r="Z13" s="4"/>
      <c r="AA13" s="4" t="s">
        <v>81</v>
      </c>
      <c r="AB13" s="4"/>
      <c r="AC13" s="4" t="s">
        <v>121</v>
      </c>
      <c r="AD13" s="4"/>
      <c r="AE13" s="4"/>
      <c r="AF13" s="4"/>
      <c r="AG13" s="4"/>
      <c r="AH13" s="4" t="s">
        <v>194</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-3350</v>
      </c>
      <c r="F14" s="1">
        <f t="shared" si="4"/>
        <v>1072</v>
      </c>
      <c r="H14" s="1">
        <v>12</v>
      </c>
      <c r="I14" s="2"/>
      <c r="J14" s="2"/>
      <c r="K14" s="2"/>
      <c r="L14" s="2"/>
      <c r="M14" s="4"/>
      <c r="N14" s="4"/>
      <c r="O14" s="4"/>
      <c r="P14" s="4"/>
      <c r="Q14" s="4"/>
      <c r="R14" s="4" t="s">
        <v>1098</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-3350</v>
      </c>
      <c r="F15" s="1">
        <f t="shared" si="4"/>
        <v>984</v>
      </c>
      <c r="H15" s="1">
        <v>13</v>
      </c>
      <c r="I15" s="2"/>
      <c r="J15" s="2"/>
      <c r="K15" s="2"/>
      <c r="L15" s="2"/>
      <c r="M15" s="4"/>
      <c r="N15" s="4"/>
      <c r="O15" s="4"/>
      <c r="P15" s="4"/>
      <c r="Q15" s="4"/>
      <c r="R15" s="4"/>
      <c r="S15" s="4"/>
      <c r="T15" s="4"/>
      <c r="U15" s="4"/>
      <c r="V15" s="4"/>
      <c r="W15" s="4"/>
      <c r="X15" s="4"/>
      <c r="Y15" s="4"/>
      <c r="Z15" s="4"/>
      <c r="AA15" s="4"/>
      <c r="AB15" s="4" t="s">
        <v>1056</v>
      </c>
      <c r="AC15" s="4"/>
      <c r="AD15" s="4" t="s">
        <v>1058</v>
      </c>
      <c r="AE15" s="4"/>
      <c r="AF15" s="4" t="s">
        <v>1062</v>
      </c>
      <c r="AG15" s="4"/>
      <c r="AH15" s="4" t="s">
        <v>1065</v>
      </c>
      <c r="AI15" s="4"/>
      <c r="AJ15" s="4" t="s">
        <v>1066</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-3200</v>
      </c>
      <c r="F16" s="1">
        <f t="shared" si="4"/>
        <v>2260</v>
      </c>
      <c r="H16" s="1">
        <v>14</v>
      </c>
      <c r="I16" s="2"/>
      <c r="J16" s="2"/>
      <c r="K16" s="2"/>
      <c r="L16" s="2"/>
      <c r="M16" s="4"/>
      <c r="N16" s="4"/>
      <c r="O16" s="4"/>
      <c r="P16" s="4"/>
      <c r="Q16" s="4"/>
      <c r="R16" s="4"/>
      <c r="S16" s="4" t="s">
        <v>1068</v>
      </c>
      <c r="T16" s="4"/>
      <c r="U16" s="4" t="s">
        <v>1025</v>
      </c>
      <c r="V16" s="4"/>
      <c r="W16" s="4" t="s">
        <v>33</v>
      </c>
      <c r="X16" s="4"/>
      <c r="Y16" s="4" t="s">
        <v>56</v>
      </c>
      <c r="Z16" s="4"/>
      <c r="AA16" s="4" t="s">
        <v>82</v>
      </c>
      <c r="AB16" s="4"/>
      <c r="AC16" s="4" t="s">
        <v>122</v>
      </c>
      <c r="AD16" s="4"/>
      <c r="AE16" s="4" t="s">
        <v>151</v>
      </c>
      <c r="AF16" s="4"/>
      <c r="AG16" s="4" t="s">
        <v>197</v>
      </c>
      <c r="AH16" s="4"/>
      <c r="AI16" s="4" t="s">
        <v>219</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-3200</v>
      </c>
      <c r="F17" s="1">
        <f t="shared" si="4"/>
        <v>1556</v>
      </c>
      <c r="H17" s="1">
        <v>15</v>
      </c>
      <c r="I17" s="2"/>
      <c r="J17" s="2"/>
      <c r="K17" s="2"/>
      <c r="L17" s="2"/>
      <c r="M17" s="4"/>
      <c r="N17" s="4"/>
      <c r="O17" s="4"/>
      <c r="P17" s="4"/>
      <c r="Q17" s="4"/>
      <c r="R17" s="4"/>
      <c r="S17" s="4"/>
      <c r="T17" s="4" t="s">
        <v>1069</v>
      </c>
      <c r="U17" s="4"/>
      <c r="V17" s="4" t="s">
        <v>1059</v>
      </c>
      <c r="W17" s="4"/>
      <c r="X17" s="4" t="s">
        <v>1060</v>
      </c>
      <c r="Y17" s="4"/>
      <c r="Z17" s="4" t="s">
        <v>1061</v>
      </c>
      <c r="AA17" s="4"/>
      <c r="AB17" s="4" t="s">
        <v>1055</v>
      </c>
      <c r="AC17" s="4"/>
      <c r="AD17" s="4" t="s">
        <v>1057</v>
      </c>
      <c r="AE17" s="4"/>
      <c r="AF17" s="4" t="s">
        <v>1063</v>
      </c>
      <c r="AG17" s="4"/>
      <c r="AH17" s="4" t="s">
        <v>1064</v>
      </c>
      <c r="AI17" s="4"/>
      <c r="AJ17" s="4" t="s">
        <v>1067</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-3200</v>
      </c>
      <c r="F18" s="1">
        <f t="shared" si="4"/>
        <v>1248</v>
      </c>
      <c r="H18" s="1">
        <v>16</v>
      </c>
      <c r="I18" s="2"/>
      <c r="J18" s="2"/>
      <c r="K18" s="2"/>
      <c r="L18" s="2"/>
      <c r="M18" s="4"/>
      <c r="N18" s="4"/>
      <c r="O18" s="4"/>
      <c r="P18" s="4" t="s">
        <v>1102</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-3200</v>
      </c>
      <c r="F19" s="1">
        <f t="shared" si="4"/>
        <v>1028</v>
      </c>
      <c r="H19" s="1">
        <v>17</v>
      </c>
      <c r="I19" s="2"/>
      <c r="J19" s="2"/>
      <c r="K19" s="2"/>
      <c r="L19" s="2"/>
      <c r="M19" s="4"/>
      <c r="N19" s="4"/>
      <c r="O19" s="4" t="s">
        <v>1070</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-3200</v>
      </c>
      <c r="F20" s="1">
        <f t="shared" si="4"/>
        <v>412</v>
      </c>
      <c r="H20" s="1">
        <v>18</v>
      </c>
      <c r="I20" s="2"/>
      <c r="J20" s="2"/>
      <c r="K20" s="2"/>
      <c r="L20" s="2"/>
      <c r="M20" s="4"/>
      <c r="N20" s="4"/>
      <c r="O20" s="4"/>
      <c r="P20" s="4" t="s">
        <v>1044</v>
      </c>
      <c r="Q20" s="4"/>
      <c r="R20" s="4" t="s">
        <v>1045</v>
      </c>
      <c r="S20" s="4"/>
      <c r="T20" s="4" t="s">
        <v>1046</v>
      </c>
      <c r="U20" s="4"/>
      <c r="V20" s="4" t="s">
        <v>1047</v>
      </c>
      <c r="W20" s="4"/>
      <c r="X20" s="4" t="s">
        <v>1048</v>
      </c>
      <c r="Y20" s="4"/>
      <c r="Z20" s="4" t="s">
        <v>1049</v>
      </c>
      <c r="AA20" s="4"/>
      <c r="AB20" s="4" t="s">
        <v>1050</v>
      </c>
      <c r="AC20" s="4"/>
      <c r="AD20" s="4" t="s">
        <v>1051</v>
      </c>
      <c r="AE20" s="4"/>
      <c r="AF20" s="4" t="s">
        <v>1052</v>
      </c>
      <c r="AG20" s="4"/>
      <c r="AH20" s="4" t="s">
        <v>1053</v>
      </c>
      <c r="AI20" s="4"/>
      <c r="AJ20" s="4" t="s">
        <v>1054</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-3200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-3150</v>
      </c>
      <c r="F22" s="1">
        <f t="shared" si="4"/>
        <v>1600</v>
      </c>
      <c r="H22" s="1">
        <v>20</v>
      </c>
      <c r="I22" s="2"/>
      <c r="J22" s="2"/>
      <c r="K22" s="2"/>
      <c r="L22" s="2"/>
      <c r="M22" s="4"/>
      <c r="N22" s="4"/>
      <c r="O22" s="4"/>
      <c r="P22" s="4"/>
      <c r="Q22" s="4" t="s">
        <v>1015</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-3150</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-3000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-3000</v>
      </c>
      <c r="F25" s="1">
        <f t="shared" si="4"/>
        <v>2216</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c r="AP25" s="4"/>
      <c r="AQ25" s="52" t="s">
        <v>1562</v>
      </c>
    </row>
    <row r="26" spans="1:43" ht="15" customHeight="1" x14ac:dyDescent="0.25">
      <c r="A26" s="2" t="str">
        <v>prototypeFlightControl</v>
      </c>
      <c r="B26" s="1">
        <f t="shared" si="0"/>
        <v>2</v>
      </c>
      <c r="C26" s="1">
        <f t="shared" si="1"/>
        <v>11</v>
      </c>
      <c r="D26" s="1" t="str">
        <f t="shared" si="2"/>
        <v/>
      </c>
      <c r="E26" s="1">
        <f t="shared" si="3"/>
        <v>-3000</v>
      </c>
      <c r="F26" s="1">
        <f t="shared" si="4"/>
        <v>1820</v>
      </c>
      <c r="H26" s="1">
        <v>24</v>
      </c>
      <c r="I26" s="2"/>
      <c r="J26" s="2"/>
      <c r="K26" s="2"/>
      <c r="L26" s="2"/>
      <c r="M26" s="4"/>
      <c r="N26" s="4"/>
      <c r="O26" s="4" t="s">
        <v>997</v>
      </c>
      <c r="P26" s="4"/>
      <c r="Q26" s="4" t="s">
        <v>116</v>
      </c>
      <c r="R26" s="4"/>
      <c r="S26" s="4" t="s">
        <v>13</v>
      </c>
      <c r="T26" s="4"/>
      <c r="U26" s="4" t="s">
        <v>461</v>
      </c>
      <c r="V26" s="4"/>
      <c r="W26" s="4" t="s">
        <v>499</v>
      </c>
      <c r="X26" s="4"/>
      <c r="Y26" s="4" t="s">
        <v>462</v>
      </c>
      <c r="Z26" s="4"/>
      <c r="AA26" s="4" t="s">
        <v>88</v>
      </c>
      <c r="AB26" s="4"/>
      <c r="AC26" s="4" t="s">
        <v>128</v>
      </c>
      <c r="AD26" s="4"/>
      <c r="AE26" s="4" t="s">
        <v>158</v>
      </c>
      <c r="AF26" s="4"/>
      <c r="AG26" s="4" t="s">
        <v>202</v>
      </c>
      <c r="AH26" s="4"/>
      <c r="AI26" s="4" t="s">
        <v>223</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-3000</v>
      </c>
      <c r="F27" s="1">
        <f t="shared" si="4"/>
        <v>1556</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-3000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-3000</v>
      </c>
      <c r="F29" s="1">
        <f t="shared" si="4"/>
        <v>1248</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-3000</v>
      </c>
      <c r="F30" s="1">
        <f t="shared" si="4"/>
        <v>1072</v>
      </c>
      <c r="H30" s="1">
        <v>28</v>
      </c>
      <c r="I30" s="2"/>
      <c r="J30" s="2"/>
      <c r="K30" s="2"/>
      <c r="L30" s="2"/>
      <c r="M30" s="4"/>
      <c r="N30" s="4" t="s">
        <v>3</v>
      </c>
      <c r="O30" s="4"/>
      <c r="P30" s="4"/>
      <c r="Q30" s="4" t="s">
        <v>117</v>
      </c>
      <c r="R30" s="4"/>
      <c r="S30" s="4" t="s">
        <v>1029</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-3000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-3000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-3000</v>
      </c>
      <c r="F33" s="1">
        <f t="shared" si="4"/>
        <v>412</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-3000</v>
      </c>
      <c r="F34" s="1">
        <f t="shared" si="4"/>
        <v>60</v>
      </c>
      <c r="H34" s="1">
        <v>32</v>
      </c>
      <c r="I34" s="2"/>
      <c r="J34" s="2"/>
      <c r="K34" s="2"/>
      <c r="L34" s="2"/>
      <c r="M34" s="4"/>
      <c r="N34" s="4"/>
      <c r="O34" s="4"/>
      <c r="P34" s="4"/>
      <c r="Q34" s="4"/>
      <c r="R34" s="4"/>
      <c r="S34" s="4"/>
      <c r="T34" s="4"/>
      <c r="U34" s="4"/>
      <c r="V34" s="4"/>
      <c r="W34" s="4" t="s">
        <v>49</v>
      </c>
      <c r="X34" s="4"/>
      <c r="Y34" s="4" t="s">
        <v>72</v>
      </c>
      <c r="Z34" s="4"/>
      <c r="AA34" s="4" t="s">
        <v>457</v>
      </c>
      <c r="AB34" s="4"/>
      <c r="AC34" s="4" t="s">
        <v>458</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-2950</v>
      </c>
      <c r="F35" s="1">
        <f t="shared" si="4"/>
        <v>1776</v>
      </c>
      <c r="H35" s="1">
        <v>33</v>
      </c>
      <c r="I35" s="2"/>
      <c r="J35" s="2"/>
      <c r="K35" s="2" t="s">
        <v>247</v>
      </c>
      <c r="L35" s="2"/>
      <c r="M35" s="4"/>
      <c r="N35" s="4"/>
      <c r="O35" s="4"/>
      <c r="P35" s="4"/>
      <c r="Q35" s="4"/>
      <c r="R35" s="4"/>
      <c r="S35" s="4"/>
      <c r="T35" s="4"/>
      <c r="U35" s="4"/>
      <c r="V35" s="4"/>
      <c r="W35" s="4" t="s">
        <v>991</v>
      </c>
      <c r="X35" s="4"/>
      <c r="Y35" s="4" t="s">
        <v>103</v>
      </c>
      <c r="Z35" s="4"/>
      <c r="AA35" s="4" t="s">
        <v>102</v>
      </c>
      <c r="AB35" s="4"/>
      <c r="AC35" s="4" t="s">
        <v>143</v>
      </c>
      <c r="AD35" s="4"/>
      <c r="AE35" s="4" t="s">
        <v>172</v>
      </c>
      <c r="AF35" s="4"/>
      <c r="AG35" s="4" t="s">
        <v>211</v>
      </c>
      <c r="AH35" s="4"/>
      <c r="AI35" s="4" t="s">
        <v>1440</v>
      </c>
      <c r="AJ35" s="4"/>
      <c r="AK35" s="4" t="s">
        <v>238</v>
      </c>
      <c r="AL35" s="4"/>
      <c r="AM35" s="52" t="s">
        <v>1553</v>
      </c>
      <c r="AN35" s="4"/>
      <c r="AO35" s="4"/>
      <c r="AP35" s="4"/>
      <c r="AQ35" s="4"/>
    </row>
    <row r="36" spans="1:43" ht="15" customHeight="1" x14ac:dyDescent="0.25">
      <c r="A36" s="2" t="str">
        <v>basicCryoRocketry</v>
      </c>
      <c r="B36" s="1">
        <f t="shared" si="0"/>
        <v>2.5</v>
      </c>
      <c r="C36" s="1">
        <f t="shared" si="1"/>
        <v>16</v>
      </c>
      <c r="D36" s="1" t="str">
        <f t="shared" si="2"/>
        <v/>
      </c>
      <c r="E36" s="1">
        <f t="shared" si="3"/>
        <v>-2950</v>
      </c>
      <c r="F36" s="1">
        <f t="shared" si="4"/>
        <v>1600</v>
      </c>
      <c r="H36" s="1">
        <v>34</v>
      </c>
      <c r="I36" s="2"/>
      <c r="J36" s="2"/>
      <c r="K36" s="2"/>
      <c r="L36" s="2"/>
      <c r="M36" s="4"/>
      <c r="N36" s="4"/>
      <c r="O36" s="4"/>
      <c r="P36" s="4"/>
      <c r="Q36" s="4" t="s">
        <v>995</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-2950</v>
      </c>
      <c r="F37" s="1">
        <f t="shared" si="4"/>
        <v>1512</v>
      </c>
      <c r="H37" s="1">
        <v>35</v>
      </c>
      <c r="I37" s="2"/>
      <c r="J37" s="2"/>
      <c r="K37" s="2" t="s">
        <v>248</v>
      </c>
      <c r="L37" s="2"/>
      <c r="M37" s="4"/>
      <c r="N37" s="4"/>
      <c r="O37" s="4"/>
      <c r="P37" s="4"/>
      <c r="Q37" s="4"/>
      <c r="R37" s="4"/>
      <c r="S37" s="4"/>
      <c r="T37" s="4"/>
      <c r="U37" s="4" t="s">
        <v>1000</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-2800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-2800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-2800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-2800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-2800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52" t="s">
        <v>1557</v>
      </c>
      <c r="AP42" s="4"/>
      <c r="AQ42" s="4"/>
    </row>
    <row r="43" spans="1:43" ht="15" customHeight="1" x14ac:dyDescent="0.25">
      <c r="A43" s="2" t="str">
        <v>earlyFuelSystems</v>
      </c>
      <c r="B43" s="1">
        <f t="shared" si="0"/>
        <v>3</v>
      </c>
      <c r="C43" s="1">
        <f t="shared" si="1"/>
        <v>20</v>
      </c>
      <c r="D43" s="1" t="str">
        <f t="shared" si="2"/>
        <v/>
      </c>
      <c r="E43" s="1">
        <f t="shared" si="3"/>
        <v>-2800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-2800</v>
      </c>
      <c r="F44" s="1">
        <f t="shared" si="4"/>
        <v>1248</v>
      </c>
      <c r="H44" s="1">
        <v>42</v>
      </c>
      <c r="I44" s="2"/>
      <c r="J44" s="2"/>
      <c r="K44" s="2"/>
      <c r="L44" s="2"/>
      <c r="M44" s="4"/>
      <c r="N44" s="4"/>
      <c r="O44" s="4"/>
      <c r="P44" s="4"/>
      <c r="Q44" s="4"/>
      <c r="R44" s="4"/>
      <c r="S44" s="4"/>
      <c r="T44" s="4"/>
      <c r="U44" s="4" t="s">
        <v>459</v>
      </c>
      <c r="V44" s="4"/>
      <c r="W44" s="4" t="s">
        <v>460</v>
      </c>
      <c r="X44" s="4"/>
      <c r="Y44" s="4" t="s">
        <v>142</v>
      </c>
      <c r="Z44" s="4"/>
      <c r="AA44" s="4" t="s">
        <v>98</v>
      </c>
      <c r="AB44" s="4"/>
      <c r="AC44" s="4" t="s">
        <v>139</v>
      </c>
      <c r="AD44" s="4"/>
      <c r="AE44" s="4" t="s">
        <v>171</v>
      </c>
      <c r="AF44" s="4"/>
      <c r="AG44" s="4" t="s">
        <v>210</v>
      </c>
      <c r="AH44" s="4"/>
      <c r="AI44" s="4" t="s">
        <v>227</v>
      </c>
      <c r="AJ44" s="4"/>
      <c r="AK44" s="4" t="s">
        <v>235</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-2800</v>
      </c>
      <c r="F45" s="1">
        <f t="shared" si="4"/>
        <v>1072</v>
      </c>
      <c r="H45" s="1">
        <v>43</v>
      </c>
      <c r="I45" s="2"/>
      <c r="J45" s="2"/>
      <c r="K45" s="2"/>
      <c r="L45" s="2"/>
      <c r="M45" s="4"/>
      <c r="N45" s="4"/>
      <c r="O45" s="4" t="s">
        <v>120</v>
      </c>
      <c r="P45" s="4"/>
      <c r="Q45" s="4" t="s">
        <v>7</v>
      </c>
      <c r="R45" s="4"/>
      <c r="S45" s="4" t="s">
        <v>1016</v>
      </c>
      <c r="T45" s="4"/>
      <c r="U45" s="4" t="s">
        <v>1017</v>
      </c>
      <c r="V45" s="4"/>
      <c r="W45" s="4" t="s">
        <v>1018</v>
      </c>
      <c r="X45" s="4"/>
      <c r="Y45" s="4" t="s">
        <v>74</v>
      </c>
      <c r="Z45" s="4"/>
      <c r="AA45" s="4" t="s">
        <v>99</v>
      </c>
      <c r="AB45" s="4"/>
      <c r="AC45" s="4" t="s">
        <v>140</v>
      </c>
      <c r="AD45" s="4"/>
      <c r="AE45" s="4" t="s">
        <v>174</v>
      </c>
      <c r="AF45" s="4"/>
      <c r="AG45" s="4" t="s">
        <v>175</v>
      </c>
      <c r="AH45" s="4"/>
      <c r="AI45" s="52" t="s">
        <v>1534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-2800</v>
      </c>
      <c r="F46" s="1">
        <f t="shared" si="4"/>
        <v>1028</v>
      </c>
      <c r="H46" s="1">
        <v>44</v>
      </c>
      <c r="I46" s="2"/>
      <c r="J46" s="2"/>
      <c r="K46" s="2"/>
      <c r="L46" s="2"/>
      <c r="M46" s="4"/>
      <c r="N46" s="4"/>
      <c r="O46" s="4"/>
      <c r="P46" s="4"/>
      <c r="Q46" s="4"/>
      <c r="R46" s="4"/>
      <c r="S46" s="4"/>
      <c r="T46" s="4"/>
      <c r="U46" s="4" t="s">
        <v>455</v>
      </c>
      <c r="V46" s="4"/>
      <c r="W46" s="4"/>
      <c r="X46" s="4"/>
      <c r="Y46" s="4" t="s">
        <v>456</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-2800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52" t="s">
        <v>1537</v>
      </c>
      <c r="AJ47" s="4"/>
      <c r="AK47" s="52" t="s">
        <v>1538</v>
      </c>
      <c r="AL47" s="4"/>
      <c r="AM47" s="52" t="s">
        <v>1539</v>
      </c>
      <c r="AN47" s="4"/>
      <c r="AO47" s="52" t="s">
        <v>1540</v>
      </c>
      <c r="AP47" s="4"/>
      <c r="AQ47" s="4"/>
    </row>
    <row r="48" spans="1:43" ht="15" customHeight="1" x14ac:dyDescent="0.25">
      <c r="A48" s="2" t="str">
        <v>science201</v>
      </c>
      <c r="B48" s="1">
        <f t="shared" si="0"/>
        <v>3</v>
      </c>
      <c r="C48" s="1">
        <f t="shared" si="1"/>
        <v>40</v>
      </c>
      <c r="D48" s="1" t="str">
        <f t="shared" si="2"/>
        <v/>
      </c>
      <c r="E48" s="1">
        <f t="shared" si="3"/>
        <v>-2800</v>
      </c>
      <c r="F48" s="1">
        <f t="shared" si="4"/>
        <v>544</v>
      </c>
      <c r="H48" s="1">
        <v>46</v>
      </c>
      <c r="I48" s="2"/>
      <c r="J48" s="2"/>
      <c r="K48" s="2"/>
      <c r="L48" s="2"/>
      <c r="M48" s="4"/>
      <c r="N48" s="4"/>
      <c r="O48" s="4"/>
      <c r="P48" s="4"/>
      <c r="Q48" s="4"/>
      <c r="R48" s="4"/>
      <c r="S48" s="4" t="s">
        <v>485</v>
      </c>
      <c r="T48" s="4"/>
      <c r="U48" s="4" t="s">
        <v>31</v>
      </c>
      <c r="V48" s="4"/>
      <c r="W48" s="4" t="s">
        <v>454</v>
      </c>
      <c r="X48" s="4"/>
      <c r="Y48" s="4" t="s">
        <v>786</v>
      </c>
      <c r="Z48" s="4"/>
      <c r="AA48" s="4" t="s">
        <v>145</v>
      </c>
      <c r="AB48" s="4"/>
      <c r="AC48" s="4" t="s">
        <v>181</v>
      </c>
      <c r="AD48" s="4"/>
      <c r="AE48" s="4" t="s">
        <v>182</v>
      </c>
      <c r="AF48" s="4"/>
      <c r="AG48" s="4" t="s">
        <v>183</v>
      </c>
      <c r="AH48" s="4"/>
      <c r="AI48" s="4" t="s">
        <v>228</v>
      </c>
      <c r="AJ48" s="4"/>
      <c r="AK48" s="4" t="s">
        <v>242</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-2800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52" t="s">
        <v>1564</v>
      </c>
      <c r="AP49" s="4"/>
      <c r="AQ49" s="4"/>
    </row>
    <row r="50" spans="1:43" ht="15" customHeight="1" x14ac:dyDescent="0.25">
      <c r="A50" s="2" t="str">
        <v>earlySolar</v>
      </c>
      <c r="B50" s="1">
        <f t="shared" si="0"/>
        <v>3</v>
      </c>
      <c r="C50" s="1">
        <f t="shared" si="1"/>
        <v>46</v>
      </c>
      <c r="D50" s="1" t="str">
        <f t="shared" si="2"/>
        <v/>
      </c>
      <c r="E50" s="1">
        <f t="shared" si="3"/>
        <v>-2800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-2800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-2800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-2750</v>
      </c>
      <c r="F53" s="1">
        <f t="shared" si="4"/>
        <v>1644</v>
      </c>
      <c r="H53" s="1">
        <v>51</v>
      </c>
      <c r="I53" s="2"/>
      <c r="J53" s="2"/>
      <c r="K53" s="2"/>
      <c r="L53" s="2"/>
      <c r="M53" s="4" t="s">
        <v>1474</v>
      </c>
      <c r="N53" s="4"/>
      <c r="O53" s="4" t="s">
        <v>1475</v>
      </c>
      <c r="P53" s="4"/>
      <c r="Q53" s="4" t="s">
        <v>1476</v>
      </c>
      <c r="R53" s="4"/>
      <c r="S53" s="4" t="s">
        <v>1477</v>
      </c>
      <c r="T53" s="4"/>
      <c r="U53" s="4" t="s">
        <v>1478</v>
      </c>
      <c r="V53" s="4"/>
      <c r="W53" s="4" t="s">
        <v>1479</v>
      </c>
      <c r="X53" s="4"/>
      <c r="Y53" s="4" t="s">
        <v>1480</v>
      </c>
      <c r="Z53" s="4"/>
      <c r="AA53" s="4" t="s">
        <v>1481</v>
      </c>
      <c r="AB53" s="4"/>
      <c r="AC53" s="4" t="s">
        <v>1482</v>
      </c>
      <c r="AD53" s="4"/>
      <c r="AE53" s="4" t="s">
        <v>1483</v>
      </c>
      <c r="AF53" s="4"/>
      <c r="AG53" s="4" t="s">
        <v>1484</v>
      </c>
      <c r="AH53" s="4"/>
      <c r="AI53" s="4" t="s">
        <v>1485</v>
      </c>
      <c r="AJ53" s="4"/>
      <c r="AK53" s="4" t="s">
        <v>1486</v>
      </c>
      <c r="AL53" s="4"/>
      <c r="AM53" s="4" t="s">
        <v>1487</v>
      </c>
      <c r="AN53" s="4"/>
      <c r="AO53" s="4" t="s">
        <v>1488</v>
      </c>
      <c r="AP53" s="4"/>
      <c r="AQ53" s="4" t="s">
        <v>1561</v>
      </c>
    </row>
    <row r="54" spans="1:43" ht="15" customHeight="1" x14ac:dyDescent="0.25">
      <c r="A54" s="2" t="str">
        <v>generalCryoRocketry</v>
      </c>
      <c r="B54" s="1">
        <f t="shared" si="0"/>
        <v>3.5</v>
      </c>
      <c r="C54" s="1">
        <f t="shared" si="1"/>
        <v>16</v>
      </c>
      <c r="D54" s="1" t="str">
        <f t="shared" si="2"/>
        <v/>
      </c>
      <c r="E54" s="1">
        <f t="shared" si="3"/>
        <v>-2750</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-2750</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-2750</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-2600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-2600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-2600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-2600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-2600</v>
      </c>
      <c r="F61" s="1">
        <f t="shared" si="4"/>
        <v>1556</v>
      </c>
    </row>
    <row r="62" spans="1:43" ht="15" customHeight="1" x14ac:dyDescent="0.25">
      <c r="A62" s="2" t="str">
        <v>basicFuelSystems</v>
      </c>
      <c r="B62" s="1">
        <f t="shared" si="0"/>
        <v>4</v>
      </c>
      <c r="C62" s="1">
        <f t="shared" si="1"/>
        <v>20</v>
      </c>
      <c r="D62" s="1" t="str">
        <f t="shared" si="2"/>
        <v/>
      </c>
      <c r="E62" s="1">
        <f t="shared" si="3"/>
        <v>-2600</v>
      </c>
      <c r="F62" s="1">
        <f t="shared" si="4"/>
        <v>1424</v>
      </c>
    </row>
    <row r="63" spans="1:43" ht="15" customHeight="1" x14ac:dyDescent="0.25">
      <c r="A63" s="2" t="str">
        <v>fuelLines</v>
      </c>
      <c r="B63" s="1">
        <f t="shared" si="0"/>
        <v>4</v>
      </c>
      <c r="C63" s="1">
        <f t="shared" si="1"/>
        <v>21</v>
      </c>
      <c r="D63" s="1" t="str">
        <f t="shared" si="2"/>
        <v/>
      </c>
      <c r="E63" s="1">
        <f t="shared" si="3"/>
        <v>-2600</v>
      </c>
      <c r="F63" s="1">
        <f t="shared" si="4"/>
        <v>1380</v>
      </c>
    </row>
    <row r="64" spans="1:43" ht="15" customHeight="1" x14ac:dyDescent="0.25">
      <c r="A64" s="2" t="str">
        <v>decoupling</v>
      </c>
      <c r="B64" s="1">
        <f t="shared" si="0"/>
        <v>4</v>
      </c>
      <c r="C64" s="1">
        <f t="shared" si="1"/>
        <v>23</v>
      </c>
      <c r="D64" s="1" t="str">
        <f t="shared" si="2"/>
        <v/>
      </c>
      <c r="E64" s="1">
        <f t="shared" si="3"/>
        <v>-2600</v>
      </c>
      <c r="F64" s="1">
        <f t="shared" si="4"/>
        <v>1292</v>
      </c>
    </row>
    <row r="65" spans="1:6" ht="15" customHeight="1" x14ac:dyDescent="0.25">
      <c r="A65" s="2" t="str">
        <v>fairings</v>
      </c>
      <c r="B65" s="1">
        <f t="shared" si="0"/>
        <v>4</v>
      </c>
      <c r="C65" s="1">
        <f t="shared" si="1"/>
        <v>24</v>
      </c>
      <c r="D65" s="1" t="str">
        <f t="shared" si="2"/>
        <v/>
      </c>
      <c r="E65" s="1">
        <f t="shared" si="3"/>
        <v>-2600</v>
      </c>
      <c r="F65" s="1">
        <f t="shared" si="4"/>
        <v>1248</v>
      </c>
    </row>
    <row r="66" spans="1:6" ht="15" customHeight="1" x14ac:dyDescent="0.25">
      <c r="A66" s="2" t="str">
        <v>generalConstruction</v>
      </c>
      <c r="B66" s="1">
        <f t="shared" si="0"/>
        <v>4</v>
      </c>
      <c r="C66" s="1">
        <f t="shared" si="1"/>
        <v>25</v>
      </c>
      <c r="D66" s="1" t="str">
        <f t="shared" si="2"/>
        <v/>
      </c>
      <c r="E66" s="1">
        <f t="shared" si="3"/>
        <v>-2600</v>
      </c>
      <c r="F66" s="1">
        <f t="shared" si="4"/>
        <v>1204</v>
      </c>
    </row>
    <row r="67" spans="1:6" ht="15" customHeight="1" x14ac:dyDescent="0.25">
      <c r="A67" s="2" t="str">
        <v>airLaunch</v>
      </c>
      <c r="B67" s="1">
        <f t="shared" si="0"/>
        <v>4</v>
      </c>
      <c r="C67" s="1">
        <f t="shared" si="1"/>
        <v>28</v>
      </c>
      <c r="D67" s="1" t="str">
        <f t="shared" si="2"/>
        <v/>
      </c>
      <c r="E67" s="1">
        <f t="shared" si="3"/>
        <v>-2600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(B68+2)*200-3800+IF(MOD(B68,1)&lt;&gt;0,-50,0)</f>
        <v>-2600</v>
      </c>
      <c r="F68" s="1">
        <f t="shared" ref="F68:F131" si="9">(C68-1)*-44+2260</f>
        <v>1028</v>
      </c>
    </row>
    <row r="69" spans="1:6" ht="15" customHeight="1" x14ac:dyDescent="0.25">
      <c r="A69" s="2" t="str">
        <v>basicLanding</v>
      </c>
      <c r="B69" s="1">
        <f t="shared" si="5"/>
        <v>4</v>
      </c>
      <c r="C69" s="1">
        <f t="shared" si="6"/>
        <v>31</v>
      </c>
      <c r="D69" s="1" t="str">
        <f t="shared" si="7"/>
        <v/>
      </c>
      <c r="E69" s="1">
        <f t="shared" si="8"/>
        <v>-2600</v>
      </c>
      <c r="F69" s="1">
        <f t="shared" si="9"/>
        <v>940</v>
      </c>
    </row>
    <row r="70" spans="1:6" ht="15" customHeight="1" x14ac:dyDescent="0.25">
      <c r="A70" s="2" t="str">
        <v>enhancedSurvivability</v>
      </c>
      <c r="B70" s="1">
        <f t="shared" si="5"/>
        <v>4</v>
      </c>
      <c r="C70" s="1">
        <f t="shared" si="6"/>
        <v>34</v>
      </c>
      <c r="D70" s="1" t="str">
        <f t="shared" si="7"/>
        <v/>
      </c>
      <c r="E70" s="1">
        <f t="shared" si="8"/>
        <v>-2600</v>
      </c>
      <c r="F70" s="1">
        <f t="shared" si="9"/>
        <v>808</v>
      </c>
    </row>
    <row r="71" spans="1:6" ht="15" customHeight="1" x14ac:dyDescent="0.25">
      <c r="A71" s="2" t="str">
        <v>basicCommandModules</v>
      </c>
      <c r="B71" s="1">
        <f t="shared" si="5"/>
        <v>4</v>
      </c>
      <c r="C71" s="1">
        <f t="shared" si="6"/>
        <v>35</v>
      </c>
      <c r="D71" s="1" t="str">
        <f t="shared" si="7"/>
        <v/>
      </c>
      <c r="E71" s="1">
        <f t="shared" si="8"/>
        <v>-2600</v>
      </c>
      <c r="F71" s="1">
        <f t="shared" si="9"/>
        <v>764</v>
      </c>
    </row>
    <row r="72" spans="1:6" ht="15" customHeight="1" x14ac:dyDescent="0.25">
      <c r="A72" s="2" t="str">
        <v>basicScience</v>
      </c>
      <c r="B72" s="1">
        <f t="shared" si="5"/>
        <v>4</v>
      </c>
      <c r="C72" s="1">
        <f t="shared" si="6"/>
        <v>39</v>
      </c>
      <c r="D72" s="1" t="str">
        <f t="shared" si="7"/>
        <v/>
      </c>
      <c r="E72" s="1">
        <f t="shared" si="8"/>
        <v>-2600</v>
      </c>
      <c r="F72" s="1">
        <f t="shared" si="9"/>
        <v>588</v>
      </c>
    </row>
    <row r="73" spans="1:6" ht="15" customHeight="1" x14ac:dyDescent="0.25">
      <c r="A73" s="2" t="str">
        <v>groundScience</v>
      </c>
      <c r="B73" s="1">
        <f t="shared" si="5"/>
        <v>4</v>
      </c>
      <c r="C73" s="1">
        <f t="shared" si="6"/>
        <v>40</v>
      </c>
      <c r="D73" s="1" t="str">
        <f t="shared" si="7"/>
        <v/>
      </c>
      <c r="E73" s="1">
        <f t="shared" si="8"/>
        <v>-2600</v>
      </c>
      <c r="F73" s="1">
        <f t="shared" si="9"/>
        <v>544</v>
      </c>
    </row>
    <row r="74" spans="1:6" ht="15" customHeight="1" x14ac:dyDescent="0.25">
      <c r="A74" s="2" t="str">
        <v>antennaArrays</v>
      </c>
      <c r="B74" s="1">
        <f t="shared" si="5"/>
        <v>4</v>
      </c>
      <c r="C74" s="1">
        <f t="shared" si="6"/>
        <v>42</v>
      </c>
      <c r="D74" s="1" t="str">
        <f t="shared" si="7"/>
        <v/>
      </c>
      <c r="E74" s="1">
        <f t="shared" si="8"/>
        <v>-2600</v>
      </c>
      <c r="F74" s="1">
        <f t="shared" si="9"/>
        <v>456</v>
      </c>
    </row>
    <row r="75" spans="1:6" ht="15" customHeight="1" x14ac:dyDescent="0.25">
      <c r="A75" s="2" t="str">
        <v>basicSatellites</v>
      </c>
      <c r="B75" s="1">
        <f t="shared" si="5"/>
        <v>4</v>
      </c>
      <c r="C75" s="1">
        <f t="shared" si="6"/>
        <v>43</v>
      </c>
      <c r="D75" s="1" t="str">
        <f t="shared" si="7"/>
        <v/>
      </c>
      <c r="E75" s="1">
        <f t="shared" si="8"/>
        <v>-2600</v>
      </c>
      <c r="F75" s="1">
        <f t="shared" si="9"/>
        <v>412</v>
      </c>
    </row>
    <row r="76" spans="1:6" ht="15" customHeight="1" x14ac:dyDescent="0.25">
      <c r="A76" s="2" t="str">
        <v>avionics</v>
      </c>
      <c r="B76" s="1">
        <f t="shared" si="5"/>
        <v>4</v>
      </c>
      <c r="C76" s="1">
        <f t="shared" si="6"/>
        <v>44</v>
      </c>
      <c r="D76" s="1" t="str">
        <f t="shared" si="7"/>
        <v/>
      </c>
      <c r="E76" s="1">
        <f t="shared" si="8"/>
        <v>-2600</v>
      </c>
      <c r="F76" s="1">
        <f t="shared" si="9"/>
        <v>368</v>
      </c>
    </row>
    <row r="77" spans="1:6" ht="15" customHeight="1" x14ac:dyDescent="0.25">
      <c r="A77" s="2" t="str">
        <v>batteryTech</v>
      </c>
      <c r="B77" s="1">
        <f t="shared" si="5"/>
        <v>4</v>
      </c>
      <c r="C77" s="1">
        <f t="shared" si="6"/>
        <v>46</v>
      </c>
      <c r="D77" s="1" t="str">
        <f t="shared" si="7"/>
        <v/>
      </c>
      <c r="E77" s="1">
        <f t="shared" si="8"/>
        <v>-2600</v>
      </c>
      <c r="F77" s="1">
        <f t="shared" si="9"/>
        <v>280</v>
      </c>
    </row>
    <row r="78" spans="1:6" ht="15" customHeight="1" x14ac:dyDescent="0.25">
      <c r="A78" s="2" t="str">
        <v>tier4_bottom</v>
      </c>
      <c r="B78" s="1">
        <f t="shared" si="5"/>
        <v>4</v>
      </c>
      <c r="C78" s="1">
        <f t="shared" si="6"/>
        <v>51</v>
      </c>
      <c r="D78" s="1" t="str">
        <f t="shared" si="7"/>
        <v/>
      </c>
      <c r="E78" s="1">
        <f t="shared" si="8"/>
        <v>-2600</v>
      </c>
      <c r="F78" s="1">
        <f t="shared" si="9"/>
        <v>60</v>
      </c>
    </row>
    <row r="79" spans="1:6" ht="15" customHeight="1" x14ac:dyDescent="0.25">
      <c r="A79" s="2" t="str">
        <v>earlyLiquidFuelPropulsionSystems</v>
      </c>
      <c r="B79" s="1">
        <f t="shared" si="5"/>
        <v>4.5</v>
      </c>
      <c r="C79" s="1">
        <f t="shared" si="6"/>
        <v>15</v>
      </c>
      <c r="D79" s="1" t="str">
        <f t="shared" si="7"/>
        <v/>
      </c>
      <c r="E79" s="1">
        <f t="shared" si="8"/>
        <v>-2550</v>
      </c>
      <c r="F79" s="1">
        <f t="shared" si="9"/>
        <v>1644</v>
      </c>
    </row>
    <row r="80" spans="1:6" ht="15" customHeight="1" x14ac:dyDescent="0.25">
      <c r="A80" s="2" t="str">
        <v>advancedCryoRocketry</v>
      </c>
      <c r="B80" s="1">
        <f t="shared" si="5"/>
        <v>4.5</v>
      </c>
      <c r="C80" s="1">
        <f t="shared" si="6"/>
        <v>16</v>
      </c>
      <c r="D80" s="1" t="str">
        <f t="shared" si="7"/>
        <v/>
      </c>
      <c r="E80" s="1">
        <f t="shared" si="8"/>
        <v>-2550</v>
      </c>
      <c r="F80" s="1">
        <f t="shared" si="9"/>
        <v>1600</v>
      </c>
    </row>
    <row r="81" spans="1:6" ht="15" customHeight="1" x14ac:dyDescent="0.25">
      <c r="A81" s="2" t="str">
        <v>advancedLiquidFuelRocketry</v>
      </c>
      <c r="B81" s="1">
        <f t="shared" si="5"/>
        <v>4.5</v>
      </c>
      <c r="C81" s="1">
        <f t="shared" si="6"/>
        <v>18</v>
      </c>
      <c r="D81" s="1" t="str">
        <f t="shared" si="7"/>
        <v/>
      </c>
      <c r="E81" s="1">
        <f t="shared" si="8"/>
        <v>-2550</v>
      </c>
      <c r="F81" s="1">
        <f t="shared" si="9"/>
        <v>1512</v>
      </c>
    </row>
    <row r="82" spans="1:6" ht="15" customHeight="1" x14ac:dyDescent="0.25">
      <c r="A82" s="2" t="str">
        <v>proceduralWings</v>
      </c>
      <c r="B82" s="1">
        <f t="shared" si="5"/>
        <v>4.5</v>
      </c>
      <c r="C82" s="1">
        <f t="shared" si="6"/>
        <v>30</v>
      </c>
      <c r="D82" s="1" t="str">
        <f t="shared" si="7"/>
        <v/>
      </c>
      <c r="E82" s="1">
        <f t="shared" si="8"/>
        <v>-2550</v>
      </c>
      <c r="F82" s="1">
        <f t="shared" si="9"/>
        <v>984</v>
      </c>
    </row>
    <row r="83" spans="1:6" ht="15" customHeight="1" x14ac:dyDescent="0.25">
      <c r="A83" s="2" t="str">
        <v>reentryModule</v>
      </c>
      <c r="B83" s="1">
        <f t="shared" si="5"/>
        <v>4.5</v>
      </c>
      <c r="C83" s="1">
        <f t="shared" si="6"/>
        <v>37</v>
      </c>
      <c r="D83" s="1" t="str">
        <f t="shared" si="7"/>
        <v/>
      </c>
      <c r="E83" s="1">
        <f t="shared" si="8"/>
        <v>-2550</v>
      </c>
      <c r="F83" s="1">
        <f t="shared" si="9"/>
        <v>676</v>
      </c>
    </row>
    <row r="84" spans="1:6" ht="15" customHeight="1" x14ac:dyDescent="0.25">
      <c r="A84" s="2" t="str">
        <v>tier5</v>
      </c>
      <c r="B84" s="1">
        <f t="shared" si="5"/>
        <v>5</v>
      </c>
      <c r="C84" s="1">
        <f t="shared" si="6"/>
        <v>1</v>
      </c>
      <c r="D84" s="1" t="str">
        <f t="shared" si="7"/>
        <v/>
      </c>
      <c r="E84" s="1">
        <f t="shared" si="8"/>
        <v>-2400</v>
      </c>
      <c r="F84" s="1">
        <f t="shared" si="9"/>
        <v>2260</v>
      </c>
    </row>
    <row r="85" spans="1:6" ht="15" customHeight="1" x14ac:dyDescent="0.25">
      <c r="A85" s="2" t="str">
        <v>mediumBoosters</v>
      </c>
      <c r="B85" s="1">
        <f t="shared" si="5"/>
        <v>5</v>
      </c>
      <c r="C85" s="1">
        <f t="shared" si="6"/>
        <v>2</v>
      </c>
      <c r="D85" s="1" t="str">
        <f t="shared" si="7"/>
        <v/>
      </c>
      <c r="E85" s="1">
        <f t="shared" si="8"/>
        <v>-2400</v>
      </c>
      <c r="F85" s="1">
        <f t="shared" si="9"/>
        <v>2216</v>
      </c>
    </row>
    <row r="86" spans="1:6" ht="15" customHeight="1" x14ac:dyDescent="0.25">
      <c r="A86" s="2" t="str">
        <v>advFlightControl</v>
      </c>
      <c r="B86" s="1">
        <f t="shared" si="5"/>
        <v>5</v>
      </c>
      <c r="C86" s="1">
        <f t="shared" si="6"/>
        <v>11</v>
      </c>
      <c r="D86" s="1" t="str">
        <f t="shared" si="7"/>
        <v/>
      </c>
      <c r="E86" s="1">
        <f t="shared" si="8"/>
        <v>-2400</v>
      </c>
      <c r="F86" s="1">
        <f t="shared" si="9"/>
        <v>1820</v>
      </c>
    </row>
    <row r="87" spans="1:6" ht="15" customHeight="1" x14ac:dyDescent="0.25">
      <c r="A87" s="2" t="str">
        <v>propulsionSystems</v>
      </c>
      <c r="B87" s="1">
        <f t="shared" si="5"/>
        <v>5</v>
      </c>
      <c r="C87" s="1">
        <f t="shared" si="6"/>
        <v>14</v>
      </c>
      <c r="D87" s="1" t="str">
        <f t="shared" si="7"/>
        <v/>
      </c>
      <c r="E87" s="1">
        <f t="shared" si="8"/>
        <v>-2400</v>
      </c>
      <c r="F87" s="1">
        <f t="shared" si="9"/>
        <v>1688</v>
      </c>
    </row>
    <row r="88" spans="1:6" ht="15" customHeight="1" x14ac:dyDescent="0.25">
      <c r="A88" s="2" t="str">
        <v>heavyRocketry</v>
      </c>
      <c r="B88" s="1">
        <f t="shared" si="5"/>
        <v>5</v>
      </c>
      <c r="C88" s="1">
        <f t="shared" si="6"/>
        <v>17</v>
      </c>
      <c r="D88" s="1" t="str">
        <f t="shared" si="7"/>
        <v/>
      </c>
      <c r="E88" s="1">
        <f t="shared" si="8"/>
        <v>-2400</v>
      </c>
      <c r="F88" s="1">
        <f t="shared" si="9"/>
        <v>1556</v>
      </c>
    </row>
    <row r="89" spans="1:6" ht="15" customHeight="1" x14ac:dyDescent="0.25">
      <c r="A89" s="2" t="str">
        <v>fuelSystems</v>
      </c>
      <c r="B89" s="1">
        <f t="shared" si="5"/>
        <v>5</v>
      </c>
      <c r="C89" s="1">
        <f t="shared" si="6"/>
        <v>20</v>
      </c>
      <c r="D89" s="1" t="str">
        <f t="shared" si="7"/>
        <v/>
      </c>
      <c r="E89" s="1">
        <f t="shared" si="8"/>
        <v>-2400</v>
      </c>
      <c r="F89" s="1">
        <f t="shared" si="9"/>
        <v>1424</v>
      </c>
    </row>
    <row r="90" spans="1:6" ht="15" customHeight="1" x14ac:dyDescent="0.25">
      <c r="A90" s="2" t="str">
        <v>flexibleFuelSolutions</v>
      </c>
      <c r="B90" s="1">
        <f t="shared" si="5"/>
        <v>5</v>
      </c>
      <c r="C90" s="1">
        <f t="shared" si="6"/>
        <v>21</v>
      </c>
      <c r="D90" s="1" t="str">
        <f t="shared" si="7"/>
        <v/>
      </c>
      <c r="E90" s="1">
        <f t="shared" si="8"/>
        <v>-2400</v>
      </c>
      <c r="F90" s="1">
        <f t="shared" si="9"/>
        <v>1380</v>
      </c>
    </row>
    <row r="91" spans="1:6" ht="15" customHeight="1" x14ac:dyDescent="0.25">
      <c r="A91" s="2" t="str">
        <v>docking</v>
      </c>
      <c r="B91" s="1">
        <f t="shared" si="5"/>
        <v>5</v>
      </c>
      <c r="C91" s="1">
        <f t="shared" si="6"/>
        <v>23</v>
      </c>
      <c r="D91" s="1" t="str">
        <f t="shared" si="7"/>
        <v/>
      </c>
      <c r="E91" s="1">
        <f t="shared" si="8"/>
        <v>-2400</v>
      </c>
      <c r="F91" s="1">
        <f t="shared" si="9"/>
        <v>1292</v>
      </c>
    </row>
    <row r="92" spans="1:6" ht="15" customHeight="1" x14ac:dyDescent="0.25">
      <c r="A92" s="2" t="str">
        <v>adapters</v>
      </c>
      <c r="B92" s="1">
        <f t="shared" si="5"/>
        <v>5</v>
      </c>
      <c r="C92" s="1">
        <f t="shared" si="6"/>
        <v>24</v>
      </c>
      <c r="D92" s="1" t="str">
        <f t="shared" si="7"/>
        <v/>
      </c>
      <c r="E92" s="1">
        <f t="shared" si="8"/>
        <v>-2400</v>
      </c>
      <c r="F92" s="1">
        <f t="shared" si="9"/>
        <v>1248</v>
      </c>
    </row>
    <row r="93" spans="1:6" ht="15" customHeight="1" x14ac:dyDescent="0.25">
      <c r="A93" s="2" t="str">
        <v>advConstruction</v>
      </c>
      <c r="B93" s="1">
        <f t="shared" si="5"/>
        <v>5</v>
      </c>
      <c r="C93" s="1">
        <f t="shared" si="6"/>
        <v>25</v>
      </c>
      <c r="D93" s="1" t="str">
        <f t="shared" si="7"/>
        <v/>
      </c>
      <c r="E93" s="1">
        <f t="shared" si="8"/>
        <v>-2400</v>
      </c>
      <c r="F93" s="1">
        <f t="shared" si="9"/>
        <v>1204</v>
      </c>
    </row>
    <row r="94" spans="1:6" ht="15" customHeight="1" x14ac:dyDescent="0.25">
      <c r="A94" s="2" t="str">
        <v>earlyActuators</v>
      </c>
      <c r="B94" s="1">
        <f t="shared" si="5"/>
        <v>5</v>
      </c>
      <c r="C94" s="1">
        <f t="shared" si="6"/>
        <v>26</v>
      </c>
      <c r="D94" s="1" t="str">
        <f t="shared" si="7"/>
        <v/>
      </c>
      <c r="E94" s="1">
        <f t="shared" si="8"/>
        <v>-2400</v>
      </c>
      <c r="F94" s="1">
        <f t="shared" si="9"/>
        <v>1160</v>
      </c>
    </row>
    <row r="95" spans="1:6" ht="15" customHeight="1" x14ac:dyDescent="0.25">
      <c r="A95" s="2" t="str">
        <v>streamlinedFlight</v>
      </c>
      <c r="B95" s="1">
        <f t="shared" si="5"/>
        <v>5</v>
      </c>
      <c r="C95" s="1">
        <f t="shared" si="6"/>
        <v>28</v>
      </c>
      <c r="D95" s="1" t="str">
        <f t="shared" si="7"/>
        <v/>
      </c>
      <c r="E95" s="1">
        <f t="shared" si="8"/>
        <v>-2400</v>
      </c>
      <c r="F95" s="1">
        <f t="shared" si="9"/>
        <v>1072</v>
      </c>
    </row>
    <row r="96" spans="1:6" ht="15" customHeight="1" x14ac:dyDescent="0.25">
      <c r="A96" s="2" t="str">
        <v>aerodynamicSystems</v>
      </c>
      <c r="B96" s="1">
        <f t="shared" si="5"/>
        <v>5</v>
      </c>
      <c r="C96" s="1">
        <f t="shared" si="6"/>
        <v>29</v>
      </c>
      <c r="D96" s="1" t="str">
        <f t="shared" si="7"/>
        <v/>
      </c>
      <c r="E96" s="1">
        <f t="shared" si="8"/>
        <v>-2400</v>
      </c>
      <c r="F96" s="1">
        <f t="shared" si="9"/>
        <v>1028</v>
      </c>
    </row>
    <row r="97" spans="1:9" ht="15" customHeight="1" x14ac:dyDescent="0.25">
      <c r="A97" s="2" t="str">
        <v>subsonicFlight</v>
      </c>
      <c r="B97" s="1">
        <f t="shared" si="5"/>
        <v>5</v>
      </c>
      <c r="C97" s="1">
        <f t="shared" si="6"/>
        <v>30</v>
      </c>
      <c r="D97" s="1" t="str">
        <f t="shared" si="7"/>
        <v/>
      </c>
      <c r="E97" s="1">
        <f t="shared" si="8"/>
        <v>-2400</v>
      </c>
      <c r="F97" s="1">
        <f t="shared" si="9"/>
        <v>984</v>
      </c>
    </row>
    <row r="98" spans="1:9" ht="15" customHeight="1" x14ac:dyDescent="0.25">
      <c r="A98" s="2" t="str">
        <v>landing</v>
      </c>
      <c r="B98" s="1">
        <f t="shared" si="5"/>
        <v>5</v>
      </c>
      <c r="C98" s="1">
        <f t="shared" si="6"/>
        <v>31</v>
      </c>
      <c r="D98" s="1" t="str">
        <f t="shared" si="7"/>
        <v/>
      </c>
      <c r="E98" s="1">
        <f t="shared" si="8"/>
        <v>-2400</v>
      </c>
      <c r="F98" s="1">
        <f t="shared" si="9"/>
        <v>940</v>
      </c>
    </row>
    <row r="99" spans="1:9" ht="15" customHeight="1" x14ac:dyDescent="0.25">
      <c r="A99" s="2" t="str">
        <v>spaceExploration</v>
      </c>
      <c r="B99" s="1">
        <f t="shared" si="5"/>
        <v>5</v>
      </c>
      <c r="C99" s="1">
        <f t="shared" si="6"/>
        <v>32</v>
      </c>
      <c r="D99" s="1" t="str">
        <f t="shared" si="7"/>
        <v/>
      </c>
      <c r="E99" s="1">
        <f t="shared" si="8"/>
        <v>-2400</v>
      </c>
      <c r="F99" s="1">
        <f t="shared" si="9"/>
        <v>896</v>
      </c>
    </row>
    <row r="100" spans="1:9" ht="15" customHeight="1" x14ac:dyDescent="0.25">
      <c r="A100" s="2" t="str">
        <v>heatShields</v>
      </c>
      <c r="B100" s="1">
        <f t="shared" si="5"/>
        <v>5</v>
      </c>
      <c r="C100" s="1">
        <f t="shared" si="6"/>
        <v>33</v>
      </c>
      <c r="D100" s="1" t="str">
        <f t="shared" si="7"/>
        <v/>
      </c>
      <c r="E100" s="1">
        <f t="shared" si="8"/>
        <v>-2400</v>
      </c>
      <c r="F100" s="1">
        <f t="shared" si="9"/>
        <v>852</v>
      </c>
    </row>
    <row r="101" spans="1:9" ht="15" customHeight="1" x14ac:dyDescent="0.25">
      <c r="A101" s="2" t="str">
        <v>simpleCommandModules</v>
      </c>
      <c r="B101" s="1">
        <f t="shared" si="5"/>
        <v>5</v>
      </c>
      <c r="C101" s="1">
        <f t="shared" si="6"/>
        <v>35</v>
      </c>
      <c r="D101" s="1" t="str">
        <f t="shared" si="7"/>
        <v/>
      </c>
      <c r="E101" s="1">
        <f t="shared" si="8"/>
        <v>-2400</v>
      </c>
      <c r="F101" s="1">
        <f t="shared" si="9"/>
        <v>764</v>
      </c>
    </row>
    <row r="102" spans="1:9" ht="15" customHeight="1" x14ac:dyDescent="0.25">
      <c r="A102" s="2" t="str">
        <v>appliedScience</v>
      </c>
      <c r="B102" s="1">
        <f t="shared" si="5"/>
        <v>5</v>
      </c>
      <c r="C102" s="1">
        <f t="shared" si="6"/>
        <v>39</v>
      </c>
      <c r="D102" s="1" t="str">
        <f t="shared" si="7"/>
        <v/>
      </c>
      <c r="E102" s="1">
        <f t="shared" si="8"/>
        <v>-2400</v>
      </c>
      <c r="F102" s="1">
        <f t="shared" si="9"/>
        <v>588</v>
      </c>
    </row>
    <row r="103" spans="1:9" ht="14.5" customHeight="1" x14ac:dyDescent="0.25">
      <c r="A103" s="2" t="str">
        <v>miniaturization</v>
      </c>
      <c r="B103" s="1">
        <f t="shared" si="5"/>
        <v>5</v>
      </c>
      <c r="C103" s="1">
        <f t="shared" si="6"/>
        <v>40</v>
      </c>
      <c r="D103" s="1" t="str">
        <f t="shared" si="7"/>
        <v/>
      </c>
      <c r="E103" s="1">
        <f t="shared" si="8"/>
        <v>-2400</v>
      </c>
      <c r="F103" s="1">
        <f t="shared" si="9"/>
        <v>544</v>
      </c>
    </row>
    <row r="104" spans="1:9" ht="14.5" customHeight="1" x14ac:dyDescent="0.25">
      <c r="A104" s="2" t="str">
        <v>parabolicAntennas</v>
      </c>
      <c r="B104" s="1">
        <f t="shared" si="5"/>
        <v>5</v>
      </c>
      <c r="C104" s="1">
        <f t="shared" si="6"/>
        <v>42</v>
      </c>
      <c r="D104" s="1" t="str">
        <f t="shared" si="7"/>
        <v/>
      </c>
      <c r="E104" s="1">
        <f t="shared" si="8"/>
        <v>-2400</v>
      </c>
      <c r="F104" s="1">
        <f t="shared" si="9"/>
        <v>456</v>
      </c>
    </row>
    <row r="105" spans="1:9" ht="14.5" customHeight="1" x14ac:dyDescent="0.25">
      <c r="A105" s="2" t="str">
        <v>earlySatellites</v>
      </c>
      <c r="B105" s="1">
        <f t="shared" si="5"/>
        <v>5</v>
      </c>
      <c r="C105" s="1">
        <f t="shared" si="6"/>
        <v>43</v>
      </c>
      <c r="D105" s="1" t="str">
        <f t="shared" si="7"/>
        <v/>
      </c>
      <c r="E105" s="1">
        <f t="shared" si="8"/>
        <v>-2400</v>
      </c>
      <c r="F105" s="1">
        <f t="shared" si="9"/>
        <v>412</v>
      </c>
    </row>
    <row r="106" spans="1:9" ht="14.5" customHeight="1" x14ac:dyDescent="0.25">
      <c r="A106" s="2" t="str">
        <v>solarTech</v>
      </c>
      <c r="B106" s="1">
        <f t="shared" si="5"/>
        <v>5</v>
      </c>
      <c r="C106" s="1">
        <f t="shared" si="6"/>
        <v>46</v>
      </c>
      <c r="D106" s="1" t="str">
        <f t="shared" si="7"/>
        <v/>
      </c>
      <c r="E106" s="1">
        <f t="shared" si="8"/>
        <v>-2400</v>
      </c>
      <c r="F106" s="1">
        <f t="shared" si="9"/>
        <v>280</v>
      </c>
    </row>
    <row r="107" spans="1:9" ht="14.5" customHeight="1" x14ac:dyDescent="0.25">
      <c r="A107" s="2" t="str">
        <v>electrics</v>
      </c>
      <c r="B107" s="1">
        <f t="shared" si="5"/>
        <v>5</v>
      </c>
      <c r="C107" s="1">
        <f t="shared" si="6"/>
        <v>47</v>
      </c>
      <c r="D107" s="1" t="str">
        <f t="shared" si="7"/>
        <v/>
      </c>
      <c r="E107" s="1">
        <f t="shared" si="8"/>
        <v>-2400</v>
      </c>
      <c r="F107" s="1">
        <f t="shared" si="9"/>
        <v>236</v>
      </c>
    </row>
    <row r="108" spans="1:9" ht="14.5" customHeight="1" x14ac:dyDescent="0.25">
      <c r="A108" s="2" t="str">
        <v>recycling</v>
      </c>
      <c r="B108" s="1">
        <f t="shared" si="5"/>
        <v>5</v>
      </c>
      <c r="C108" s="1">
        <f t="shared" si="6"/>
        <v>49</v>
      </c>
      <c r="D108" s="1" t="str">
        <f t="shared" si="7"/>
        <v/>
      </c>
      <c r="E108" s="1">
        <f t="shared" si="8"/>
        <v>-2400</v>
      </c>
      <c r="F108" s="1">
        <f t="shared" si="9"/>
        <v>148</v>
      </c>
    </row>
    <row r="109" spans="1:9" ht="14.5" customHeight="1" x14ac:dyDescent="0.25">
      <c r="A109" s="2" t="str">
        <v>storageTech</v>
      </c>
      <c r="B109" s="1">
        <f t="shared" si="5"/>
        <v>5</v>
      </c>
      <c r="C109" s="1">
        <f t="shared" si="6"/>
        <v>50</v>
      </c>
      <c r="D109" s="1" t="str">
        <f t="shared" si="7"/>
        <v/>
      </c>
      <c r="E109" s="1">
        <f t="shared" si="8"/>
        <v>-2400</v>
      </c>
      <c r="F109" s="1">
        <f t="shared" si="9"/>
        <v>104</v>
      </c>
    </row>
    <row r="110" spans="1:9" ht="14.5" customHeight="1" x14ac:dyDescent="0.25">
      <c r="A110" s="2" t="str">
        <v>tier5_bottom</v>
      </c>
      <c r="B110" s="1">
        <f t="shared" si="5"/>
        <v>5</v>
      </c>
      <c r="C110" s="1">
        <f t="shared" si="6"/>
        <v>51</v>
      </c>
      <c r="D110" s="1" t="str">
        <f t="shared" si="7"/>
        <v/>
      </c>
      <c r="E110" s="1">
        <f t="shared" si="8"/>
        <v>-2400</v>
      </c>
      <c r="F110" s="1">
        <f t="shared" si="9"/>
        <v>60</v>
      </c>
    </row>
    <row r="111" spans="1:9" ht="14.5" customHeight="1" x14ac:dyDescent="0.25">
      <c r="A111" s="2" t="str">
        <v>liquidFuelPropulsionSystems</v>
      </c>
      <c r="B111" s="1">
        <f t="shared" si="5"/>
        <v>5.5</v>
      </c>
      <c r="C111" s="1">
        <f t="shared" si="6"/>
        <v>15</v>
      </c>
      <c r="D111" s="1" t="str">
        <f t="shared" si="7"/>
        <v/>
      </c>
      <c r="E111" s="1">
        <f t="shared" si="8"/>
        <v>-2350</v>
      </c>
      <c r="F111" s="1">
        <f t="shared" si="9"/>
        <v>1644</v>
      </c>
    </row>
    <row r="112" spans="1:9" ht="14.5" customHeight="1" x14ac:dyDescent="0.25">
      <c r="A112" s="2" t="str">
        <v>heavyCryoRocketry</v>
      </c>
      <c r="B112" s="1">
        <f t="shared" si="5"/>
        <v>5.5</v>
      </c>
      <c r="C112" s="1">
        <f t="shared" si="6"/>
        <v>16</v>
      </c>
      <c r="D112" s="1" t="str">
        <f t="shared" si="7"/>
        <v/>
      </c>
      <c r="E112" s="1">
        <f t="shared" si="8"/>
        <v>-2350</v>
      </c>
      <c r="F112" s="1">
        <f t="shared" si="9"/>
        <v>1600</v>
      </c>
      <c r="I112" s="2"/>
    </row>
    <row r="113" spans="1:9" ht="14.5" customHeight="1" x14ac:dyDescent="0.25">
      <c r="A113" s="2" t="str">
        <v>heavyLiquidFuelRocketry</v>
      </c>
      <c r="B113" s="1">
        <f t="shared" si="5"/>
        <v>5.5</v>
      </c>
      <c r="C113" s="1">
        <f t="shared" si="6"/>
        <v>18</v>
      </c>
      <c r="D113" s="1" t="str">
        <f t="shared" si="7"/>
        <v/>
      </c>
      <c r="E113" s="1">
        <f t="shared" si="8"/>
        <v>-2350</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-2350</v>
      </c>
      <c r="F114" s="1">
        <f t="shared" si="9"/>
        <v>720</v>
      </c>
      <c r="I114" s="2"/>
    </row>
    <row r="115" spans="1:9" ht="14.5" customHeight="1" x14ac:dyDescent="0.25">
      <c r="A115" s="2" t="str">
        <v>advancedReentryModule</v>
      </c>
      <c r="B115" s="1">
        <f t="shared" si="5"/>
        <v>5.5</v>
      </c>
      <c r="C115" s="1">
        <f t="shared" si="6"/>
        <v>37</v>
      </c>
      <c r="D115" s="1" t="str">
        <f t="shared" si="7"/>
        <v/>
      </c>
      <c r="E115" s="1">
        <f t="shared" si="8"/>
        <v>-2350</v>
      </c>
      <c r="F115" s="1">
        <f t="shared" si="9"/>
        <v>676</v>
      </c>
      <c r="I115" s="2"/>
    </row>
    <row r="116" spans="1:9" ht="14.5" customHeight="1" x14ac:dyDescent="0.25">
      <c r="A116" s="2" t="str">
        <v>tier6</v>
      </c>
      <c r="B116" s="1">
        <f t="shared" si="5"/>
        <v>6</v>
      </c>
      <c r="C116" s="1">
        <f t="shared" si="6"/>
        <v>1</v>
      </c>
      <c r="D116" s="1" t="str">
        <f t="shared" si="7"/>
        <v/>
      </c>
      <c r="E116" s="1">
        <f t="shared" si="8"/>
        <v>-2200</v>
      </c>
      <c r="F116" s="1">
        <f t="shared" si="9"/>
        <v>2260</v>
      </c>
      <c r="I116" s="4"/>
    </row>
    <row r="117" spans="1:9" ht="14.5" customHeight="1" x14ac:dyDescent="0.25">
      <c r="A117" s="2" t="str">
        <v>largeBoosters</v>
      </c>
      <c r="B117" s="1">
        <f t="shared" si="5"/>
        <v>6</v>
      </c>
      <c r="C117" s="1">
        <f t="shared" si="6"/>
        <v>2</v>
      </c>
      <c r="D117" s="1" t="str">
        <f t="shared" si="7"/>
        <v/>
      </c>
      <c r="E117" s="1">
        <f t="shared" si="8"/>
        <v>-2200</v>
      </c>
      <c r="F117" s="1">
        <f t="shared" si="9"/>
        <v>2216</v>
      </c>
      <c r="I117" s="4"/>
    </row>
    <row r="118" spans="1:9" ht="14.5" customHeight="1" x14ac:dyDescent="0.25">
      <c r="A118" s="2" t="str">
        <v>earlyNuclearSystems</v>
      </c>
      <c r="B118" s="1">
        <f t="shared" si="5"/>
        <v>6</v>
      </c>
      <c r="C118" s="1">
        <f t="shared" si="6"/>
        <v>5</v>
      </c>
      <c r="D118" s="1" t="str">
        <f t="shared" si="7"/>
        <v/>
      </c>
      <c r="E118" s="1">
        <f t="shared" si="8"/>
        <v>-2200</v>
      </c>
      <c r="F118" s="1">
        <f t="shared" si="9"/>
        <v>2084</v>
      </c>
      <c r="I118" s="4"/>
    </row>
    <row r="119" spans="1:9" ht="14.5" customHeight="1" x14ac:dyDescent="0.25">
      <c r="A119" s="2" t="str">
        <v>specializedControl</v>
      </c>
      <c r="B119" s="1">
        <f t="shared" si="5"/>
        <v>6</v>
      </c>
      <c r="C119" s="1">
        <f t="shared" si="6"/>
        <v>11</v>
      </c>
      <c r="D119" s="1" t="str">
        <f t="shared" si="7"/>
        <v/>
      </c>
      <c r="E119" s="1">
        <f t="shared" si="8"/>
        <v>-2200</v>
      </c>
      <c r="F119" s="1">
        <f t="shared" si="9"/>
        <v>1820</v>
      </c>
      <c r="I119" s="4"/>
    </row>
    <row r="120" spans="1:9" ht="14.5" customHeight="1" x14ac:dyDescent="0.25">
      <c r="A120" s="2" t="str">
        <v>precisionPropulsion</v>
      </c>
      <c r="B120" s="1">
        <f t="shared" si="5"/>
        <v>6</v>
      </c>
      <c r="C120" s="1">
        <f t="shared" si="6"/>
        <v>14</v>
      </c>
      <c r="D120" s="1" t="str">
        <f t="shared" si="7"/>
        <v/>
      </c>
      <c r="E120" s="1">
        <f t="shared" si="8"/>
        <v>-2200</v>
      </c>
      <c r="F120" s="1">
        <f t="shared" si="9"/>
        <v>1688</v>
      </c>
      <c r="I120" s="4"/>
    </row>
    <row r="121" spans="1:9" ht="14.5" customHeight="1" x14ac:dyDescent="0.25">
      <c r="A121" s="2" t="str">
        <v>heavierRocketry</v>
      </c>
      <c r="B121" s="1">
        <f t="shared" si="5"/>
        <v>6</v>
      </c>
      <c r="C121" s="1">
        <f t="shared" si="6"/>
        <v>17</v>
      </c>
      <c r="D121" s="1" t="str">
        <f t="shared" si="7"/>
        <v/>
      </c>
      <c r="E121" s="1">
        <f t="shared" si="8"/>
        <v>-2200</v>
      </c>
      <c r="F121" s="1">
        <f t="shared" si="9"/>
        <v>1556</v>
      </c>
      <c r="I121" s="4"/>
    </row>
    <row r="122" spans="1:9" ht="14.5" customHeight="1" x14ac:dyDescent="0.25">
      <c r="A122" s="2" t="str">
        <v>advFuelSystems</v>
      </c>
      <c r="B122" s="1">
        <f t="shared" si="5"/>
        <v>6</v>
      </c>
      <c r="C122" s="1">
        <f t="shared" si="6"/>
        <v>20</v>
      </c>
      <c r="D122" s="1" t="str">
        <f t="shared" si="7"/>
        <v/>
      </c>
      <c r="E122" s="1">
        <f t="shared" si="8"/>
        <v>-2200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-2200</v>
      </c>
      <c r="F123" s="1">
        <f t="shared" si="9"/>
        <v>1380</v>
      </c>
      <c r="I123" s="3"/>
    </row>
    <row r="124" spans="1:9" ht="14.5" customHeight="1" x14ac:dyDescent="0.25">
      <c r="A124" s="2" t="str">
        <v>advancedDecoupling</v>
      </c>
      <c r="B124" s="1">
        <f t="shared" si="5"/>
        <v>6</v>
      </c>
      <c r="C124" s="1">
        <f t="shared" si="6"/>
        <v>23</v>
      </c>
      <c r="D124" s="1" t="str">
        <f t="shared" si="7"/>
        <v/>
      </c>
      <c r="E124" s="1">
        <f t="shared" si="8"/>
        <v>-2200</v>
      </c>
      <c r="F124" s="1">
        <f t="shared" si="9"/>
        <v>1292</v>
      </c>
      <c r="I124" s="3"/>
    </row>
    <row r="125" spans="1:9" ht="14.5" customHeight="1" x14ac:dyDescent="0.25">
      <c r="A125" s="2" t="str">
        <v>noseCones</v>
      </c>
      <c r="B125" s="1">
        <f t="shared" si="5"/>
        <v>6</v>
      </c>
      <c r="C125" s="1">
        <f t="shared" si="6"/>
        <v>24</v>
      </c>
      <c r="D125" s="1" t="str">
        <f t="shared" si="7"/>
        <v/>
      </c>
      <c r="E125" s="1">
        <f t="shared" si="8"/>
        <v>-2200</v>
      </c>
      <c r="F125" s="1">
        <f t="shared" si="9"/>
        <v>1248</v>
      </c>
      <c r="I125" s="3"/>
    </row>
    <row r="126" spans="1:9" ht="14.5" customHeight="1" x14ac:dyDescent="0.25">
      <c r="A126" s="2" t="str">
        <v>specializedConstruction</v>
      </c>
      <c r="B126" s="1">
        <f t="shared" si="5"/>
        <v>6</v>
      </c>
      <c r="C126" s="1">
        <f t="shared" si="6"/>
        <v>25</v>
      </c>
      <c r="D126" s="1" t="str">
        <f t="shared" si="7"/>
        <v/>
      </c>
      <c r="E126" s="1">
        <f t="shared" si="8"/>
        <v>-2200</v>
      </c>
      <c r="F126" s="1">
        <f t="shared" si="9"/>
        <v>1204</v>
      </c>
      <c r="I126" s="3"/>
    </row>
    <row r="127" spans="1:9" ht="14.5" customHeight="1" x14ac:dyDescent="0.25">
      <c r="A127" s="2" t="str">
        <v>actuators</v>
      </c>
      <c r="B127" s="1">
        <f t="shared" si="5"/>
        <v>6</v>
      </c>
      <c r="C127" s="1">
        <f t="shared" si="6"/>
        <v>26</v>
      </c>
      <c r="D127" s="1" t="str">
        <f t="shared" si="7"/>
        <v/>
      </c>
      <c r="E127" s="1">
        <f t="shared" si="8"/>
        <v>-2200</v>
      </c>
      <c r="F127" s="1">
        <f t="shared" si="9"/>
        <v>1160</v>
      </c>
      <c r="I127" s="3"/>
    </row>
    <row r="128" spans="1:9" ht="14.5" customHeight="1" x14ac:dyDescent="0.25">
      <c r="A128" s="2" t="str">
        <v>supersonicFlight</v>
      </c>
      <c r="B128" s="1">
        <f t="shared" si="5"/>
        <v>6</v>
      </c>
      <c r="C128" s="1">
        <f t="shared" si="6"/>
        <v>28</v>
      </c>
      <c r="D128" s="1" t="str">
        <f t="shared" si="7"/>
        <v/>
      </c>
      <c r="E128" s="1">
        <f t="shared" si="8"/>
        <v>-2200</v>
      </c>
      <c r="F128" s="1">
        <f t="shared" si="9"/>
        <v>1072</v>
      </c>
      <c r="I128" s="3"/>
    </row>
    <row r="129" spans="1:9" ht="14.5" customHeight="1" x14ac:dyDescent="0.25">
      <c r="A129" s="2" t="str">
        <v>advAerodynamics</v>
      </c>
      <c r="B129" s="1">
        <f t="shared" si="5"/>
        <v>6</v>
      </c>
      <c r="C129" s="1">
        <f t="shared" si="6"/>
        <v>29</v>
      </c>
      <c r="D129" s="1" t="str">
        <f t="shared" si="7"/>
        <v/>
      </c>
      <c r="E129" s="1">
        <f t="shared" si="8"/>
        <v>-2200</v>
      </c>
      <c r="F129" s="1">
        <f t="shared" si="9"/>
        <v>1028</v>
      </c>
      <c r="I129" s="3"/>
    </row>
    <row r="130" spans="1:9" ht="14.5" customHeight="1" x14ac:dyDescent="0.25">
      <c r="A130" s="2" t="str">
        <v>efficientFlightSystems</v>
      </c>
      <c r="B130" s="1">
        <f t="shared" si="5"/>
        <v>6</v>
      </c>
      <c r="C130" s="1">
        <f t="shared" si="6"/>
        <v>30</v>
      </c>
      <c r="D130" s="1" t="str">
        <f t="shared" si="7"/>
        <v/>
      </c>
      <c r="E130" s="1">
        <f t="shared" si="8"/>
        <v>-2200</v>
      </c>
      <c r="F130" s="1">
        <f t="shared" si="9"/>
        <v>984</v>
      </c>
      <c r="I130" s="3"/>
    </row>
    <row r="131" spans="1:9" ht="14.5" customHeight="1" x14ac:dyDescent="0.25">
      <c r="A131" s="2" t="str">
        <v>fieldScience</v>
      </c>
      <c r="B131" s="1">
        <f t="shared" si="5"/>
        <v>6</v>
      </c>
      <c r="C131" s="1">
        <f t="shared" si="6"/>
        <v>31</v>
      </c>
      <c r="D131" s="1" t="str">
        <f t="shared" si="7"/>
        <v/>
      </c>
      <c r="E131" s="1">
        <f t="shared" si="8"/>
        <v>-2200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(B132+2)*200-3800+IF(MOD(B132,1)&lt;&gt;0,-50,0)</f>
        <v>-2200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-2200</v>
      </c>
      <c r="F133" s="1">
        <f t="shared" si="14"/>
        <v>852</v>
      </c>
    </row>
    <row r="134" spans="1:9" ht="14.5" customHeight="1" x14ac:dyDescent="0.25">
      <c r="A134" s="2" t="str">
        <v>commandModules</v>
      </c>
      <c r="B134" s="1">
        <f t="shared" si="10"/>
        <v>6</v>
      </c>
      <c r="C134" s="1">
        <f t="shared" si="11"/>
        <v>35</v>
      </c>
      <c r="D134" s="1" t="str">
        <f t="shared" si="12"/>
        <v/>
      </c>
      <c r="E134" s="1">
        <f t="shared" si="13"/>
        <v>-2200</v>
      </c>
      <c r="F134" s="1">
        <f t="shared" si="14"/>
        <v>764</v>
      </c>
    </row>
    <row r="135" spans="1:9" ht="14.5" customHeight="1" x14ac:dyDescent="0.25">
      <c r="A135" s="2" t="str">
        <v>exactScience</v>
      </c>
      <c r="B135" s="1">
        <f t="shared" si="10"/>
        <v>6</v>
      </c>
      <c r="C135" s="1">
        <f t="shared" si="11"/>
        <v>39</v>
      </c>
      <c r="D135" s="1" t="str">
        <f t="shared" si="12"/>
        <v/>
      </c>
      <c r="E135" s="1">
        <f t="shared" si="13"/>
        <v>-2200</v>
      </c>
      <c r="F135" s="1">
        <f t="shared" si="14"/>
        <v>588</v>
      </c>
    </row>
    <row r="136" spans="1:9" ht="14.5" customHeight="1" x14ac:dyDescent="0.25">
      <c r="A136" s="2" t="str">
        <v>precisionEngineering</v>
      </c>
      <c r="B136" s="1">
        <f t="shared" si="10"/>
        <v>6</v>
      </c>
      <c r="C136" s="1">
        <f t="shared" si="11"/>
        <v>40</v>
      </c>
      <c r="D136" s="1" t="str">
        <f t="shared" si="12"/>
        <v/>
      </c>
      <c r="E136" s="1">
        <f t="shared" si="13"/>
        <v>-2200</v>
      </c>
      <c r="F136" s="1">
        <f t="shared" si="14"/>
        <v>544</v>
      </c>
    </row>
    <row r="137" spans="1:9" ht="14.5" customHeight="1" x14ac:dyDescent="0.25">
      <c r="A137" s="2" t="str">
        <v>lowGainCommunications</v>
      </c>
      <c r="B137" s="1">
        <f t="shared" si="10"/>
        <v>6</v>
      </c>
      <c r="C137" s="1">
        <f t="shared" si="11"/>
        <v>42</v>
      </c>
      <c r="D137" s="1" t="str">
        <f t="shared" si="12"/>
        <v/>
      </c>
      <c r="E137" s="1">
        <f t="shared" si="13"/>
        <v>-2200</v>
      </c>
      <c r="F137" s="1">
        <f t="shared" si="14"/>
        <v>456</v>
      </c>
    </row>
    <row r="138" spans="1:9" ht="14.5" customHeight="1" x14ac:dyDescent="0.25">
      <c r="A138" s="2" t="str">
        <v>communicationSatellites</v>
      </c>
      <c r="B138" s="1">
        <f t="shared" si="10"/>
        <v>6</v>
      </c>
      <c r="C138" s="1">
        <f t="shared" si="11"/>
        <v>43</v>
      </c>
      <c r="D138" s="1" t="str">
        <f t="shared" si="12"/>
        <v/>
      </c>
      <c r="E138" s="1">
        <f t="shared" si="13"/>
        <v>-2200</v>
      </c>
      <c r="F138" s="1">
        <f t="shared" si="14"/>
        <v>412</v>
      </c>
    </row>
    <row r="139" spans="1:9" ht="14.5" customHeight="1" x14ac:dyDescent="0.25">
      <c r="A139" s="2" t="str">
        <v>advancedAvionics</v>
      </c>
      <c r="B139" s="1">
        <f t="shared" si="10"/>
        <v>6</v>
      </c>
      <c r="C139" s="1">
        <f t="shared" si="11"/>
        <v>44</v>
      </c>
      <c r="D139" s="1" t="str">
        <f t="shared" si="12"/>
        <v/>
      </c>
      <c r="E139" s="1">
        <f t="shared" si="13"/>
        <v>-2200</v>
      </c>
      <c r="F139" s="1">
        <f t="shared" si="14"/>
        <v>368</v>
      </c>
    </row>
    <row r="140" spans="1:9" ht="15.5" customHeight="1" x14ac:dyDescent="0.25">
      <c r="A140" s="2" t="str">
        <v>improvedSolarTech</v>
      </c>
      <c r="B140" s="1">
        <f t="shared" si="10"/>
        <v>6</v>
      </c>
      <c r="C140" s="1">
        <f t="shared" si="11"/>
        <v>46</v>
      </c>
      <c r="D140" s="1" t="str">
        <f t="shared" si="12"/>
        <v/>
      </c>
      <c r="E140" s="1">
        <f t="shared" si="13"/>
        <v>-2200</v>
      </c>
      <c r="F140" s="1">
        <f t="shared" si="14"/>
        <v>280</v>
      </c>
    </row>
    <row r="141" spans="1:9" ht="15.5" customHeight="1" x14ac:dyDescent="0.25">
      <c r="A141" s="2" t="str">
        <v>advElectrics</v>
      </c>
      <c r="B141" s="1">
        <f t="shared" si="10"/>
        <v>6</v>
      </c>
      <c r="C141" s="1">
        <f t="shared" si="11"/>
        <v>47</v>
      </c>
      <c r="D141" s="1" t="str">
        <f t="shared" si="12"/>
        <v/>
      </c>
      <c r="E141" s="1">
        <f t="shared" si="13"/>
        <v>-2200</v>
      </c>
      <c r="F141" s="1">
        <f t="shared" si="14"/>
        <v>236</v>
      </c>
    </row>
    <row r="142" spans="1:9" ht="15.5" customHeight="1" x14ac:dyDescent="0.25">
      <c r="A142" s="2" t="str">
        <v>hydroponics</v>
      </c>
      <c r="B142" s="1">
        <f t="shared" si="10"/>
        <v>6</v>
      </c>
      <c r="C142" s="1">
        <f t="shared" si="11"/>
        <v>49</v>
      </c>
      <c r="D142" s="1" t="str">
        <f t="shared" si="12"/>
        <v/>
      </c>
      <c r="E142" s="1">
        <f t="shared" si="13"/>
        <v>-2200</v>
      </c>
      <c r="F142" s="1">
        <f t="shared" si="14"/>
        <v>148</v>
      </c>
    </row>
    <row r="143" spans="1:9" ht="15.5" customHeight="1" x14ac:dyDescent="0.25">
      <c r="A143" s="2" t="str">
        <v>earlyLogistics</v>
      </c>
      <c r="B143" s="1">
        <f t="shared" si="10"/>
        <v>6</v>
      </c>
      <c r="C143" s="1">
        <f t="shared" si="11"/>
        <v>50</v>
      </c>
      <c r="D143" s="1" t="str">
        <f t="shared" si="12"/>
        <v/>
      </c>
      <c r="E143" s="1">
        <f t="shared" si="13"/>
        <v>-2200</v>
      </c>
      <c r="F143" s="1">
        <f t="shared" si="14"/>
        <v>104</v>
      </c>
    </row>
    <row r="144" spans="1:9" ht="15.5" customHeight="1" x14ac:dyDescent="0.25">
      <c r="A144" s="2" t="str">
        <v>tier6_bottom</v>
      </c>
      <c r="B144" s="1">
        <f t="shared" si="10"/>
        <v>6</v>
      </c>
      <c r="C144" s="1">
        <f t="shared" si="11"/>
        <v>51</v>
      </c>
      <c r="D144" s="1" t="str">
        <f t="shared" si="12"/>
        <v/>
      </c>
      <c r="E144" s="1">
        <f t="shared" si="13"/>
        <v>-2200</v>
      </c>
      <c r="F144" s="1">
        <f t="shared" si="14"/>
        <v>60</v>
      </c>
    </row>
    <row r="145" spans="1:6" ht="15.5" customHeight="1" x14ac:dyDescent="0.25">
      <c r="A145" s="2" t="str">
        <v>precisionLiquidFuelPropulsion</v>
      </c>
      <c r="B145" s="1">
        <f t="shared" si="10"/>
        <v>6.5</v>
      </c>
      <c r="C145" s="1">
        <f t="shared" si="11"/>
        <v>15</v>
      </c>
      <c r="D145" s="1" t="str">
        <f t="shared" si="12"/>
        <v/>
      </c>
      <c r="E145" s="1">
        <f t="shared" si="13"/>
        <v>-2150</v>
      </c>
      <c r="F145" s="1">
        <f t="shared" si="14"/>
        <v>1644</v>
      </c>
    </row>
    <row r="146" spans="1:6" ht="15.5" customHeight="1" x14ac:dyDescent="0.25">
      <c r="A146" s="2" t="str">
        <v>heavierCryoRocketry</v>
      </c>
      <c r="B146" s="1">
        <f t="shared" si="10"/>
        <v>6.5</v>
      </c>
      <c r="C146" s="1">
        <f t="shared" si="11"/>
        <v>16</v>
      </c>
      <c r="D146" s="1" t="str">
        <f t="shared" si="12"/>
        <v/>
      </c>
      <c r="E146" s="1">
        <f t="shared" si="13"/>
        <v>-2150</v>
      </c>
      <c r="F146" s="1">
        <f t="shared" si="14"/>
        <v>1600</v>
      </c>
    </row>
    <row r="147" spans="1:6" ht="15.5" customHeight="1" x14ac:dyDescent="0.25">
      <c r="A147" s="2" t="str">
        <v>heavierLiquidFuelRocketry</v>
      </c>
      <c r="B147" s="1">
        <f t="shared" si="10"/>
        <v>6.5</v>
      </c>
      <c r="C147" s="1">
        <f t="shared" si="11"/>
        <v>18</v>
      </c>
      <c r="D147" s="1" t="str">
        <f t="shared" si="12"/>
        <v/>
      </c>
      <c r="E147" s="1">
        <f t="shared" si="13"/>
        <v>-2150</v>
      </c>
      <c r="F147" s="1">
        <f t="shared" si="14"/>
        <v>1512</v>
      </c>
    </row>
    <row r="148" spans="1:6" ht="15.5" customHeight="1" x14ac:dyDescent="0.25">
      <c r="A148" s="2" t="str">
        <v>commandModulesExtensions</v>
      </c>
      <c r="B148" s="1">
        <f t="shared" si="10"/>
        <v>6.5</v>
      </c>
      <c r="C148" s="1">
        <f t="shared" si="11"/>
        <v>36</v>
      </c>
      <c r="D148" s="1" t="str">
        <f t="shared" si="12"/>
        <v/>
      </c>
      <c r="E148" s="1">
        <f t="shared" si="13"/>
        <v>-2150</v>
      </c>
      <c r="F148" s="1">
        <f t="shared" si="14"/>
        <v>720</v>
      </c>
    </row>
    <row r="149" spans="1:6" ht="15.5" customHeight="1" x14ac:dyDescent="0.25">
      <c r="A149" s="2" t="str">
        <v>tier7</v>
      </c>
      <c r="B149" s="1">
        <f t="shared" si="10"/>
        <v>7</v>
      </c>
      <c r="C149" s="1">
        <f t="shared" si="11"/>
        <v>1</v>
      </c>
      <c r="D149" s="1" t="str">
        <f t="shared" si="12"/>
        <v/>
      </c>
      <c r="E149" s="1">
        <f t="shared" si="13"/>
        <v>-2000</v>
      </c>
      <c r="F149" s="1">
        <f t="shared" si="14"/>
        <v>2260</v>
      </c>
    </row>
    <row r="150" spans="1:6" ht="15.5" customHeight="1" x14ac:dyDescent="0.25">
      <c r="A150" s="2" t="str">
        <v>largerBoosters</v>
      </c>
      <c r="B150" s="1">
        <f t="shared" si="10"/>
        <v>7</v>
      </c>
      <c r="C150" s="1">
        <f t="shared" si="11"/>
        <v>2</v>
      </c>
      <c r="D150" s="1" t="str">
        <f t="shared" si="12"/>
        <v/>
      </c>
      <c r="E150" s="1">
        <f t="shared" si="13"/>
        <v>-2000</v>
      </c>
      <c r="F150" s="1">
        <f t="shared" si="14"/>
        <v>2216</v>
      </c>
    </row>
    <row r="151" spans="1:6" ht="15.5" customHeight="1" x14ac:dyDescent="0.25">
      <c r="A151" s="2" t="str">
        <v>nuclearPower</v>
      </c>
      <c r="B151" s="1">
        <f t="shared" si="10"/>
        <v>7</v>
      </c>
      <c r="C151" s="1">
        <f t="shared" si="11"/>
        <v>4</v>
      </c>
      <c r="D151" s="1" t="str">
        <f t="shared" si="12"/>
        <v/>
      </c>
      <c r="E151" s="1">
        <f t="shared" si="13"/>
        <v>-2000</v>
      </c>
      <c r="F151" s="1">
        <f t="shared" si="14"/>
        <v>2128</v>
      </c>
    </row>
    <row r="152" spans="1:6" ht="15.5" customHeight="1" x14ac:dyDescent="0.25">
      <c r="A152" s="2" t="str">
        <v>nuclearPropulsion</v>
      </c>
      <c r="B152" s="1">
        <f t="shared" si="10"/>
        <v>7</v>
      </c>
      <c r="C152" s="1">
        <f t="shared" si="11"/>
        <v>5</v>
      </c>
      <c r="D152" s="1" t="str">
        <f t="shared" si="12"/>
        <v/>
      </c>
      <c r="E152" s="1">
        <f t="shared" si="13"/>
        <v>-2000</v>
      </c>
      <c r="F152" s="1">
        <f t="shared" si="14"/>
        <v>2084</v>
      </c>
    </row>
    <row r="153" spans="1:6" ht="15.5" customHeight="1" x14ac:dyDescent="0.25">
      <c r="A153" s="2" t="str">
        <v>earlyIonPropulsion</v>
      </c>
      <c r="B153" s="1">
        <f t="shared" si="10"/>
        <v>7</v>
      </c>
      <c r="C153" s="1">
        <f t="shared" si="11"/>
        <v>9</v>
      </c>
      <c r="D153" s="1" t="str">
        <f t="shared" si="12"/>
        <v/>
      </c>
      <c r="E153" s="1">
        <f t="shared" si="13"/>
        <v>-2000</v>
      </c>
      <c r="F153" s="1">
        <f t="shared" si="14"/>
        <v>1908</v>
      </c>
    </row>
    <row r="154" spans="1:6" ht="15.5" customHeight="1" x14ac:dyDescent="0.25">
      <c r="A154" s="2" t="str">
        <v>experimentalControl</v>
      </c>
      <c r="B154" s="1">
        <f t="shared" si="10"/>
        <v>7</v>
      </c>
      <c r="C154" s="1">
        <f t="shared" si="11"/>
        <v>11</v>
      </c>
      <c r="D154" s="1" t="str">
        <f t="shared" si="12"/>
        <v/>
      </c>
      <c r="E154" s="1">
        <f t="shared" si="13"/>
        <v>-2000</v>
      </c>
      <c r="F154" s="1">
        <f t="shared" si="14"/>
        <v>1820</v>
      </c>
    </row>
    <row r="155" spans="1:6" ht="15.5" customHeight="1" x14ac:dyDescent="0.25">
      <c r="A155" s="2" t="str">
        <v>experimentalPropulsion</v>
      </c>
      <c r="B155" s="1">
        <f t="shared" si="10"/>
        <v>7</v>
      </c>
      <c r="C155" s="1">
        <f t="shared" si="11"/>
        <v>14</v>
      </c>
      <c r="D155" s="1" t="str">
        <f t="shared" si="12"/>
        <v/>
      </c>
      <c r="E155" s="1">
        <f t="shared" si="13"/>
        <v>-2000</v>
      </c>
      <c r="F155" s="1">
        <f t="shared" si="14"/>
        <v>1688</v>
      </c>
    </row>
    <row r="156" spans="1:6" ht="15.5" customHeight="1" x14ac:dyDescent="0.25">
      <c r="A156" s="2" t="str">
        <v>evenHeavierRocketry</v>
      </c>
      <c r="B156" s="1">
        <f t="shared" si="10"/>
        <v>7</v>
      </c>
      <c r="C156" s="1">
        <f t="shared" si="11"/>
        <v>17</v>
      </c>
      <c r="D156" s="1" t="str">
        <f t="shared" si="12"/>
        <v/>
      </c>
      <c r="E156" s="1">
        <f t="shared" si="13"/>
        <v>-2000</v>
      </c>
      <c r="F156" s="1">
        <f t="shared" si="14"/>
        <v>1556</v>
      </c>
    </row>
    <row r="157" spans="1:6" ht="15.5" customHeight="1" x14ac:dyDescent="0.25">
      <c r="A157" s="2" t="str">
        <v>largeVolumeContainment</v>
      </c>
      <c r="B157" s="1">
        <f t="shared" si="10"/>
        <v>7</v>
      </c>
      <c r="C157" s="1">
        <f t="shared" si="11"/>
        <v>20</v>
      </c>
      <c r="D157" s="1" t="str">
        <f t="shared" si="12"/>
        <v/>
      </c>
      <c r="E157" s="1">
        <f t="shared" si="13"/>
        <v>-2000</v>
      </c>
      <c r="F157" s="1">
        <f t="shared" si="14"/>
        <v>1424</v>
      </c>
    </row>
    <row r="158" spans="1:6" ht="15.5" customHeight="1" x14ac:dyDescent="0.25">
      <c r="A158" s="2" t="str">
        <v>largeFlexibleFuelSystems</v>
      </c>
      <c r="B158" s="1">
        <f t="shared" si="10"/>
        <v>7</v>
      </c>
      <c r="C158" s="1">
        <f t="shared" si="11"/>
        <v>21</v>
      </c>
      <c r="D158" s="1" t="str">
        <f t="shared" si="12"/>
        <v/>
      </c>
      <c r="E158" s="1">
        <f t="shared" si="13"/>
        <v>-2000</v>
      </c>
      <c r="F158" s="1">
        <f t="shared" si="14"/>
        <v>1380</v>
      </c>
    </row>
    <row r="159" spans="1:6" ht="15.5" customHeight="1" x14ac:dyDescent="0.25">
      <c r="A159" s="2" t="str">
        <v>enginePlates</v>
      </c>
      <c r="B159" s="1">
        <f t="shared" si="10"/>
        <v>7</v>
      </c>
      <c r="C159" s="1">
        <f t="shared" si="11"/>
        <v>23</v>
      </c>
      <c r="D159" s="1" t="str">
        <f t="shared" si="12"/>
        <v/>
      </c>
      <c r="E159" s="1">
        <f t="shared" si="13"/>
        <v>-2000</v>
      </c>
      <c r="F159" s="1">
        <f t="shared" si="14"/>
        <v>1292</v>
      </c>
    </row>
    <row r="160" spans="1:6" ht="15.5" customHeight="1" x14ac:dyDescent="0.25">
      <c r="A160" s="2" t="str">
        <v>advMetalworks</v>
      </c>
      <c r="B160" s="1">
        <f t="shared" si="10"/>
        <v>7</v>
      </c>
      <c r="C160" s="1">
        <f t="shared" si="11"/>
        <v>24</v>
      </c>
      <c r="D160" s="1" t="str">
        <f t="shared" si="12"/>
        <v/>
      </c>
      <c r="E160" s="1">
        <f t="shared" si="13"/>
        <v>-2000</v>
      </c>
      <c r="F160" s="1">
        <f t="shared" si="14"/>
        <v>1248</v>
      </c>
    </row>
    <row r="161" spans="1:6" ht="15.5" customHeight="1" x14ac:dyDescent="0.25">
      <c r="A161" s="2" t="str">
        <v>composites</v>
      </c>
      <c r="B161" s="1">
        <f t="shared" si="10"/>
        <v>7</v>
      </c>
      <c r="C161" s="1">
        <f t="shared" si="11"/>
        <v>25</v>
      </c>
      <c r="D161" s="1" t="str">
        <f t="shared" si="12"/>
        <v/>
      </c>
      <c r="E161" s="1">
        <f t="shared" si="13"/>
        <v>-2000</v>
      </c>
      <c r="F161" s="1">
        <f t="shared" si="14"/>
        <v>1204</v>
      </c>
    </row>
    <row r="162" spans="1:6" ht="15.5" customHeight="1" x14ac:dyDescent="0.25">
      <c r="A162" s="2" t="str">
        <v>advActuators</v>
      </c>
      <c r="B162" s="1">
        <f t="shared" si="10"/>
        <v>7</v>
      </c>
      <c r="C162" s="1">
        <f t="shared" si="11"/>
        <v>26</v>
      </c>
      <c r="D162" s="1" t="str">
        <f t="shared" si="12"/>
        <v/>
      </c>
      <c r="E162" s="1">
        <f t="shared" si="13"/>
        <v>-2000</v>
      </c>
      <c r="F162" s="1">
        <f t="shared" si="14"/>
        <v>1160</v>
      </c>
    </row>
    <row r="163" spans="1:6" ht="15.5" customHeight="1" x14ac:dyDescent="0.25">
      <c r="A163" s="2" t="str">
        <v>highAltitudeFlight</v>
      </c>
      <c r="B163" s="1">
        <f t="shared" si="10"/>
        <v>7</v>
      </c>
      <c r="C163" s="1">
        <f t="shared" si="11"/>
        <v>28</v>
      </c>
      <c r="D163" s="1" t="str">
        <f t="shared" si="12"/>
        <v/>
      </c>
      <c r="E163" s="1">
        <f t="shared" si="13"/>
        <v>-2000</v>
      </c>
      <c r="F163" s="1">
        <f t="shared" si="14"/>
        <v>1072</v>
      </c>
    </row>
    <row r="164" spans="1:6" ht="15.5" customHeight="1" x14ac:dyDescent="0.25">
      <c r="A164" s="2" t="str">
        <v>heavyAerodynamics</v>
      </c>
      <c r="B164" s="1">
        <f t="shared" si="10"/>
        <v>7</v>
      </c>
      <c r="C164" s="1">
        <f t="shared" si="11"/>
        <v>29</v>
      </c>
      <c r="D164" s="1" t="str">
        <f t="shared" si="12"/>
        <v/>
      </c>
      <c r="E164" s="1">
        <f t="shared" si="13"/>
        <v>-2000</v>
      </c>
      <c r="F164" s="1">
        <f t="shared" si="14"/>
        <v>1028</v>
      </c>
    </row>
    <row r="165" spans="1:6" ht="15.5" customHeight="1" x14ac:dyDescent="0.25">
      <c r="A165" s="2" t="str">
        <v>advancedFlightSystems</v>
      </c>
      <c r="B165" s="1">
        <f t="shared" si="10"/>
        <v>7</v>
      </c>
      <c r="C165" s="1">
        <f t="shared" si="11"/>
        <v>30</v>
      </c>
      <c r="D165" s="1" t="str">
        <f t="shared" si="12"/>
        <v/>
      </c>
      <c r="E165" s="1">
        <f t="shared" si="13"/>
        <v>-2000</v>
      </c>
      <c r="F165" s="1">
        <f t="shared" si="14"/>
        <v>984</v>
      </c>
    </row>
    <row r="166" spans="1:6" ht="15.5" customHeight="1" x14ac:dyDescent="0.25">
      <c r="A166" s="2" t="str">
        <v>advLanding</v>
      </c>
      <c r="B166" s="1">
        <f t="shared" si="10"/>
        <v>7</v>
      </c>
      <c r="C166" s="1">
        <f t="shared" si="11"/>
        <v>31</v>
      </c>
      <c r="D166" s="1" t="str">
        <f t="shared" si="12"/>
        <v/>
      </c>
      <c r="E166" s="1">
        <f t="shared" si="13"/>
        <v>-2000</v>
      </c>
      <c r="F166" s="1">
        <f t="shared" si="14"/>
        <v>940</v>
      </c>
    </row>
    <row r="167" spans="1:6" ht="15.5" customHeight="1" x14ac:dyDescent="0.25">
      <c r="A167" s="2" t="str">
        <v>landingFrames</v>
      </c>
      <c r="B167" s="1">
        <f t="shared" si="10"/>
        <v>7</v>
      </c>
      <c r="C167" s="1">
        <f t="shared" si="11"/>
        <v>32</v>
      </c>
      <c r="D167" s="1" t="str">
        <f t="shared" si="12"/>
        <v/>
      </c>
      <c r="E167" s="1">
        <f t="shared" si="13"/>
        <v>-2000</v>
      </c>
      <c r="F167" s="1">
        <f t="shared" si="14"/>
        <v>896</v>
      </c>
    </row>
    <row r="168" spans="1:6" ht="15.5" customHeight="1" x14ac:dyDescent="0.25">
      <c r="A168" s="2" t="str">
        <v>intermediateHeatManagement</v>
      </c>
      <c r="B168" s="1">
        <f t="shared" si="10"/>
        <v>7</v>
      </c>
      <c r="C168" s="1">
        <f t="shared" si="11"/>
        <v>33</v>
      </c>
      <c r="D168" s="1" t="str">
        <f t="shared" si="12"/>
        <v/>
      </c>
      <c r="E168" s="1">
        <f t="shared" si="13"/>
        <v>-2000</v>
      </c>
      <c r="F168" s="1">
        <f t="shared" si="14"/>
        <v>852</v>
      </c>
    </row>
    <row r="169" spans="1:6" ht="15.5" customHeight="1" x14ac:dyDescent="0.25">
      <c r="A169" s="2" t="str">
        <v>heavyCommandModules</v>
      </c>
      <c r="B169" s="1">
        <f t="shared" si="10"/>
        <v>7</v>
      </c>
      <c r="C169" s="1">
        <f t="shared" si="11"/>
        <v>35</v>
      </c>
      <c r="D169" s="1" t="str">
        <f t="shared" si="12"/>
        <v/>
      </c>
      <c r="E169" s="1">
        <f t="shared" si="13"/>
        <v>-2000</v>
      </c>
      <c r="F169" s="1">
        <f t="shared" si="14"/>
        <v>764</v>
      </c>
    </row>
    <row r="170" spans="1:6" ht="15.5" customHeight="1" x14ac:dyDescent="0.25">
      <c r="A170" s="2" t="str">
        <v>scienceTech</v>
      </c>
      <c r="B170" s="1">
        <f t="shared" si="10"/>
        <v>7</v>
      </c>
      <c r="C170" s="1">
        <f t="shared" si="11"/>
        <v>39</v>
      </c>
      <c r="D170" s="1" t="str">
        <f t="shared" si="12"/>
        <v/>
      </c>
      <c r="E170" s="1">
        <f t="shared" si="13"/>
        <v>-2000</v>
      </c>
      <c r="F170" s="1">
        <f t="shared" si="14"/>
        <v>588</v>
      </c>
    </row>
    <row r="171" spans="1:6" ht="15.5" customHeight="1" x14ac:dyDescent="0.25">
      <c r="A171" s="2" t="str">
        <v>electronics</v>
      </c>
      <c r="B171" s="1">
        <f t="shared" si="10"/>
        <v>7</v>
      </c>
      <c r="C171" s="1">
        <f t="shared" si="11"/>
        <v>40</v>
      </c>
      <c r="D171" s="1" t="str">
        <f t="shared" si="12"/>
        <v/>
      </c>
      <c r="E171" s="1">
        <f t="shared" si="13"/>
        <v>-2000</v>
      </c>
      <c r="F171" s="1">
        <f t="shared" si="14"/>
        <v>544</v>
      </c>
    </row>
    <row r="172" spans="1:6" ht="15.5" customHeight="1" x14ac:dyDescent="0.25">
      <c r="A172" s="2" t="str">
        <v>highGainCommunications</v>
      </c>
      <c r="B172" s="1">
        <f t="shared" si="10"/>
        <v>7</v>
      </c>
      <c r="C172" s="1">
        <f t="shared" si="11"/>
        <v>42</v>
      </c>
      <c r="D172" s="1" t="str">
        <f t="shared" si="12"/>
        <v/>
      </c>
      <c r="E172" s="1">
        <f t="shared" si="13"/>
        <v>-2000</v>
      </c>
      <c r="F172" s="1">
        <f t="shared" si="14"/>
        <v>456</v>
      </c>
    </row>
    <row r="173" spans="1:6" ht="15.5" customHeight="1" x14ac:dyDescent="0.25">
      <c r="A173" s="2" t="str">
        <v>unmannedTech</v>
      </c>
      <c r="B173" s="1">
        <f t="shared" si="10"/>
        <v>7</v>
      </c>
      <c r="C173" s="1">
        <f t="shared" si="11"/>
        <v>43</v>
      </c>
      <c r="D173" s="1" t="str">
        <f t="shared" si="12"/>
        <v/>
      </c>
      <c r="E173" s="1">
        <f t="shared" si="13"/>
        <v>-2000</v>
      </c>
      <c r="F173" s="1">
        <f t="shared" si="14"/>
        <v>412</v>
      </c>
    </row>
    <row r="174" spans="1:6" ht="15.5" customHeight="1" x14ac:dyDescent="0.25">
      <c r="A174" s="2" t="str">
        <v>advSolarTech</v>
      </c>
      <c r="B174" s="1">
        <f t="shared" si="10"/>
        <v>7</v>
      </c>
      <c r="C174" s="1">
        <f t="shared" si="11"/>
        <v>46</v>
      </c>
      <c r="D174" s="1" t="str">
        <f t="shared" si="12"/>
        <v/>
      </c>
      <c r="E174" s="1">
        <f t="shared" si="13"/>
        <v>-2000</v>
      </c>
      <c r="F174" s="1">
        <f t="shared" si="14"/>
        <v>280</v>
      </c>
    </row>
    <row r="175" spans="1:6" ht="15.5" customHeight="1" x14ac:dyDescent="0.25">
      <c r="A175" s="2" t="str">
        <v>largeElectrics</v>
      </c>
      <c r="B175" s="1">
        <f t="shared" si="10"/>
        <v>7</v>
      </c>
      <c r="C175" s="1">
        <f t="shared" si="11"/>
        <v>47</v>
      </c>
      <c r="D175" s="1" t="str">
        <f t="shared" si="12"/>
        <v/>
      </c>
      <c r="E175" s="1">
        <f t="shared" si="13"/>
        <v>-2000</v>
      </c>
      <c r="F175" s="1">
        <f t="shared" si="14"/>
        <v>236</v>
      </c>
    </row>
    <row r="176" spans="1:6" ht="15.5" customHeight="1" x14ac:dyDescent="0.25">
      <c r="A176" s="2" t="str">
        <v>earlyStations</v>
      </c>
      <c r="B176" s="1">
        <f t="shared" si="10"/>
        <v>7</v>
      </c>
      <c r="C176" s="1">
        <f t="shared" si="11"/>
        <v>49</v>
      </c>
      <c r="D176" s="1" t="str">
        <f t="shared" si="12"/>
        <v/>
      </c>
      <c r="E176" s="1">
        <f t="shared" si="13"/>
        <v>-2000</v>
      </c>
      <c r="F176" s="1">
        <f t="shared" si="14"/>
        <v>148</v>
      </c>
    </row>
    <row r="177" spans="1:6" ht="15.5" customHeight="1" x14ac:dyDescent="0.25">
      <c r="A177" s="2" t="str">
        <v>logistics</v>
      </c>
      <c r="B177" s="1">
        <f t="shared" si="10"/>
        <v>7</v>
      </c>
      <c r="C177" s="1">
        <f t="shared" si="11"/>
        <v>50</v>
      </c>
      <c r="D177" s="1" t="str">
        <f t="shared" si="12"/>
        <v/>
      </c>
      <c r="E177" s="1">
        <f t="shared" si="13"/>
        <v>-2000</v>
      </c>
      <c r="F177" s="1">
        <f t="shared" si="14"/>
        <v>104</v>
      </c>
    </row>
    <row r="178" spans="1:6" ht="15.5" customHeight="1" x14ac:dyDescent="0.25">
      <c r="A178" s="2" t="str">
        <v>tier7_bottom</v>
      </c>
      <c r="B178" s="1">
        <f t="shared" si="10"/>
        <v>7</v>
      </c>
      <c r="C178" s="1">
        <f t="shared" si="11"/>
        <v>51</v>
      </c>
      <c r="D178" s="1" t="str">
        <f t="shared" si="12"/>
        <v/>
      </c>
      <c r="E178" s="1">
        <f t="shared" si="13"/>
        <v>-2000</v>
      </c>
      <c r="F178" s="1">
        <f t="shared" si="14"/>
        <v>60</v>
      </c>
    </row>
    <row r="179" spans="1:6" ht="15.5" customHeight="1" x14ac:dyDescent="0.25">
      <c r="A179" s="2" t="str">
        <v>nuclearFuelSystems</v>
      </c>
      <c r="B179" s="1">
        <f t="shared" si="10"/>
        <v>7.5</v>
      </c>
      <c r="C179" s="1">
        <f t="shared" si="11"/>
        <v>3</v>
      </c>
      <c r="D179" s="1" t="str">
        <f t="shared" si="12"/>
        <v/>
      </c>
      <c r="E179" s="1">
        <f t="shared" si="13"/>
        <v>-1950</v>
      </c>
      <c r="F179" s="1">
        <f t="shared" si="14"/>
        <v>2172</v>
      </c>
    </row>
    <row r="180" spans="1:6" ht="15.5" customHeight="1" x14ac:dyDescent="0.25">
      <c r="A180" s="2" t="str">
        <v>nobleGasFuelSystems</v>
      </c>
      <c r="B180" s="1">
        <f t="shared" si="10"/>
        <v>7.5</v>
      </c>
      <c r="C180" s="1">
        <f t="shared" si="11"/>
        <v>10</v>
      </c>
      <c r="D180" s="1" t="str">
        <f t="shared" si="12"/>
        <v/>
      </c>
      <c r="E180" s="1">
        <f t="shared" si="13"/>
        <v>-1950</v>
      </c>
      <c r="F180" s="1">
        <f t="shared" si="14"/>
        <v>1864</v>
      </c>
    </row>
    <row r="181" spans="1:6" ht="15.5" customHeight="1" x14ac:dyDescent="0.25">
      <c r="A181" s="2" t="str">
        <v>experimentalCryoPropulsion</v>
      </c>
      <c r="B181" s="1">
        <f t="shared" si="10"/>
        <v>7.5</v>
      </c>
      <c r="C181" s="1">
        <f t="shared" si="11"/>
        <v>13</v>
      </c>
      <c r="D181" s="1" t="str">
        <f t="shared" si="12"/>
        <v/>
      </c>
      <c r="E181" s="1">
        <f t="shared" si="13"/>
        <v>-1950</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-1950</v>
      </c>
      <c r="F182" s="1">
        <f t="shared" si="14"/>
        <v>1644</v>
      </c>
    </row>
    <row r="183" spans="1:6" ht="15.5" customHeight="1" x14ac:dyDescent="0.25">
      <c r="A183" s="2" t="str">
        <v>evenHeavierCryoRocketry</v>
      </c>
      <c r="B183" s="1">
        <f t="shared" si="10"/>
        <v>7.5</v>
      </c>
      <c r="C183" s="1">
        <f t="shared" si="11"/>
        <v>16</v>
      </c>
      <c r="D183" s="1" t="str">
        <f t="shared" si="12"/>
        <v/>
      </c>
      <c r="E183" s="1">
        <f t="shared" si="13"/>
        <v>-1950</v>
      </c>
      <c r="F183" s="1">
        <f t="shared" si="14"/>
        <v>1600</v>
      </c>
    </row>
    <row r="184" spans="1:6" ht="15.5" customHeight="1" x14ac:dyDescent="0.25">
      <c r="A184" s="2" t="str">
        <v>evenHeavierLiquidFuelRocketry</v>
      </c>
      <c r="B184" s="1">
        <f t="shared" si="10"/>
        <v>7.5</v>
      </c>
      <c r="C184" s="1">
        <f t="shared" si="11"/>
        <v>18</v>
      </c>
      <c r="D184" s="1" t="str">
        <f t="shared" si="12"/>
        <v/>
      </c>
      <c r="E184" s="1">
        <f t="shared" si="13"/>
        <v>-1950</v>
      </c>
      <c r="F184" s="1">
        <f t="shared" si="14"/>
        <v>1512</v>
      </c>
    </row>
    <row r="185" spans="1:6" ht="15.5" customHeight="1" x14ac:dyDescent="0.25">
      <c r="A185" s="2" t="str">
        <v>heavyCommandModulesExtensions</v>
      </c>
      <c r="B185" s="1">
        <f t="shared" si="10"/>
        <v>7.5</v>
      </c>
      <c r="C185" s="1">
        <f t="shared" si="11"/>
        <v>36</v>
      </c>
      <c r="D185" s="1" t="str">
        <f t="shared" si="12"/>
        <v/>
      </c>
      <c r="E185" s="1">
        <f t="shared" si="13"/>
        <v>-1950</v>
      </c>
      <c r="F185" s="1">
        <f t="shared" si="14"/>
        <v>720</v>
      </c>
    </row>
    <row r="186" spans="1:6" ht="15.5" customHeight="1" x14ac:dyDescent="0.25">
      <c r="A186" s="2" t="str">
        <v>tier8</v>
      </c>
      <c r="B186" s="1">
        <f t="shared" si="10"/>
        <v>8</v>
      </c>
      <c r="C186" s="1">
        <f t="shared" si="11"/>
        <v>1</v>
      </c>
      <c r="D186" s="1" t="str">
        <f t="shared" si="12"/>
        <v/>
      </c>
      <c r="E186" s="1">
        <f t="shared" si="13"/>
        <v>-1800</v>
      </c>
      <c r="F186" s="1">
        <f t="shared" si="14"/>
        <v>2260</v>
      </c>
    </row>
    <row r="187" spans="1:6" ht="15.5" customHeight="1" x14ac:dyDescent="0.25">
      <c r="A187" s="2" t="str">
        <v>hugeBoosters</v>
      </c>
      <c r="B187" s="1">
        <f t="shared" si="10"/>
        <v>8</v>
      </c>
      <c r="C187" s="1">
        <f t="shared" si="11"/>
        <v>2</v>
      </c>
      <c r="D187" s="1" t="str">
        <f t="shared" si="12"/>
        <v/>
      </c>
      <c r="E187" s="1">
        <f t="shared" si="13"/>
        <v>-1800</v>
      </c>
      <c r="F187" s="1">
        <f t="shared" si="14"/>
        <v>2216</v>
      </c>
    </row>
    <row r="188" spans="1:6" ht="15.5" customHeight="1" x14ac:dyDescent="0.25">
      <c r="A188" s="2" t="str">
        <v>largeNuclearPower</v>
      </c>
      <c r="B188" s="1">
        <f t="shared" si="10"/>
        <v>8</v>
      </c>
      <c r="C188" s="1">
        <f t="shared" si="11"/>
        <v>4</v>
      </c>
      <c r="D188" s="1" t="str">
        <f t="shared" si="12"/>
        <v/>
      </c>
      <c r="E188" s="1">
        <f t="shared" si="13"/>
        <v>-1800</v>
      </c>
      <c r="F188" s="1">
        <f t="shared" si="14"/>
        <v>2128</v>
      </c>
    </row>
    <row r="189" spans="1:6" ht="15.5" customHeight="1" x14ac:dyDescent="0.25">
      <c r="A189" s="2" t="str">
        <v>improvedNuclearPropulsion</v>
      </c>
      <c r="B189" s="1">
        <f t="shared" si="10"/>
        <v>8</v>
      </c>
      <c r="C189" s="1">
        <f t="shared" si="11"/>
        <v>5</v>
      </c>
      <c r="D189" s="1" t="str">
        <f t="shared" si="12"/>
        <v/>
      </c>
      <c r="E189" s="1">
        <f t="shared" si="13"/>
        <v>-1800</v>
      </c>
      <c r="F189" s="1">
        <f t="shared" si="14"/>
        <v>2084</v>
      </c>
    </row>
    <row r="190" spans="1:6" ht="15.5" customHeight="1" x14ac:dyDescent="0.25">
      <c r="A190" s="2" t="str">
        <v>ionPropulsion</v>
      </c>
      <c r="B190" s="1">
        <f t="shared" si="10"/>
        <v>8</v>
      </c>
      <c r="C190" s="1">
        <f t="shared" si="11"/>
        <v>9</v>
      </c>
      <c r="D190" s="1" t="str">
        <f t="shared" si="12"/>
        <v/>
      </c>
      <c r="E190" s="1">
        <f t="shared" si="13"/>
        <v>-1800</v>
      </c>
      <c r="F190" s="1">
        <f t="shared" si="14"/>
        <v>1908</v>
      </c>
    </row>
    <row r="191" spans="1:6" ht="15.5" customHeight="1" x14ac:dyDescent="0.25">
      <c r="A191" s="2" t="str">
        <v>exoticControl</v>
      </c>
      <c r="B191" s="1">
        <f t="shared" si="10"/>
        <v>8</v>
      </c>
      <c r="C191" s="1">
        <f t="shared" si="11"/>
        <v>11</v>
      </c>
      <c r="D191" s="1" t="str">
        <f t="shared" si="12"/>
        <v/>
      </c>
      <c r="E191" s="1">
        <f t="shared" si="13"/>
        <v>-1800</v>
      </c>
      <c r="F191" s="1">
        <f t="shared" si="14"/>
        <v>1820</v>
      </c>
    </row>
    <row r="192" spans="1:6" ht="15.5" customHeight="1" x14ac:dyDescent="0.25">
      <c r="A192" s="2" t="str">
        <v>exoticPropulsion</v>
      </c>
      <c r="B192" s="1">
        <f t="shared" si="10"/>
        <v>8</v>
      </c>
      <c r="C192" s="1">
        <f t="shared" si="11"/>
        <v>14</v>
      </c>
      <c r="D192" s="1" t="str">
        <f t="shared" si="12"/>
        <v/>
      </c>
      <c r="E192" s="1">
        <f t="shared" si="13"/>
        <v>-1800</v>
      </c>
      <c r="F192" s="1">
        <f t="shared" si="14"/>
        <v>1688</v>
      </c>
    </row>
    <row r="193" spans="1:6" ht="15.5" customHeight="1" x14ac:dyDescent="0.25">
      <c r="A193" s="2" t="str">
        <v>veryHeavyRocketry</v>
      </c>
      <c r="B193" s="1">
        <f t="shared" si="10"/>
        <v>8</v>
      </c>
      <c r="C193" s="1">
        <f t="shared" si="11"/>
        <v>17</v>
      </c>
      <c r="D193" s="1" t="str">
        <f t="shared" si="12"/>
        <v/>
      </c>
      <c r="E193" s="1">
        <f t="shared" si="13"/>
        <v>-1800</v>
      </c>
      <c r="F193" s="1">
        <f t="shared" si="14"/>
        <v>1556</v>
      </c>
    </row>
    <row r="194" spans="1:6" ht="15.5" customHeight="1" x14ac:dyDescent="0.25">
      <c r="A194" s="2" t="str">
        <v>highPerformanceFuelSystems</v>
      </c>
      <c r="B194" s="1">
        <f t="shared" si="10"/>
        <v>8</v>
      </c>
      <c r="C194" s="1">
        <f t="shared" si="11"/>
        <v>20</v>
      </c>
      <c r="D194" s="1" t="str">
        <f t="shared" si="12"/>
        <v/>
      </c>
      <c r="E194" s="1">
        <f t="shared" si="13"/>
        <v>-1800</v>
      </c>
      <c r="F194" s="1">
        <f t="shared" si="14"/>
        <v>1424</v>
      </c>
    </row>
    <row r="195" spans="1:6" ht="15.5" customHeight="1" x14ac:dyDescent="0.25">
      <c r="A195" s="2" t="str">
        <v>hugeFlexibleFuelSystems</v>
      </c>
      <c r="B195" s="1">
        <f t="shared" si="10"/>
        <v>8</v>
      </c>
      <c r="C195" s="1">
        <f t="shared" si="11"/>
        <v>21</v>
      </c>
      <c r="D195" s="1" t="str">
        <f t="shared" si="12"/>
        <v/>
      </c>
      <c r="E195" s="1">
        <f t="shared" si="13"/>
        <v>-1800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(B196+2)*200-3800+IF(MOD(B196,1)&lt;&gt;0,-50,0)</f>
        <v>-1800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-1800</v>
      </c>
      <c r="F197" s="1">
        <f t="shared" si="19"/>
        <v>1248</v>
      </c>
    </row>
    <row r="198" spans="1:6" ht="15.5" customHeight="1" x14ac:dyDescent="0.25">
      <c r="A198" s="2" t="str">
        <v>metaMaterials</v>
      </c>
      <c r="B198" s="1">
        <f t="shared" si="15"/>
        <v>8</v>
      </c>
      <c r="C198" s="1">
        <f t="shared" si="16"/>
        <v>25</v>
      </c>
      <c r="D198" s="1" t="str">
        <f t="shared" si="17"/>
        <v/>
      </c>
      <c r="E198" s="1">
        <f t="shared" si="18"/>
        <v>-1800</v>
      </c>
      <c r="F198" s="1">
        <f t="shared" si="19"/>
        <v>1204</v>
      </c>
    </row>
    <row r="199" spans="1:6" ht="15.5" customHeight="1" x14ac:dyDescent="0.25">
      <c r="A199" s="2" t="str">
        <v>experimentalActuators</v>
      </c>
      <c r="B199" s="1">
        <f t="shared" si="15"/>
        <v>8</v>
      </c>
      <c r="C199" s="1">
        <f t="shared" si="16"/>
        <v>26</v>
      </c>
      <c r="D199" s="1" t="str">
        <f t="shared" si="17"/>
        <v/>
      </c>
      <c r="E199" s="1">
        <f t="shared" si="18"/>
        <v>-1800</v>
      </c>
      <c r="F199" s="1">
        <f t="shared" si="19"/>
        <v>1160</v>
      </c>
    </row>
    <row r="200" spans="1:6" ht="15.5" customHeight="1" x14ac:dyDescent="0.25">
      <c r="A200" s="2" t="str">
        <v>hypersonicFlight</v>
      </c>
      <c r="B200" s="1">
        <f t="shared" si="15"/>
        <v>8</v>
      </c>
      <c r="C200" s="1">
        <f t="shared" si="16"/>
        <v>28</v>
      </c>
      <c r="D200" s="1" t="str">
        <f t="shared" si="17"/>
        <v/>
      </c>
      <c r="E200" s="1">
        <f t="shared" si="18"/>
        <v>-1800</v>
      </c>
      <c r="F200" s="1">
        <f t="shared" si="19"/>
        <v>1072</v>
      </c>
    </row>
    <row r="201" spans="1:6" ht="15.5" customHeight="1" x14ac:dyDescent="0.25">
      <c r="A201" s="2" t="str">
        <v>experimentalAerodynamics</v>
      </c>
      <c r="B201" s="1">
        <f t="shared" si="15"/>
        <v>8</v>
      </c>
      <c r="C201" s="1">
        <f t="shared" si="16"/>
        <v>29</v>
      </c>
      <c r="D201" s="1" t="str">
        <f t="shared" si="17"/>
        <v/>
      </c>
      <c r="E201" s="1">
        <f t="shared" si="18"/>
        <v>-1800</v>
      </c>
      <c r="F201" s="1">
        <f t="shared" si="19"/>
        <v>1028</v>
      </c>
    </row>
    <row r="202" spans="1:6" ht="15.5" customHeight="1" x14ac:dyDescent="0.25">
      <c r="A202" s="2" t="str">
        <v>specializedFlightSystems</v>
      </c>
      <c r="B202" s="1">
        <f t="shared" si="15"/>
        <v>8</v>
      </c>
      <c r="C202" s="1">
        <f t="shared" si="16"/>
        <v>30</v>
      </c>
      <c r="D202" s="1" t="str">
        <f t="shared" si="17"/>
        <v/>
      </c>
      <c r="E202" s="1">
        <f t="shared" si="18"/>
        <v>-1800</v>
      </c>
      <c r="F202" s="1">
        <f t="shared" si="19"/>
        <v>984</v>
      </c>
    </row>
    <row r="203" spans="1:6" ht="15.5" customHeight="1" x14ac:dyDescent="0.25">
      <c r="A203" s="2" t="str">
        <v>heavyLanding</v>
      </c>
      <c r="B203" s="1">
        <f t="shared" si="15"/>
        <v>8</v>
      </c>
      <c r="C203" s="1">
        <f t="shared" si="16"/>
        <v>31</v>
      </c>
      <c r="D203" s="1" t="str">
        <f t="shared" si="17"/>
        <v/>
      </c>
      <c r="E203" s="1">
        <f t="shared" si="18"/>
        <v>-1800</v>
      </c>
      <c r="F203" s="1">
        <f t="shared" si="19"/>
        <v>940</v>
      </c>
    </row>
    <row r="204" spans="1:6" ht="15.5" customHeight="1" x14ac:dyDescent="0.25">
      <c r="A204" s="2" t="str">
        <v>heavyDutyLandingFrames</v>
      </c>
      <c r="B204" s="1">
        <f t="shared" si="15"/>
        <v>8</v>
      </c>
      <c r="C204" s="1">
        <f t="shared" si="16"/>
        <v>32</v>
      </c>
      <c r="D204" s="1" t="str">
        <f t="shared" si="17"/>
        <v/>
      </c>
      <c r="E204" s="1">
        <f t="shared" si="18"/>
        <v>-1800</v>
      </c>
      <c r="F204" s="1">
        <f t="shared" si="19"/>
        <v>896</v>
      </c>
    </row>
    <row r="205" spans="1:6" ht="15.5" customHeight="1" x14ac:dyDescent="0.25">
      <c r="A205" s="2" t="str">
        <v>advHeatManagement</v>
      </c>
      <c r="B205" s="1">
        <f t="shared" si="15"/>
        <v>8</v>
      </c>
      <c r="C205" s="1">
        <f t="shared" si="16"/>
        <v>33</v>
      </c>
      <c r="D205" s="1" t="str">
        <f t="shared" si="17"/>
        <v/>
      </c>
      <c r="E205" s="1">
        <f t="shared" si="18"/>
        <v>-1800</v>
      </c>
      <c r="F205" s="1">
        <f t="shared" si="19"/>
        <v>852</v>
      </c>
    </row>
    <row r="206" spans="1:6" ht="15.5" customHeight="1" x14ac:dyDescent="0.25">
      <c r="A206" s="2" t="str">
        <v>specializedCommandModules</v>
      </c>
      <c r="B206" s="1">
        <f t="shared" si="15"/>
        <v>8</v>
      </c>
      <c r="C206" s="1">
        <f t="shared" si="16"/>
        <v>35</v>
      </c>
      <c r="D206" s="1" t="str">
        <f t="shared" si="17"/>
        <v/>
      </c>
      <c r="E206" s="1">
        <f t="shared" si="18"/>
        <v>-1800</v>
      </c>
      <c r="F206" s="1">
        <f t="shared" si="19"/>
        <v>764</v>
      </c>
    </row>
    <row r="207" spans="1:6" ht="15.5" customHeight="1" x14ac:dyDescent="0.25">
      <c r="A207" s="2" t="str">
        <v>advScienceTech</v>
      </c>
      <c r="B207" s="1">
        <f t="shared" si="15"/>
        <v>8</v>
      </c>
      <c r="C207" s="1">
        <f t="shared" si="16"/>
        <v>39</v>
      </c>
      <c r="D207" s="1" t="str">
        <f t="shared" si="17"/>
        <v/>
      </c>
      <c r="E207" s="1">
        <f t="shared" si="18"/>
        <v>-1800</v>
      </c>
      <c r="F207" s="1">
        <f t="shared" si="19"/>
        <v>588</v>
      </c>
    </row>
    <row r="208" spans="1:6" ht="15.5" customHeight="1" x14ac:dyDescent="0.25">
      <c r="A208" s="2" t="str">
        <v>specializedScienceTech</v>
      </c>
      <c r="B208" s="1">
        <f t="shared" si="15"/>
        <v>8</v>
      </c>
      <c r="C208" s="1">
        <f t="shared" si="16"/>
        <v>40</v>
      </c>
      <c r="D208" s="1" t="str">
        <f t="shared" si="17"/>
        <v/>
      </c>
      <c r="E208" s="1">
        <f t="shared" si="18"/>
        <v>-1800</v>
      </c>
      <c r="F208" s="1">
        <f t="shared" si="19"/>
        <v>544</v>
      </c>
    </row>
    <row r="209" spans="1:6" ht="15.5" customHeight="1" x14ac:dyDescent="0.25">
      <c r="A209" s="2" t="str">
        <v>signalProcessing</v>
      </c>
      <c r="B209" s="1">
        <f t="shared" si="15"/>
        <v>8</v>
      </c>
      <c r="C209" s="1">
        <f t="shared" si="16"/>
        <v>42</v>
      </c>
      <c r="D209" s="1" t="str">
        <f t="shared" si="17"/>
        <v/>
      </c>
      <c r="E209" s="1">
        <f t="shared" si="18"/>
        <v>-1800</v>
      </c>
      <c r="F209" s="1">
        <f t="shared" si="19"/>
        <v>456</v>
      </c>
    </row>
    <row r="210" spans="1:6" ht="15.5" customHeight="1" x14ac:dyDescent="0.25">
      <c r="A210" s="2" t="str">
        <v>advUnmanned</v>
      </c>
      <c r="B210" s="1">
        <f t="shared" si="15"/>
        <v>8</v>
      </c>
      <c r="C210" s="1">
        <f t="shared" si="16"/>
        <v>43</v>
      </c>
      <c r="D210" s="1" t="str">
        <f t="shared" si="17"/>
        <v/>
      </c>
      <c r="E210" s="1">
        <f t="shared" si="18"/>
        <v>-1800</v>
      </c>
      <c r="F210" s="1">
        <f t="shared" si="19"/>
        <v>412</v>
      </c>
    </row>
    <row r="211" spans="1:6" ht="15.5" customHeight="1" x14ac:dyDescent="0.25">
      <c r="A211" s="2" t="str">
        <v>automation</v>
      </c>
      <c r="B211" s="1">
        <f t="shared" si="15"/>
        <v>8</v>
      </c>
      <c r="C211" s="1">
        <f t="shared" si="16"/>
        <v>44</v>
      </c>
      <c r="D211" s="1" t="str">
        <f t="shared" si="17"/>
        <v/>
      </c>
      <c r="E211" s="1">
        <f t="shared" si="18"/>
        <v>-1800</v>
      </c>
      <c r="F211" s="1">
        <f t="shared" si="19"/>
        <v>368</v>
      </c>
    </row>
    <row r="212" spans="1:6" ht="15.5" customHeight="1" x14ac:dyDescent="0.25">
      <c r="A212" s="2" t="str">
        <v>advPVMaterials</v>
      </c>
      <c r="B212" s="1">
        <f t="shared" si="15"/>
        <v>8</v>
      </c>
      <c r="C212" s="1">
        <f t="shared" si="16"/>
        <v>46</v>
      </c>
      <c r="D212" s="1" t="str">
        <f t="shared" si="17"/>
        <v/>
      </c>
      <c r="E212" s="1">
        <f t="shared" si="18"/>
        <v>-1800</v>
      </c>
      <c r="F212" s="1">
        <f t="shared" si="19"/>
        <v>280</v>
      </c>
    </row>
    <row r="213" spans="1:6" ht="15.5" customHeight="1" x14ac:dyDescent="0.25">
      <c r="A213" s="2" t="str">
        <v>specializedElectrics</v>
      </c>
      <c r="B213" s="1">
        <f t="shared" si="15"/>
        <v>8</v>
      </c>
      <c r="C213" s="1">
        <f t="shared" si="16"/>
        <v>47</v>
      </c>
      <c r="D213" s="1" t="str">
        <f t="shared" si="17"/>
        <v/>
      </c>
      <c r="E213" s="1">
        <f t="shared" si="18"/>
        <v>-1800</v>
      </c>
      <c r="F213" s="1">
        <f t="shared" si="19"/>
        <v>236</v>
      </c>
    </row>
    <row r="214" spans="1:6" ht="15.5" customHeight="1" x14ac:dyDescent="0.25">
      <c r="A214" s="2" t="str">
        <v>shortTermHabitation</v>
      </c>
      <c r="B214" s="1">
        <f t="shared" si="15"/>
        <v>8</v>
      </c>
      <c r="C214" s="1">
        <f t="shared" si="16"/>
        <v>49</v>
      </c>
      <c r="D214" s="1" t="str">
        <f t="shared" si="17"/>
        <v/>
      </c>
      <c r="E214" s="1">
        <f t="shared" si="18"/>
        <v>-1800</v>
      </c>
      <c r="F214" s="1">
        <f t="shared" si="19"/>
        <v>148</v>
      </c>
    </row>
    <row r="215" spans="1:6" ht="15.5" customHeight="1" x14ac:dyDescent="0.25">
      <c r="A215" s="2" t="str">
        <v>isru</v>
      </c>
      <c r="B215" s="1">
        <f t="shared" si="15"/>
        <v>8</v>
      </c>
      <c r="C215" s="1">
        <f t="shared" si="16"/>
        <v>50</v>
      </c>
      <c r="D215" s="1" t="str">
        <f t="shared" si="17"/>
        <v/>
      </c>
      <c r="E215" s="1">
        <f t="shared" si="18"/>
        <v>-1800</v>
      </c>
      <c r="F215" s="1">
        <f t="shared" si="19"/>
        <v>104</v>
      </c>
    </row>
    <row r="216" spans="1:6" ht="15.5" customHeight="1" x14ac:dyDescent="0.25">
      <c r="A216" s="2" t="str">
        <v>tier8_bottom</v>
      </c>
      <c r="B216" s="1">
        <f t="shared" si="15"/>
        <v>8</v>
      </c>
      <c r="C216" s="1">
        <f t="shared" si="16"/>
        <v>51</v>
      </c>
      <c r="D216" s="1" t="str">
        <f t="shared" si="17"/>
        <v/>
      </c>
      <c r="E216" s="1">
        <f t="shared" si="18"/>
        <v>-1800</v>
      </c>
      <c r="F216" s="1">
        <f t="shared" si="19"/>
        <v>60</v>
      </c>
    </row>
    <row r="217" spans="1:6" ht="15.5" customHeight="1" x14ac:dyDescent="0.25">
      <c r="A217" s="2" t="str">
        <v>exoticCryoPropulsion</v>
      </c>
      <c r="B217" s="1">
        <f t="shared" si="15"/>
        <v>8.5</v>
      </c>
      <c r="C217" s="1">
        <f t="shared" si="16"/>
        <v>13</v>
      </c>
      <c r="D217" s="1" t="str">
        <f t="shared" si="17"/>
        <v/>
      </c>
      <c r="E217" s="1">
        <f t="shared" si="18"/>
        <v>-1750</v>
      </c>
      <c r="F217" s="1">
        <f t="shared" si="19"/>
        <v>1732</v>
      </c>
    </row>
    <row r="218" spans="1:6" ht="15.5" customHeight="1" x14ac:dyDescent="0.25">
      <c r="A218" s="2" t="str">
        <v>exoticLiquidFuelPropulsion</v>
      </c>
      <c r="B218" s="1">
        <f t="shared" si="15"/>
        <v>8.5</v>
      </c>
      <c r="C218" s="1">
        <f t="shared" si="16"/>
        <v>15</v>
      </c>
      <c r="D218" s="1" t="str">
        <f t="shared" si="17"/>
        <v/>
      </c>
      <c r="E218" s="1">
        <f t="shared" si="18"/>
        <v>-1750</v>
      </c>
      <c r="F218" s="1">
        <f t="shared" si="19"/>
        <v>1644</v>
      </c>
    </row>
    <row r="219" spans="1:6" ht="15.5" customHeight="1" x14ac:dyDescent="0.25">
      <c r="A219" s="2" t="str">
        <v>veryHeavyCryoRocketry</v>
      </c>
      <c r="B219" s="1">
        <f t="shared" si="15"/>
        <v>8.5</v>
      </c>
      <c r="C219" s="1">
        <f t="shared" si="16"/>
        <v>16</v>
      </c>
      <c r="D219" s="1" t="str">
        <f t="shared" si="17"/>
        <v/>
      </c>
      <c r="E219" s="1">
        <f t="shared" si="18"/>
        <v>-1750</v>
      </c>
      <c r="F219" s="1">
        <f t="shared" si="19"/>
        <v>1600</v>
      </c>
    </row>
    <row r="220" spans="1:6" ht="15.5" customHeight="1" x14ac:dyDescent="0.25">
      <c r="A220" s="2" t="str">
        <v>veryHeavyLiquidFuelRocketry</v>
      </c>
      <c r="B220" s="1">
        <f t="shared" si="15"/>
        <v>8.5</v>
      </c>
      <c r="C220" s="1">
        <f t="shared" si="16"/>
        <v>18</v>
      </c>
      <c r="D220" s="1" t="str">
        <f t="shared" si="17"/>
        <v/>
      </c>
      <c r="E220" s="1">
        <f t="shared" si="18"/>
        <v>-1750</v>
      </c>
      <c r="F220" s="1">
        <f t="shared" si="19"/>
        <v>1512</v>
      </c>
    </row>
    <row r="221" spans="1:6" ht="15.5" customHeight="1" x14ac:dyDescent="0.25">
      <c r="A221" s="2" t="str">
        <v>tier9</v>
      </c>
      <c r="B221" s="1">
        <f t="shared" si="15"/>
        <v>9</v>
      </c>
      <c r="C221" s="1">
        <f t="shared" si="16"/>
        <v>1</v>
      </c>
      <c r="D221" s="1" t="str">
        <f t="shared" si="17"/>
        <v/>
      </c>
      <c r="E221" s="1">
        <f t="shared" si="18"/>
        <v>-1600</v>
      </c>
      <c r="F221" s="1">
        <f t="shared" si="19"/>
        <v>2260</v>
      </c>
    </row>
    <row r="222" spans="1:6" ht="15.5" customHeight="1" x14ac:dyDescent="0.25">
      <c r="A222" s="2" t="str">
        <v>gargantuanBoosters</v>
      </c>
      <c r="B222" s="1">
        <f t="shared" si="15"/>
        <v>9</v>
      </c>
      <c r="C222" s="1">
        <f t="shared" si="16"/>
        <v>2</v>
      </c>
      <c r="D222" s="1" t="str">
        <f t="shared" si="17"/>
        <v/>
      </c>
      <c r="E222" s="1">
        <f t="shared" si="18"/>
        <v>-1600</v>
      </c>
      <c r="F222" s="1">
        <f t="shared" si="19"/>
        <v>2216</v>
      </c>
    </row>
    <row r="223" spans="1:6" ht="15.5" customHeight="1" x14ac:dyDescent="0.25">
      <c r="A223" s="2" t="str">
        <v>advNuclearPower</v>
      </c>
      <c r="B223" s="1">
        <f t="shared" si="15"/>
        <v>9</v>
      </c>
      <c r="C223" s="1">
        <f t="shared" si="16"/>
        <v>4</v>
      </c>
      <c r="D223" s="1" t="str">
        <f t="shared" si="17"/>
        <v/>
      </c>
      <c r="E223" s="1">
        <f t="shared" si="18"/>
        <v>-1600</v>
      </c>
      <c r="F223" s="1">
        <f t="shared" si="19"/>
        <v>2128</v>
      </c>
    </row>
    <row r="224" spans="1:6" ht="15.5" customHeight="1" x14ac:dyDescent="0.25">
      <c r="A224" s="2" t="str">
        <v>advNuclearPropulsion</v>
      </c>
      <c r="B224" s="1">
        <f t="shared" si="15"/>
        <v>9</v>
      </c>
      <c r="C224" s="1">
        <f t="shared" si="16"/>
        <v>5</v>
      </c>
      <c r="D224" s="1" t="str">
        <f t="shared" si="17"/>
        <v/>
      </c>
      <c r="E224" s="1">
        <f t="shared" si="18"/>
        <v>-1600</v>
      </c>
      <c r="F224" s="1">
        <f t="shared" si="19"/>
        <v>2084</v>
      </c>
    </row>
    <row r="225" spans="1:6" ht="15.5" customHeight="1" x14ac:dyDescent="0.25">
      <c r="A225" s="2" t="str">
        <v>advIonPropulsion</v>
      </c>
      <c r="B225" s="1">
        <f t="shared" si="15"/>
        <v>9</v>
      </c>
      <c r="C225" s="1">
        <f t="shared" si="16"/>
        <v>9</v>
      </c>
      <c r="D225" s="1" t="str">
        <f t="shared" si="17"/>
        <v/>
      </c>
      <c r="E225" s="1">
        <f t="shared" si="18"/>
        <v>-1600</v>
      </c>
      <c r="F225" s="1">
        <f t="shared" si="19"/>
        <v>1908</v>
      </c>
    </row>
    <row r="226" spans="1:6" ht="15.5" customHeight="1" x14ac:dyDescent="0.25">
      <c r="A226" s="2" t="str">
        <v>aBitMoreExoticPropulsion</v>
      </c>
      <c r="B226" s="1">
        <f t="shared" si="15"/>
        <v>9</v>
      </c>
      <c r="C226" s="1">
        <f t="shared" si="16"/>
        <v>14</v>
      </c>
      <c r="D226" s="1" t="str">
        <f t="shared" si="17"/>
        <v/>
      </c>
      <c r="E226" s="1">
        <f t="shared" si="18"/>
        <v>-1600</v>
      </c>
      <c r="F226" s="1">
        <f t="shared" si="19"/>
        <v>1688</v>
      </c>
    </row>
    <row r="227" spans="1:6" ht="15.5" customHeight="1" x14ac:dyDescent="0.25">
      <c r="A227" s="2" t="str">
        <v>experimentalRocketry</v>
      </c>
      <c r="B227" s="1">
        <f t="shared" si="15"/>
        <v>9</v>
      </c>
      <c r="C227" s="1">
        <f t="shared" si="16"/>
        <v>17</v>
      </c>
      <c r="D227" s="1" t="str">
        <f t="shared" si="17"/>
        <v/>
      </c>
      <c r="E227" s="1">
        <f t="shared" si="18"/>
        <v>-1600</v>
      </c>
      <c r="F227" s="1">
        <f t="shared" si="19"/>
        <v>1556</v>
      </c>
    </row>
    <row r="228" spans="1:6" ht="15.5" customHeight="1" x14ac:dyDescent="0.25">
      <c r="A228" s="2" t="str">
        <v>specializedFuelStorage</v>
      </c>
      <c r="B228" s="1">
        <f t="shared" si="15"/>
        <v>9</v>
      </c>
      <c r="C228" s="1">
        <f t="shared" si="16"/>
        <v>20</v>
      </c>
      <c r="D228" s="1" t="str">
        <f t="shared" si="17"/>
        <v/>
      </c>
      <c r="E228" s="1">
        <f t="shared" si="18"/>
        <v>-1600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-1600</v>
      </c>
      <c r="F229" s="1">
        <f t="shared" si="19"/>
        <v>1380</v>
      </c>
    </row>
    <row r="230" spans="1:6" ht="15.5" customHeight="1" x14ac:dyDescent="0.25">
      <c r="A230" s="2" t="str">
        <v>advancedEnginePlates</v>
      </c>
      <c r="B230" s="1">
        <f t="shared" si="15"/>
        <v>9</v>
      </c>
      <c r="C230" s="1">
        <f t="shared" si="16"/>
        <v>23</v>
      </c>
      <c r="D230" s="1" t="str">
        <f t="shared" si="17"/>
        <v/>
      </c>
      <c r="E230" s="1">
        <f t="shared" si="18"/>
        <v>-1600</v>
      </c>
      <c r="F230" s="1">
        <f t="shared" si="19"/>
        <v>1292</v>
      </c>
    </row>
    <row r="231" spans="1:6" ht="15.5" customHeight="1" x14ac:dyDescent="0.25">
      <c r="A231" s="2" t="str">
        <v>exoticAlloys</v>
      </c>
      <c r="B231" s="1">
        <f t="shared" si="15"/>
        <v>9</v>
      </c>
      <c r="C231" s="1">
        <f t="shared" si="16"/>
        <v>24</v>
      </c>
      <c r="D231" s="1" t="str">
        <f t="shared" si="17"/>
        <v/>
      </c>
      <c r="E231" s="1">
        <f t="shared" si="18"/>
        <v>-1600</v>
      </c>
      <c r="F231" s="1">
        <f t="shared" si="19"/>
        <v>1248</v>
      </c>
    </row>
    <row r="232" spans="1:6" ht="15.5" customHeight="1" x14ac:dyDescent="0.25">
      <c r="A232" s="2" t="str">
        <v>orbitalAssembly</v>
      </c>
      <c r="B232" s="1">
        <f t="shared" si="15"/>
        <v>9</v>
      </c>
      <c r="C232" s="1">
        <f t="shared" si="16"/>
        <v>25</v>
      </c>
      <c r="D232" s="1" t="str">
        <f t="shared" si="17"/>
        <v/>
      </c>
      <c r="E232" s="1">
        <f t="shared" si="18"/>
        <v>-1600</v>
      </c>
      <c r="F232" s="1">
        <f t="shared" si="19"/>
        <v>1204</v>
      </c>
    </row>
    <row r="233" spans="1:6" ht="15.5" customHeight="1" x14ac:dyDescent="0.25">
      <c r="A233" s="2" t="str">
        <v>offworldManufacturing</v>
      </c>
      <c r="B233" s="1">
        <f t="shared" si="15"/>
        <v>9</v>
      </c>
      <c r="C233" s="1">
        <f t="shared" si="16"/>
        <v>26</v>
      </c>
      <c r="D233" s="1" t="str">
        <f t="shared" si="17"/>
        <v/>
      </c>
      <c r="E233" s="1">
        <f t="shared" si="18"/>
        <v>-1600</v>
      </c>
      <c r="F233" s="1">
        <f t="shared" si="19"/>
        <v>1160</v>
      </c>
    </row>
    <row r="234" spans="1:6" ht="15.5" customHeight="1" x14ac:dyDescent="0.25">
      <c r="A234" s="2" t="str">
        <v>aerospaceTech</v>
      </c>
      <c r="B234" s="1">
        <f t="shared" si="15"/>
        <v>9</v>
      </c>
      <c r="C234" s="1">
        <f t="shared" si="16"/>
        <v>28</v>
      </c>
      <c r="D234" s="1" t="str">
        <f t="shared" si="17"/>
        <v/>
      </c>
      <c r="E234" s="1">
        <f t="shared" si="18"/>
        <v>-1600</v>
      </c>
      <c r="F234" s="1">
        <f t="shared" si="19"/>
        <v>1072</v>
      </c>
    </row>
    <row r="235" spans="1:6" ht="15.5" customHeight="1" x14ac:dyDescent="0.25">
      <c r="A235" s="2" t="str">
        <v>aerospaceComposites</v>
      </c>
      <c r="B235" s="1">
        <f t="shared" si="15"/>
        <v>9</v>
      </c>
      <c r="C235" s="1">
        <f t="shared" si="16"/>
        <v>29</v>
      </c>
      <c r="D235" s="1" t="str">
        <f t="shared" si="17"/>
        <v/>
      </c>
      <c r="E235" s="1">
        <f t="shared" si="18"/>
        <v>-1600</v>
      </c>
      <c r="F235" s="1">
        <f t="shared" si="19"/>
        <v>1028</v>
      </c>
    </row>
    <row r="236" spans="1:6" ht="15.5" customHeight="1" x14ac:dyDescent="0.25">
      <c r="A236" s="2" t="str">
        <v>experimentalFlightSystems</v>
      </c>
      <c r="B236" s="1">
        <f t="shared" si="15"/>
        <v>9</v>
      </c>
      <c r="C236" s="1">
        <f t="shared" si="16"/>
        <v>30</v>
      </c>
      <c r="D236" s="1" t="str">
        <f t="shared" si="17"/>
        <v/>
      </c>
      <c r="E236" s="1">
        <f t="shared" si="18"/>
        <v>-1600</v>
      </c>
      <c r="F236" s="1">
        <f t="shared" si="19"/>
        <v>984</v>
      </c>
    </row>
    <row r="237" spans="1:6" ht="15.5" customHeight="1" x14ac:dyDescent="0.25">
      <c r="A237" s="2" t="str">
        <v>advancedMotors</v>
      </c>
      <c r="B237" s="1">
        <f t="shared" si="15"/>
        <v>9</v>
      </c>
      <c r="C237" s="1">
        <f t="shared" si="16"/>
        <v>31</v>
      </c>
      <c r="D237" s="1" t="str">
        <f t="shared" si="17"/>
        <v/>
      </c>
      <c r="E237" s="1">
        <f t="shared" si="18"/>
        <v>-1600</v>
      </c>
      <c r="F237" s="1">
        <f t="shared" si="19"/>
        <v>940</v>
      </c>
    </row>
    <row r="238" spans="1:6" ht="15.5" customHeight="1" x14ac:dyDescent="0.25">
      <c r="A238" s="2" t="str">
        <v>experimentalHeatManagement</v>
      </c>
      <c r="B238" s="1">
        <f t="shared" si="15"/>
        <v>9</v>
      </c>
      <c r="C238" s="1">
        <f t="shared" si="16"/>
        <v>33</v>
      </c>
      <c r="D238" s="1" t="str">
        <f t="shared" si="17"/>
        <v/>
      </c>
      <c r="E238" s="1">
        <f t="shared" si="18"/>
        <v>-1600</v>
      </c>
      <c r="F238" s="1">
        <f t="shared" si="19"/>
        <v>852</v>
      </c>
    </row>
    <row r="239" spans="1:6" ht="15.5" customHeight="1" x14ac:dyDescent="0.25">
      <c r="A239" s="2" t="str">
        <v>specializedCommandCenters</v>
      </c>
      <c r="B239" s="1">
        <f t="shared" si="15"/>
        <v>9</v>
      </c>
      <c r="C239" s="1">
        <f t="shared" si="16"/>
        <v>35</v>
      </c>
      <c r="D239" s="1" t="str">
        <f t="shared" si="17"/>
        <v/>
      </c>
      <c r="E239" s="1">
        <f t="shared" si="18"/>
        <v>-1600</v>
      </c>
      <c r="F239" s="1">
        <f t="shared" si="19"/>
        <v>764</v>
      </c>
    </row>
    <row r="240" spans="1:6" ht="15.5" customHeight="1" x14ac:dyDescent="0.25">
      <c r="A240" s="2" t="str">
        <v>specializedLanders</v>
      </c>
      <c r="B240" s="1">
        <f t="shared" si="15"/>
        <v>9</v>
      </c>
      <c r="C240" s="1">
        <f t="shared" si="16"/>
        <v>36</v>
      </c>
      <c r="D240" s="1" t="str">
        <f t="shared" si="17"/>
        <v/>
      </c>
      <c r="E240" s="1">
        <f t="shared" si="18"/>
        <v>-1600</v>
      </c>
      <c r="F240" s="1">
        <f t="shared" si="19"/>
        <v>720</v>
      </c>
    </row>
    <row r="241" spans="1:6" ht="15.5" customHeight="1" x14ac:dyDescent="0.25">
      <c r="A241" s="2" t="str">
        <v>experimentalScience</v>
      </c>
      <c r="B241" s="1">
        <f t="shared" si="15"/>
        <v>9</v>
      </c>
      <c r="C241" s="1">
        <f t="shared" si="16"/>
        <v>39</v>
      </c>
      <c r="D241" s="1" t="str">
        <f t="shared" si="17"/>
        <v/>
      </c>
      <c r="E241" s="1">
        <f t="shared" si="18"/>
        <v>-1600</v>
      </c>
      <c r="F241" s="1">
        <f t="shared" si="19"/>
        <v>588</v>
      </c>
    </row>
    <row r="242" spans="1:6" ht="15.5" customHeight="1" x14ac:dyDescent="0.25">
      <c r="A242" s="2" t="str">
        <v>longTermScienceTech</v>
      </c>
      <c r="B242" s="1">
        <f t="shared" si="15"/>
        <v>9</v>
      </c>
      <c r="C242" s="1">
        <f t="shared" si="16"/>
        <v>40</v>
      </c>
      <c r="D242" s="1" t="str">
        <f t="shared" si="17"/>
        <v/>
      </c>
      <c r="E242" s="1">
        <f t="shared" si="18"/>
        <v>-1600</v>
      </c>
      <c r="F242" s="1">
        <f t="shared" si="19"/>
        <v>544</v>
      </c>
    </row>
    <row r="243" spans="1:6" ht="15.5" customHeight="1" x14ac:dyDescent="0.25">
      <c r="A243" s="2" t="str">
        <v>digitalSignalProcessing</v>
      </c>
      <c r="B243" s="1">
        <f t="shared" si="15"/>
        <v>9</v>
      </c>
      <c r="C243" s="1">
        <f t="shared" si="16"/>
        <v>42</v>
      </c>
      <c r="D243" s="1" t="str">
        <f t="shared" si="17"/>
        <v/>
      </c>
      <c r="E243" s="1">
        <f t="shared" si="18"/>
        <v>-1600</v>
      </c>
      <c r="F243" s="1">
        <f t="shared" si="19"/>
        <v>456</v>
      </c>
    </row>
    <row r="244" spans="1:6" ht="15.5" customHeight="1" x14ac:dyDescent="0.25">
      <c r="A244" s="2" t="str">
        <v>largeUnmanned</v>
      </c>
      <c r="B244" s="1">
        <f t="shared" si="15"/>
        <v>9</v>
      </c>
      <c r="C244" s="1">
        <f t="shared" si="16"/>
        <v>43</v>
      </c>
      <c r="D244" s="1" t="str">
        <f t="shared" si="17"/>
        <v/>
      </c>
      <c r="E244" s="1">
        <f t="shared" si="18"/>
        <v>-1600</v>
      </c>
      <c r="F244" s="1">
        <f t="shared" si="19"/>
        <v>412</v>
      </c>
    </row>
    <row r="245" spans="1:6" ht="15.5" customHeight="1" x14ac:dyDescent="0.25">
      <c r="A245" s="2" t="str">
        <v>mechatronics</v>
      </c>
      <c r="B245" s="1">
        <f t="shared" si="15"/>
        <v>9</v>
      </c>
      <c r="C245" s="1">
        <f t="shared" si="16"/>
        <v>44</v>
      </c>
      <c r="D245" s="1" t="str">
        <f t="shared" si="17"/>
        <v/>
      </c>
      <c r="E245" s="1">
        <f t="shared" si="18"/>
        <v>-1600</v>
      </c>
      <c r="F245" s="1">
        <f t="shared" si="19"/>
        <v>368</v>
      </c>
    </row>
    <row r="246" spans="1:6" ht="15.5" customHeight="1" x14ac:dyDescent="0.25">
      <c r="A246" s="2" t="str">
        <v>cuttingEdgeSolarTech</v>
      </c>
      <c r="B246" s="1">
        <f t="shared" si="15"/>
        <v>9</v>
      </c>
      <c r="C246" s="1">
        <f t="shared" si="16"/>
        <v>46</v>
      </c>
      <c r="D246" s="1" t="str">
        <f t="shared" si="17"/>
        <v/>
      </c>
      <c r="E246" s="1">
        <f t="shared" si="18"/>
        <v>-1600</v>
      </c>
      <c r="F246" s="1">
        <f t="shared" si="19"/>
        <v>280</v>
      </c>
    </row>
    <row r="247" spans="1:6" ht="15.5" customHeight="1" x14ac:dyDescent="0.25">
      <c r="A247" s="2" t="str">
        <v>experimentalElectrics</v>
      </c>
      <c r="B247" s="1">
        <f t="shared" si="15"/>
        <v>9</v>
      </c>
      <c r="C247" s="1">
        <f t="shared" si="16"/>
        <v>47</v>
      </c>
      <c r="D247" s="1" t="str">
        <f t="shared" si="17"/>
        <v/>
      </c>
      <c r="E247" s="1">
        <f t="shared" si="18"/>
        <v>-1600</v>
      </c>
      <c r="F247" s="1">
        <f t="shared" si="19"/>
        <v>236</v>
      </c>
    </row>
    <row r="248" spans="1:6" ht="15.5" customHeight="1" x14ac:dyDescent="0.25">
      <c r="A248" s="2" t="str">
        <v>longTermHabitation</v>
      </c>
      <c r="B248" s="1">
        <f t="shared" si="15"/>
        <v>9</v>
      </c>
      <c r="C248" s="1">
        <f t="shared" si="16"/>
        <v>49</v>
      </c>
      <c r="D248" s="1" t="str">
        <f t="shared" si="17"/>
        <v/>
      </c>
      <c r="E248" s="1">
        <f t="shared" si="18"/>
        <v>-1600</v>
      </c>
      <c r="F248" s="1">
        <f t="shared" si="19"/>
        <v>148</v>
      </c>
    </row>
    <row r="249" spans="1:6" ht="15.5" customHeight="1" x14ac:dyDescent="0.25">
      <c r="A249" s="2" t="str">
        <v>advLogistics</v>
      </c>
      <c r="B249" s="1">
        <f t="shared" si="15"/>
        <v>9</v>
      </c>
      <c r="C249" s="1">
        <f t="shared" si="16"/>
        <v>50</v>
      </c>
      <c r="D249" s="1" t="str">
        <f t="shared" si="17"/>
        <v/>
      </c>
      <c r="E249" s="1">
        <f t="shared" si="18"/>
        <v>-1600</v>
      </c>
      <c r="F249" s="1">
        <f t="shared" si="19"/>
        <v>104</v>
      </c>
    </row>
    <row r="250" spans="1:6" ht="15.5" customHeight="1" x14ac:dyDescent="0.25">
      <c r="A250" s="2" t="str">
        <v>tier9_bottom</v>
      </c>
      <c r="B250" s="1">
        <f t="shared" si="15"/>
        <v>9</v>
      </c>
      <c r="C250" s="1">
        <f t="shared" si="16"/>
        <v>51</v>
      </c>
      <c r="D250" s="1" t="str">
        <f t="shared" si="17"/>
        <v/>
      </c>
      <c r="E250" s="1">
        <f t="shared" si="18"/>
        <v>-1600</v>
      </c>
      <c r="F250" s="1">
        <f t="shared" si="19"/>
        <v>60</v>
      </c>
    </row>
    <row r="251" spans="1:6" ht="15.5" customHeight="1" x14ac:dyDescent="0.25">
      <c r="A251" s="2" t="str">
        <v>aBitMoreExoticCryoPropulsion</v>
      </c>
      <c r="B251" s="1">
        <f t="shared" si="15"/>
        <v>9.5</v>
      </c>
      <c r="C251" s="1">
        <f t="shared" si="16"/>
        <v>13</v>
      </c>
      <c r="D251" s="1" t="str">
        <f t="shared" si="17"/>
        <v/>
      </c>
      <c r="E251" s="1">
        <f t="shared" si="18"/>
        <v>-1550</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-1550</v>
      </c>
      <c r="F252" s="1">
        <f t="shared" si="19"/>
        <v>1644</v>
      </c>
    </row>
    <row r="253" spans="1:6" ht="15.5" customHeight="1" x14ac:dyDescent="0.25">
      <c r="A253" s="2" t="str">
        <v>experimentalCryoRocketry</v>
      </c>
      <c r="B253" s="1">
        <f t="shared" si="15"/>
        <v>9.5</v>
      </c>
      <c r="C253" s="1">
        <f t="shared" si="16"/>
        <v>16</v>
      </c>
      <c r="D253" s="1" t="str">
        <f t="shared" si="17"/>
        <v/>
      </c>
      <c r="E253" s="1">
        <f t="shared" si="18"/>
        <v>-1550</v>
      </c>
      <c r="F253" s="1">
        <f t="shared" si="19"/>
        <v>1600</v>
      </c>
    </row>
    <row r="254" spans="1:6" ht="15.5" customHeight="1" x14ac:dyDescent="0.25">
      <c r="A254" s="2" t="str">
        <v>experimentalLiquidFuelRocketry</v>
      </c>
      <c r="B254" s="1">
        <f t="shared" si="15"/>
        <v>9.5</v>
      </c>
      <c r="C254" s="1">
        <f t="shared" si="16"/>
        <v>18</v>
      </c>
      <c r="D254" s="1" t="str">
        <f t="shared" si="17"/>
        <v/>
      </c>
      <c r="E254" s="1">
        <f t="shared" si="18"/>
        <v>-1550</v>
      </c>
      <c r="F254" s="1">
        <f t="shared" si="19"/>
        <v>1512</v>
      </c>
    </row>
    <row r="255" spans="1:6" ht="15.5" customHeight="1" x14ac:dyDescent="0.25">
      <c r="A255" s="2" t="str">
        <v>tier10</v>
      </c>
      <c r="B255" s="1">
        <f t="shared" si="15"/>
        <v>10</v>
      </c>
      <c r="C255" s="1">
        <f t="shared" si="16"/>
        <v>1</v>
      </c>
      <c r="D255" s="1" t="str">
        <f t="shared" si="17"/>
        <v/>
      </c>
      <c r="E255" s="1">
        <f t="shared" si="18"/>
        <v>-1400</v>
      </c>
      <c r="F255" s="1">
        <f t="shared" si="19"/>
        <v>2260</v>
      </c>
    </row>
    <row r="256" spans="1:6" ht="15.5" customHeight="1" x14ac:dyDescent="0.25">
      <c r="A256" s="2" t="str">
        <v>expNuclearPower</v>
      </c>
      <c r="B256" s="1">
        <f t="shared" si="15"/>
        <v>10</v>
      </c>
      <c r="C256" s="1">
        <f t="shared" si="16"/>
        <v>4</v>
      </c>
      <c r="D256" s="1" t="str">
        <f t="shared" si="17"/>
        <v/>
      </c>
      <c r="E256" s="1">
        <f t="shared" si="18"/>
        <v>-1400</v>
      </c>
      <c r="F256" s="1">
        <f t="shared" si="19"/>
        <v>2128</v>
      </c>
    </row>
    <row r="257" spans="1:6" ht="15.5" customHeight="1" x14ac:dyDescent="0.25">
      <c r="A257" s="2" t="str">
        <v>expNuclearPropulsion</v>
      </c>
      <c r="B257" s="1">
        <f t="shared" si="15"/>
        <v>10</v>
      </c>
      <c r="C257" s="1">
        <f t="shared" si="16"/>
        <v>5</v>
      </c>
      <c r="D257" s="1" t="str">
        <f t="shared" si="17"/>
        <v/>
      </c>
      <c r="E257" s="1">
        <f t="shared" si="18"/>
        <v>-1400</v>
      </c>
      <c r="F257" s="1">
        <f t="shared" si="19"/>
        <v>2084</v>
      </c>
    </row>
    <row r="258" spans="1:6" ht="15.5" customHeight="1" x14ac:dyDescent="0.25">
      <c r="A258" s="2" t="str">
        <v>fusionPower</v>
      </c>
      <c r="B258" s="1">
        <f t="shared" si="15"/>
        <v>10</v>
      </c>
      <c r="C258" s="1">
        <f t="shared" si="16"/>
        <v>6</v>
      </c>
      <c r="D258" s="1" t="str">
        <f t="shared" si="17"/>
        <v/>
      </c>
      <c r="E258" s="1">
        <f t="shared" si="18"/>
        <v>-1400</v>
      </c>
      <c r="F258" s="1">
        <f t="shared" si="19"/>
        <v>2040</v>
      </c>
    </row>
    <row r="259" spans="1:6" ht="15.5" customHeight="1" x14ac:dyDescent="0.25">
      <c r="A259" s="2" t="str">
        <v>fusionRockets</v>
      </c>
      <c r="B259" s="1">
        <f t="shared" si="15"/>
        <v>10</v>
      </c>
      <c r="C259" s="1">
        <f t="shared" si="16"/>
        <v>7</v>
      </c>
      <c r="D259" s="1" t="str">
        <f t="shared" si="17"/>
        <v/>
      </c>
      <c r="E259" s="1">
        <f t="shared" si="18"/>
        <v>-1400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00" si="23">(B260+2)*200-3800+IF(MOD(B260,1)&lt;&gt;0,-50,0)</f>
        <v>-1400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-1400</v>
      </c>
      <c r="F261" s="1">
        <f t="shared" si="24"/>
        <v>1864</v>
      </c>
    </row>
    <row r="262" spans="1:6" ht="15.5" customHeight="1" x14ac:dyDescent="0.25">
      <c r="A262" s="2" t="str">
        <v>expAircraftEngines</v>
      </c>
      <c r="B262" s="1">
        <f t="shared" si="20"/>
        <v>10</v>
      </c>
      <c r="C262" s="1">
        <f t="shared" si="21"/>
        <v>14</v>
      </c>
      <c r="D262" s="1" t="str">
        <f t="shared" si="22"/>
        <v/>
      </c>
      <c r="E262" s="1">
        <f t="shared" si="23"/>
        <v>-1400</v>
      </c>
      <c r="F262" s="1">
        <f t="shared" si="24"/>
        <v>1688</v>
      </c>
    </row>
    <row r="263" spans="1:6" ht="15.5" customHeight="1" x14ac:dyDescent="0.25">
      <c r="A263" s="2" t="str">
        <v>giganticRocketry</v>
      </c>
      <c r="B263" s="1">
        <f t="shared" si="20"/>
        <v>10</v>
      </c>
      <c r="C263" s="1">
        <f t="shared" si="21"/>
        <v>17</v>
      </c>
      <c r="D263" s="1" t="str">
        <f t="shared" si="22"/>
        <v/>
      </c>
      <c r="E263" s="1">
        <f t="shared" si="23"/>
        <v>-1400</v>
      </c>
      <c r="F263" s="1">
        <f t="shared" si="24"/>
        <v>1556</v>
      </c>
    </row>
    <row r="264" spans="1:6" ht="15.5" customHeight="1" x14ac:dyDescent="0.25">
      <c r="A264" s="2" t="str">
        <v>exoticFuelStorage</v>
      </c>
      <c r="B264" s="1">
        <f t="shared" si="20"/>
        <v>10</v>
      </c>
      <c r="C264" s="1">
        <f t="shared" si="21"/>
        <v>20</v>
      </c>
      <c r="D264" s="1" t="str">
        <f t="shared" si="22"/>
        <v/>
      </c>
      <c r="E264" s="1">
        <f t="shared" si="23"/>
        <v>-1400</v>
      </c>
      <c r="F264" s="1">
        <f t="shared" si="24"/>
        <v>1424</v>
      </c>
    </row>
    <row r="265" spans="1:6" ht="15.5" customHeight="1" x14ac:dyDescent="0.25">
      <c r="A265" s="2" t="str">
        <v>automatedDecouplingSystems</v>
      </c>
      <c r="B265" s="1">
        <f t="shared" si="20"/>
        <v>10</v>
      </c>
      <c r="C265" s="1">
        <f t="shared" si="21"/>
        <v>23</v>
      </c>
      <c r="D265" s="1" t="str">
        <f t="shared" si="22"/>
        <v/>
      </c>
      <c r="E265" s="1">
        <f t="shared" si="23"/>
        <v>-1400</v>
      </c>
      <c r="F265" s="1">
        <f t="shared" si="24"/>
        <v>1292</v>
      </c>
    </row>
    <row r="266" spans="1:6" ht="15.5" customHeight="1" x14ac:dyDescent="0.25">
      <c r="A266" s="2" t="str">
        <v>aerographite</v>
      </c>
      <c r="B266" s="1">
        <f t="shared" si="20"/>
        <v>10</v>
      </c>
      <c r="C266" s="1">
        <f t="shared" si="21"/>
        <v>24</v>
      </c>
      <c r="D266" s="1" t="str">
        <f t="shared" si="22"/>
        <v/>
      </c>
      <c r="E266" s="1">
        <f t="shared" si="23"/>
        <v>-1400</v>
      </c>
      <c r="F266" s="1">
        <f t="shared" si="24"/>
        <v>1248</v>
      </c>
    </row>
    <row r="267" spans="1:6" ht="15.5" customHeight="1" x14ac:dyDescent="0.25">
      <c r="A267" s="2" t="str">
        <v>orbitalMegastructures</v>
      </c>
      <c r="B267" s="1">
        <f t="shared" si="20"/>
        <v>10</v>
      </c>
      <c r="C267" s="1">
        <f t="shared" si="21"/>
        <v>25</v>
      </c>
      <c r="D267" s="1" t="str">
        <f t="shared" si="22"/>
        <v/>
      </c>
      <c r="E267" s="1">
        <f t="shared" si="23"/>
        <v>-1400</v>
      </c>
      <c r="F267" s="1">
        <f t="shared" si="24"/>
        <v>1204</v>
      </c>
    </row>
    <row r="268" spans="1:6" ht="15.5" customHeight="1" x14ac:dyDescent="0.25">
      <c r="A268" s="2" t="str">
        <v>experimentalAerospaceTech</v>
      </c>
      <c r="B268" s="1">
        <f t="shared" si="20"/>
        <v>10</v>
      </c>
      <c r="C268" s="1">
        <f t="shared" si="21"/>
        <v>28</v>
      </c>
      <c r="D268" s="1" t="str">
        <f t="shared" si="22"/>
        <v/>
      </c>
      <c r="E268" s="1">
        <f t="shared" si="23"/>
        <v>-1400</v>
      </c>
      <c r="F268" s="1">
        <f t="shared" si="24"/>
        <v>1072</v>
      </c>
    </row>
    <row r="269" spans="1:6" ht="15.5" customHeight="1" x14ac:dyDescent="0.25">
      <c r="A269" s="2" t="str">
        <v>advAerospaceEngineering</v>
      </c>
      <c r="B269" s="1">
        <f t="shared" si="20"/>
        <v>10</v>
      </c>
      <c r="C269" s="1">
        <f t="shared" si="21"/>
        <v>29</v>
      </c>
      <c r="D269" s="1" t="str">
        <f t="shared" si="22"/>
        <v/>
      </c>
      <c r="E269" s="1">
        <f t="shared" si="23"/>
        <v>-1400</v>
      </c>
      <c r="F269" s="1">
        <f t="shared" si="24"/>
        <v>1028</v>
      </c>
    </row>
    <row r="270" spans="1:6" ht="15.5" customHeight="1" x14ac:dyDescent="0.25">
      <c r="A270" s="2" t="str">
        <v>specializedRadiators</v>
      </c>
      <c r="B270" s="1">
        <f t="shared" si="20"/>
        <v>10</v>
      </c>
      <c r="C270" s="1">
        <f t="shared" si="21"/>
        <v>33</v>
      </c>
      <c r="D270" s="1" t="str">
        <f t="shared" si="22"/>
        <v/>
      </c>
      <c r="E270" s="1">
        <f t="shared" si="23"/>
        <v>-1400</v>
      </c>
      <c r="F270" s="1">
        <f t="shared" si="24"/>
        <v>852</v>
      </c>
    </row>
    <row r="271" spans="1:6" ht="15.5" customHeight="1" x14ac:dyDescent="0.25">
      <c r="A271" s="2" t="str">
        <v>heavyCommandCenters</v>
      </c>
      <c r="B271" s="1">
        <f t="shared" si="20"/>
        <v>10</v>
      </c>
      <c r="C271" s="1">
        <f t="shared" si="21"/>
        <v>35</v>
      </c>
      <c r="D271" s="1" t="str">
        <f t="shared" si="22"/>
        <v/>
      </c>
      <c r="E271" s="1">
        <f t="shared" si="23"/>
        <v>-1400</v>
      </c>
      <c r="F271" s="1">
        <f t="shared" si="24"/>
        <v>764</v>
      </c>
    </row>
    <row r="272" spans="1:6" ht="15.5" customHeight="1" x14ac:dyDescent="0.25">
      <c r="A272" s="2" t="str">
        <v>heavyLanders</v>
      </c>
      <c r="B272" s="1">
        <f t="shared" si="20"/>
        <v>10</v>
      </c>
      <c r="C272" s="1">
        <f t="shared" si="21"/>
        <v>36</v>
      </c>
      <c r="D272" s="1" t="str">
        <f t="shared" si="22"/>
        <v/>
      </c>
      <c r="E272" s="1">
        <f t="shared" si="23"/>
        <v>-1400</v>
      </c>
      <c r="F272" s="1">
        <f t="shared" si="24"/>
        <v>720</v>
      </c>
    </row>
    <row r="273" spans="1:6" ht="15.5" customHeight="1" x14ac:dyDescent="0.25">
      <c r="A273" s="2" t="str">
        <v>metascience</v>
      </c>
      <c r="B273" s="1">
        <f t="shared" si="20"/>
        <v>10</v>
      </c>
      <c r="C273" s="1">
        <f t="shared" si="21"/>
        <v>39</v>
      </c>
      <c r="D273" s="1" t="str">
        <f t="shared" si="22"/>
        <v/>
      </c>
      <c r="E273" s="1">
        <f t="shared" si="23"/>
        <v>-1400</v>
      </c>
      <c r="F273" s="1">
        <f t="shared" si="24"/>
        <v>588</v>
      </c>
    </row>
    <row r="274" spans="1:6" ht="15.5" customHeight="1" x14ac:dyDescent="0.25">
      <c r="A274" s="2" t="str">
        <v>scientificOutposts</v>
      </c>
      <c r="B274" s="1">
        <f t="shared" si="20"/>
        <v>10</v>
      </c>
      <c r="C274" s="1">
        <f t="shared" si="21"/>
        <v>40</v>
      </c>
      <c r="D274" s="1" t="str">
        <f t="shared" si="22"/>
        <v/>
      </c>
      <c r="E274" s="1">
        <f t="shared" si="23"/>
        <v>-1400</v>
      </c>
      <c r="F274" s="1">
        <f t="shared" si="24"/>
        <v>544</v>
      </c>
    </row>
    <row r="275" spans="1:6" ht="15.5" customHeight="1" x14ac:dyDescent="0.25">
      <c r="A275" s="2" t="str">
        <v>xBandCommunications</v>
      </c>
      <c r="B275" s="1">
        <f t="shared" si="20"/>
        <v>10</v>
      </c>
      <c r="C275" s="1">
        <f t="shared" si="21"/>
        <v>42</v>
      </c>
      <c r="D275" s="1" t="str">
        <f t="shared" si="22"/>
        <v/>
      </c>
      <c r="E275" s="1">
        <f t="shared" si="23"/>
        <v>-1400</v>
      </c>
      <c r="F275" s="1">
        <f t="shared" si="24"/>
        <v>456</v>
      </c>
    </row>
    <row r="276" spans="1:6" ht="15.5" customHeight="1" x14ac:dyDescent="0.25">
      <c r="A276" s="2" t="str">
        <v>artificialIntelligence</v>
      </c>
      <c r="B276" s="1">
        <f t="shared" si="20"/>
        <v>10</v>
      </c>
      <c r="C276" s="1">
        <f t="shared" si="21"/>
        <v>43</v>
      </c>
      <c r="D276" s="1" t="str">
        <f t="shared" si="22"/>
        <v/>
      </c>
      <c r="E276" s="1">
        <f t="shared" si="23"/>
        <v>-1400</v>
      </c>
      <c r="F276" s="1">
        <f t="shared" si="24"/>
        <v>412</v>
      </c>
    </row>
    <row r="277" spans="1:6" ht="15.5" customHeight="1" x14ac:dyDescent="0.25">
      <c r="A277" s="2" t="str">
        <v>microwavePowerTransmission</v>
      </c>
      <c r="B277" s="1">
        <f t="shared" si="20"/>
        <v>10</v>
      </c>
      <c r="C277" s="1">
        <f t="shared" si="21"/>
        <v>45</v>
      </c>
      <c r="D277" s="1" t="str">
        <f t="shared" si="22"/>
        <v/>
      </c>
      <c r="E277" s="1">
        <f t="shared" si="23"/>
        <v>-1400</v>
      </c>
      <c r="F277" s="1">
        <f t="shared" si="24"/>
        <v>324</v>
      </c>
    </row>
    <row r="278" spans="1:6" ht="15.5" customHeight="1" x14ac:dyDescent="0.25">
      <c r="A278" s="2" t="str">
        <v>exoticSolarTech</v>
      </c>
      <c r="B278" s="1">
        <f t="shared" si="20"/>
        <v>10</v>
      </c>
      <c r="C278" s="1">
        <f t="shared" si="21"/>
        <v>46</v>
      </c>
      <c r="D278" s="1" t="str">
        <f t="shared" si="22"/>
        <v/>
      </c>
      <c r="E278" s="1">
        <f t="shared" si="23"/>
        <v>-1400</v>
      </c>
      <c r="F278" s="1">
        <f t="shared" si="24"/>
        <v>280</v>
      </c>
    </row>
    <row r="279" spans="1:6" ht="15.5" customHeight="1" x14ac:dyDescent="0.25">
      <c r="A279" s="2" t="str">
        <v>highTechElectricalSystems</v>
      </c>
      <c r="B279" s="1">
        <f t="shared" si="20"/>
        <v>10</v>
      </c>
      <c r="C279" s="1">
        <f t="shared" si="21"/>
        <v>47</v>
      </c>
      <c r="D279" s="1" t="str">
        <f t="shared" si="22"/>
        <v/>
      </c>
      <c r="E279" s="1">
        <f t="shared" si="23"/>
        <v>-1400</v>
      </c>
      <c r="F279" s="1">
        <f t="shared" si="24"/>
        <v>236</v>
      </c>
    </row>
    <row r="280" spans="1:6" ht="15.5" customHeight="1" x14ac:dyDescent="0.25">
      <c r="A280" s="2" t="str">
        <v>advancedStations</v>
      </c>
      <c r="B280" s="1">
        <f t="shared" si="20"/>
        <v>10</v>
      </c>
      <c r="C280" s="1">
        <f t="shared" si="21"/>
        <v>49</v>
      </c>
      <c r="D280" s="1" t="str">
        <f t="shared" si="22"/>
        <v/>
      </c>
      <c r="E280" s="1">
        <f t="shared" si="23"/>
        <v>-1400</v>
      </c>
      <c r="F280" s="1">
        <f t="shared" si="24"/>
        <v>148</v>
      </c>
    </row>
    <row r="281" spans="1:6" ht="15.5" customHeight="1" x14ac:dyDescent="0.25">
      <c r="A281" s="2" t="str">
        <v>advOffworldMining</v>
      </c>
      <c r="B281" s="1">
        <f t="shared" si="20"/>
        <v>10</v>
      </c>
      <c r="C281" s="1">
        <f t="shared" si="21"/>
        <v>50</v>
      </c>
      <c r="D281" s="1" t="str">
        <f t="shared" si="22"/>
        <v/>
      </c>
      <c r="E281" s="1">
        <f t="shared" si="23"/>
        <v>-1400</v>
      </c>
      <c r="F281" s="1">
        <f t="shared" si="24"/>
        <v>104</v>
      </c>
    </row>
    <row r="282" spans="1:6" ht="15.5" customHeight="1" x14ac:dyDescent="0.25">
      <c r="A282" s="2" t="str">
        <v>tier10_bottom</v>
      </c>
      <c r="B282" s="1">
        <f t="shared" si="20"/>
        <v>10</v>
      </c>
      <c r="C282" s="1">
        <f t="shared" si="21"/>
        <v>51</v>
      </c>
      <c r="D282" s="1" t="str">
        <f t="shared" si="22"/>
        <v/>
      </c>
      <c r="E282" s="1">
        <f t="shared" si="23"/>
        <v>-1400</v>
      </c>
      <c r="F282" s="1">
        <f t="shared" si="24"/>
        <v>60</v>
      </c>
    </row>
    <row r="283" spans="1:6" ht="15.5" customHeight="1" x14ac:dyDescent="0.25">
      <c r="A283" s="2" t="str">
        <v>lithiumFuelSystems</v>
      </c>
      <c r="B283" s="1">
        <f t="shared" si="20"/>
        <v>10.5</v>
      </c>
      <c r="C283" s="1">
        <f t="shared" si="21"/>
        <v>11</v>
      </c>
      <c r="D283" s="1" t="str">
        <f t="shared" si="22"/>
        <v/>
      </c>
      <c r="E283" s="1">
        <f t="shared" si="23"/>
        <v>-1350</v>
      </c>
      <c r="F283" s="1">
        <f t="shared" si="24"/>
        <v>1820</v>
      </c>
    </row>
    <row r="284" spans="1:6" ht="15.5" customHeight="1" x14ac:dyDescent="0.25">
      <c r="A284" s="2" t="str">
        <v>expCryoAircraftEngines</v>
      </c>
      <c r="B284" s="1">
        <f t="shared" si="20"/>
        <v>10.5</v>
      </c>
      <c r="C284" s="1">
        <f t="shared" si="21"/>
        <v>13</v>
      </c>
      <c r="D284" s="1" t="str">
        <f t="shared" si="22"/>
        <v/>
      </c>
      <c r="E284" s="1">
        <f t="shared" si="23"/>
        <v>-1350</v>
      </c>
      <c r="F284" s="1">
        <f t="shared" si="24"/>
        <v>1732</v>
      </c>
    </row>
    <row r="285" spans="1:6" ht="15.5" customHeight="1" x14ac:dyDescent="0.25">
      <c r="A285" s="2" t="str">
        <v>expLiquidFuelAircraftEngines</v>
      </c>
      <c r="B285" s="1">
        <f t="shared" si="20"/>
        <v>10.5</v>
      </c>
      <c r="C285" s="1">
        <f t="shared" si="21"/>
        <v>15</v>
      </c>
      <c r="D285" s="1" t="str">
        <f t="shared" si="22"/>
        <v/>
      </c>
      <c r="E285" s="1">
        <f t="shared" si="23"/>
        <v>-1350</v>
      </c>
      <c r="F285" s="1">
        <f t="shared" si="24"/>
        <v>1644</v>
      </c>
    </row>
    <row r="286" spans="1:6" ht="15.5" customHeight="1" x14ac:dyDescent="0.25">
      <c r="A286" s="2" t="str">
        <v>giganticCryoRocketry</v>
      </c>
      <c r="B286" s="1">
        <f t="shared" si="20"/>
        <v>10.5</v>
      </c>
      <c r="C286" s="1">
        <f t="shared" si="21"/>
        <v>16</v>
      </c>
      <c r="D286" s="1" t="str">
        <f t="shared" si="22"/>
        <v/>
      </c>
      <c r="E286" s="1">
        <f t="shared" si="23"/>
        <v>-1350</v>
      </c>
      <c r="F286" s="1">
        <f t="shared" si="24"/>
        <v>1600</v>
      </c>
    </row>
    <row r="287" spans="1:6" ht="15.5" customHeight="1" x14ac:dyDescent="0.25">
      <c r="A287" s="2" t="str">
        <v>giganticLiquidFuelRocketry</v>
      </c>
      <c r="B287" s="1">
        <f t="shared" si="20"/>
        <v>10.5</v>
      </c>
      <c r="C287" s="1">
        <f t="shared" si="21"/>
        <v>18</v>
      </c>
      <c r="D287" s="1" t="str">
        <f t="shared" si="22"/>
        <v/>
      </c>
      <c r="E287" s="1">
        <f t="shared" si="23"/>
        <v>-1350</v>
      </c>
      <c r="F287" s="1">
        <f t="shared" si="24"/>
        <v>1512</v>
      </c>
    </row>
    <row r="288" spans="1:6" ht="15.5" customHeight="1" x14ac:dyDescent="0.25">
      <c r="A288" s="2" t="str">
        <v>tier11</v>
      </c>
      <c r="B288" s="1">
        <f t="shared" si="20"/>
        <v>11</v>
      </c>
      <c r="C288" s="1">
        <f t="shared" si="21"/>
        <v>1</v>
      </c>
      <c r="D288" s="1" t="str">
        <f t="shared" si="22"/>
        <v/>
      </c>
      <c r="E288" s="1">
        <f t="shared" si="23"/>
        <v>-1200</v>
      </c>
      <c r="F288" s="1">
        <f t="shared" si="24"/>
        <v>2260</v>
      </c>
    </row>
    <row r="289" spans="1:6" ht="15.5" customHeight="1" x14ac:dyDescent="0.25">
      <c r="A289" s="2" t="str">
        <v>exoticNuclearPower</v>
      </c>
      <c r="B289" s="1">
        <f t="shared" si="20"/>
        <v>11</v>
      </c>
      <c r="C289" s="1">
        <f t="shared" si="21"/>
        <v>4</v>
      </c>
      <c r="D289" s="1" t="str">
        <f t="shared" si="22"/>
        <v/>
      </c>
      <c r="E289" s="1">
        <f t="shared" si="23"/>
        <v>-1200</v>
      </c>
      <c r="F289" s="1">
        <f t="shared" si="24"/>
        <v>2128</v>
      </c>
    </row>
    <row r="290" spans="1:6" ht="15.5" customHeight="1" x14ac:dyDescent="0.25">
      <c r="A290" s="2" t="str">
        <v>exoticNuclearPropulsion</v>
      </c>
      <c r="B290" s="1">
        <f t="shared" si="20"/>
        <v>11</v>
      </c>
      <c r="C290" s="1">
        <f t="shared" si="21"/>
        <v>5</v>
      </c>
      <c r="D290" s="1" t="str">
        <f t="shared" si="22"/>
        <v/>
      </c>
      <c r="E290" s="1">
        <f t="shared" si="23"/>
        <v>-1200</v>
      </c>
      <c r="F290" s="1">
        <f t="shared" si="24"/>
        <v>2084</v>
      </c>
    </row>
    <row r="291" spans="1:6" ht="15.5" customHeight="1" x14ac:dyDescent="0.25">
      <c r="A291" s="2" t="str">
        <v>advFusionRockets</v>
      </c>
      <c r="B291" s="1">
        <f t="shared" si="20"/>
        <v>11</v>
      </c>
      <c r="C291" s="1">
        <f t="shared" si="21"/>
        <v>7</v>
      </c>
      <c r="D291" s="1" t="str">
        <f t="shared" si="22"/>
        <v/>
      </c>
      <c r="E291" s="1">
        <f t="shared" si="23"/>
        <v>-1200</v>
      </c>
      <c r="F291" s="1">
        <f t="shared" si="24"/>
        <v>1996</v>
      </c>
    </row>
    <row r="292" spans="1:6" ht="15.5" customHeight="1" x14ac:dyDescent="0.25">
      <c r="A292" s="2" t="str">
        <v>advFusionReactions</v>
      </c>
      <c r="B292" s="1">
        <f t="shared" si="20"/>
        <v>11</v>
      </c>
      <c r="C292" s="1">
        <f t="shared" si="21"/>
        <v>6</v>
      </c>
      <c r="D292" s="1" t="str">
        <f t="shared" si="22"/>
        <v/>
      </c>
      <c r="E292" s="1">
        <f t="shared" si="23"/>
        <v>-1200</v>
      </c>
      <c r="F292" s="1">
        <f t="shared" si="24"/>
        <v>2040</v>
      </c>
    </row>
    <row r="293" spans="1:6" ht="15.5" customHeight="1" x14ac:dyDescent="0.25">
      <c r="A293" s="2" t="str">
        <v>expGriddedThrusters</v>
      </c>
      <c r="B293" s="1">
        <f t="shared" si="20"/>
        <v>11</v>
      </c>
      <c r="C293" s="1">
        <f t="shared" si="21"/>
        <v>9</v>
      </c>
      <c r="D293" s="1" t="str">
        <f t="shared" si="22"/>
        <v/>
      </c>
      <c r="E293" s="1">
        <f t="shared" si="23"/>
        <v>-1200</v>
      </c>
      <c r="F293" s="1">
        <f t="shared" si="24"/>
        <v>1908</v>
      </c>
    </row>
    <row r="294" spans="1:6" ht="15.5" customHeight="1" x14ac:dyDescent="0.25">
      <c r="A294" s="2" t="str">
        <v>advEMSystems</v>
      </c>
      <c r="B294" s="1">
        <f t="shared" si="20"/>
        <v>11</v>
      </c>
      <c r="C294" s="1">
        <f t="shared" si="21"/>
        <v>10</v>
      </c>
      <c r="D294" s="1" t="str">
        <f t="shared" si="22"/>
        <v/>
      </c>
      <c r="E294" s="1">
        <f t="shared" si="23"/>
        <v>-1200</v>
      </c>
      <c r="F294" s="1">
        <f t="shared" si="24"/>
        <v>1864</v>
      </c>
    </row>
    <row r="295" spans="1:6" ht="15.5" customHeight="1" x14ac:dyDescent="0.25">
      <c r="A295" s="2" t="str">
        <v>hybridAircraftEngines</v>
      </c>
      <c r="B295" s="1">
        <f t="shared" si="20"/>
        <v>11</v>
      </c>
      <c r="C295" s="1">
        <f t="shared" si="21"/>
        <v>14</v>
      </c>
      <c r="D295" s="1" t="str">
        <f t="shared" si="22"/>
        <v/>
      </c>
      <c r="E295" s="1">
        <f t="shared" si="23"/>
        <v>-1200</v>
      </c>
      <c r="F295" s="1">
        <f t="shared" si="24"/>
        <v>1688</v>
      </c>
    </row>
    <row r="296" spans="1:6" ht="15.5" customHeight="1" x14ac:dyDescent="0.25">
      <c r="A296" s="2" t="str">
        <v>colossalRocketry</v>
      </c>
      <c r="B296" s="1">
        <f t="shared" si="20"/>
        <v>11</v>
      </c>
      <c r="C296" s="1">
        <f t="shared" si="21"/>
        <v>17</v>
      </c>
      <c r="D296" s="1" t="str">
        <f t="shared" si="22"/>
        <v/>
      </c>
      <c r="E296" s="1">
        <f t="shared" si="23"/>
        <v>-1200</v>
      </c>
      <c r="F296" s="1">
        <f t="shared" si="24"/>
        <v>1556</v>
      </c>
    </row>
    <row r="297" spans="1:6" ht="15.5" customHeight="1" x14ac:dyDescent="0.25">
      <c r="A297" s="2" t="str">
        <v>extremeFuelStorage</v>
      </c>
      <c r="B297" s="1">
        <f t="shared" si="20"/>
        <v>11</v>
      </c>
      <c r="C297" s="1">
        <f t="shared" si="21"/>
        <v>20</v>
      </c>
      <c r="D297" s="1" t="str">
        <f t="shared" si="22"/>
        <v/>
      </c>
      <c r="E297" s="1">
        <f t="shared" si="23"/>
        <v>-1200</v>
      </c>
      <c r="F297" s="1">
        <f t="shared" si="24"/>
        <v>1424</v>
      </c>
    </row>
    <row r="298" spans="1:6" ht="15.5" customHeight="1" x14ac:dyDescent="0.25">
      <c r="A298" s="2" t="str">
        <v>bioActivatedAerographite</v>
      </c>
      <c r="B298" s="1">
        <f t="shared" si="20"/>
        <v>11</v>
      </c>
      <c r="C298" s="1">
        <f t="shared" si="21"/>
        <v>24</v>
      </c>
      <c r="D298" s="1" t="str">
        <f t="shared" si="22"/>
        <v/>
      </c>
      <c r="E298" s="1">
        <f t="shared" si="23"/>
        <v>-1200</v>
      </c>
      <c r="F298" s="1">
        <f t="shared" si="24"/>
        <v>1248</v>
      </c>
    </row>
    <row r="299" spans="1:6" ht="15.5" customHeight="1" x14ac:dyDescent="0.25">
      <c r="A299" s="2" t="str">
        <v>advancedRadiators</v>
      </c>
      <c r="B299" s="1">
        <f t="shared" si="20"/>
        <v>11</v>
      </c>
      <c r="C299" s="1">
        <f t="shared" si="21"/>
        <v>33</v>
      </c>
      <c r="D299" s="1" t="str">
        <f t="shared" si="22"/>
        <v/>
      </c>
      <c r="E299" s="1">
        <f t="shared" si="23"/>
        <v>-1200</v>
      </c>
      <c r="F299" s="1">
        <f t="shared" si="24"/>
        <v>852</v>
      </c>
    </row>
    <row r="300" spans="1:6" ht="15.5" customHeight="1" x14ac:dyDescent="0.25">
      <c r="A300" s="2" t="str">
        <v>highEnergyScience</v>
      </c>
      <c r="B300" s="1">
        <f t="shared" si="20"/>
        <v>11</v>
      </c>
      <c r="C300" s="1">
        <f t="shared" si="21"/>
        <v>40</v>
      </c>
      <c r="D300" s="1" t="str">
        <f t="shared" si="22"/>
        <v/>
      </c>
      <c r="E300" s="1">
        <f t="shared" si="23"/>
        <v>-1200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ref="E301:E364" si="26">(B301+2)*200-3800+IF(MOD(B301,1)&lt;&gt;0,-50,0)</f>
        <v>-1200</v>
      </c>
      <c r="F301" s="1">
        <f t="shared" si="24"/>
        <v>456</v>
      </c>
    </row>
    <row r="302" spans="1:6" ht="15.5" customHeight="1" x14ac:dyDescent="0.25">
      <c r="A302" s="2" t="str">
        <v>artificialConsciousness</v>
      </c>
      <c r="B302" s="1">
        <f t="shared" si="20"/>
        <v>11</v>
      </c>
      <c r="C302" s="1">
        <f t="shared" si="21"/>
        <v>43</v>
      </c>
      <c r="D302" s="1" t="str">
        <f t="shared" si="25"/>
        <v/>
      </c>
      <c r="E302" s="1">
        <f t="shared" si="26"/>
        <v>-1200</v>
      </c>
      <c r="F302" s="1">
        <f t="shared" si="24"/>
        <v>412</v>
      </c>
    </row>
    <row r="303" spans="1:6" ht="15.5" customHeight="1" x14ac:dyDescent="0.25">
      <c r="A303" s="2" t="str">
        <v>specializedPVMaterials</v>
      </c>
      <c r="B303" s="1">
        <f t="shared" si="20"/>
        <v>11</v>
      </c>
      <c r="C303" s="1">
        <f t="shared" si="21"/>
        <v>45</v>
      </c>
      <c r="D303" s="1" t="str">
        <f t="shared" si="25"/>
        <v/>
      </c>
      <c r="E303" s="1">
        <f t="shared" si="26"/>
        <v>-1200</v>
      </c>
      <c r="F303" s="1">
        <f t="shared" si="24"/>
        <v>324</v>
      </c>
    </row>
    <row r="304" spans="1:6" x14ac:dyDescent="0.25">
      <c r="A304" s="2" t="str">
        <v>omegaSolarTech</v>
      </c>
      <c r="B304" s="1">
        <f t="shared" si="20"/>
        <v>11</v>
      </c>
      <c r="C304" s="1">
        <f t="shared" si="21"/>
        <v>46</v>
      </c>
      <c r="D304" s="1" t="str">
        <f t="shared" si="25"/>
        <v/>
      </c>
      <c r="E304" s="1">
        <f t="shared" si="26"/>
        <v>-1200</v>
      </c>
      <c r="F304" s="1">
        <f t="shared" si="24"/>
        <v>280</v>
      </c>
    </row>
    <row r="305" spans="1:6" x14ac:dyDescent="0.25">
      <c r="A305" s="2" t="str">
        <v>highPowerElectricalSystems</v>
      </c>
      <c r="B305" s="1">
        <f t="shared" si="20"/>
        <v>11</v>
      </c>
      <c r="C305" s="1">
        <f t="shared" si="21"/>
        <v>47</v>
      </c>
      <c r="D305" s="1" t="str">
        <f t="shared" si="25"/>
        <v/>
      </c>
      <c r="E305" s="1">
        <f t="shared" si="26"/>
        <v>-1200</v>
      </c>
      <c r="F305" s="1">
        <f t="shared" si="24"/>
        <v>236</v>
      </c>
    </row>
    <row r="306" spans="1:6" x14ac:dyDescent="0.25">
      <c r="A306" s="2" t="str">
        <v>colonization</v>
      </c>
      <c r="B306" s="1">
        <f t="shared" si="20"/>
        <v>11</v>
      </c>
      <c r="C306" s="1">
        <f t="shared" si="21"/>
        <v>49</v>
      </c>
      <c r="D306" s="1" t="str">
        <f t="shared" si="25"/>
        <v/>
      </c>
      <c r="E306" s="1">
        <f t="shared" si="26"/>
        <v>-1200</v>
      </c>
      <c r="F306" s="1">
        <f t="shared" si="24"/>
        <v>148</v>
      </c>
    </row>
    <row r="307" spans="1:6" x14ac:dyDescent="0.25">
      <c r="A307" s="2" t="str">
        <v>resourceExploitation</v>
      </c>
      <c r="B307" s="1">
        <f t="shared" si="20"/>
        <v>11</v>
      </c>
      <c r="C307" s="1">
        <f t="shared" si="21"/>
        <v>50</v>
      </c>
      <c r="D307" s="1" t="str">
        <f t="shared" si="25"/>
        <v/>
      </c>
      <c r="E307" s="1">
        <f t="shared" si="26"/>
        <v>-1200</v>
      </c>
      <c r="F307" s="1">
        <f t="shared" si="24"/>
        <v>104</v>
      </c>
    </row>
    <row r="308" spans="1:6" x14ac:dyDescent="0.25">
      <c r="A308" s="2" t="str">
        <v>tier11_bottom</v>
      </c>
      <c r="B308" s="1">
        <f t="shared" si="20"/>
        <v>11</v>
      </c>
      <c r="C308" s="1">
        <f t="shared" si="21"/>
        <v>51</v>
      </c>
      <c r="D308" s="1" t="str">
        <f t="shared" si="25"/>
        <v/>
      </c>
      <c r="E308" s="1">
        <f t="shared" si="26"/>
        <v>-1200</v>
      </c>
      <c r="F308" s="1">
        <f t="shared" si="24"/>
        <v>60</v>
      </c>
    </row>
    <row r="309" spans="1:6" x14ac:dyDescent="0.25">
      <c r="A309" s="2" t="str">
        <v>hybridCryoAircraftEngines</v>
      </c>
      <c r="B309" s="1">
        <f t="shared" si="20"/>
        <v>11.5</v>
      </c>
      <c r="C309" s="1">
        <f t="shared" si="21"/>
        <v>13</v>
      </c>
      <c r="D309" s="1" t="str">
        <f t="shared" si="25"/>
        <v/>
      </c>
      <c r="E309" s="1">
        <f t="shared" si="26"/>
        <v>-1150</v>
      </c>
      <c r="F309" s="1">
        <f t="shared" si="24"/>
        <v>1732</v>
      </c>
    </row>
    <row r="310" spans="1:6" x14ac:dyDescent="0.25">
      <c r="A310" s="2" t="str">
        <v>hybridLiquidFuelAircraftEngines</v>
      </c>
      <c r="B310" s="1">
        <f t="shared" si="20"/>
        <v>11.5</v>
      </c>
      <c r="C310" s="1">
        <f t="shared" si="21"/>
        <v>15</v>
      </c>
      <c r="D310" s="1" t="str">
        <f t="shared" si="25"/>
        <v/>
      </c>
      <c r="E310" s="1">
        <f t="shared" si="26"/>
        <v>-1150</v>
      </c>
      <c r="F310" s="1">
        <f t="shared" si="24"/>
        <v>1644</v>
      </c>
    </row>
    <row r="311" spans="1:6" x14ac:dyDescent="0.25">
      <c r="A311" s="2" t="str">
        <v>colossalCryoRocketry</v>
      </c>
      <c r="B311" s="1">
        <f t="shared" si="20"/>
        <v>11.5</v>
      </c>
      <c r="C311" s="1">
        <f t="shared" si="21"/>
        <v>16</v>
      </c>
      <c r="D311" s="1" t="str">
        <f t="shared" si="25"/>
        <v/>
      </c>
      <c r="E311" s="1">
        <f t="shared" si="26"/>
        <v>-1150</v>
      </c>
      <c r="F311" s="1">
        <f t="shared" si="24"/>
        <v>1600</v>
      </c>
    </row>
    <row r="312" spans="1:6" x14ac:dyDescent="0.25">
      <c r="A312" s="2" t="str">
        <v>colossalLiquidFuelRocketry</v>
      </c>
      <c r="B312" s="1">
        <f t="shared" si="20"/>
        <v>11.5</v>
      </c>
      <c r="C312" s="1">
        <f t="shared" si="21"/>
        <v>18</v>
      </c>
      <c r="D312" s="1" t="str">
        <f t="shared" si="25"/>
        <v/>
      </c>
      <c r="E312" s="1">
        <f t="shared" si="26"/>
        <v>-1150</v>
      </c>
      <c r="F312" s="1">
        <f t="shared" si="24"/>
        <v>1512</v>
      </c>
    </row>
    <row r="313" spans="1:6" x14ac:dyDescent="0.25">
      <c r="A313" s="2" t="str">
        <v>tier12</v>
      </c>
      <c r="B313" s="1">
        <f t="shared" si="20"/>
        <v>12</v>
      </c>
      <c r="C313" s="1">
        <f t="shared" si="21"/>
        <v>1</v>
      </c>
      <c r="D313" s="1" t="str">
        <f t="shared" si="25"/>
        <v/>
      </c>
      <c r="E313" s="1">
        <f t="shared" si="26"/>
        <v>-1000</v>
      </c>
      <c r="F313" s="1">
        <f t="shared" si="24"/>
        <v>2260</v>
      </c>
    </row>
    <row r="314" spans="1:6" x14ac:dyDescent="0.25">
      <c r="A314" s="2" t="str">
        <v>antimatterPower</v>
      </c>
      <c r="B314" s="1">
        <f t="shared" si="20"/>
        <v>12</v>
      </c>
      <c r="C314" s="1">
        <f t="shared" si="21"/>
        <v>4</v>
      </c>
      <c r="D314" s="1" t="str">
        <f t="shared" si="25"/>
        <v/>
      </c>
      <c r="E314" s="1">
        <f t="shared" si="26"/>
        <v>-1000</v>
      </c>
      <c r="F314" s="1">
        <f t="shared" si="24"/>
        <v>2128</v>
      </c>
    </row>
    <row r="315" spans="1:6" x14ac:dyDescent="0.25">
      <c r="A315" s="2" t="str">
        <v>highPowerExoticNuclearPropulsion</v>
      </c>
      <c r="B315" s="1">
        <f t="shared" si="20"/>
        <v>12</v>
      </c>
      <c r="C315" s="1">
        <f t="shared" si="21"/>
        <v>5</v>
      </c>
      <c r="D315" s="1" t="str">
        <f t="shared" si="25"/>
        <v/>
      </c>
      <c r="E315" s="1">
        <f t="shared" si="26"/>
        <v>-1000</v>
      </c>
      <c r="F315" s="1">
        <f t="shared" si="24"/>
        <v>2084</v>
      </c>
    </row>
    <row r="316" spans="1:6" x14ac:dyDescent="0.25">
      <c r="A316" s="2" t="str">
        <v>specializedFusionRockets</v>
      </c>
      <c r="B316" s="1">
        <f t="shared" si="20"/>
        <v>12</v>
      </c>
      <c r="C316" s="1">
        <f t="shared" si="21"/>
        <v>7</v>
      </c>
      <c r="D316" s="1" t="str">
        <f t="shared" si="25"/>
        <v/>
      </c>
      <c r="E316" s="1">
        <f t="shared" si="26"/>
        <v>-1000</v>
      </c>
      <c r="F316" s="1">
        <f t="shared" si="24"/>
        <v>1996</v>
      </c>
    </row>
    <row r="317" spans="1:6" x14ac:dyDescent="0.25">
      <c r="A317" s="2" t="str">
        <v>exoticReactions</v>
      </c>
      <c r="B317" s="1">
        <f t="shared" si="20"/>
        <v>12</v>
      </c>
      <c r="C317" s="1">
        <f t="shared" si="21"/>
        <v>6</v>
      </c>
      <c r="D317" s="1" t="str">
        <f t="shared" si="25"/>
        <v/>
      </c>
      <c r="E317" s="1">
        <f t="shared" si="26"/>
        <v>-1000</v>
      </c>
      <c r="F317" s="1">
        <f t="shared" si="24"/>
        <v>2040</v>
      </c>
    </row>
    <row r="318" spans="1:6" x14ac:dyDescent="0.25">
      <c r="A318" s="2" t="str">
        <v>exoticGriddedThrusters</v>
      </c>
      <c r="B318" s="1">
        <f t="shared" si="20"/>
        <v>12</v>
      </c>
      <c r="C318" s="1">
        <f t="shared" si="21"/>
        <v>9</v>
      </c>
      <c r="D318" s="1" t="str">
        <f t="shared" si="25"/>
        <v/>
      </c>
      <c r="E318" s="1">
        <f t="shared" si="26"/>
        <v>-1000</v>
      </c>
      <c r="F318" s="1">
        <f t="shared" si="24"/>
        <v>1908</v>
      </c>
    </row>
    <row r="319" spans="1:6" x14ac:dyDescent="0.25">
      <c r="A319" s="2" t="str">
        <v>specializedPlasmaGeneration</v>
      </c>
      <c r="B319" s="1">
        <f t="shared" si="20"/>
        <v>12</v>
      </c>
      <c r="C319" s="1">
        <f t="shared" si="21"/>
        <v>10</v>
      </c>
      <c r="D319" s="1" t="str">
        <f t="shared" si="25"/>
        <v/>
      </c>
      <c r="E319" s="1">
        <f t="shared" si="26"/>
        <v>-1000</v>
      </c>
      <c r="F319" s="1">
        <f t="shared" si="24"/>
        <v>1864</v>
      </c>
    </row>
    <row r="320" spans="1:6" x14ac:dyDescent="0.25">
      <c r="A320" s="2" t="str">
        <v>exoticRadiators</v>
      </c>
      <c r="B320" s="1">
        <f t="shared" si="20"/>
        <v>12</v>
      </c>
      <c r="C320" s="1">
        <f t="shared" si="21"/>
        <v>33</v>
      </c>
      <c r="D320" s="1" t="str">
        <f t="shared" si="25"/>
        <v/>
      </c>
      <c r="E320" s="1">
        <f t="shared" si="26"/>
        <v>-1000</v>
      </c>
      <c r="F320" s="1">
        <f t="shared" si="24"/>
        <v>852</v>
      </c>
    </row>
    <row r="321" spans="1:6" x14ac:dyDescent="0.25">
      <c r="A321" s="2" t="str">
        <v>appliedHighEnergyPhysics</v>
      </c>
      <c r="B321" s="1">
        <f t="shared" si="20"/>
        <v>12</v>
      </c>
      <c r="C321" s="1">
        <f t="shared" si="21"/>
        <v>40</v>
      </c>
      <c r="D321" s="1" t="str">
        <f t="shared" si="25"/>
        <v/>
      </c>
      <c r="E321" s="1">
        <f t="shared" si="26"/>
        <v>-1000</v>
      </c>
      <c r="F321" s="1">
        <f t="shared" si="24"/>
        <v>544</v>
      </c>
    </row>
    <row r="322" spans="1:6" x14ac:dyDescent="0.25">
      <c r="A322" s="2" t="str">
        <v>quantumCommunications</v>
      </c>
      <c r="B322" s="1">
        <f t="shared" si="20"/>
        <v>12</v>
      </c>
      <c r="C322" s="1">
        <f t="shared" si="21"/>
        <v>42</v>
      </c>
      <c r="D322" s="1" t="str">
        <f t="shared" si="25"/>
        <v/>
      </c>
      <c r="E322" s="1">
        <f t="shared" si="26"/>
        <v>-1000</v>
      </c>
      <c r="F322" s="1">
        <f t="shared" si="24"/>
        <v>456</v>
      </c>
    </row>
    <row r="323" spans="1:6" x14ac:dyDescent="0.25">
      <c r="A323" s="2" t="str">
        <v>expPVMaterials</v>
      </c>
      <c r="B323" s="1">
        <f t="shared" si="20"/>
        <v>12</v>
      </c>
      <c r="C323" s="1">
        <f t="shared" si="21"/>
        <v>45</v>
      </c>
      <c r="D323" s="1" t="str">
        <f t="shared" si="25"/>
        <v/>
      </c>
      <c r="E323" s="1">
        <f t="shared" si="26"/>
        <v>-1000</v>
      </c>
      <c r="F323" s="1">
        <f t="shared" si="24"/>
        <v>324</v>
      </c>
    </row>
    <row r="324" spans="1:6" x14ac:dyDescent="0.25">
      <c r="A324" s="2" t="str">
        <v>quantumSolarTech</v>
      </c>
      <c r="B324" s="1">
        <f t="shared" ref="B324:B387" si="27">(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8">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si="26"/>
        <v>-1000</v>
      </c>
      <c r="F324" s="1">
        <f t="shared" ref="F324:F387" si="29">(C324-1)*-44+2260</f>
        <v>280</v>
      </c>
    </row>
    <row r="325" spans="1:6" x14ac:dyDescent="0.25">
      <c r="A325" s="2" t="str">
        <v>experimentalElectricalSystems</v>
      </c>
      <c r="B325" s="1">
        <f t="shared" si="27"/>
        <v>12</v>
      </c>
      <c r="C325" s="1">
        <f t="shared" si="28"/>
        <v>47</v>
      </c>
      <c r="D325" s="1" t="str">
        <f t="shared" si="25"/>
        <v/>
      </c>
      <c r="E325" s="1">
        <f t="shared" si="26"/>
        <v>-1000</v>
      </c>
      <c r="F325" s="1">
        <f t="shared" si="29"/>
        <v>236</v>
      </c>
    </row>
    <row r="326" spans="1:6" x14ac:dyDescent="0.25">
      <c r="A326" s="2" t="str">
        <v>advColonization</v>
      </c>
      <c r="B326" s="1">
        <f t="shared" si="27"/>
        <v>12</v>
      </c>
      <c r="C326" s="1">
        <f t="shared" si="28"/>
        <v>49</v>
      </c>
      <c r="D326" s="1" t="str">
        <f t="shared" si="25"/>
        <v/>
      </c>
      <c r="E326" s="1">
        <f t="shared" si="26"/>
        <v>-1000</v>
      </c>
      <c r="F326" s="1">
        <f t="shared" si="29"/>
        <v>148</v>
      </c>
    </row>
    <row r="327" spans="1:6" x14ac:dyDescent="0.25">
      <c r="A327" s="2" t="str">
        <v>tier12_bottom</v>
      </c>
      <c r="B327" s="1">
        <f t="shared" si="27"/>
        <v>12</v>
      </c>
      <c r="C327" s="1">
        <f t="shared" si="28"/>
        <v>51</v>
      </c>
      <c r="D327" s="1" t="str">
        <f t="shared" si="25"/>
        <v/>
      </c>
      <c r="E327" s="1">
        <f t="shared" si="26"/>
        <v>-1000</v>
      </c>
      <c r="F327" s="1">
        <f t="shared" si="29"/>
        <v>60</v>
      </c>
    </row>
    <row r="328" spans="1:6" x14ac:dyDescent="0.25">
      <c r="A328" s="2" t="str">
        <v>tier13</v>
      </c>
      <c r="B328" s="1">
        <f t="shared" si="27"/>
        <v>13</v>
      </c>
      <c r="C328" s="1">
        <f t="shared" si="28"/>
        <v>1</v>
      </c>
      <c r="D328" s="1" t="str">
        <f t="shared" si="25"/>
        <v/>
      </c>
      <c r="E328" s="1">
        <f t="shared" si="26"/>
        <v>-800</v>
      </c>
      <c r="F328" s="1">
        <f t="shared" si="29"/>
        <v>2260</v>
      </c>
    </row>
    <row r="329" spans="1:6" x14ac:dyDescent="0.25">
      <c r="A329" s="2" t="str">
        <v>unifiedFieldTheory</v>
      </c>
      <c r="B329" s="1">
        <f t="shared" si="27"/>
        <v>13</v>
      </c>
      <c r="C329" s="1">
        <f t="shared" si="28"/>
        <v>4</v>
      </c>
      <c r="D329" s="1" t="str">
        <f t="shared" si="25"/>
        <v/>
      </c>
      <c r="E329" s="1">
        <f t="shared" si="26"/>
        <v>-800</v>
      </c>
      <c r="F329" s="1">
        <f t="shared" si="29"/>
        <v>2128</v>
      </c>
    </row>
    <row r="330" spans="1:6" x14ac:dyDescent="0.25">
      <c r="A330" s="2" t="str">
        <v>extremeNuclearPropulsion</v>
      </c>
      <c r="B330" s="1">
        <f t="shared" si="27"/>
        <v>13</v>
      </c>
      <c r="C330" s="1">
        <f t="shared" si="28"/>
        <v>5</v>
      </c>
      <c r="D330" s="1" t="str">
        <f t="shared" si="25"/>
        <v/>
      </c>
      <c r="E330" s="1">
        <f t="shared" si="26"/>
        <v>-800</v>
      </c>
      <c r="F330" s="1">
        <f t="shared" si="29"/>
        <v>2084</v>
      </c>
    </row>
    <row r="331" spans="1:6" x14ac:dyDescent="0.25">
      <c r="A331" s="2" t="str">
        <v>exoticFusionRockets</v>
      </c>
      <c r="B331" s="1">
        <f t="shared" si="27"/>
        <v>13</v>
      </c>
      <c r="C331" s="1">
        <f t="shared" si="28"/>
        <v>7</v>
      </c>
      <c r="D331" s="1" t="str">
        <f t="shared" si="25"/>
        <v/>
      </c>
      <c r="E331" s="1">
        <f t="shared" si="26"/>
        <v>-800</v>
      </c>
      <c r="F331" s="1">
        <f t="shared" si="29"/>
        <v>1996</v>
      </c>
    </row>
    <row r="332" spans="1:6" x14ac:dyDescent="0.25">
      <c r="A332" s="2" t="str">
        <v>quantumReactions</v>
      </c>
      <c r="B332" s="1">
        <f t="shared" si="27"/>
        <v>13</v>
      </c>
      <c r="C332" s="1">
        <f t="shared" si="28"/>
        <v>6</v>
      </c>
      <c r="D332" s="1" t="str">
        <f t="shared" si="25"/>
        <v/>
      </c>
      <c r="E332" s="1">
        <f t="shared" si="26"/>
        <v>-800</v>
      </c>
      <c r="F332" s="1">
        <f t="shared" si="29"/>
        <v>2040</v>
      </c>
    </row>
    <row r="333" spans="1:6" x14ac:dyDescent="0.25">
      <c r="A333" s="2" t="str">
        <v>exoticPlasmaPropulsion</v>
      </c>
      <c r="B333" s="1">
        <f t="shared" si="27"/>
        <v>13</v>
      </c>
      <c r="C333" s="1">
        <f t="shared" si="28"/>
        <v>10</v>
      </c>
      <c r="D333" s="1" t="str">
        <f t="shared" si="25"/>
        <v/>
      </c>
      <c r="E333" s="1">
        <f t="shared" si="26"/>
        <v>-800</v>
      </c>
      <c r="F333" s="1">
        <f t="shared" si="29"/>
        <v>1864</v>
      </c>
    </row>
    <row r="334" spans="1:6" x14ac:dyDescent="0.25">
      <c r="A334" s="2" t="str">
        <v>extremeRadiators</v>
      </c>
      <c r="B334" s="1">
        <f t="shared" si="27"/>
        <v>13</v>
      </c>
      <c r="C334" s="1">
        <f t="shared" si="28"/>
        <v>33</v>
      </c>
      <c r="D334" s="1" t="str">
        <f t="shared" si="25"/>
        <v/>
      </c>
      <c r="E334" s="1">
        <f t="shared" si="26"/>
        <v>-800</v>
      </c>
      <c r="F334" s="1">
        <f t="shared" si="29"/>
        <v>852</v>
      </c>
    </row>
    <row r="335" spans="1:6" x14ac:dyDescent="0.25">
      <c r="A335" s="2" t="str">
        <v>ultraHighEnergyPhysics</v>
      </c>
      <c r="B335" s="1">
        <f t="shared" si="27"/>
        <v>13</v>
      </c>
      <c r="C335" s="1">
        <f t="shared" si="28"/>
        <v>40</v>
      </c>
      <c r="D335" s="1" t="str">
        <f t="shared" si="25"/>
        <v/>
      </c>
      <c r="E335" s="1">
        <f t="shared" si="26"/>
        <v>-800</v>
      </c>
      <c r="F335" s="1">
        <f t="shared" si="29"/>
        <v>544</v>
      </c>
    </row>
    <row r="336" spans="1:6" x14ac:dyDescent="0.25">
      <c r="A336" s="2" t="str">
        <v>exoticPVMaterials</v>
      </c>
      <c r="B336" s="1">
        <f t="shared" si="27"/>
        <v>13</v>
      </c>
      <c r="C336" s="1">
        <f t="shared" si="28"/>
        <v>45</v>
      </c>
      <c r="D336" s="1" t="str">
        <f t="shared" si="25"/>
        <v/>
      </c>
      <c r="E336" s="1">
        <f t="shared" si="26"/>
        <v>-800</v>
      </c>
      <c r="F336" s="1">
        <f t="shared" si="29"/>
        <v>324</v>
      </c>
    </row>
    <row r="337" spans="1:6" x14ac:dyDescent="0.25">
      <c r="A337" s="2" t="str">
        <v>exoticElectricalSystems</v>
      </c>
      <c r="B337" s="1">
        <f t="shared" si="27"/>
        <v>13</v>
      </c>
      <c r="C337" s="1">
        <f t="shared" si="28"/>
        <v>47</v>
      </c>
      <c r="D337" s="1" t="str">
        <f t="shared" si="25"/>
        <v/>
      </c>
      <c r="E337" s="1">
        <f t="shared" si="26"/>
        <v>-800</v>
      </c>
      <c r="F337" s="1">
        <f t="shared" si="29"/>
        <v>236</v>
      </c>
    </row>
    <row r="338" spans="1:6" x14ac:dyDescent="0.25">
      <c r="A338" s="2" t="str">
        <v>tier13_bottom</v>
      </c>
      <c r="B338" s="1">
        <f t="shared" si="27"/>
        <v>13</v>
      </c>
      <c r="C338" s="1">
        <f t="shared" si="28"/>
        <v>51</v>
      </c>
      <c r="D338" s="1" t="str">
        <f t="shared" si="25"/>
        <v/>
      </c>
      <c r="E338" s="1">
        <f t="shared" si="26"/>
        <v>-800</v>
      </c>
      <c r="F338" s="1">
        <f t="shared" si="29"/>
        <v>60</v>
      </c>
    </row>
    <row r="339" spans="1:6" x14ac:dyDescent="0.25">
      <c r="A339" s="2" t="str">
        <v>tier14</v>
      </c>
      <c r="B339" s="1">
        <f t="shared" si="27"/>
        <v>14</v>
      </c>
      <c r="C339" s="1">
        <f t="shared" si="28"/>
        <v>1</v>
      </c>
      <c r="D339" s="1" t="str">
        <f t="shared" si="25"/>
        <v/>
      </c>
      <c r="E339" s="1">
        <f t="shared" si="26"/>
        <v>-600</v>
      </c>
      <c r="F339" s="1">
        <f t="shared" si="29"/>
        <v>2260</v>
      </c>
    </row>
    <row r="340" spans="1:6" x14ac:dyDescent="0.25">
      <c r="A340" s="2" t="str">
        <v>quantumGravity</v>
      </c>
      <c r="B340" s="1">
        <f t="shared" si="27"/>
        <v>14</v>
      </c>
      <c r="C340" s="1">
        <f t="shared" si="28"/>
        <v>4</v>
      </c>
      <c r="D340" s="1" t="str">
        <f t="shared" si="25"/>
        <v/>
      </c>
      <c r="E340" s="1">
        <f t="shared" si="26"/>
        <v>-600</v>
      </c>
      <c r="F340" s="1">
        <f t="shared" si="29"/>
        <v>2128</v>
      </c>
    </row>
    <row r="341" spans="1:6" x14ac:dyDescent="0.25">
      <c r="A341" s="2" t="str">
        <v>insaneNuclearPropulsion</v>
      </c>
      <c r="B341" s="1">
        <f t="shared" si="27"/>
        <v>14</v>
      </c>
      <c r="C341" s="1">
        <f t="shared" si="28"/>
        <v>5</v>
      </c>
      <c r="D341" s="1" t="str">
        <f t="shared" si="25"/>
        <v/>
      </c>
      <c r="E341" s="1">
        <f t="shared" si="26"/>
        <v>-600</v>
      </c>
      <c r="F341" s="1">
        <f t="shared" si="29"/>
        <v>2084</v>
      </c>
    </row>
    <row r="342" spans="1:6" x14ac:dyDescent="0.25">
      <c r="A342" s="2" t="str">
        <v>extremeFusionRockets</v>
      </c>
      <c r="B342" s="1">
        <f t="shared" si="27"/>
        <v>14</v>
      </c>
      <c r="C342" s="1">
        <f t="shared" si="28"/>
        <v>7</v>
      </c>
      <c r="D342" s="1" t="str">
        <f t="shared" si="25"/>
        <v/>
      </c>
      <c r="E342" s="1">
        <f t="shared" si="26"/>
        <v>-600</v>
      </c>
      <c r="F342" s="1">
        <f t="shared" si="29"/>
        <v>1996</v>
      </c>
    </row>
    <row r="343" spans="1:6" x14ac:dyDescent="0.25">
      <c r="A343" s="2" t="str">
        <v>extremeReactions</v>
      </c>
      <c r="B343" s="1">
        <f t="shared" si="27"/>
        <v>14</v>
      </c>
      <c r="C343" s="1">
        <f t="shared" si="28"/>
        <v>6</v>
      </c>
      <c r="D343" s="1" t="str">
        <f t="shared" si="25"/>
        <v/>
      </c>
      <c r="E343" s="1">
        <f t="shared" si="26"/>
        <v>-600</v>
      </c>
      <c r="F343" s="1">
        <f t="shared" si="29"/>
        <v>2040</v>
      </c>
    </row>
    <row r="344" spans="1:6" x14ac:dyDescent="0.25">
      <c r="A344" s="2" t="str">
        <v>extremePlasmaPropulsion</v>
      </c>
      <c r="B344" s="1">
        <f t="shared" si="27"/>
        <v>14</v>
      </c>
      <c r="C344" s="1">
        <f t="shared" si="28"/>
        <v>10</v>
      </c>
      <c r="D344" s="1" t="str">
        <f t="shared" si="25"/>
        <v/>
      </c>
      <c r="E344" s="1">
        <f t="shared" si="26"/>
        <v>-600</v>
      </c>
      <c r="F344" s="1">
        <f t="shared" si="29"/>
        <v>1864</v>
      </c>
    </row>
    <row r="345" spans="1:6" x14ac:dyDescent="0.25">
      <c r="A345" s="2" t="str">
        <v>extremeHighEnergyPhysics</v>
      </c>
      <c r="B345" s="1">
        <f t="shared" si="27"/>
        <v>14</v>
      </c>
      <c r="C345" s="1">
        <f t="shared" si="28"/>
        <v>40</v>
      </c>
      <c r="D345" s="1" t="str">
        <f t="shared" si="25"/>
        <v/>
      </c>
      <c r="E345" s="1">
        <f t="shared" si="26"/>
        <v>-600</v>
      </c>
      <c r="F345" s="1">
        <f t="shared" si="29"/>
        <v>544</v>
      </c>
    </row>
    <row r="346" spans="1:6" x14ac:dyDescent="0.25">
      <c r="A346" s="2" t="str">
        <v>extremePVMaterials</v>
      </c>
      <c r="B346" s="1">
        <f t="shared" si="27"/>
        <v>14</v>
      </c>
      <c r="C346" s="1">
        <f t="shared" si="28"/>
        <v>45</v>
      </c>
      <c r="D346" s="1" t="str">
        <f t="shared" si="25"/>
        <v/>
      </c>
      <c r="E346" s="1">
        <f t="shared" si="26"/>
        <v>-600</v>
      </c>
      <c r="F346" s="1">
        <f t="shared" si="29"/>
        <v>324</v>
      </c>
    </row>
    <row r="347" spans="1:6" x14ac:dyDescent="0.25">
      <c r="A347" s="2" t="str">
        <v>extremeElectricalSystems</v>
      </c>
      <c r="B347" s="1">
        <f t="shared" si="27"/>
        <v>14</v>
      </c>
      <c r="C347" s="1">
        <f t="shared" si="28"/>
        <v>47</v>
      </c>
      <c r="D347" s="1" t="str">
        <f t="shared" si="25"/>
        <v/>
      </c>
      <c r="E347" s="1">
        <f t="shared" si="26"/>
        <v>-600</v>
      </c>
      <c r="F347" s="1">
        <f t="shared" si="29"/>
        <v>236</v>
      </c>
    </row>
    <row r="348" spans="1:6" x14ac:dyDescent="0.25">
      <c r="A348" s="2" t="str">
        <v>tier14_bottom</v>
      </c>
      <c r="B348" s="1">
        <f t="shared" si="27"/>
        <v>14</v>
      </c>
      <c r="C348" s="1">
        <f t="shared" si="28"/>
        <v>51</v>
      </c>
      <c r="D348" s="1" t="str">
        <f t="shared" si="25"/>
        <v/>
      </c>
      <c r="E348" s="1">
        <f t="shared" si="26"/>
        <v>-600</v>
      </c>
      <c r="F348" s="1">
        <f t="shared" si="29"/>
        <v>60</v>
      </c>
    </row>
    <row r="349" spans="1:6" x14ac:dyDescent="0.25">
      <c r="A349" s="2" t="str">
        <v>tier15</v>
      </c>
      <c r="B349" s="1">
        <f t="shared" si="27"/>
        <v>15</v>
      </c>
      <c r="C349" s="1">
        <f t="shared" si="28"/>
        <v>1</v>
      </c>
      <c r="D349" s="1" t="str">
        <f t="shared" si="25"/>
        <v/>
      </c>
      <c r="E349" s="1">
        <f t="shared" si="26"/>
        <v>-400</v>
      </c>
      <c r="F349" s="1">
        <f t="shared" si="29"/>
        <v>2260</v>
      </c>
    </row>
    <row r="350" spans="1:6" x14ac:dyDescent="0.25">
      <c r="A350" s="2" t="str">
        <v>fasterThanLightTech</v>
      </c>
      <c r="B350" s="1">
        <f t="shared" si="27"/>
        <v>15</v>
      </c>
      <c r="C350" s="1">
        <f t="shared" si="28"/>
        <v>23</v>
      </c>
      <c r="D350" s="1" t="str">
        <f t="shared" si="25"/>
        <v/>
      </c>
      <c r="E350" s="1">
        <f t="shared" si="26"/>
        <v>-400</v>
      </c>
      <c r="F350" s="1">
        <f t="shared" si="29"/>
        <v>1292</v>
      </c>
    </row>
    <row r="351" spans="1:6" x14ac:dyDescent="0.25">
      <c r="A351" s="2" t="str">
        <v>tier15_bottom</v>
      </c>
      <c r="B351" s="1">
        <f t="shared" si="27"/>
        <v>15</v>
      </c>
      <c r="C351" s="1">
        <f t="shared" si="28"/>
        <v>51</v>
      </c>
      <c r="D351" s="1" t="str">
        <f t="shared" si="25"/>
        <v/>
      </c>
      <c r="E351" s="1">
        <f t="shared" si="26"/>
        <v>-400</v>
      </c>
      <c r="F351" s="1">
        <f t="shared" si="29"/>
        <v>60</v>
      </c>
    </row>
    <row r="352" spans="1:6" x14ac:dyDescent="0.25">
      <c r="B352" s="1">
        <f t="shared" si="27"/>
        <v>-2.5</v>
      </c>
      <c r="C352" s="1">
        <f t="shared" si="28"/>
        <v>0</v>
      </c>
      <c r="D352" s="1" t="str">
        <f t="shared" si="25"/>
        <v>Error</v>
      </c>
      <c r="E352" s="1">
        <f t="shared" si="26"/>
        <v>-3950</v>
      </c>
      <c r="F352" s="1">
        <f t="shared" si="29"/>
        <v>2304</v>
      </c>
    </row>
    <row r="353" spans="2:6" x14ac:dyDescent="0.25">
      <c r="B353" s="1">
        <f t="shared" si="27"/>
        <v>-2.5</v>
      </c>
      <c r="C353" s="1">
        <f t="shared" si="28"/>
        <v>0</v>
      </c>
      <c r="D353" s="1" t="str">
        <f t="shared" si="25"/>
        <v>Error</v>
      </c>
      <c r="E353" s="1">
        <f t="shared" si="26"/>
        <v>-3950</v>
      </c>
      <c r="F353" s="1">
        <f t="shared" si="29"/>
        <v>2304</v>
      </c>
    </row>
    <row r="354" spans="2:6" x14ac:dyDescent="0.25">
      <c r="B354" s="1">
        <f t="shared" si="27"/>
        <v>-2.5</v>
      </c>
      <c r="C354" s="1">
        <f t="shared" si="28"/>
        <v>0</v>
      </c>
      <c r="D354" s="1" t="str">
        <f t="shared" si="25"/>
        <v>Error</v>
      </c>
      <c r="E354" s="1">
        <f t="shared" si="26"/>
        <v>-3950</v>
      </c>
      <c r="F354" s="1">
        <f t="shared" si="29"/>
        <v>2304</v>
      </c>
    </row>
    <row r="355" spans="2:6" x14ac:dyDescent="0.25">
      <c r="B355" s="1">
        <f t="shared" si="27"/>
        <v>-2.5</v>
      </c>
      <c r="C355" s="1">
        <f t="shared" si="28"/>
        <v>0</v>
      </c>
      <c r="D355" s="1" t="str">
        <f t="shared" si="25"/>
        <v>Error</v>
      </c>
      <c r="E355" s="1">
        <f t="shared" si="26"/>
        <v>-3950</v>
      </c>
      <c r="F355" s="1">
        <f t="shared" si="29"/>
        <v>2304</v>
      </c>
    </row>
    <row r="356" spans="2:6" x14ac:dyDescent="0.25">
      <c r="B356" s="1">
        <f t="shared" si="27"/>
        <v>-2.5</v>
      </c>
      <c r="C356" s="1">
        <f t="shared" si="28"/>
        <v>0</v>
      </c>
      <c r="D356" s="1" t="str">
        <f t="shared" si="25"/>
        <v>Error</v>
      </c>
      <c r="E356" s="1">
        <f t="shared" si="26"/>
        <v>-3950</v>
      </c>
      <c r="F356" s="1">
        <f t="shared" si="29"/>
        <v>2304</v>
      </c>
    </row>
    <row r="357" spans="2:6" x14ac:dyDescent="0.25">
      <c r="B357" s="1">
        <f t="shared" si="27"/>
        <v>-2.5</v>
      </c>
      <c r="C357" s="1">
        <f t="shared" si="28"/>
        <v>0</v>
      </c>
      <c r="D357" s="1" t="str">
        <f t="shared" si="25"/>
        <v>Error</v>
      </c>
      <c r="E357" s="1">
        <f t="shared" si="26"/>
        <v>-3950</v>
      </c>
      <c r="F357" s="1">
        <f t="shared" si="29"/>
        <v>2304</v>
      </c>
    </row>
    <row r="358" spans="2:6" x14ac:dyDescent="0.25">
      <c r="B358" s="1">
        <f t="shared" si="27"/>
        <v>-2.5</v>
      </c>
      <c r="C358" s="1">
        <f t="shared" si="28"/>
        <v>0</v>
      </c>
      <c r="D358" s="1" t="str">
        <f t="shared" si="25"/>
        <v>Error</v>
      </c>
      <c r="E358" s="1">
        <f t="shared" si="26"/>
        <v>-3950</v>
      </c>
      <c r="F358" s="1">
        <f t="shared" si="29"/>
        <v>2304</v>
      </c>
    </row>
    <row r="359" spans="2:6" x14ac:dyDescent="0.25">
      <c r="B359" s="1">
        <f t="shared" si="27"/>
        <v>-2.5</v>
      </c>
      <c r="C359" s="1">
        <f t="shared" si="28"/>
        <v>0</v>
      </c>
      <c r="D359" s="1" t="str">
        <f t="shared" si="25"/>
        <v>Error</v>
      </c>
      <c r="E359" s="1">
        <f t="shared" si="26"/>
        <v>-3950</v>
      </c>
      <c r="F359" s="1">
        <f t="shared" si="29"/>
        <v>2304</v>
      </c>
    </row>
    <row r="360" spans="2:6" x14ac:dyDescent="0.25">
      <c r="B360" s="1">
        <f t="shared" si="27"/>
        <v>-2.5</v>
      </c>
      <c r="C360" s="1">
        <f t="shared" si="28"/>
        <v>0</v>
      </c>
      <c r="D360" s="1" t="str">
        <f t="shared" si="25"/>
        <v>Error</v>
      </c>
      <c r="E360" s="1">
        <f t="shared" si="26"/>
        <v>-3950</v>
      </c>
      <c r="F360" s="1">
        <f t="shared" si="29"/>
        <v>2304</v>
      </c>
    </row>
    <row r="361" spans="2:6" x14ac:dyDescent="0.25">
      <c r="B361" s="1">
        <f t="shared" si="27"/>
        <v>-2.5</v>
      </c>
      <c r="C361" s="1">
        <f t="shared" si="28"/>
        <v>0</v>
      </c>
      <c r="D361" s="1" t="str">
        <f t="shared" si="25"/>
        <v>Error</v>
      </c>
      <c r="E361" s="1">
        <f t="shared" si="26"/>
        <v>-3950</v>
      </c>
      <c r="F361" s="1">
        <f t="shared" si="29"/>
        <v>2304</v>
      </c>
    </row>
    <row r="362" spans="2:6" x14ac:dyDescent="0.25">
      <c r="B362" s="1">
        <f t="shared" si="27"/>
        <v>-2.5</v>
      </c>
      <c r="C362" s="1">
        <f t="shared" si="28"/>
        <v>0</v>
      </c>
      <c r="D362" s="1" t="str">
        <f t="shared" si="25"/>
        <v>Error</v>
      </c>
      <c r="E362" s="1">
        <f t="shared" si="26"/>
        <v>-3950</v>
      </c>
      <c r="F362" s="1">
        <f t="shared" si="29"/>
        <v>2304</v>
      </c>
    </row>
    <row r="363" spans="2:6" x14ac:dyDescent="0.25">
      <c r="B363" s="1">
        <f t="shared" si="27"/>
        <v>-2.5</v>
      </c>
      <c r="C363" s="1">
        <f t="shared" si="28"/>
        <v>0</v>
      </c>
      <c r="D363" s="1" t="str">
        <f t="shared" si="25"/>
        <v>Error</v>
      </c>
      <c r="E363" s="1">
        <f t="shared" si="26"/>
        <v>-3950</v>
      </c>
      <c r="F363" s="1">
        <f t="shared" si="29"/>
        <v>2304</v>
      </c>
    </row>
    <row r="364" spans="2:6" x14ac:dyDescent="0.25">
      <c r="B364" s="1">
        <f t="shared" si="27"/>
        <v>-2.5</v>
      </c>
      <c r="C364" s="1">
        <f t="shared" si="28"/>
        <v>0</v>
      </c>
      <c r="D364" s="1" t="str">
        <f t="shared" si="25"/>
        <v>Error</v>
      </c>
      <c r="E364" s="1">
        <f t="shared" si="26"/>
        <v>-3950</v>
      </c>
      <c r="F364" s="1">
        <f t="shared" si="29"/>
        <v>2304</v>
      </c>
    </row>
    <row r="365" spans="2:6" x14ac:dyDescent="0.25">
      <c r="B365" s="1">
        <f t="shared" si="27"/>
        <v>-2.5</v>
      </c>
      <c r="C365" s="1">
        <f t="shared" si="28"/>
        <v>0</v>
      </c>
      <c r="D365" s="1" t="str">
        <f t="shared" ref="D365:D401" si="30">IF(OR(B365=-2.5,C365=0)=TRUE,"Error","")</f>
        <v>Error</v>
      </c>
      <c r="E365" s="1">
        <f t="shared" ref="E365:E401" si="31">(B365+2)*200-3800+IF(MOD(B365,1)&lt;&gt;0,-50,0)</f>
        <v>-3950</v>
      </c>
      <c r="F365" s="1">
        <f t="shared" si="29"/>
        <v>2304</v>
      </c>
    </row>
    <row r="366" spans="2:6" x14ac:dyDescent="0.25">
      <c r="B366" s="1">
        <f t="shared" si="27"/>
        <v>-2.5</v>
      </c>
      <c r="C366" s="1">
        <f t="shared" si="28"/>
        <v>0</v>
      </c>
      <c r="D366" s="1" t="str">
        <f t="shared" si="30"/>
        <v>Error</v>
      </c>
      <c r="E366" s="1">
        <f t="shared" si="31"/>
        <v>-3950</v>
      </c>
      <c r="F366" s="1">
        <f t="shared" si="29"/>
        <v>2304</v>
      </c>
    </row>
    <row r="367" spans="2:6" x14ac:dyDescent="0.25">
      <c r="B367" s="1">
        <f t="shared" si="27"/>
        <v>-2.5</v>
      </c>
      <c r="C367" s="1">
        <f t="shared" si="28"/>
        <v>0</v>
      </c>
      <c r="D367" s="1" t="str">
        <f t="shared" si="30"/>
        <v>Error</v>
      </c>
      <c r="E367" s="1">
        <f t="shared" si="31"/>
        <v>-3950</v>
      </c>
      <c r="F367" s="1">
        <f t="shared" si="29"/>
        <v>2304</v>
      </c>
    </row>
    <row r="368" spans="2:6" x14ac:dyDescent="0.25">
      <c r="B368" s="1">
        <f t="shared" si="27"/>
        <v>-2.5</v>
      </c>
      <c r="C368" s="1">
        <f t="shared" si="28"/>
        <v>0</v>
      </c>
      <c r="D368" s="1" t="str">
        <f t="shared" si="30"/>
        <v>Error</v>
      </c>
      <c r="E368" s="1">
        <f t="shared" si="31"/>
        <v>-3950</v>
      </c>
      <c r="F368" s="1">
        <f t="shared" si="29"/>
        <v>2304</v>
      </c>
    </row>
    <row r="369" spans="2:6" x14ac:dyDescent="0.25">
      <c r="B369" s="1">
        <f t="shared" si="27"/>
        <v>-2.5</v>
      </c>
      <c r="C369" s="1">
        <f t="shared" si="28"/>
        <v>0</v>
      </c>
      <c r="D369" s="1" t="str">
        <f t="shared" si="30"/>
        <v>Error</v>
      </c>
      <c r="E369" s="1">
        <f t="shared" si="31"/>
        <v>-3950</v>
      </c>
      <c r="F369" s="1">
        <f t="shared" si="29"/>
        <v>2304</v>
      </c>
    </row>
    <row r="370" spans="2:6" x14ac:dyDescent="0.25">
      <c r="B370" s="1">
        <f t="shared" si="27"/>
        <v>-2.5</v>
      </c>
      <c r="C370" s="1">
        <f t="shared" si="28"/>
        <v>0</v>
      </c>
      <c r="D370" s="1" t="str">
        <f t="shared" si="30"/>
        <v>Error</v>
      </c>
      <c r="E370" s="1">
        <f t="shared" si="31"/>
        <v>-3950</v>
      </c>
      <c r="F370" s="1">
        <f t="shared" si="29"/>
        <v>2304</v>
      </c>
    </row>
    <row r="371" spans="2:6" x14ac:dyDescent="0.25">
      <c r="B371" s="1">
        <f t="shared" si="27"/>
        <v>-2.5</v>
      </c>
      <c r="C371" s="1">
        <f t="shared" si="28"/>
        <v>0</v>
      </c>
      <c r="D371" s="1" t="str">
        <f t="shared" si="30"/>
        <v>Error</v>
      </c>
      <c r="E371" s="1">
        <f t="shared" si="31"/>
        <v>-3950</v>
      </c>
      <c r="F371" s="1">
        <f t="shared" si="29"/>
        <v>2304</v>
      </c>
    </row>
    <row r="372" spans="2:6" x14ac:dyDescent="0.25">
      <c r="B372" s="1">
        <f t="shared" si="27"/>
        <v>-2.5</v>
      </c>
      <c r="C372" s="1">
        <f t="shared" si="28"/>
        <v>0</v>
      </c>
      <c r="D372" s="1" t="str">
        <f t="shared" si="30"/>
        <v>Error</v>
      </c>
      <c r="E372" s="1">
        <f t="shared" si="31"/>
        <v>-3950</v>
      </c>
      <c r="F372" s="1">
        <f t="shared" si="29"/>
        <v>2304</v>
      </c>
    </row>
    <row r="373" spans="2:6" x14ac:dyDescent="0.25">
      <c r="B373" s="1">
        <f t="shared" si="27"/>
        <v>-2.5</v>
      </c>
      <c r="C373" s="1">
        <f t="shared" si="28"/>
        <v>0</v>
      </c>
      <c r="D373" s="1" t="str">
        <f t="shared" si="30"/>
        <v>Error</v>
      </c>
      <c r="E373" s="1">
        <f t="shared" si="31"/>
        <v>-3950</v>
      </c>
      <c r="F373" s="1">
        <f t="shared" si="29"/>
        <v>2304</v>
      </c>
    </row>
    <row r="374" spans="2:6" x14ac:dyDescent="0.25">
      <c r="B374" s="1">
        <f t="shared" si="27"/>
        <v>-2.5</v>
      </c>
      <c r="C374" s="1">
        <f t="shared" si="28"/>
        <v>0</v>
      </c>
      <c r="D374" s="1" t="str">
        <f t="shared" si="30"/>
        <v>Error</v>
      </c>
      <c r="E374" s="1">
        <f t="shared" si="31"/>
        <v>-3950</v>
      </c>
      <c r="F374" s="1">
        <f t="shared" si="29"/>
        <v>2304</v>
      </c>
    </row>
    <row r="375" spans="2:6" x14ac:dyDescent="0.25">
      <c r="B375" s="1">
        <f t="shared" si="27"/>
        <v>-2.5</v>
      </c>
      <c r="C375" s="1">
        <f t="shared" si="28"/>
        <v>0</v>
      </c>
      <c r="D375" s="1" t="str">
        <f t="shared" si="30"/>
        <v>Error</v>
      </c>
      <c r="E375" s="1">
        <f t="shared" si="31"/>
        <v>-3950</v>
      </c>
      <c r="F375" s="1">
        <f t="shared" si="29"/>
        <v>2304</v>
      </c>
    </row>
    <row r="376" spans="2:6" x14ac:dyDescent="0.25">
      <c r="B376" s="1">
        <f t="shared" si="27"/>
        <v>-2.5</v>
      </c>
      <c r="C376" s="1">
        <f t="shared" si="28"/>
        <v>0</v>
      </c>
      <c r="D376" s="1" t="str">
        <f t="shared" si="30"/>
        <v>Error</v>
      </c>
      <c r="E376" s="1">
        <f t="shared" si="31"/>
        <v>-3950</v>
      </c>
      <c r="F376" s="1">
        <f t="shared" si="29"/>
        <v>2304</v>
      </c>
    </row>
    <row r="377" spans="2:6" x14ac:dyDescent="0.25">
      <c r="B377" s="1">
        <f t="shared" si="27"/>
        <v>-2.5</v>
      </c>
      <c r="C377" s="1">
        <f t="shared" si="28"/>
        <v>0</v>
      </c>
      <c r="D377" s="1" t="str">
        <f t="shared" si="30"/>
        <v>Error</v>
      </c>
      <c r="E377" s="1">
        <f t="shared" si="31"/>
        <v>-3950</v>
      </c>
      <c r="F377" s="1">
        <f t="shared" si="29"/>
        <v>2304</v>
      </c>
    </row>
    <row r="378" spans="2:6" x14ac:dyDescent="0.25">
      <c r="B378" s="1">
        <f t="shared" si="27"/>
        <v>-2.5</v>
      </c>
      <c r="C378" s="1">
        <f t="shared" si="28"/>
        <v>0</v>
      </c>
      <c r="D378" s="1" t="str">
        <f t="shared" si="30"/>
        <v>Error</v>
      </c>
      <c r="E378" s="1">
        <f t="shared" si="31"/>
        <v>-3950</v>
      </c>
      <c r="F378" s="1">
        <f t="shared" si="29"/>
        <v>2304</v>
      </c>
    </row>
    <row r="379" spans="2:6" x14ac:dyDescent="0.25">
      <c r="B379" s="1">
        <f t="shared" si="27"/>
        <v>-2.5</v>
      </c>
      <c r="C379" s="1">
        <f t="shared" si="28"/>
        <v>0</v>
      </c>
      <c r="D379" s="1" t="str">
        <f t="shared" si="30"/>
        <v>Error</v>
      </c>
      <c r="E379" s="1">
        <f t="shared" si="31"/>
        <v>-3950</v>
      </c>
      <c r="F379" s="1">
        <f t="shared" si="29"/>
        <v>2304</v>
      </c>
    </row>
    <row r="380" spans="2:6" x14ac:dyDescent="0.25">
      <c r="B380" s="1">
        <f t="shared" si="27"/>
        <v>-2.5</v>
      </c>
      <c r="C380" s="1">
        <f t="shared" si="28"/>
        <v>0</v>
      </c>
      <c r="D380" s="1" t="str">
        <f t="shared" si="30"/>
        <v>Error</v>
      </c>
      <c r="E380" s="1">
        <f t="shared" si="31"/>
        <v>-3950</v>
      </c>
      <c r="F380" s="1">
        <f t="shared" si="29"/>
        <v>2304</v>
      </c>
    </row>
    <row r="381" spans="2:6" x14ac:dyDescent="0.25">
      <c r="B381" s="1">
        <f t="shared" si="27"/>
        <v>-2.5</v>
      </c>
      <c r="C381" s="1">
        <f t="shared" si="28"/>
        <v>0</v>
      </c>
      <c r="D381" s="1" t="str">
        <f t="shared" si="30"/>
        <v>Error</v>
      </c>
      <c r="E381" s="1">
        <f t="shared" si="31"/>
        <v>-3950</v>
      </c>
      <c r="F381" s="1">
        <f t="shared" si="29"/>
        <v>2304</v>
      </c>
    </row>
    <row r="382" spans="2:6" x14ac:dyDescent="0.25">
      <c r="B382" s="1">
        <f t="shared" si="27"/>
        <v>-2.5</v>
      </c>
      <c r="C382" s="1">
        <f t="shared" si="28"/>
        <v>0</v>
      </c>
      <c r="D382" s="1" t="str">
        <f t="shared" si="30"/>
        <v>Error</v>
      </c>
      <c r="E382" s="1">
        <f t="shared" si="31"/>
        <v>-3950</v>
      </c>
      <c r="F382" s="1">
        <f t="shared" si="29"/>
        <v>2304</v>
      </c>
    </row>
    <row r="383" spans="2:6" x14ac:dyDescent="0.25">
      <c r="B383" s="1">
        <f t="shared" si="27"/>
        <v>-2.5</v>
      </c>
      <c r="C383" s="1">
        <f t="shared" si="28"/>
        <v>0</v>
      </c>
      <c r="D383" s="1" t="str">
        <f t="shared" si="30"/>
        <v>Error</v>
      </c>
      <c r="E383" s="1">
        <f t="shared" si="31"/>
        <v>-3950</v>
      </c>
      <c r="F383" s="1">
        <f t="shared" si="29"/>
        <v>2304</v>
      </c>
    </row>
    <row r="384" spans="2:6" x14ac:dyDescent="0.25">
      <c r="B384" s="1">
        <f t="shared" si="27"/>
        <v>-2.5</v>
      </c>
      <c r="C384" s="1">
        <f t="shared" si="28"/>
        <v>0</v>
      </c>
      <c r="D384" s="1" t="str">
        <f t="shared" si="30"/>
        <v>Error</v>
      </c>
      <c r="E384" s="1">
        <f t="shared" si="31"/>
        <v>-3950</v>
      </c>
      <c r="F384" s="1">
        <f t="shared" si="29"/>
        <v>2304</v>
      </c>
    </row>
    <row r="385" spans="2:6" x14ac:dyDescent="0.25">
      <c r="B385" s="1">
        <f t="shared" si="27"/>
        <v>-2.5</v>
      </c>
      <c r="C385" s="1">
        <f t="shared" si="28"/>
        <v>0</v>
      </c>
      <c r="D385" s="1" t="str">
        <f t="shared" si="30"/>
        <v>Error</v>
      </c>
      <c r="E385" s="1">
        <f t="shared" si="31"/>
        <v>-3950</v>
      </c>
      <c r="F385" s="1">
        <f t="shared" si="29"/>
        <v>2304</v>
      </c>
    </row>
    <row r="386" spans="2:6" x14ac:dyDescent="0.25">
      <c r="B386" s="1">
        <f t="shared" si="27"/>
        <v>-2.5</v>
      </c>
      <c r="C386" s="1">
        <f t="shared" si="28"/>
        <v>0</v>
      </c>
      <c r="D386" s="1" t="str">
        <f t="shared" si="30"/>
        <v>Error</v>
      </c>
      <c r="E386" s="1">
        <f t="shared" si="31"/>
        <v>-3950</v>
      </c>
      <c r="F386" s="1">
        <f t="shared" si="29"/>
        <v>2304</v>
      </c>
    </row>
    <row r="387" spans="2:6" x14ac:dyDescent="0.25">
      <c r="B387" s="1">
        <f t="shared" si="27"/>
        <v>-2.5</v>
      </c>
      <c r="C387" s="1">
        <f t="shared" si="28"/>
        <v>0</v>
      </c>
      <c r="D387" s="1" t="str">
        <f t="shared" si="30"/>
        <v>Error</v>
      </c>
      <c r="E387" s="1">
        <f t="shared" si="31"/>
        <v>-3950</v>
      </c>
      <c r="F387" s="1">
        <f t="shared" si="29"/>
        <v>2304</v>
      </c>
    </row>
    <row r="388" spans="2:6" x14ac:dyDescent="0.25">
      <c r="B388" s="1">
        <f t="shared" ref="B388:B401" si="32">(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3">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si="31"/>
        <v>-3950</v>
      </c>
      <c r="F388" s="1">
        <f t="shared" ref="F388:F401" si="34">(C388-1)*-44+2260</f>
        <v>2304</v>
      </c>
    </row>
    <row r="389" spans="2:6" x14ac:dyDescent="0.25">
      <c r="B389" s="1">
        <f t="shared" si="32"/>
        <v>-2.5</v>
      </c>
      <c r="C389" s="1">
        <f t="shared" si="33"/>
        <v>0</v>
      </c>
      <c r="D389" s="1" t="str">
        <f t="shared" si="30"/>
        <v>Error</v>
      </c>
      <c r="E389" s="1">
        <f t="shared" si="31"/>
        <v>-3950</v>
      </c>
      <c r="F389" s="1">
        <f t="shared" si="34"/>
        <v>2304</v>
      </c>
    </row>
    <row r="390" spans="2:6" x14ac:dyDescent="0.25">
      <c r="B390" s="1">
        <f t="shared" si="32"/>
        <v>-2.5</v>
      </c>
      <c r="C390" s="1">
        <f t="shared" si="33"/>
        <v>0</v>
      </c>
      <c r="D390" s="1" t="str">
        <f t="shared" si="30"/>
        <v>Error</v>
      </c>
      <c r="E390" s="1">
        <f t="shared" si="31"/>
        <v>-3950</v>
      </c>
      <c r="F390" s="1">
        <f t="shared" si="34"/>
        <v>2304</v>
      </c>
    </row>
    <row r="391" spans="2:6" x14ac:dyDescent="0.25">
      <c r="B391" s="1">
        <f t="shared" si="32"/>
        <v>-2.5</v>
      </c>
      <c r="C391" s="1">
        <f t="shared" si="33"/>
        <v>0</v>
      </c>
      <c r="D391" s="1" t="str">
        <f t="shared" si="30"/>
        <v>Error</v>
      </c>
      <c r="E391" s="1">
        <f t="shared" si="31"/>
        <v>-3950</v>
      </c>
      <c r="F391" s="1">
        <f t="shared" si="34"/>
        <v>2304</v>
      </c>
    </row>
    <row r="392" spans="2:6" x14ac:dyDescent="0.25">
      <c r="B392" s="1">
        <f t="shared" si="32"/>
        <v>-2.5</v>
      </c>
      <c r="C392" s="1">
        <f t="shared" si="33"/>
        <v>0</v>
      </c>
      <c r="D392" s="1" t="str">
        <f t="shared" si="30"/>
        <v>Error</v>
      </c>
      <c r="E392" s="1">
        <f t="shared" si="31"/>
        <v>-3950</v>
      </c>
      <c r="F392" s="1">
        <f t="shared" si="34"/>
        <v>2304</v>
      </c>
    </row>
    <row r="393" spans="2:6" x14ac:dyDescent="0.25">
      <c r="B393" s="1">
        <f t="shared" si="32"/>
        <v>-2.5</v>
      </c>
      <c r="C393" s="1">
        <f t="shared" si="33"/>
        <v>0</v>
      </c>
      <c r="D393" s="1" t="str">
        <f t="shared" si="30"/>
        <v>Error</v>
      </c>
      <c r="E393" s="1">
        <f t="shared" si="31"/>
        <v>-3950</v>
      </c>
      <c r="F393" s="1">
        <f t="shared" si="34"/>
        <v>2304</v>
      </c>
    </row>
    <row r="394" spans="2:6" x14ac:dyDescent="0.25">
      <c r="B394" s="1">
        <f t="shared" si="32"/>
        <v>-2.5</v>
      </c>
      <c r="C394" s="1">
        <f t="shared" si="33"/>
        <v>0</v>
      </c>
      <c r="D394" s="1" t="str">
        <f t="shared" si="30"/>
        <v>Error</v>
      </c>
      <c r="E394" s="1">
        <f t="shared" si="31"/>
        <v>-3950</v>
      </c>
      <c r="F394" s="1">
        <f t="shared" si="34"/>
        <v>2304</v>
      </c>
    </row>
    <row r="395" spans="2:6" x14ac:dyDescent="0.25">
      <c r="B395" s="1">
        <f t="shared" si="32"/>
        <v>-2.5</v>
      </c>
      <c r="C395" s="1">
        <f t="shared" si="33"/>
        <v>0</v>
      </c>
      <c r="D395" s="1" t="str">
        <f t="shared" si="30"/>
        <v>Error</v>
      </c>
      <c r="E395" s="1">
        <f t="shared" si="31"/>
        <v>-3950</v>
      </c>
      <c r="F395" s="1">
        <f t="shared" si="34"/>
        <v>2304</v>
      </c>
    </row>
    <row r="396" spans="2:6" x14ac:dyDescent="0.25">
      <c r="B396" s="1">
        <f t="shared" si="32"/>
        <v>-2.5</v>
      </c>
      <c r="C396" s="1">
        <f t="shared" si="33"/>
        <v>0</v>
      </c>
      <c r="D396" s="1" t="str">
        <f t="shared" si="30"/>
        <v>Error</v>
      </c>
      <c r="E396" s="1">
        <f t="shared" si="31"/>
        <v>-3950</v>
      </c>
      <c r="F396" s="1">
        <f t="shared" si="34"/>
        <v>2304</v>
      </c>
    </row>
    <row r="397" spans="2:6" x14ac:dyDescent="0.25">
      <c r="B397" s="1">
        <f t="shared" si="32"/>
        <v>-2.5</v>
      </c>
      <c r="C397" s="1">
        <f t="shared" si="33"/>
        <v>0</v>
      </c>
      <c r="D397" s="1" t="str">
        <f t="shared" si="30"/>
        <v>Error</v>
      </c>
      <c r="E397" s="1">
        <f t="shared" si="31"/>
        <v>-3950</v>
      </c>
      <c r="F397" s="1">
        <f t="shared" si="34"/>
        <v>2304</v>
      </c>
    </row>
    <row r="398" spans="2:6" x14ac:dyDescent="0.25">
      <c r="B398" s="1">
        <f t="shared" si="32"/>
        <v>-2.5</v>
      </c>
      <c r="C398" s="1">
        <f t="shared" si="33"/>
        <v>0</v>
      </c>
      <c r="D398" s="1" t="str">
        <f t="shared" si="30"/>
        <v>Error</v>
      </c>
      <c r="E398" s="1">
        <f t="shared" si="31"/>
        <v>-3950</v>
      </c>
      <c r="F398" s="1">
        <f t="shared" si="34"/>
        <v>2304</v>
      </c>
    </row>
    <row r="399" spans="2:6" x14ac:dyDescent="0.25">
      <c r="B399" s="1">
        <f t="shared" si="32"/>
        <v>-2.5</v>
      </c>
      <c r="C399" s="1">
        <f t="shared" si="33"/>
        <v>0</v>
      </c>
      <c r="D399" s="1" t="str">
        <f t="shared" si="30"/>
        <v>Error</v>
      </c>
      <c r="E399" s="1">
        <f t="shared" si="31"/>
        <v>-3950</v>
      </c>
      <c r="F399" s="1">
        <f t="shared" si="34"/>
        <v>2304</v>
      </c>
    </row>
    <row r="400" spans="2:6" x14ac:dyDescent="0.25">
      <c r="B400" s="1">
        <f t="shared" si="32"/>
        <v>-2.5</v>
      </c>
      <c r="C400" s="1">
        <f t="shared" si="33"/>
        <v>0</v>
      </c>
      <c r="D400" s="1" t="str">
        <f t="shared" si="30"/>
        <v>Error</v>
      </c>
      <c r="E400" s="1">
        <f t="shared" si="31"/>
        <v>-3950</v>
      </c>
      <c r="F400" s="1">
        <f t="shared" si="34"/>
        <v>2304</v>
      </c>
    </row>
    <row r="401" spans="2:6" x14ac:dyDescent="0.25">
      <c r="B401" s="1">
        <f t="shared" si="32"/>
        <v>-2.5</v>
      </c>
      <c r="C401" s="1">
        <f t="shared" si="33"/>
        <v>0</v>
      </c>
      <c r="D401" s="1" t="str">
        <f t="shared" si="30"/>
        <v>Error</v>
      </c>
      <c r="E401" s="1">
        <f t="shared" si="31"/>
        <v>-3950</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tabSelected="1" zoomScale="80" zoomScaleNormal="80" workbookViewId="0">
      <pane xSplit="1" ySplit="2" topLeftCell="F291" activePane="bottomRight" state="frozen"/>
      <selection pane="topRight" activeCell="B1" sqref="B1"/>
      <selection pane="bottomLeft" activeCell="A3" sqref="A3"/>
      <selection pane="bottomRight" activeCell="S3" sqref="S3:S351"/>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261</v>
      </c>
      <c r="B1" s="56"/>
      <c r="C1" s="56"/>
      <c r="H1" s="55" t="s">
        <v>259</v>
      </c>
      <c r="I1" s="55"/>
      <c r="J1" s="55"/>
      <c r="K1" s="55" t="s">
        <v>260</v>
      </c>
      <c r="L1" s="55"/>
      <c r="M1" s="55"/>
    </row>
    <row r="2" spans="1:20" x14ac:dyDescent="0.35">
      <c r="A2" t="s">
        <v>256</v>
      </c>
      <c r="B2" t="s">
        <v>112</v>
      </c>
      <c r="C2" t="s">
        <v>113</v>
      </c>
      <c r="D2" t="s">
        <v>257</v>
      </c>
      <c r="E2" t="s">
        <v>1271</v>
      </c>
      <c r="F2" t="s">
        <v>258</v>
      </c>
      <c r="G2" t="s">
        <v>350</v>
      </c>
      <c r="H2" t="s">
        <v>301</v>
      </c>
      <c r="I2" t="s">
        <v>263</v>
      </c>
      <c r="J2" t="s">
        <v>265</v>
      </c>
      <c r="K2" t="s">
        <v>266</v>
      </c>
      <c r="L2" t="s">
        <v>264</v>
      </c>
      <c r="M2" t="s">
        <v>267</v>
      </c>
      <c r="N2" t="s">
        <v>268</v>
      </c>
      <c r="O2" t="s">
        <v>1100</v>
      </c>
      <c r="P2" t="s">
        <v>1473</v>
      </c>
      <c r="Q2" t="s">
        <v>1193</v>
      </c>
      <c r="R2" t="s">
        <v>304</v>
      </c>
      <c r="S2" t="s">
        <v>298</v>
      </c>
      <c r="T2" t="s">
        <v>1134</v>
      </c>
    </row>
    <row r="3" spans="1:20" x14ac:dyDescent="0.35">
      <c r="A3" s="20" t="s">
        <v>2</v>
      </c>
      <c r="B3">
        <f>VLOOKUP(primary[[#This Row],[id]],TreeDesign!$A$3:$C$500,2,FALSE)</f>
        <v>-2</v>
      </c>
      <c r="C3">
        <f>VLOOKUP(primary[[#This Row],[id]],TreeDesign!$A$3:$C$500,3,FALSE)</f>
        <v>29</v>
      </c>
      <c r="D3" t="s">
        <v>274</v>
      </c>
      <c r="E3" t="s">
        <v>274</v>
      </c>
      <c r="F3" t="s">
        <v>275</v>
      </c>
      <c r="G3" s="17" t="s">
        <v>353</v>
      </c>
      <c r="I3" t="s">
        <v>0</v>
      </c>
      <c r="J3" t="s">
        <v>269</v>
      </c>
      <c r="K3" t="s">
        <v>270</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299</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-3800,1028,0
    scale = 0.6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243</v>
      </c>
      <c r="B4">
        <f>VLOOKUP(primary[[#This Row],[id]],TreeDesign!$A$3:$C$500,2,FALSE)</f>
        <v>-1</v>
      </c>
      <c r="C4">
        <f>VLOOKUP(primary[[#This Row],[id]],TreeDesign!$A$3:$C$500,3,FALSE)</f>
        <v>23</v>
      </c>
      <c r="D4" t="s">
        <v>276</v>
      </c>
      <c r="E4" t="s">
        <v>276</v>
      </c>
      <c r="F4" t="s">
        <v>290</v>
      </c>
      <c r="G4" s="17" t="s">
        <v>353</v>
      </c>
      <c r="H4" t="s">
        <v>295</v>
      </c>
      <c r="I4" t="s">
        <v>0</v>
      </c>
      <c r="J4" t="s">
        <v>269</v>
      </c>
      <c r="K4" t="s">
        <v>270</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297</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-3600,1292,0
    scale = 0.6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244</v>
      </c>
      <c r="B5">
        <f>VLOOKUP(primary[[#This Row],[id]],TreeDesign!$A$3:$C$500,2,FALSE)</f>
        <v>-1</v>
      </c>
      <c r="C5">
        <f>VLOOKUP(primary[[#This Row],[id]],TreeDesign!$A$3:$C$500,3,FALSE)</f>
        <v>25</v>
      </c>
      <c r="D5" t="s">
        <v>277</v>
      </c>
      <c r="E5" t="s">
        <v>277</v>
      </c>
      <c r="F5" t="s">
        <v>289</v>
      </c>
      <c r="G5" s="17" t="s">
        <v>353</v>
      </c>
      <c r="H5" t="s">
        <v>294</v>
      </c>
      <c r="I5" t="s">
        <v>0</v>
      </c>
      <c r="J5" t="s">
        <v>269</v>
      </c>
      <c r="K5" t="s">
        <v>270</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297</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-3600,1204,0
    scale = 0.6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245</v>
      </c>
      <c r="B6">
        <f>VLOOKUP(primary[[#This Row],[id]],TreeDesign!$A$3:$C$500,2,FALSE)</f>
        <v>-1</v>
      </c>
      <c r="C6">
        <f>VLOOKUP(primary[[#This Row],[id]],TreeDesign!$A$3:$C$500,3,FALSE)</f>
        <v>27</v>
      </c>
      <c r="D6" t="s">
        <v>278</v>
      </c>
      <c r="E6" t="s">
        <v>278</v>
      </c>
      <c r="F6" t="s">
        <v>288</v>
      </c>
      <c r="G6" s="17" t="s">
        <v>353</v>
      </c>
      <c r="H6" t="s">
        <v>294</v>
      </c>
      <c r="I6" t="s">
        <v>0</v>
      </c>
      <c r="J6" t="s">
        <v>269</v>
      </c>
      <c r="K6" t="s">
        <v>270</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297</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-3600,1116,0
    scale = 0.6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246</v>
      </c>
      <c r="B7">
        <f>VLOOKUP(primary[[#This Row],[id]],TreeDesign!$A$3:$C$500,2,FALSE)</f>
        <v>-1</v>
      </c>
      <c r="C7">
        <f>VLOOKUP(primary[[#This Row],[id]],TreeDesign!$A$3:$C$500,3,FALSE)</f>
        <v>31</v>
      </c>
      <c r="D7" t="s">
        <v>286</v>
      </c>
      <c r="E7" t="s">
        <v>286</v>
      </c>
      <c r="F7" t="s">
        <v>291</v>
      </c>
      <c r="G7" s="17" t="s">
        <v>353</v>
      </c>
      <c r="H7" t="s">
        <v>295</v>
      </c>
      <c r="I7" t="s">
        <v>0</v>
      </c>
      <c r="J7" t="s">
        <v>269</v>
      </c>
      <c r="K7" t="s">
        <v>270</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297</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-3600,940,0
    scale = 0.6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247</v>
      </c>
      <c r="B8">
        <f>VLOOKUP(primary[[#This Row],[id]],TreeDesign!$A$3:$C$500,2,FALSE)</f>
        <v>-1</v>
      </c>
      <c r="C8">
        <f>VLOOKUP(primary[[#This Row],[id]],TreeDesign!$A$3:$C$500,3,FALSE)</f>
        <v>33</v>
      </c>
      <c r="D8" t="s">
        <v>285</v>
      </c>
      <c r="E8" t="s">
        <v>285</v>
      </c>
      <c r="F8" t="s">
        <v>292</v>
      </c>
      <c r="G8" s="17" t="s">
        <v>353</v>
      </c>
      <c r="H8" t="s">
        <v>296</v>
      </c>
      <c r="I8" t="s">
        <v>0</v>
      </c>
      <c r="J8" t="s">
        <v>269</v>
      </c>
      <c r="K8" t="s">
        <v>270</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297</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-3600,852,0
    scale = 0.6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248</v>
      </c>
      <c r="B9">
        <f>VLOOKUP(primary[[#This Row],[id]],TreeDesign!$A$3:$C$500,2,FALSE)</f>
        <v>-1</v>
      </c>
      <c r="C9">
        <f>VLOOKUP(primary[[#This Row],[id]],TreeDesign!$A$3:$C$500,3,FALSE)</f>
        <v>35</v>
      </c>
      <c r="D9" t="s">
        <v>287</v>
      </c>
      <c r="E9" t="s">
        <v>287</v>
      </c>
      <c r="F9" t="s">
        <v>293</v>
      </c>
      <c r="G9" s="17" t="s">
        <v>353</v>
      </c>
      <c r="H9" t="s">
        <v>296</v>
      </c>
      <c r="I9" t="s">
        <v>0</v>
      </c>
      <c r="J9" t="s">
        <v>269</v>
      </c>
      <c r="K9" t="s">
        <v>270</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297</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-3600,764,0
    scale = 0.6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1443</v>
      </c>
      <c r="B10" s="17">
        <f>VLOOKUP(primary[[#This Row],[id]],TreeDesign!$A$3:$C$500,2,FALSE)</f>
        <v>0</v>
      </c>
      <c r="C10" s="17">
        <f>VLOOKUP(primary[[#This Row],[id]],TreeDesign!$A$3:$C$500,3,FALSE)</f>
        <v>1</v>
      </c>
      <c r="D10" t="s">
        <v>1459</v>
      </c>
      <c r="E10" t="s">
        <v>1459</v>
      </c>
      <c r="F10" t="s">
        <v>1459</v>
      </c>
      <c r="G10" s="18" t="s">
        <v>353</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299</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-3400,2260,0
    scale = 0.6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302</v>
      </c>
      <c r="E11" t="s">
        <v>1272</v>
      </c>
      <c r="F11" t="s">
        <v>303</v>
      </c>
      <c r="G11" s="17" t="s">
        <v>353</v>
      </c>
      <c r="H11" t="s">
        <v>584</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305</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-3400,1028,0
    scale = 0.6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1474</v>
      </c>
      <c r="B12" s="17">
        <f>VLOOKUP(primary[[#This Row],[id]],TreeDesign!$A$3:$C$500,2,FALSE)</f>
        <v>0</v>
      </c>
      <c r="C12" s="17">
        <f>VLOOKUP(primary[[#This Row],[id]],TreeDesign!$A$3:$C$500,3,FALSE)</f>
        <v>51</v>
      </c>
      <c r="D12" t="s">
        <v>1489</v>
      </c>
      <c r="E12" t="s">
        <v>1459</v>
      </c>
      <c r="F12" t="s">
        <v>1504</v>
      </c>
      <c r="G12" s="18" t="s">
        <v>353</v>
      </c>
      <c r="H12" t="s">
        <v>1519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299</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-3400,60,0
    scale = 0.6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249</v>
      </c>
      <c r="B13">
        <f>VLOOKUP(primary[[#This Row],[id]],TreeDesign!$A$3:$C$500,2,FALSE)</f>
        <v>0.5</v>
      </c>
      <c r="C13">
        <f>VLOOKUP(primary[[#This Row],[id]],TreeDesign!$A$3:$C$500,3,FALSE)</f>
        <v>27</v>
      </c>
      <c r="D13" t="s">
        <v>308</v>
      </c>
      <c r="E13" t="s">
        <v>308</v>
      </c>
      <c r="F13" t="s">
        <v>313</v>
      </c>
      <c r="G13" s="17" t="s">
        <v>353</v>
      </c>
      <c r="I13" t="s">
        <v>0</v>
      </c>
      <c r="J13" t="s">
        <v>270</v>
      </c>
      <c r="K13" t="s">
        <v>269</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300</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-3350,1116,0
    scale = 0.6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279</v>
      </c>
      <c r="E14" t="s">
        <v>279</v>
      </c>
      <c r="F14" t="s">
        <v>314</v>
      </c>
      <c r="G14" s="17" t="s">
        <v>353</v>
      </c>
      <c r="I14" t="s">
        <v>0</v>
      </c>
      <c r="J14" t="s">
        <v>270</v>
      </c>
      <c r="K14" t="s">
        <v>269</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299</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-3350,1072,0
    scale = 0.6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280</v>
      </c>
      <c r="E15" t="s">
        <v>280</v>
      </c>
      <c r="F15" t="s">
        <v>315</v>
      </c>
      <c r="G15" s="17" t="s">
        <v>353</v>
      </c>
      <c r="I15" t="s">
        <v>0</v>
      </c>
      <c r="J15" t="s">
        <v>270</v>
      </c>
      <c r="K15" t="s">
        <v>269</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316</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-3350,984,0
    scale = 0.6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1444</v>
      </c>
      <c r="B16" s="17">
        <f>VLOOKUP(primary[[#This Row],[id]],TreeDesign!$A$3:$C$500,2,FALSE)</f>
        <v>1</v>
      </c>
      <c r="C16" s="17">
        <f>VLOOKUP(primary[[#This Row],[id]],TreeDesign!$A$3:$C$500,3,FALSE)</f>
        <v>1</v>
      </c>
      <c r="D16" s="22" t="s">
        <v>1458</v>
      </c>
      <c r="E16" s="22" t="s">
        <v>1458</v>
      </c>
      <c r="F16" s="22" t="s">
        <v>1458</v>
      </c>
      <c r="G16" s="18" t="s">
        <v>353</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299</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-3200,2260,0
    scale = 0.6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1070</v>
      </c>
      <c r="B17">
        <f>VLOOKUP(primary[[#This Row],[id]],TreeDesign!$A$3:$C$500,2,FALSE)</f>
        <v>1</v>
      </c>
      <c r="C17">
        <f>VLOOKUP(primary[[#This Row],[id]],TreeDesign!$A$3:$C$500,3,FALSE)</f>
        <v>17</v>
      </c>
      <c r="D17" t="s">
        <v>1071</v>
      </c>
      <c r="E17" t="s">
        <v>1071</v>
      </c>
      <c r="F17" t="s">
        <v>1003</v>
      </c>
      <c r="G17" s="17" t="s">
        <v>353</v>
      </c>
      <c r="I17" t="s">
        <v>0</v>
      </c>
      <c r="J17" t="s">
        <v>270</v>
      </c>
      <c r="K17" t="s">
        <v>269</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299</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-3200,1556,0
    scale = 0.6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997</v>
      </c>
      <c r="B18" s="17">
        <f>VLOOKUP(primary[[#This Row],[id]],TreeDesign!$A$3:$C$500,2,FALSE)</f>
        <v>1</v>
      </c>
      <c r="C18" s="17">
        <f>VLOOKUP(primary[[#This Row],[id]],TreeDesign!$A$3:$C$500,3,FALSE)</f>
        <v>24</v>
      </c>
      <c r="D18" t="s">
        <v>998</v>
      </c>
      <c r="E18" t="s">
        <v>998</v>
      </c>
      <c r="F18" t="s">
        <v>999</v>
      </c>
      <c r="G18" s="18" t="s">
        <v>353</v>
      </c>
      <c r="I18" t="s">
        <v>0</v>
      </c>
      <c r="J18" t="s">
        <v>270</v>
      </c>
      <c r="K18" t="s">
        <v>269</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299</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-3200,1248,0
    scale = 0.6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282</v>
      </c>
      <c r="E19" t="s">
        <v>282</v>
      </c>
      <c r="F19" t="s">
        <v>318</v>
      </c>
      <c r="G19" s="17" t="s">
        <v>353</v>
      </c>
      <c r="I19" t="s">
        <v>0</v>
      </c>
      <c r="J19" t="s">
        <v>270</v>
      </c>
      <c r="K19" t="s">
        <v>269</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299</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-3200,1028,0
    scale = 0.6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309</v>
      </c>
      <c r="E20" t="s">
        <v>309</v>
      </c>
      <c r="F20" t="s">
        <v>989</v>
      </c>
      <c r="G20" s="17" t="s">
        <v>353</v>
      </c>
      <c r="I20" t="s">
        <v>0</v>
      </c>
      <c r="J20" t="s">
        <v>270</v>
      </c>
      <c r="K20" t="s">
        <v>269</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299</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-3200,412,0
    scale = 0.6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1475</v>
      </c>
      <c r="B21" s="17">
        <f>VLOOKUP(primary[[#This Row],[id]],TreeDesign!$A$3:$C$500,2,FALSE)</f>
        <v>1</v>
      </c>
      <c r="C21" s="17">
        <f>VLOOKUP(primary[[#This Row],[id]],TreeDesign!$A$3:$C$500,3,FALSE)</f>
        <v>51</v>
      </c>
      <c r="D21" t="s">
        <v>1490</v>
      </c>
      <c r="E21" t="s">
        <v>1458</v>
      </c>
      <c r="F21" t="s">
        <v>1505</v>
      </c>
      <c r="G21" s="18" t="s">
        <v>353</v>
      </c>
      <c r="H21" t="s">
        <v>1520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299</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-3200,60,0
    scale = 0.6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1102</v>
      </c>
      <c r="B22" s="17">
        <f>VLOOKUP(primary[[#This Row],[id]],TreeDesign!$A$3:$C$500,2,FALSE)</f>
        <v>1.5</v>
      </c>
      <c r="C22" s="17">
        <f>VLOOKUP(primary[[#This Row],[id]],TreeDesign!$A$3:$C$500,3,FALSE)</f>
        <v>16</v>
      </c>
      <c r="D22" t="s">
        <v>1438</v>
      </c>
      <c r="E22" t="s">
        <v>1438</v>
      </c>
      <c r="F22" s="20" t="s">
        <v>1107</v>
      </c>
      <c r="G22" s="18" t="s">
        <v>352</v>
      </c>
      <c r="I22" t="s">
        <v>1070</v>
      </c>
      <c r="J22" t="s">
        <v>270</v>
      </c>
      <c r="K22" t="s">
        <v>269</v>
      </c>
      <c r="O22" t="s">
        <v>1101</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299</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-3150,1600,0
    scale = 0.6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1044</v>
      </c>
      <c r="B23" s="17">
        <f>VLOOKUP(primary[[#This Row],[id]],TreeDesign!$A$3:$C$500,2,FALSE)</f>
        <v>1.5</v>
      </c>
      <c r="C23" s="17">
        <f>VLOOKUP(primary[[#This Row],[id]],TreeDesign!$A$3:$C$500,3,FALSE)</f>
        <v>18</v>
      </c>
      <c r="D23" t="s">
        <v>1097</v>
      </c>
      <c r="E23" t="s">
        <v>1097</v>
      </c>
      <c r="F23" s="20" t="s">
        <v>1106</v>
      </c>
      <c r="G23" s="18" t="s">
        <v>352</v>
      </c>
      <c r="I23" t="s">
        <v>1070</v>
      </c>
      <c r="J23" t="s">
        <v>270</v>
      </c>
      <c r="K23" t="s">
        <v>269</v>
      </c>
      <c r="O23" t="s">
        <v>1101</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299</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-3150,1512,0
    scale = 0.6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1445</v>
      </c>
      <c r="B24" s="17">
        <f>VLOOKUP(primary[[#This Row],[id]],TreeDesign!$A$3:$C$500,2,FALSE)</f>
        <v>2</v>
      </c>
      <c r="C24" s="17">
        <f>VLOOKUP(primary[[#This Row],[id]],TreeDesign!$A$3:$C$500,3,FALSE)</f>
        <v>1</v>
      </c>
      <c r="D24" s="22" t="s">
        <v>1460</v>
      </c>
      <c r="E24" s="22" t="s">
        <v>1460</v>
      </c>
      <c r="F24" s="22" t="s">
        <v>1460</v>
      </c>
      <c r="G24" s="18" t="s">
        <v>353</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299</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-3000,2260,0
    scale = 0.6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1014</v>
      </c>
      <c r="B25">
        <f>VLOOKUP(primary[[#This Row],[id]],TreeDesign!$A$3:$C$500,2,FALSE)</f>
        <v>2</v>
      </c>
      <c r="C25">
        <f>VLOOKUP(primary[[#This Row],[id]],TreeDesign!$A$3:$C$500,3,FALSE)</f>
        <v>2</v>
      </c>
      <c r="D25" t="s">
        <v>1022</v>
      </c>
      <c r="E25" t="s">
        <v>1022</v>
      </c>
      <c r="F25" t="s">
        <v>325</v>
      </c>
      <c r="G25" s="17" t="s">
        <v>353</v>
      </c>
      <c r="I25" t="s">
        <v>1070</v>
      </c>
      <c r="J25" t="s">
        <v>271</v>
      </c>
      <c r="K25" t="s">
        <v>269</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299</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-3000,2216,0
    scale = 0.6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1013</v>
      </c>
      <c r="B26">
        <f>VLOOKUP(primary[[#This Row],[id]],TreeDesign!$A$3:$C$500,2,FALSE)</f>
        <v>2</v>
      </c>
      <c r="C26">
        <f>VLOOKUP(primary[[#This Row],[id]],TreeDesign!$A$3:$C$500,3,FALSE)</f>
        <v>11</v>
      </c>
      <c r="D26" t="s">
        <v>1023</v>
      </c>
      <c r="E26" t="s">
        <v>1023</v>
      </c>
      <c r="F26" t="s">
        <v>326</v>
      </c>
      <c r="G26" s="17" t="s">
        <v>353</v>
      </c>
      <c r="I26" t="s">
        <v>1070</v>
      </c>
      <c r="J26" t="s">
        <v>270</v>
      </c>
      <c r="K26" t="s">
        <v>269</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299</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-3000,1820,0
    scale = 0.6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354</v>
      </c>
      <c r="E27" t="s">
        <v>1273</v>
      </c>
      <c r="F27" t="s">
        <v>355</v>
      </c>
      <c r="G27" s="17" t="s">
        <v>353</v>
      </c>
      <c r="H27" t="s">
        <v>356</v>
      </c>
      <c r="I27" t="s">
        <v>1070</v>
      </c>
      <c r="J27" t="s">
        <v>270</v>
      </c>
      <c r="K27" t="s">
        <v>269</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305</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-3000,1556,0
    scale = 0.6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1015</v>
      </c>
      <c r="B28">
        <f>VLOOKUP(primary[[#This Row],[id]],TreeDesign!$A$3:$C$500,2,FALSE)</f>
        <v>2</v>
      </c>
      <c r="C28">
        <f>VLOOKUP(primary[[#This Row],[id]],TreeDesign!$A$3:$C$500,3,FALSE)</f>
        <v>20</v>
      </c>
      <c r="D28" t="s">
        <v>1024</v>
      </c>
      <c r="E28" t="s">
        <v>1024</v>
      </c>
      <c r="F28" t="s">
        <v>357</v>
      </c>
      <c r="G28" s="19" t="s">
        <v>352</v>
      </c>
      <c r="I28" t="s">
        <v>1070</v>
      </c>
      <c r="J28" t="s">
        <v>270</v>
      </c>
      <c r="K28" t="s">
        <v>269</v>
      </c>
      <c r="L28" t="s">
        <v>997</v>
      </c>
      <c r="M28" t="s">
        <v>270</v>
      </c>
      <c r="N28" t="s">
        <v>269</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299</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-3000,1424,0
    scale = 0.6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281</v>
      </c>
      <c r="E29" t="s">
        <v>281</v>
      </c>
      <c r="F29" t="s">
        <v>317</v>
      </c>
      <c r="G29" s="17" t="s">
        <v>353</v>
      </c>
      <c r="I29" t="s">
        <v>997</v>
      </c>
      <c r="J29" t="s">
        <v>270</v>
      </c>
      <c r="K29" t="s">
        <v>269</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299</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-3000,1248,0
    scale = 0.6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283</v>
      </c>
      <c r="E30" t="s">
        <v>283</v>
      </c>
      <c r="F30" t="s">
        <v>358</v>
      </c>
      <c r="G30" s="17" t="s">
        <v>353</v>
      </c>
      <c r="I30" t="s">
        <v>115</v>
      </c>
      <c r="J30" t="s">
        <v>270</v>
      </c>
      <c r="K30" t="s">
        <v>269</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299</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-3000,1072,0
    scale = 0.6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284</v>
      </c>
      <c r="E31" t="s">
        <v>284</v>
      </c>
      <c r="F31" t="s">
        <v>359</v>
      </c>
      <c r="G31" s="17" t="s">
        <v>353</v>
      </c>
      <c r="I31" t="s">
        <v>115</v>
      </c>
      <c r="J31" t="s">
        <v>270</v>
      </c>
      <c r="K31" t="s">
        <v>269</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299</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-3000,1028,0
    scale = 0.6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995</v>
      </c>
      <c r="B32" s="17">
        <f>VLOOKUP(primary[[#This Row],[id]],TreeDesign!$A$3:$C$500,2,FALSE)</f>
        <v>2</v>
      </c>
      <c r="C32" s="17">
        <f>VLOOKUP(primary[[#This Row],[id]],TreeDesign!$A$3:$C$500,3,FALSE)</f>
        <v>34</v>
      </c>
      <c r="D32" t="s">
        <v>994</v>
      </c>
      <c r="E32" t="s">
        <v>994</v>
      </c>
      <c r="F32" t="s">
        <v>996</v>
      </c>
      <c r="G32" s="18" t="s">
        <v>353</v>
      </c>
      <c r="I32" t="s">
        <v>120</v>
      </c>
      <c r="J32" t="s">
        <v>270</v>
      </c>
      <c r="K32" t="s">
        <v>269</v>
      </c>
      <c r="L32" t="s">
        <v>115</v>
      </c>
      <c r="M32" t="s">
        <v>270</v>
      </c>
      <c r="N32" t="s">
        <v>269</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299</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-3000,808,0
    scale = 0.6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360</v>
      </c>
      <c r="E33" t="s">
        <v>1274</v>
      </c>
      <c r="F33" t="s">
        <v>361</v>
      </c>
      <c r="G33" s="17" t="s">
        <v>353</v>
      </c>
      <c r="H33" t="s">
        <v>400</v>
      </c>
      <c r="I33" t="s">
        <v>120</v>
      </c>
      <c r="J33" t="s">
        <v>270</v>
      </c>
      <c r="K33" t="s">
        <v>269</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305</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-3000,412,0
    scale = 0.6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1476</v>
      </c>
      <c r="B34" s="17">
        <f>VLOOKUP(primary[[#This Row],[id]],TreeDesign!$A$3:$C$500,2,FALSE)</f>
        <v>2</v>
      </c>
      <c r="C34" s="17">
        <f>VLOOKUP(primary[[#This Row],[id]],TreeDesign!$A$3:$C$500,3,FALSE)</f>
        <v>51</v>
      </c>
      <c r="D34" t="s">
        <v>1491</v>
      </c>
      <c r="E34" t="s">
        <v>1460</v>
      </c>
      <c r="F34" t="s">
        <v>1506</v>
      </c>
      <c r="G34" s="18" t="s">
        <v>353</v>
      </c>
      <c r="H34" t="s">
        <v>1521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299</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-3000,60,0
    scale = 0.6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1098</v>
      </c>
      <c r="B35" s="17">
        <f>VLOOKUP(primary[[#This Row],[id]],TreeDesign!$A$3:$C$500,2,FALSE)</f>
        <v>2.5</v>
      </c>
      <c r="C35" s="17">
        <f>VLOOKUP(primary[[#This Row],[id]],TreeDesign!$A$3:$C$500,3,FALSE)</f>
        <v>12</v>
      </c>
      <c r="D35" t="s">
        <v>1099</v>
      </c>
      <c r="E35" t="s">
        <v>1099</v>
      </c>
      <c r="F35" s="20" t="s">
        <v>1120</v>
      </c>
      <c r="G35" s="18" t="s">
        <v>352</v>
      </c>
      <c r="I35" t="s">
        <v>1013</v>
      </c>
      <c r="J35" t="s">
        <v>270</v>
      </c>
      <c r="K35" t="s">
        <v>269</v>
      </c>
      <c r="O35" t="s">
        <v>1101</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299</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-2950,1776,0
    scale = 0.6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332</v>
      </c>
      <c r="E36" t="s">
        <v>332</v>
      </c>
      <c r="F36" t="s">
        <v>1105</v>
      </c>
      <c r="G36" s="19" t="s">
        <v>352</v>
      </c>
      <c r="I36" t="s">
        <v>4</v>
      </c>
      <c r="J36" t="s">
        <v>270</v>
      </c>
      <c r="K36" t="s">
        <v>269</v>
      </c>
      <c r="O36" t="s">
        <v>1101</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299</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-2950,1600,0
    scale = 0.6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1045</v>
      </c>
      <c r="B37">
        <f>VLOOKUP(primary[[#This Row],[id]],TreeDesign!$A$3:$C$500,2,FALSE)</f>
        <v>2.5</v>
      </c>
      <c r="C37">
        <f>VLOOKUP(primary[[#This Row],[id]],TreeDesign!$A$3:$C$500,3,FALSE)</f>
        <v>18</v>
      </c>
      <c r="D37" t="s">
        <v>1072</v>
      </c>
      <c r="E37" t="s">
        <v>1072</v>
      </c>
      <c r="F37" s="20" t="s">
        <v>1108</v>
      </c>
      <c r="G37" s="19" t="s">
        <v>352</v>
      </c>
      <c r="I37" t="s">
        <v>4</v>
      </c>
      <c r="J37" t="s">
        <v>270</v>
      </c>
      <c r="K37" t="s">
        <v>269</v>
      </c>
      <c r="O37" t="s">
        <v>1101</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299</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-2950,1512,0
    scale = 0.6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1446</v>
      </c>
      <c r="B38" s="17">
        <f>VLOOKUP(primary[[#This Row],[id]],TreeDesign!$A$3:$C$500,2,FALSE)</f>
        <v>3</v>
      </c>
      <c r="C38" s="17">
        <f>VLOOKUP(primary[[#This Row],[id]],TreeDesign!$A$3:$C$500,3,FALSE)</f>
        <v>1</v>
      </c>
      <c r="D38" s="22" t="s">
        <v>1461</v>
      </c>
      <c r="E38" s="22" t="s">
        <v>1461</v>
      </c>
      <c r="F38" s="22" t="s">
        <v>1461</v>
      </c>
      <c r="G38" s="18" t="s">
        <v>353</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299</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-2800,2260,0
    scale = 0.6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363</v>
      </c>
      <c r="E39" t="s">
        <v>363</v>
      </c>
      <c r="F39" t="s">
        <v>370</v>
      </c>
      <c r="G39" s="17" t="s">
        <v>353</v>
      </c>
      <c r="I39" t="s">
        <v>1014</v>
      </c>
      <c r="J39" t="s">
        <v>270</v>
      </c>
      <c r="K39" t="s">
        <v>269</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299</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-2800,2216,0
    scale = 0.6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310</v>
      </c>
      <c r="E40" t="s">
        <v>310</v>
      </c>
      <c r="F40" t="s">
        <v>362</v>
      </c>
      <c r="G40" s="17" t="s">
        <v>353</v>
      </c>
      <c r="I40" t="s">
        <v>1013</v>
      </c>
      <c r="J40" t="s">
        <v>270</v>
      </c>
      <c r="K40" t="s">
        <v>269</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299</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-2800,1820,0
    scale = 0.6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1068</v>
      </c>
      <c r="B41" s="17">
        <f>VLOOKUP(primary[[#This Row],[id]],TreeDesign!$A$3:$C$500,2,FALSE)</f>
        <v>3</v>
      </c>
      <c r="C41" s="17">
        <f>VLOOKUP(primary[[#This Row],[id]],TreeDesign!$A$3:$C$500,3,FALSE)</f>
        <v>14</v>
      </c>
      <c r="D41" t="s">
        <v>1088</v>
      </c>
      <c r="E41" t="s">
        <v>1088</v>
      </c>
      <c r="F41" s="20" t="s">
        <v>1119</v>
      </c>
      <c r="G41" s="18" t="s">
        <v>352</v>
      </c>
      <c r="I41" t="s">
        <v>4</v>
      </c>
      <c r="J41" t="s">
        <v>270</v>
      </c>
      <c r="K41" t="s">
        <v>269</v>
      </c>
      <c r="L41" t="s">
        <v>1013</v>
      </c>
      <c r="M41" t="s">
        <v>270</v>
      </c>
      <c r="N41" t="s">
        <v>269</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299</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-2800,1688,0
    scale = 0.6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377</v>
      </c>
      <c r="E42" t="s">
        <v>1275</v>
      </c>
      <c r="F42" t="s">
        <v>378</v>
      </c>
      <c r="G42" s="17" t="s">
        <v>353</v>
      </c>
      <c r="H42" t="s">
        <v>294</v>
      </c>
      <c r="I42" t="s">
        <v>4</v>
      </c>
      <c r="J42" t="s">
        <v>270</v>
      </c>
      <c r="K42" t="s">
        <v>269</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305</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-2800,1556,0
    scale = 0.6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311</v>
      </c>
      <c r="E43" t="s">
        <v>311</v>
      </c>
      <c r="F43" t="s">
        <v>395</v>
      </c>
      <c r="G43" s="17" t="s">
        <v>353</v>
      </c>
      <c r="I43" t="s">
        <v>1015</v>
      </c>
      <c r="J43" t="s">
        <v>270</v>
      </c>
      <c r="K43" t="s">
        <v>269</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299</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-2800,1424,0
    scale = 0.6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423</v>
      </c>
      <c r="E44" t="s">
        <v>423</v>
      </c>
      <c r="F44" t="s">
        <v>424</v>
      </c>
      <c r="G44" s="17" t="s">
        <v>353</v>
      </c>
      <c r="I44" t="s">
        <v>116</v>
      </c>
      <c r="J44" t="s">
        <v>270</v>
      </c>
      <c r="K44" t="s">
        <v>269</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299</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-2800,1248,0
    scale = 0.6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1029</v>
      </c>
      <c r="B45">
        <f>VLOOKUP(primary[[#This Row],[id]],TreeDesign!$A$3:$C$500,2,FALSE)</f>
        <v>3</v>
      </c>
      <c r="C45">
        <f>VLOOKUP(primary[[#This Row],[id]],TreeDesign!$A$3:$C$500,3,FALSE)</f>
        <v>28</v>
      </c>
      <c r="D45" t="s">
        <v>434</v>
      </c>
      <c r="E45" t="s">
        <v>434</v>
      </c>
      <c r="F45" t="s">
        <v>435</v>
      </c>
      <c r="G45" s="17" t="s">
        <v>353</v>
      </c>
      <c r="I45" t="s">
        <v>117</v>
      </c>
      <c r="J45" t="s">
        <v>270</v>
      </c>
      <c r="K45" t="s">
        <v>269</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299</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-2800,1072,0
    scale = 0.6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436</v>
      </c>
      <c r="E46" t="s">
        <v>1276</v>
      </c>
      <c r="F46" t="s">
        <v>437</v>
      </c>
      <c r="G46" s="17" t="s">
        <v>353</v>
      </c>
      <c r="H46" t="s">
        <v>438</v>
      </c>
      <c r="I46" t="s">
        <v>6</v>
      </c>
      <c r="J46" t="s">
        <v>270</v>
      </c>
      <c r="K46" t="s">
        <v>269</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305</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-2800,1028,0
    scale = 0.6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439</v>
      </c>
      <c r="E47" t="s">
        <v>1277</v>
      </c>
      <c r="F47" t="s">
        <v>440</v>
      </c>
      <c r="G47" s="17" t="s">
        <v>353</v>
      </c>
      <c r="H47" t="s">
        <v>984</v>
      </c>
      <c r="I47" t="s">
        <v>995</v>
      </c>
      <c r="J47" t="s">
        <v>270</v>
      </c>
      <c r="K47" t="s">
        <v>269</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305</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-2800,808,0
    scale = 0.6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441</v>
      </c>
      <c r="E48" t="s">
        <v>441</v>
      </c>
      <c r="F48" t="s">
        <v>442</v>
      </c>
      <c r="G48" s="17" t="s">
        <v>353</v>
      </c>
      <c r="I48" t="s">
        <v>7</v>
      </c>
      <c r="J48" t="s">
        <v>270</v>
      </c>
      <c r="K48" t="s">
        <v>269</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299</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-2800,544,0
    scale = 0.6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1016</v>
      </c>
      <c r="B49">
        <f>VLOOKUP(primary[[#This Row],[id]],TreeDesign!$A$3:$C$500,2,FALSE)</f>
        <v>3</v>
      </c>
      <c r="C49">
        <f>VLOOKUP(primary[[#This Row],[id]],TreeDesign!$A$3:$C$500,3,FALSE)</f>
        <v>43</v>
      </c>
      <c r="D49" t="s">
        <v>1019</v>
      </c>
      <c r="E49" t="s">
        <v>1019</v>
      </c>
      <c r="F49" s="20" t="s">
        <v>491</v>
      </c>
      <c r="G49" s="17" t="s">
        <v>353</v>
      </c>
      <c r="I49" t="s">
        <v>7</v>
      </c>
      <c r="J49" t="s">
        <v>270</v>
      </c>
      <c r="K49" t="s">
        <v>269</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299</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-2800,412,0
    scale = 0.6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485</v>
      </c>
      <c r="B50">
        <f>VLOOKUP(primary[[#This Row],[id]],TreeDesign!$A$3:$C$500,2,FALSE)</f>
        <v>3</v>
      </c>
      <c r="C50">
        <f>VLOOKUP(primary[[#This Row],[id]],TreeDesign!$A$3:$C$500,3,FALSE)</f>
        <v>46</v>
      </c>
      <c r="D50" t="s">
        <v>486</v>
      </c>
      <c r="E50" t="s">
        <v>486</v>
      </c>
      <c r="F50" s="20" t="s">
        <v>494</v>
      </c>
      <c r="G50" s="17" t="s">
        <v>353</v>
      </c>
      <c r="I50" t="s">
        <v>7</v>
      </c>
      <c r="J50" t="s">
        <v>270</v>
      </c>
      <c r="K50" t="s">
        <v>269</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299</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-2800,280,0
    scale = 0.6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443</v>
      </c>
      <c r="E51" t="s">
        <v>443</v>
      </c>
      <c r="F51" t="s">
        <v>450</v>
      </c>
      <c r="G51" s="17" t="s">
        <v>353</v>
      </c>
      <c r="I51" t="s">
        <v>7</v>
      </c>
      <c r="J51" t="s">
        <v>270</v>
      </c>
      <c r="K51" t="s">
        <v>269</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299</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-2800,148,0
    scale = 0.6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1477</v>
      </c>
      <c r="B52" s="17">
        <f>VLOOKUP(primary[[#This Row],[id]],TreeDesign!$A$3:$C$500,2,FALSE)</f>
        <v>3</v>
      </c>
      <c r="C52" s="17">
        <f>VLOOKUP(primary[[#This Row],[id]],TreeDesign!$A$3:$C$500,3,FALSE)</f>
        <v>51</v>
      </c>
      <c r="D52" t="s">
        <v>1492</v>
      </c>
      <c r="E52" t="s">
        <v>1461</v>
      </c>
      <c r="F52" t="s">
        <v>1507</v>
      </c>
      <c r="G52" s="18" t="s">
        <v>353</v>
      </c>
      <c r="H52" t="s">
        <v>1522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299</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-2800,60,0
    scale = 0.6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1069</v>
      </c>
      <c r="B53" s="17">
        <f>VLOOKUP(primary[[#This Row],[id]],TreeDesign!$A$3:$C$500,2,FALSE)</f>
        <v>3.5</v>
      </c>
      <c r="C53" s="17">
        <f>VLOOKUP(primary[[#This Row],[id]],TreeDesign!$A$3:$C$500,3,FALSE)</f>
        <v>15</v>
      </c>
      <c r="D53" t="s">
        <v>1087</v>
      </c>
      <c r="E53" t="s">
        <v>1087</v>
      </c>
      <c r="F53" s="20" t="s">
        <v>1121</v>
      </c>
      <c r="G53" s="18" t="s">
        <v>352</v>
      </c>
      <c r="I53" t="s">
        <v>1068</v>
      </c>
      <c r="J53" t="s">
        <v>270</v>
      </c>
      <c r="K53" t="s">
        <v>269</v>
      </c>
      <c r="O53" t="s">
        <v>1101</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299</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-2750,1644,0
    scale = 0.6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333</v>
      </c>
      <c r="E54" t="s">
        <v>333</v>
      </c>
      <c r="F54" t="s">
        <v>336</v>
      </c>
      <c r="G54" s="19" t="s">
        <v>352</v>
      </c>
      <c r="I54" t="s">
        <v>11</v>
      </c>
      <c r="J54" t="s">
        <v>270</v>
      </c>
      <c r="K54" t="s">
        <v>269</v>
      </c>
      <c r="O54" t="s">
        <v>1101</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299</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-2750,1600,0
    scale = 0.6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1046</v>
      </c>
      <c r="B55">
        <f>VLOOKUP(primary[[#This Row],[id]],TreeDesign!$A$3:$C$500,2,FALSE)</f>
        <v>3.5</v>
      </c>
      <c r="C55">
        <f>VLOOKUP(primary[[#This Row],[id]],TreeDesign!$A$3:$C$500,3,FALSE)</f>
        <v>18</v>
      </c>
      <c r="D55" t="s">
        <v>1073</v>
      </c>
      <c r="E55" t="s">
        <v>1073</v>
      </c>
      <c r="F55" s="20" t="s">
        <v>1110</v>
      </c>
      <c r="G55" s="19" t="s">
        <v>352</v>
      </c>
      <c r="I55" t="s">
        <v>11</v>
      </c>
      <c r="J55" t="s">
        <v>270</v>
      </c>
      <c r="K55" t="s">
        <v>269</v>
      </c>
      <c r="O55" t="s">
        <v>1101</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299</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-2750,1512,0
    scale = 0.6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502</v>
      </c>
      <c r="E56" t="s">
        <v>502</v>
      </c>
      <c r="F56" t="s">
        <v>501</v>
      </c>
      <c r="G56" s="17" t="s">
        <v>353</v>
      </c>
      <c r="I56" t="s">
        <v>15</v>
      </c>
      <c r="J56" t="s">
        <v>270</v>
      </c>
      <c r="K56" t="s">
        <v>269</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299</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-2750,676,0
    scale = 0.6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1447</v>
      </c>
      <c r="B57" s="17">
        <f>VLOOKUP(primary[[#This Row],[id]],TreeDesign!$A$3:$C$500,2,FALSE)</f>
        <v>4</v>
      </c>
      <c r="C57" s="17">
        <f>VLOOKUP(primary[[#This Row],[id]],TreeDesign!$A$3:$C$500,3,FALSE)</f>
        <v>1</v>
      </c>
      <c r="D57" s="22" t="s">
        <v>1462</v>
      </c>
      <c r="E57" s="22" t="s">
        <v>1462</v>
      </c>
      <c r="F57" s="22" t="s">
        <v>1462</v>
      </c>
      <c r="G57" s="18" t="s">
        <v>353</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299</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-2600,2260,0
    scale = 0.6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364</v>
      </c>
      <c r="E58" t="s">
        <v>364</v>
      </c>
      <c r="F58" t="s">
        <v>371</v>
      </c>
      <c r="G58" s="17" t="s">
        <v>353</v>
      </c>
      <c r="I58" t="s">
        <v>9</v>
      </c>
      <c r="J58" t="s">
        <v>270</v>
      </c>
      <c r="K58" t="s">
        <v>269</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299</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-2600,2216,0
    scale = 0.6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451</v>
      </c>
      <c r="E59" t="s">
        <v>1278</v>
      </c>
      <c r="F59" t="s">
        <v>452</v>
      </c>
      <c r="G59" s="17" t="s">
        <v>353</v>
      </c>
      <c r="H59" t="s">
        <v>510</v>
      </c>
      <c r="I59" t="s">
        <v>8</v>
      </c>
      <c r="J59" t="s">
        <v>270</v>
      </c>
      <c r="K59" t="s">
        <v>269</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305</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-2600,1820,0
    scale = 0.6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1025</v>
      </c>
      <c r="B60" s="17">
        <f>VLOOKUP(primary[[#This Row],[id]],TreeDesign!$A$3:$C$500,2,FALSE)</f>
        <v>4</v>
      </c>
      <c r="C60" s="17">
        <f>VLOOKUP(primary[[#This Row],[id]],TreeDesign!$A$3:$C$500,3,FALSE)</f>
        <v>14</v>
      </c>
      <c r="D60" t="s">
        <v>1026</v>
      </c>
      <c r="E60" t="s">
        <v>1026</v>
      </c>
      <c r="F60" t="s">
        <v>1027</v>
      </c>
      <c r="G60" s="18" t="s">
        <v>353</v>
      </c>
      <c r="I60" t="s">
        <v>1068</v>
      </c>
      <c r="J60" t="s">
        <v>270</v>
      </c>
      <c r="K60" t="s">
        <v>269</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299</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-2600,1688,0
    scale = 0.6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379</v>
      </c>
      <c r="E61" t="s">
        <v>1279</v>
      </c>
      <c r="F61" t="s">
        <v>380</v>
      </c>
      <c r="G61" s="17" t="s">
        <v>353</v>
      </c>
      <c r="H61" t="s">
        <v>401</v>
      </c>
      <c r="I61" t="s">
        <v>11</v>
      </c>
      <c r="J61" t="s">
        <v>270</v>
      </c>
      <c r="K61" t="s">
        <v>269</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305</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-2600,1556,0
    scale = 0.6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312</v>
      </c>
      <c r="E62" t="s">
        <v>312</v>
      </c>
      <c r="F62" t="s">
        <v>396</v>
      </c>
      <c r="G62" s="17" t="s">
        <v>353</v>
      </c>
      <c r="I62" t="s">
        <v>12</v>
      </c>
      <c r="J62" t="s">
        <v>270</v>
      </c>
      <c r="K62" t="s">
        <v>269</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299</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-2600,1424,0
    scale = 0.6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444</v>
      </c>
      <c r="E63" t="s">
        <v>444</v>
      </c>
      <c r="F63" t="s">
        <v>453</v>
      </c>
      <c r="G63" s="17" t="s">
        <v>353</v>
      </c>
      <c r="I63" t="s">
        <v>12</v>
      </c>
      <c r="J63" t="s">
        <v>270</v>
      </c>
      <c r="K63" t="s">
        <v>269</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299</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-2600,1380,0
    scale = 0.6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463</v>
      </c>
      <c r="E64" t="s">
        <v>463</v>
      </c>
      <c r="F64" t="s">
        <v>464</v>
      </c>
      <c r="G64" s="17" t="s">
        <v>353</v>
      </c>
      <c r="I64" t="s">
        <v>13</v>
      </c>
      <c r="J64" t="s">
        <v>270</v>
      </c>
      <c r="K64" t="s">
        <v>269</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299</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-2600,1292,0
    scale = 0.6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461</v>
      </c>
      <c r="B65">
        <f>VLOOKUP(primary[[#This Row],[id]],TreeDesign!$A$3:$C$500,2,FALSE)</f>
        <v>4</v>
      </c>
      <c r="C65">
        <f>VLOOKUP(primary[[#This Row],[id]],TreeDesign!$A$3:$C$500,3,FALSE)</f>
        <v>24</v>
      </c>
      <c r="D65" t="s">
        <v>465</v>
      </c>
      <c r="E65" t="s">
        <v>465</v>
      </c>
      <c r="F65" s="20" t="s">
        <v>497</v>
      </c>
      <c r="G65" s="17" t="s">
        <v>353</v>
      </c>
      <c r="I65" t="s">
        <v>13</v>
      </c>
      <c r="J65" t="s">
        <v>270</v>
      </c>
      <c r="K65" t="s">
        <v>269</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299</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-2600,1248,0
    scale = 0.6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425</v>
      </c>
      <c r="E66" t="s">
        <v>1280</v>
      </c>
      <c r="F66" t="s">
        <v>426</v>
      </c>
      <c r="G66" s="17" t="s">
        <v>353</v>
      </c>
      <c r="H66" t="s">
        <v>427</v>
      </c>
      <c r="I66" t="s">
        <v>13</v>
      </c>
      <c r="J66" t="s">
        <v>270</v>
      </c>
      <c r="K66" t="s">
        <v>269</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305</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-2600,1204,0
    scale = 0.6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445</v>
      </c>
      <c r="E67" t="s">
        <v>445</v>
      </c>
      <c r="F67" s="20" t="s">
        <v>488</v>
      </c>
      <c r="G67" s="17" t="s">
        <v>353</v>
      </c>
      <c r="I67" t="s">
        <v>1029</v>
      </c>
      <c r="J67" t="s">
        <v>270</v>
      </c>
      <c r="K67" t="s">
        <v>269</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299</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-2600,1072,0
    scale = 0.6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466</v>
      </c>
      <c r="E68" t="s">
        <v>1281</v>
      </c>
      <c r="F68" t="s">
        <v>467</v>
      </c>
      <c r="G68" s="17" t="s">
        <v>353</v>
      </c>
      <c r="H68" t="s">
        <v>468</v>
      </c>
      <c r="I68" t="s">
        <v>14</v>
      </c>
      <c r="J68" t="s">
        <v>270</v>
      </c>
      <c r="K68" t="s">
        <v>269</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305</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-2600,1028,0
    scale = 0.6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446</v>
      </c>
      <c r="E69" t="s">
        <v>446</v>
      </c>
      <c r="F69" s="20" t="s">
        <v>489</v>
      </c>
      <c r="G69" s="17" t="s">
        <v>353</v>
      </c>
      <c r="I69" t="s">
        <v>14</v>
      </c>
      <c r="J69" t="s">
        <v>270</v>
      </c>
      <c r="K69" t="s">
        <v>269</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299</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-2600,940,0
    scale = 0.6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469</v>
      </c>
      <c r="E70" t="s">
        <v>1282</v>
      </c>
      <c r="F70" t="s">
        <v>470</v>
      </c>
      <c r="G70" s="17" t="s">
        <v>353</v>
      </c>
      <c r="H70" t="s">
        <v>985</v>
      </c>
      <c r="I70" t="s">
        <v>15</v>
      </c>
      <c r="J70" t="s">
        <v>270</v>
      </c>
      <c r="K70" t="s">
        <v>269</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390</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-2600,808,0
    scale = 0.6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1000</v>
      </c>
      <c r="B71" s="17">
        <f>VLOOKUP(primary[[#This Row],[id]],TreeDesign!$A$3:$C$500,2,FALSE)</f>
        <v>4</v>
      </c>
      <c r="C71" s="17">
        <f>VLOOKUP(primary[[#This Row],[id]],TreeDesign!$A$3:$C$500,3,FALSE)</f>
        <v>35</v>
      </c>
      <c r="D71" t="s">
        <v>1001</v>
      </c>
      <c r="E71" t="s">
        <v>1001</v>
      </c>
      <c r="F71" t="s">
        <v>1002</v>
      </c>
      <c r="G71" s="18" t="s">
        <v>353</v>
      </c>
      <c r="I71" t="s">
        <v>15</v>
      </c>
      <c r="J71" t="s">
        <v>270</v>
      </c>
      <c r="K71" t="s">
        <v>269</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299</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-2600,764,0
    scale = 0.6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471</v>
      </c>
      <c r="E72" t="s">
        <v>1283</v>
      </c>
      <c r="F72" t="s">
        <v>472</v>
      </c>
      <c r="G72" s="17" t="s">
        <v>353</v>
      </c>
      <c r="H72" t="s">
        <v>473</v>
      </c>
      <c r="I72" t="s">
        <v>16</v>
      </c>
      <c r="J72" t="s">
        <v>270</v>
      </c>
      <c r="K72" t="s">
        <v>269</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305</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-2600,588,0
    scale = 0.6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447</v>
      </c>
      <c r="E73" t="s">
        <v>447</v>
      </c>
      <c r="F73" s="20" t="s">
        <v>490</v>
      </c>
      <c r="G73" s="17" t="s">
        <v>353</v>
      </c>
      <c r="I73" t="s">
        <v>16</v>
      </c>
      <c r="J73" t="s">
        <v>270</v>
      </c>
      <c r="K73" t="s">
        <v>269</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299</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-2600,544,0
    scale = 0.6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459</v>
      </c>
      <c r="B74">
        <f>VLOOKUP(primary[[#This Row],[id]],TreeDesign!$A$3:$C$500,2,FALSE)</f>
        <v>4</v>
      </c>
      <c r="C74">
        <f>VLOOKUP(primary[[#This Row],[id]],TreeDesign!$A$3:$C$500,3,FALSE)</f>
        <v>42</v>
      </c>
      <c r="D74" t="s">
        <v>479</v>
      </c>
      <c r="E74" t="s">
        <v>479</v>
      </c>
      <c r="F74" s="20" t="s">
        <v>496</v>
      </c>
      <c r="G74" s="17" t="s">
        <v>353</v>
      </c>
      <c r="I74" t="s">
        <v>16</v>
      </c>
      <c r="J74" t="s">
        <v>270</v>
      </c>
      <c r="K74" t="s">
        <v>269</v>
      </c>
      <c r="L74" t="s">
        <v>1016</v>
      </c>
      <c r="M74" t="s">
        <v>270</v>
      </c>
      <c r="N74" t="s">
        <v>269</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299</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-2600,456,0
    scale = 0.6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1017</v>
      </c>
      <c r="B75">
        <f>VLOOKUP(primary[[#This Row],[id]],TreeDesign!$A$3:$C$500,2,FALSE)</f>
        <v>4</v>
      </c>
      <c r="C75">
        <f>VLOOKUP(primary[[#This Row],[id]],TreeDesign!$A$3:$C$500,3,FALSE)</f>
        <v>43</v>
      </c>
      <c r="D75" t="s">
        <v>1020</v>
      </c>
      <c r="E75" t="s">
        <v>1020</v>
      </c>
      <c r="F75" s="20" t="s">
        <v>492</v>
      </c>
      <c r="G75" s="17" t="s">
        <v>353</v>
      </c>
      <c r="I75" t="s">
        <v>1016</v>
      </c>
      <c r="J75" t="s">
        <v>270</v>
      </c>
      <c r="K75" t="s">
        <v>269</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299</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-2600,412,0
    scale = 0.6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455</v>
      </c>
      <c r="B76">
        <f>VLOOKUP(primary[[#This Row],[id]],TreeDesign!$A$3:$C$500,2,FALSE)</f>
        <v>4</v>
      </c>
      <c r="C76">
        <f>VLOOKUP(primary[[#This Row],[id]],TreeDesign!$A$3:$C$500,3,FALSE)</f>
        <v>44</v>
      </c>
      <c r="D76" t="s">
        <v>475</v>
      </c>
      <c r="E76" t="s">
        <v>475</v>
      </c>
      <c r="F76" s="20" t="s">
        <v>495</v>
      </c>
      <c r="G76" s="17" t="s">
        <v>353</v>
      </c>
      <c r="I76" t="s">
        <v>1016</v>
      </c>
      <c r="J76" t="s">
        <v>270</v>
      </c>
      <c r="K76" t="s">
        <v>269</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299</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-2600,368,0
    scale = 0.6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448</v>
      </c>
      <c r="E77" t="s">
        <v>448</v>
      </c>
      <c r="F77" t="s">
        <v>483</v>
      </c>
      <c r="G77" s="17" t="s">
        <v>353</v>
      </c>
      <c r="I77" t="s">
        <v>485</v>
      </c>
      <c r="J77" t="s">
        <v>270</v>
      </c>
      <c r="K77" t="s">
        <v>269</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299</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-2600,280,0
    scale = 0.6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1478</v>
      </c>
      <c r="B78" s="17">
        <f>VLOOKUP(primary[[#This Row],[id]],TreeDesign!$A$3:$C$500,2,FALSE)</f>
        <v>4</v>
      </c>
      <c r="C78" s="17">
        <f>VLOOKUP(primary[[#This Row],[id]],TreeDesign!$A$3:$C$500,3,FALSE)</f>
        <v>51</v>
      </c>
      <c r="D78" t="s">
        <v>1493</v>
      </c>
      <c r="E78" t="s">
        <v>1462</v>
      </c>
      <c r="F78" t="s">
        <v>1508</v>
      </c>
      <c r="G78" s="18" t="s">
        <v>353</v>
      </c>
      <c r="H78" t="s">
        <v>1523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299</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-2600,60,0
    scale = 0.6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1059</v>
      </c>
      <c r="B79" s="17">
        <f>VLOOKUP(primary[[#This Row],[id]],TreeDesign!$A$3:$C$500,2,FALSE)</f>
        <v>4.5</v>
      </c>
      <c r="C79" s="17">
        <f>VLOOKUP(primary[[#This Row],[id]],TreeDesign!$A$3:$C$500,3,FALSE)</f>
        <v>15</v>
      </c>
      <c r="D79" t="s">
        <v>1089</v>
      </c>
      <c r="E79" t="s">
        <v>1089</v>
      </c>
      <c r="F79" s="20" t="s">
        <v>1122</v>
      </c>
      <c r="G79" s="18" t="s">
        <v>352</v>
      </c>
      <c r="I79" t="s">
        <v>1025</v>
      </c>
      <c r="J79" t="s">
        <v>270</v>
      </c>
      <c r="K79" t="s">
        <v>269</v>
      </c>
      <c r="O79" t="s">
        <v>1101</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299</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-2550,1644,0
    scale = 0.6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334</v>
      </c>
      <c r="E80" t="s">
        <v>334</v>
      </c>
      <c r="F80" t="s">
        <v>337</v>
      </c>
      <c r="G80" s="19" t="s">
        <v>352</v>
      </c>
      <c r="I80" t="s">
        <v>21</v>
      </c>
      <c r="J80" t="s">
        <v>270</v>
      </c>
      <c r="K80" t="s">
        <v>269</v>
      </c>
      <c r="O80" t="s">
        <v>1101</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299</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-2550,1600,0
    scale = 0.6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1047</v>
      </c>
      <c r="B81" s="17">
        <f>VLOOKUP(primary[[#This Row],[id]],TreeDesign!$A$3:$C$500,2,FALSE)</f>
        <v>4.5</v>
      </c>
      <c r="C81" s="17">
        <f>VLOOKUP(primary[[#This Row],[id]],TreeDesign!$A$3:$C$500,3,FALSE)</f>
        <v>18</v>
      </c>
      <c r="D81" t="s">
        <v>1074</v>
      </c>
      <c r="E81" t="s">
        <v>1074</v>
      </c>
      <c r="F81" s="20" t="s">
        <v>1111</v>
      </c>
      <c r="G81" s="18" t="s">
        <v>352</v>
      </c>
      <c r="I81" t="s">
        <v>21</v>
      </c>
      <c r="J81" t="s">
        <v>270</v>
      </c>
      <c r="K81" t="s">
        <v>269</v>
      </c>
      <c r="O81" t="s">
        <v>1101</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299</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-2550,1512,0
    scale = 0.6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449</v>
      </c>
      <c r="E82" t="s">
        <v>449</v>
      </c>
      <c r="F82" t="s">
        <v>484</v>
      </c>
      <c r="G82" s="17" t="s">
        <v>353</v>
      </c>
      <c r="I82" t="s">
        <v>27</v>
      </c>
      <c r="J82" t="s">
        <v>270</v>
      </c>
      <c r="K82" t="s">
        <v>269</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487</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-2550,984,0
    scale = 0.6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503</v>
      </c>
      <c r="E83" t="s">
        <v>503</v>
      </c>
      <c r="F83" t="s">
        <v>504</v>
      </c>
      <c r="G83" s="17" t="s">
        <v>353</v>
      </c>
      <c r="I83" t="s">
        <v>29</v>
      </c>
      <c r="J83" t="s">
        <v>270</v>
      </c>
      <c r="K83" t="s">
        <v>269</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299</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-2550,676,0
    scale = 0.6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1448</v>
      </c>
      <c r="B84" s="17">
        <f>VLOOKUP(primary[[#This Row],[id]],TreeDesign!$A$3:$C$500,2,FALSE)</f>
        <v>5</v>
      </c>
      <c r="C84" s="17">
        <f>VLOOKUP(primary[[#This Row],[id]],TreeDesign!$A$3:$C$500,3,FALSE)</f>
        <v>1</v>
      </c>
      <c r="D84" s="22" t="s">
        <v>1463</v>
      </c>
      <c r="E84" s="22" t="s">
        <v>1463</v>
      </c>
      <c r="F84" s="22" t="s">
        <v>1463</v>
      </c>
      <c r="G84" s="18" t="s">
        <v>353</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299</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-2400,2260,0
    scale = 0.6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365</v>
      </c>
      <c r="E85" t="s">
        <v>365</v>
      </c>
      <c r="F85" t="s">
        <v>372</v>
      </c>
      <c r="G85" s="17" t="s">
        <v>353</v>
      </c>
      <c r="I85" t="s">
        <v>19</v>
      </c>
      <c r="J85" t="s">
        <v>270</v>
      </c>
      <c r="K85" t="s">
        <v>269</v>
      </c>
      <c r="L85" t="s">
        <v>18</v>
      </c>
      <c r="M85" t="s">
        <v>270</v>
      </c>
      <c r="N85" t="s">
        <v>269</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299</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-2400,2216,0
    scale = 0.6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507</v>
      </c>
      <c r="E86" t="s">
        <v>1284</v>
      </c>
      <c r="F86" t="s">
        <v>508</v>
      </c>
      <c r="G86" s="17" t="s">
        <v>353</v>
      </c>
      <c r="H86" t="s">
        <v>509</v>
      </c>
      <c r="I86" t="s">
        <v>18</v>
      </c>
      <c r="J86" t="s">
        <v>270</v>
      </c>
      <c r="K86" t="s">
        <v>269</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305</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-2400,1820,0
    scale = 0.6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518</v>
      </c>
      <c r="E87" t="s">
        <v>1285</v>
      </c>
      <c r="F87" t="s">
        <v>519</v>
      </c>
      <c r="G87" s="17" t="s">
        <v>353</v>
      </c>
      <c r="H87" t="s">
        <v>520</v>
      </c>
      <c r="I87" t="s">
        <v>1025</v>
      </c>
      <c r="J87" t="s">
        <v>270</v>
      </c>
      <c r="K87" t="s">
        <v>269</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305</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-2400,1688,0
    scale = 0.6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381</v>
      </c>
      <c r="E88" t="s">
        <v>1286</v>
      </c>
      <c r="F88" t="s">
        <v>382</v>
      </c>
      <c r="G88" s="17" t="s">
        <v>353</v>
      </c>
      <c r="H88" t="s">
        <v>295</v>
      </c>
      <c r="I88" t="s">
        <v>21</v>
      </c>
      <c r="J88" t="s">
        <v>270</v>
      </c>
      <c r="K88" t="s">
        <v>269</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305</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-2400,1556,0
    scale = 0.6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397</v>
      </c>
      <c r="E89" t="s">
        <v>1287</v>
      </c>
      <c r="F89" t="s">
        <v>398</v>
      </c>
      <c r="G89" s="17" t="s">
        <v>353</v>
      </c>
      <c r="H89" t="s">
        <v>399</v>
      </c>
      <c r="I89" t="s">
        <v>22</v>
      </c>
      <c r="J89" t="s">
        <v>270</v>
      </c>
      <c r="K89" t="s">
        <v>269</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305</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-2400,1424,0
    scale = 0.6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521</v>
      </c>
      <c r="E90" t="s">
        <v>521</v>
      </c>
      <c r="F90" t="s">
        <v>522</v>
      </c>
      <c r="G90" s="19" t="s">
        <v>353</v>
      </c>
      <c r="I90" t="s">
        <v>23</v>
      </c>
      <c r="J90" t="s">
        <v>270</v>
      </c>
      <c r="K90" t="s">
        <v>269</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299</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-2400,1380,0
    scale = 0.6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523</v>
      </c>
      <c r="E91" t="s">
        <v>523</v>
      </c>
      <c r="F91" t="s">
        <v>524</v>
      </c>
      <c r="G91" s="19" t="s">
        <v>353</v>
      </c>
      <c r="I91" t="s">
        <v>24</v>
      </c>
      <c r="J91" t="s">
        <v>270</v>
      </c>
      <c r="K91" t="s">
        <v>269</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299</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-2400,1292,0
    scale = 0.6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499</v>
      </c>
      <c r="B92">
        <f>VLOOKUP(primary[[#This Row],[id]],TreeDesign!$A$3:$C$500,2,FALSE)</f>
        <v>5</v>
      </c>
      <c r="C92">
        <f>VLOOKUP(primary[[#This Row],[id]],TreeDesign!$A$3:$C$500,3,FALSE)</f>
        <v>24</v>
      </c>
      <c r="D92" t="s">
        <v>481</v>
      </c>
      <c r="E92" t="s">
        <v>481</v>
      </c>
      <c r="F92" s="20" t="s">
        <v>500</v>
      </c>
      <c r="G92" s="17" t="s">
        <v>353</v>
      </c>
      <c r="I92" t="s">
        <v>461</v>
      </c>
      <c r="J92" t="s">
        <v>270</v>
      </c>
      <c r="K92" t="s">
        <v>269</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299</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-2400,1248,0
    scale = 0.6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428</v>
      </c>
      <c r="E93" t="s">
        <v>1288</v>
      </c>
      <c r="F93" t="s">
        <v>429</v>
      </c>
      <c r="G93" s="17" t="s">
        <v>353</v>
      </c>
      <c r="H93" t="s">
        <v>433</v>
      </c>
      <c r="I93" t="s">
        <v>25</v>
      </c>
      <c r="J93" t="s">
        <v>270</v>
      </c>
      <c r="K93" t="s">
        <v>269</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305</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-2400,1204,0
    scale = 0.6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321</v>
      </c>
      <c r="E94" t="s">
        <v>321</v>
      </c>
      <c r="F94" t="s">
        <v>327</v>
      </c>
      <c r="G94" s="17" t="s">
        <v>353</v>
      </c>
      <c r="I94" t="s">
        <v>25</v>
      </c>
      <c r="J94" t="s">
        <v>270</v>
      </c>
      <c r="K94" t="s">
        <v>269</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299</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-2400,1160,0
    scale = 0.6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525</v>
      </c>
      <c r="E95" t="s">
        <v>525</v>
      </c>
      <c r="F95" t="s">
        <v>527</v>
      </c>
      <c r="G95" s="19" t="s">
        <v>353</v>
      </c>
      <c r="I95" t="s">
        <v>118</v>
      </c>
      <c r="J95" t="s">
        <v>270</v>
      </c>
      <c r="K95" t="s">
        <v>269</v>
      </c>
      <c r="L95" t="s">
        <v>27</v>
      </c>
      <c r="M95" t="s">
        <v>270</v>
      </c>
      <c r="N95" t="s">
        <v>269</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299</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-2400,1072,0
    scale = 0.6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528</v>
      </c>
      <c r="E96" t="s">
        <v>1289</v>
      </c>
      <c r="F96" t="s">
        <v>529</v>
      </c>
      <c r="G96" s="19" t="s">
        <v>353</v>
      </c>
      <c r="H96" t="s">
        <v>530</v>
      </c>
      <c r="I96" t="s">
        <v>118</v>
      </c>
      <c r="J96" t="s">
        <v>270</v>
      </c>
      <c r="K96" t="s">
        <v>269</v>
      </c>
      <c r="L96" t="s">
        <v>27</v>
      </c>
      <c r="M96" t="s">
        <v>270</v>
      </c>
      <c r="N96" t="s">
        <v>269</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305</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-2400,1028,0
    scale = 0.6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531</v>
      </c>
      <c r="E97" t="s">
        <v>1290</v>
      </c>
      <c r="F97" t="s">
        <v>532</v>
      </c>
      <c r="G97" s="19" t="s">
        <v>353</v>
      </c>
      <c r="H97" t="s">
        <v>533</v>
      </c>
      <c r="I97" t="s">
        <v>27</v>
      </c>
      <c r="J97" t="s">
        <v>270</v>
      </c>
      <c r="K97" t="s">
        <v>269</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390</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-2400,984,0
    scale = 0.6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544</v>
      </c>
      <c r="E98" t="s">
        <v>1291</v>
      </c>
      <c r="F98" t="s">
        <v>545</v>
      </c>
      <c r="G98" s="19" t="s">
        <v>353</v>
      </c>
      <c r="H98" t="s">
        <v>546</v>
      </c>
      <c r="I98" t="s">
        <v>119</v>
      </c>
      <c r="J98" t="s">
        <v>270</v>
      </c>
      <c r="K98" t="s">
        <v>269</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305</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-2400,940,0
    scale = 0.6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547</v>
      </c>
      <c r="E99" t="s">
        <v>1292</v>
      </c>
      <c r="F99" t="s">
        <v>548</v>
      </c>
      <c r="G99" s="19" t="s">
        <v>353</v>
      </c>
      <c r="H99" t="s">
        <v>549</v>
      </c>
      <c r="I99" t="s">
        <v>119</v>
      </c>
      <c r="J99" t="s">
        <v>270</v>
      </c>
      <c r="K99" t="s">
        <v>269</v>
      </c>
      <c r="L99" t="s">
        <v>28</v>
      </c>
      <c r="M99" t="s">
        <v>270</v>
      </c>
      <c r="N99" t="s">
        <v>269</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305</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-2400,896,0
    scale = 0.6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991</v>
      </c>
      <c r="B100" s="17">
        <f>VLOOKUP(primary[[#This Row],[id]],TreeDesign!$A$3:$C$500,2,FALSE)</f>
        <v>5</v>
      </c>
      <c r="C100" s="17">
        <f>VLOOKUP(primary[[#This Row],[id]],TreeDesign!$A$3:$C$500,3,FALSE)</f>
        <v>33</v>
      </c>
      <c r="D100" t="s">
        <v>992</v>
      </c>
      <c r="E100" t="s">
        <v>992</v>
      </c>
      <c r="F100" t="s">
        <v>993</v>
      </c>
      <c r="G100" s="18" t="s">
        <v>353</v>
      </c>
      <c r="I100" t="s">
        <v>28</v>
      </c>
      <c r="J100" t="s">
        <v>270</v>
      </c>
      <c r="K100" t="s">
        <v>269</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299</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-2400,852,0
    scale = 0.6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550</v>
      </c>
      <c r="E101" t="s">
        <v>1293</v>
      </c>
      <c r="F101" t="s">
        <v>551</v>
      </c>
      <c r="G101" s="19" t="s">
        <v>353</v>
      </c>
      <c r="H101" t="s">
        <v>552</v>
      </c>
      <c r="I101" t="s">
        <v>28</v>
      </c>
      <c r="J101" t="s">
        <v>270</v>
      </c>
      <c r="K101" t="s">
        <v>269</v>
      </c>
      <c r="L101" t="s">
        <v>1000</v>
      </c>
      <c r="M101" t="s">
        <v>270</v>
      </c>
      <c r="N101" t="s">
        <v>269</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390</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-2400,764,0
    scale = 0.6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526</v>
      </c>
      <c r="E102" t="s">
        <v>526</v>
      </c>
      <c r="F102" t="s">
        <v>585</v>
      </c>
      <c r="G102" s="19" t="s">
        <v>353</v>
      </c>
      <c r="I102" t="s">
        <v>30</v>
      </c>
      <c r="J102" t="s">
        <v>270</v>
      </c>
      <c r="K102" t="s">
        <v>269</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299</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-2400,588,0
    scale = 0.6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586</v>
      </c>
      <c r="E103" t="s">
        <v>1294</v>
      </c>
      <c r="F103" t="s">
        <v>587</v>
      </c>
      <c r="G103" s="19" t="s">
        <v>353</v>
      </c>
      <c r="H103" t="s">
        <v>986</v>
      </c>
      <c r="I103" t="s">
        <v>138</v>
      </c>
      <c r="J103" t="s">
        <v>270</v>
      </c>
      <c r="K103" t="s">
        <v>269</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305</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-2400,544,0
    scale = 0.6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460</v>
      </c>
      <c r="B104">
        <f>VLOOKUP(primary[[#This Row],[id]],TreeDesign!$A$3:$C$500,2,FALSE)</f>
        <v>5</v>
      </c>
      <c r="C104">
        <f>VLOOKUP(primary[[#This Row],[id]],TreeDesign!$A$3:$C$500,3,FALSE)</f>
        <v>42</v>
      </c>
      <c r="D104" t="s">
        <v>480</v>
      </c>
      <c r="E104" t="s">
        <v>480</v>
      </c>
      <c r="F104" s="20" t="s">
        <v>588</v>
      </c>
      <c r="G104" s="19" t="s">
        <v>353</v>
      </c>
      <c r="I104" t="s">
        <v>459</v>
      </c>
      <c r="J104" t="s">
        <v>270</v>
      </c>
      <c r="K104" t="s">
        <v>269</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299</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-2400,456,0
    scale = 0.6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1018</v>
      </c>
      <c r="B105">
        <f>VLOOKUP(primary[[#This Row],[id]],TreeDesign!$A$3:$C$500,2,FALSE)</f>
        <v>5</v>
      </c>
      <c r="C105">
        <f>VLOOKUP(primary[[#This Row],[id]],TreeDesign!$A$3:$C$500,3,FALSE)</f>
        <v>43</v>
      </c>
      <c r="D105" t="s">
        <v>1021</v>
      </c>
      <c r="E105" t="s">
        <v>1021</v>
      </c>
      <c r="F105" t="s">
        <v>493</v>
      </c>
      <c r="G105" s="17" t="s">
        <v>353</v>
      </c>
      <c r="I105" t="s">
        <v>1017</v>
      </c>
      <c r="J105" t="s">
        <v>270</v>
      </c>
      <c r="K105" t="s">
        <v>269</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299</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-2400,412,0
    scale = 0.6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454</v>
      </c>
      <c r="B106">
        <f>VLOOKUP(primary[[#This Row],[id]],TreeDesign!$A$3:$C$500,2,FALSE)</f>
        <v>5</v>
      </c>
      <c r="C106">
        <f>VLOOKUP(primary[[#This Row],[id]],TreeDesign!$A$3:$C$500,3,FALSE)</f>
        <v>46</v>
      </c>
      <c r="D106" t="s">
        <v>474</v>
      </c>
      <c r="E106" t="s">
        <v>474</v>
      </c>
      <c r="F106" s="20" t="s">
        <v>680</v>
      </c>
      <c r="G106" s="19" t="s">
        <v>353</v>
      </c>
      <c r="I106" t="s">
        <v>31</v>
      </c>
      <c r="J106" t="s">
        <v>270</v>
      </c>
      <c r="K106" t="s">
        <v>269</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299</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-2400,280,0
    scale = 0.6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589</v>
      </c>
      <c r="E107" t="s">
        <v>1295</v>
      </c>
      <c r="F107" t="s">
        <v>590</v>
      </c>
      <c r="G107" s="19" t="s">
        <v>353</v>
      </c>
      <c r="H107" t="s">
        <v>988</v>
      </c>
      <c r="I107" t="s">
        <v>31</v>
      </c>
      <c r="J107" t="s">
        <v>270</v>
      </c>
      <c r="K107" t="s">
        <v>269</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305</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-2400,236,0
    scale = 0.6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591</v>
      </c>
      <c r="E108" t="s">
        <v>1296</v>
      </c>
      <c r="F108" t="s">
        <v>592</v>
      </c>
      <c r="G108" s="19" t="s">
        <v>353</v>
      </c>
      <c r="H108" t="s">
        <v>593</v>
      </c>
      <c r="I108" t="s">
        <v>31</v>
      </c>
      <c r="J108" t="s">
        <v>270</v>
      </c>
      <c r="K108" t="s">
        <v>269</v>
      </c>
      <c r="L108" t="s">
        <v>17</v>
      </c>
      <c r="M108" t="s">
        <v>270</v>
      </c>
      <c r="N108" t="s">
        <v>269</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390</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-2400,148,0
    scale = 0.6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594</v>
      </c>
      <c r="E109" t="s">
        <v>1297</v>
      </c>
      <c r="F109" t="s">
        <v>595</v>
      </c>
      <c r="G109" s="19" t="s">
        <v>353</v>
      </c>
      <c r="H109" t="s">
        <v>596</v>
      </c>
      <c r="I109" t="s">
        <v>17</v>
      </c>
      <c r="J109" t="s">
        <v>270</v>
      </c>
      <c r="K109" t="s">
        <v>269</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390</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-2400,104,0
    scale = 0.6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1479</v>
      </c>
      <c r="B110" s="17">
        <f>VLOOKUP(primary[[#This Row],[id]],TreeDesign!$A$3:$C$500,2,FALSE)</f>
        <v>5</v>
      </c>
      <c r="C110" s="17">
        <f>VLOOKUP(primary[[#This Row],[id]],TreeDesign!$A$3:$C$500,3,FALSE)</f>
        <v>51</v>
      </c>
      <c r="D110" t="s">
        <v>1494</v>
      </c>
      <c r="E110" t="s">
        <v>1463</v>
      </c>
      <c r="F110" t="s">
        <v>1509</v>
      </c>
      <c r="G110" s="18" t="s">
        <v>353</v>
      </c>
      <c r="H110" t="s">
        <v>1524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299</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-2400,60,0
    scale = 0.6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1060</v>
      </c>
      <c r="B111" s="17">
        <f>VLOOKUP(primary[[#This Row],[id]],TreeDesign!$A$3:$C$500,2,FALSE)</f>
        <v>5.5</v>
      </c>
      <c r="C111" s="17">
        <f>VLOOKUP(primary[[#This Row],[id]],TreeDesign!$A$3:$C$500,3,FALSE)</f>
        <v>15</v>
      </c>
      <c r="D111" t="s">
        <v>1090</v>
      </c>
      <c r="E111" t="s">
        <v>1090</v>
      </c>
      <c r="F111" s="20" t="s">
        <v>1123</v>
      </c>
      <c r="G111" s="18" t="s">
        <v>352</v>
      </c>
      <c r="I111" t="s">
        <v>33</v>
      </c>
      <c r="J111" t="s">
        <v>270</v>
      </c>
      <c r="K111" t="s">
        <v>269</v>
      </c>
      <c r="O111" t="s">
        <v>1101</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299</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-2350,1644,0
    scale = 0.6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335</v>
      </c>
      <c r="E112" t="s">
        <v>335</v>
      </c>
      <c r="F112" t="s">
        <v>342</v>
      </c>
      <c r="G112" s="19" t="s">
        <v>352</v>
      </c>
      <c r="I112" t="s">
        <v>36</v>
      </c>
      <c r="J112" t="s">
        <v>270</v>
      </c>
      <c r="K112" t="s">
        <v>269</v>
      </c>
      <c r="O112" t="s">
        <v>1101</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299</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-2350,1600,0
    scale = 0.6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1048</v>
      </c>
      <c r="B113">
        <f>VLOOKUP(primary[[#This Row],[id]],TreeDesign!$A$3:$C$500,2,FALSE)</f>
        <v>5.5</v>
      </c>
      <c r="C113">
        <f>VLOOKUP(primary[[#This Row],[id]],TreeDesign!$A$3:$C$500,3,FALSE)</f>
        <v>18</v>
      </c>
      <c r="D113" t="s">
        <v>1075</v>
      </c>
      <c r="E113" t="s">
        <v>1075</v>
      </c>
      <c r="F113" s="20" t="s">
        <v>1112</v>
      </c>
      <c r="G113" s="19" t="s">
        <v>352</v>
      </c>
      <c r="I113" t="s">
        <v>36</v>
      </c>
      <c r="J113" t="s">
        <v>270</v>
      </c>
      <c r="K113" t="s">
        <v>269</v>
      </c>
      <c r="O113" t="s">
        <v>1101</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299</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-2350,1512,0
    scale = 0.6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597</v>
      </c>
      <c r="E114" t="s">
        <v>597</v>
      </c>
      <c r="F114" t="s">
        <v>598</v>
      </c>
      <c r="G114" s="19" t="s">
        <v>353</v>
      </c>
      <c r="I114" t="s">
        <v>46</v>
      </c>
      <c r="J114" t="s">
        <v>270</v>
      </c>
      <c r="K114" t="s">
        <v>269</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299</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-2350,720,0
    scale = 0.6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506</v>
      </c>
      <c r="E115" t="s">
        <v>506</v>
      </c>
      <c r="F115" t="s">
        <v>505</v>
      </c>
      <c r="G115" s="17" t="s">
        <v>353</v>
      </c>
      <c r="I115" t="s">
        <v>48</v>
      </c>
      <c r="J115" t="s">
        <v>270</v>
      </c>
      <c r="K115" t="s">
        <v>269</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299</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-2350,676,0
    scale = 0.6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1449</v>
      </c>
      <c r="B116" s="17">
        <f>VLOOKUP(primary[[#This Row],[id]],TreeDesign!$A$3:$C$500,2,FALSE)</f>
        <v>6</v>
      </c>
      <c r="C116" s="17">
        <f>VLOOKUP(primary[[#This Row],[id]],TreeDesign!$A$3:$C$500,3,FALSE)</f>
        <v>1</v>
      </c>
      <c r="D116" s="22" t="s">
        <v>1464</v>
      </c>
      <c r="E116" s="22" t="s">
        <v>1464</v>
      </c>
      <c r="F116" s="22" t="s">
        <v>1464</v>
      </c>
      <c r="G116" s="18" t="s">
        <v>353</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299</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-2200,2260,0
    scale = 0.6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366</v>
      </c>
      <c r="E117" t="s">
        <v>366</v>
      </c>
      <c r="F117" t="s">
        <v>373</v>
      </c>
      <c r="G117" s="17" t="s">
        <v>353</v>
      </c>
      <c r="I117" t="s">
        <v>34</v>
      </c>
      <c r="J117" t="s">
        <v>270</v>
      </c>
      <c r="K117" t="s">
        <v>269</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299</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-2200,2216,0
    scale = 0.6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733</v>
      </c>
      <c r="B118" s="17">
        <f>VLOOKUP(primary[[#This Row],[id]],TreeDesign!$A$3:$C$500,2,FALSE)</f>
        <v>6</v>
      </c>
      <c r="C118" s="17">
        <f>VLOOKUP(primary[[#This Row],[id]],TreeDesign!$A$3:$C$500,3,FALSE)</f>
        <v>5</v>
      </c>
      <c r="D118" t="s">
        <v>734</v>
      </c>
      <c r="E118" t="s">
        <v>734</v>
      </c>
      <c r="F118" t="s">
        <v>735</v>
      </c>
      <c r="G118" s="18" t="s">
        <v>353</v>
      </c>
      <c r="I118" t="s">
        <v>36</v>
      </c>
      <c r="J118" t="s">
        <v>270</v>
      </c>
      <c r="K118" t="s">
        <v>269</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299</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-2200,2084,0
    scale = 0.6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511</v>
      </c>
      <c r="E119" t="s">
        <v>1298</v>
      </c>
      <c r="F119" t="s">
        <v>512</v>
      </c>
      <c r="G119" s="17" t="s">
        <v>353</v>
      </c>
      <c r="H119" t="s">
        <v>513</v>
      </c>
      <c r="I119" t="s">
        <v>32</v>
      </c>
      <c r="J119" t="s">
        <v>270</v>
      </c>
      <c r="K119" t="s">
        <v>269</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305</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-2200,1820,0
    scale = 0.6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624</v>
      </c>
      <c r="E120" t="s">
        <v>1299</v>
      </c>
      <c r="F120" t="s">
        <v>625</v>
      </c>
      <c r="G120" s="19" t="s">
        <v>353</v>
      </c>
      <c r="H120" t="s">
        <v>626</v>
      </c>
      <c r="I120" t="s">
        <v>33</v>
      </c>
      <c r="J120" t="s">
        <v>270</v>
      </c>
      <c r="K120" t="s">
        <v>269</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305</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-2200,1688,0
    scale = 0.6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383</v>
      </c>
      <c r="E121" t="s">
        <v>1300</v>
      </c>
      <c r="F121" t="s">
        <v>384</v>
      </c>
      <c r="G121" s="17" t="s">
        <v>353</v>
      </c>
      <c r="H121" t="s">
        <v>990</v>
      </c>
      <c r="I121" t="s">
        <v>36</v>
      </c>
      <c r="J121" t="s">
        <v>270</v>
      </c>
      <c r="K121" t="s">
        <v>269</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305</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-2200,1556,0
    scale = 0.6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406</v>
      </c>
      <c r="E122" t="s">
        <v>1301</v>
      </c>
      <c r="F122" t="s">
        <v>407</v>
      </c>
      <c r="G122" s="17" t="s">
        <v>353</v>
      </c>
      <c r="H122" t="s">
        <v>408</v>
      </c>
      <c r="I122" t="s">
        <v>37</v>
      </c>
      <c r="J122" t="s">
        <v>270</v>
      </c>
      <c r="K122" t="s">
        <v>269</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305</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-2200,1424,0
    scale = 0.6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643</v>
      </c>
      <c r="E123" t="s">
        <v>643</v>
      </c>
      <c r="F123" t="s">
        <v>642</v>
      </c>
      <c r="G123" s="19" t="s">
        <v>353</v>
      </c>
      <c r="I123" t="s">
        <v>38</v>
      </c>
      <c r="J123" t="s">
        <v>270</v>
      </c>
      <c r="K123" t="s">
        <v>269</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299</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-2200,1380,0
    scale = 0.6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644</v>
      </c>
      <c r="E124" t="s">
        <v>644</v>
      </c>
      <c r="F124" t="s">
        <v>651</v>
      </c>
      <c r="G124" s="19" t="s">
        <v>353</v>
      </c>
      <c r="I124" t="s">
        <v>39</v>
      </c>
      <c r="J124" t="s">
        <v>270</v>
      </c>
      <c r="K124" t="s">
        <v>269</v>
      </c>
      <c r="L124" t="s">
        <v>499</v>
      </c>
      <c r="M124" t="s">
        <v>270</v>
      </c>
      <c r="N124" t="s">
        <v>269</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299</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-2200,1292,0
    scale = 0.6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462</v>
      </c>
      <c r="B125">
        <f>VLOOKUP(primary[[#This Row],[id]],TreeDesign!$A$3:$C$500,2,FALSE)</f>
        <v>6</v>
      </c>
      <c r="C125">
        <f>VLOOKUP(primary[[#This Row],[id]],TreeDesign!$A$3:$C$500,3,FALSE)</f>
        <v>24</v>
      </c>
      <c r="D125" t="s">
        <v>482</v>
      </c>
      <c r="E125" t="s">
        <v>482</v>
      </c>
      <c r="F125" s="20" t="s">
        <v>498</v>
      </c>
      <c r="G125" s="17" t="s">
        <v>353</v>
      </c>
      <c r="I125" t="s">
        <v>499</v>
      </c>
      <c r="J125" t="s">
        <v>270</v>
      </c>
      <c r="K125" t="s">
        <v>269</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299</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-2200,1248,0
    scale = 0.6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430</v>
      </c>
      <c r="E126" t="s">
        <v>1302</v>
      </c>
      <c r="F126" t="s">
        <v>431</v>
      </c>
      <c r="G126" s="17" t="s">
        <v>353</v>
      </c>
      <c r="H126" t="s">
        <v>432</v>
      </c>
      <c r="I126" t="s">
        <v>40</v>
      </c>
      <c r="J126" t="s">
        <v>270</v>
      </c>
      <c r="K126" t="s">
        <v>269</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305</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-2200,1204,0
    scale = 0.6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652</v>
      </c>
      <c r="E127" t="s">
        <v>1028</v>
      </c>
      <c r="F127" t="s">
        <v>653</v>
      </c>
      <c r="G127" s="19" t="s">
        <v>353</v>
      </c>
      <c r="H127" t="s">
        <v>654</v>
      </c>
      <c r="I127" t="s">
        <v>41</v>
      </c>
      <c r="J127" t="s">
        <v>270</v>
      </c>
      <c r="K127" t="s">
        <v>269</v>
      </c>
      <c r="L127" t="s">
        <v>40</v>
      </c>
      <c r="M127" t="s">
        <v>270</v>
      </c>
      <c r="N127" t="s">
        <v>269</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305</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-2200,1160,0
    scale = 0.6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655</v>
      </c>
      <c r="E128" t="s">
        <v>1303</v>
      </c>
      <c r="F128" t="s">
        <v>656</v>
      </c>
      <c r="G128" s="19" t="s">
        <v>353</v>
      </c>
      <c r="H128" t="s">
        <v>657</v>
      </c>
      <c r="I128" t="s">
        <v>42</v>
      </c>
      <c r="J128" t="s">
        <v>270</v>
      </c>
      <c r="K128" t="s">
        <v>269</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305</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-2200,1072,0
    scale = 0.6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658</v>
      </c>
      <c r="E129" t="s">
        <v>1304</v>
      </c>
      <c r="F129" t="s">
        <v>659</v>
      </c>
      <c r="G129" s="19" t="s">
        <v>353</v>
      </c>
      <c r="H129" t="s">
        <v>660</v>
      </c>
      <c r="I129" t="s">
        <v>43</v>
      </c>
      <c r="J129" t="s">
        <v>270</v>
      </c>
      <c r="K129" t="s">
        <v>269</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305</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-2200,1028,0
    scale = 0.6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534</v>
      </c>
      <c r="E130" t="s">
        <v>1305</v>
      </c>
      <c r="F130" t="s">
        <v>535</v>
      </c>
      <c r="G130" s="19" t="s">
        <v>353</v>
      </c>
      <c r="H130" t="s">
        <v>536</v>
      </c>
      <c r="I130" t="s">
        <v>45</v>
      </c>
      <c r="J130" t="s">
        <v>270</v>
      </c>
      <c r="K130" t="s">
        <v>269</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390</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-2200,984,0
    scale = 0.6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661</v>
      </c>
      <c r="E131" t="s">
        <v>1306</v>
      </c>
      <c r="F131" t="s">
        <v>662</v>
      </c>
      <c r="G131" s="19" t="s">
        <v>353</v>
      </c>
      <c r="H131" t="s">
        <v>663</v>
      </c>
      <c r="I131" t="s">
        <v>44</v>
      </c>
      <c r="J131" t="s">
        <v>270</v>
      </c>
      <c r="K131" t="s">
        <v>269</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305</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-2200,940,0
    scale = 0.6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664</v>
      </c>
      <c r="E132" t="s">
        <v>1307</v>
      </c>
      <c r="F132" t="s">
        <v>665</v>
      </c>
      <c r="G132" s="19" t="s">
        <v>353</v>
      </c>
      <c r="H132" t="s">
        <v>666</v>
      </c>
      <c r="I132" t="s">
        <v>49</v>
      </c>
      <c r="J132" t="s">
        <v>270</v>
      </c>
      <c r="K132" t="s">
        <v>269</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305</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-2200,896,0
    scale = 0.6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681</v>
      </c>
      <c r="E133" t="s">
        <v>1308</v>
      </c>
      <c r="F133" t="s">
        <v>682</v>
      </c>
      <c r="G133" s="19" t="s">
        <v>353</v>
      </c>
      <c r="H133" t="s">
        <v>683</v>
      </c>
      <c r="I133" t="s">
        <v>991</v>
      </c>
      <c r="J133" t="s">
        <v>270</v>
      </c>
      <c r="K133" t="s">
        <v>269</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390</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-2200,852,0
    scale = 0.6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603</v>
      </c>
      <c r="E134" t="s">
        <v>1309</v>
      </c>
      <c r="F134" t="s">
        <v>604</v>
      </c>
      <c r="G134" s="19" t="s">
        <v>353</v>
      </c>
      <c r="H134" t="s">
        <v>605</v>
      </c>
      <c r="I134" t="s">
        <v>46</v>
      </c>
      <c r="J134" t="s">
        <v>270</v>
      </c>
      <c r="K134" t="s">
        <v>269</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305</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-2200,764,0
    scale = 0.6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645</v>
      </c>
      <c r="E135" t="s">
        <v>645</v>
      </c>
      <c r="F135" t="s">
        <v>668</v>
      </c>
      <c r="G135" s="19" t="s">
        <v>353</v>
      </c>
      <c r="I135" t="s">
        <v>50</v>
      </c>
      <c r="J135" t="s">
        <v>270</v>
      </c>
      <c r="K135" t="s">
        <v>269</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299</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-2200,588,0
    scale = 0.6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669</v>
      </c>
      <c r="E136" t="s">
        <v>1310</v>
      </c>
      <c r="F136" t="s">
        <v>670</v>
      </c>
      <c r="G136" s="19" t="s">
        <v>353</v>
      </c>
      <c r="H136" t="s">
        <v>671</v>
      </c>
      <c r="I136" t="s">
        <v>51</v>
      </c>
      <c r="J136" t="s">
        <v>270</v>
      </c>
      <c r="K136" t="s">
        <v>269</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305</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-2200,544,0
    scale = 0.6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672</v>
      </c>
      <c r="E137" t="s">
        <v>672</v>
      </c>
      <c r="F137" t="s">
        <v>673</v>
      </c>
      <c r="G137" s="19" t="s">
        <v>353</v>
      </c>
      <c r="I137" t="s">
        <v>460</v>
      </c>
      <c r="J137" t="s">
        <v>270</v>
      </c>
      <c r="K137" t="s">
        <v>269</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299</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-2200,456,0
    scale = 0.6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646</v>
      </c>
      <c r="E138" t="s">
        <v>646</v>
      </c>
      <c r="F138" t="s">
        <v>674</v>
      </c>
      <c r="G138" s="19" t="s">
        <v>353</v>
      </c>
      <c r="I138" t="s">
        <v>1018</v>
      </c>
      <c r="J138" t="s">
        <v>270</v>
      </c>
      <c r="K138" t="s">
        <v>269</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299</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-2200,412,0
    scale = 0.6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456</v>
      </c>
      <c r="B139">
        <f>VLOOKUP(primary[[#This Row],[id]],TreeDesign!$A$3:$C$500,2,FALSE)</f>
        <v>6</v>
      </c>
      <c r="C139">
        <f>VLOOKUP(primary[[#This Row],[id]],TreeDesign!$A$3:$C$500,3,FALSE)</f>
        <v>44</v>
      </c>
      <c r="D139" t="s">
        <v>476</v>
      </c>
      <c r="E139" t="s">
        <v>476</v>
      </c>
      <c r="F139" s="20" t="s">
        <v>677</v>
      </c>
      <c r="G139" s="19" t="s">
        <v>353</v>
      </c>
      <c r="I139" t="s">
        <v>1018</v>
      </c>
      <c r="J139" t="s">
        <v>270</v>
      </c>
      <c r="K139" t="s">
        <v>269</v>
      </c>
      <c r="L139" t="s">
        <v>455</v>
      </c>
      <c r="M139" t="s">
        <v>270</v>
      </c>
      <c r="N139" t="s">
        <v>269</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299</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-2200,368,0
    scale = 0.6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786</v>
      </c>
      <c r="B140">
        <f>VLOOKUP(primary[[#This Row],[id]],TreeDesign!$A$3:$C$500,2,FALSE)</f>
        <v>6</v>
      </c>
      <c r="C140">
        <f>VLOOKUP(primary[[#This Row],[id]],TreeDesign!$A$3:$C$500,3,FALSE)</f>
        <v>46</v>
      </c>
      <c r="D140" t="s">
        <v>787</v>
      </c>
      <c r="E140" t="s">
        <v>787</v>
      </c>
      <c r="F140" t="s">
        <v>788</v>
      </c>
      <c r="G140" s="19" t="s">
        <v>353</v>
      </c>
      <c r="I140" t="s">
        <v>454</v>
      </c>
      <c r="J140" t="s">
        <v>270</v>
      </c>
      <c r="K140" t="s">
        <v>269</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299</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-2200,280,0
    scale = 0.6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678</v>
      </c>
      <c r="E141" t="s">
        <v>1311</v>
      </c>
      <c r="F141" t="s">
        <v>679</v>
      </c>
      <c r="G141" s="19" t="s">
        <v>353</v>
      </c>
      <c r="H141" t="s">
        <v>987</v>
      </c>
      <c r="I141" t="s">
        <v>52</v>
      </c>
      <c r="J141" t="s">
        <v>270</v>
      </c>
      <c r="K141" t="s">
        <v>269</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305</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-2200,236,0
    scale = 0.6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684</v>
      </c>
      <c r="E142" t="s">
        <v>1312</v>
      </c>
      <c r="F142" t="s">
        <v>685</v>
      </c>
      <c r="G142" s="19" t="s">
        <v>353</v>
      </c>
      <c r="H142" t="s">
        <v>686</v>
      </c>
      <c r="I142" t="s">
        <v>53</v>
      </c>
      <c r="J142" t="s">
        <v>270</v>
      </c>
      <c r="K142" t="s">
        <v>269</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390</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-2200,148,0
    scale = 0.6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647</v>
      </c>
      <c r="E143" t="s">
        <v>647</v>
      </c>
      <c r="F143" t="s">
        <v>687</v>
      </c>
      <c r="G143" s="19" t="s">
        <v>353</v>
      </c>
      <c r="I143" t="s">
        <v>54</v>
      </c>
      <c r="J143" t="s">
        <v>270</v>
      </c>
      <c r="K143" t="s">
        <v>269</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299</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-2200,104,0
    scale = 0.6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1480</v>
      </c>
      <c r="B144" s="17">
        <f>VLOOKUP(primary[[#This Row],[id]],TreeDesign!$A$3:$C$500,2,FALSE)</f>
        <v>6</v>
      </c>
      <c r="C144" s="17">
        <f>VLOOKUP(primary[[#This Row],[id]],TreeDesign!$A$3:$C$500,3,FALSE)</f>
        <v>51</v>
      </c>
      <c r="D144" t="s">
        <v>1495</v>
      </c>
      <c r="E144" t="s">
        <v>1464</v>
      </c>
      <c r="F144" t="s">
        <v>1510</v>
      </c>
      <c r="G144" s="18" t="s">
        <v>353</v>
      </c>
      <c r="H144" t="s">
        <v>1525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299</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-2200,60,0
    scale = 0.6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1061</v>
      </c>
      <c r="B145" s="17">
        <f>VLOOKUP(primary[[#This Row],[id]],TreeDesign!$A$3:$C$500,2,FALSE)</f>
        <v>6.5</v>
      </c>
      <c r="C145" s="17">
        <f>VLOOKUP(primary[[#This Row],[id]],TreeDesign!$A$3:$C$500,3,FALSE)</f>
        <v>15</v>
      </c>
      <c r="D145" t="s">
        <v>1091</v>
      </c>
      <c r="E145" t="s">
        <v>1091</v>
      </c>
      <c r="F145" s="20" t="s">
        <v>1124</v>
      </c>
      <c r="G145" s="18" t="s">
        <v>352</v>
      </c>
      <c r="I145" t="s">
        <v>56</v>
      </c>
      <c r="J145" t="s">
        <v>270</v>
      </c>
      <c r="K145" t="s">
        <v>269</v>
      </c>
      <c r="O145" t="s">
        <v>1101</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299</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-2150,1644,0
    scale = 0.6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338</v>
      </c>
      <c r="E146" t="s">
        <v>338</v>
      </c>
      <c r="F146" t="s">
        <v>343</v>
      </c>
      <c r="G146" s="19" t="s">
        <v>352</v>
      </c>
      <c r="I146" t="s">
        <v>59</v>
      </c>
      <c r="J146" t="s">
        <v>270</v>
      </c>
      <c r="K146" t="s">
        <v>269</v>
      </c>
      <c r="O146" t="s">
        <v>1101</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299</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-2150,1600,0
    scale = 0.6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1049</v>
      </c>
      <c r="B147">
        <f>VLOOKUP(primary[[#This Row],[id]],TreeDesign!$A$3:$C$500,2,FALSE)</f>
        <v>6.5</v>
      </c>
      <c r="C147">
        <f>VLOOKUP(primary[[#This Row],[id]],TreeDesign!$A$3:$C$500,3,FALSE)</f>
        <v>18</v>
      </c>
      <c r="D147" t="s">
        <v>1076</v>
      </c>
      <c r="E147" t="s">
        <v>1076</v>
      </c>
      <c r="F147" s="20" t="s">
        <v>1113</v>
      </c>
      <c r="G147" s="19" t="s">
        <v>352</v>
      </c>
      <c r="I147" t="s">
        <v>59</v>
      </c>
      <c r="J147" t="s">
        <v>270</v>
      </c>
      <c r="K147" t="s">
        <v>269</v>
      </c>
      <c r="O147" t="s">
        <v>1101</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299</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-2150,1512,0
    scale = 0.6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599</v>
      </c>
      <c r="E148" t="s">
        <v>599</v>
      </c>
      <c r="F148" t="s">
        <v>600</v>
      </c>
      <c r="G148" s="19" t="s">
        <v>353</v>
      </c>
      <c r="I148" t="s">
        <v>47</v>
      </c>
      <c r="J148" t="s">
        <v>270</v>
      </c>
      <c r="K148" t="s">
        <v>269</v>
      </c>
      <c r="L148" t="s">
        <v>69</v>
      </c>
      <c r="M148" t="s">
        <v>270</v>
      </c>
      <c r="N148" t="s">
        <v>269</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299</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-2150,720,0
    scale = 0.6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1450</v>
      </c>
      <c r="B149" s="17">
        <f>VLOOKUP(primary[[#This Row],[id]],TreeDesign!$A$3:$C$500,2,FALSE)</f>
        <v>7</v>
      </c>
      <c r="C149" s="17">
        <f>VLOOKUP(primary[[#This Row],[id]],TreeDesign!$A$3:$C$500,3,FALSE)</f>
        <v>1</v>
      </c>
      <c r="D149" s="22" t="s">
        <v>1465</v>
      </c>
      <c r="E149" s="22" t="s">
        <v>1465</v>
      </c>
      <c r="F149" s="22" t="s">
        <v>1465</v>
      </c>
      <c r="G149" s="18" t="s">
        <v>353</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299</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-2000,2260,0
    scale = 0.6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367</v>
      </c>
      <c r="E150" t="s">
        <v>367</v>
      </c>
      <c r="F150" t="s">
        <v>374</v>
      </c>
      <c r="G150" s="17" t="s">
        <v>353</v>
      </c>
      <c r="I150" t="s">
        <v>57</v>
      </c>
      <c r="J150" t="s">
        <v>270</v>
      </c>
      <c r="K150" t="s">
        <v>269</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299</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-2000,2216,0
    scale = 0.6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688</v>
      </c>
      <c r="E151" t="s">
        <v>1313</v>
      </c>
      <c r="F151" t="s">
        <v>689</v>
      </c>
      <c r="G151" s="19" t="s">
        <v>353</v>
      </c>
      <c r="H151" t="s">
        <v>690</v>
      </c>
      <c r="I151" t="s">
        <v>80</v>
      </c>
      <c r="J151" t="s">
        <v>271</v>
      </c>
      <c r="K151" t="s">
        <v>272</v>
      </c>
      <c r="L151" t="s">
        <v>733</v>
      </c>
      <c r="M151" t="s">
        <v>270</v>
      </c>
      <c r="N151" t="s">
        <v>269</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390</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-2000,2128,0
    scale = 0.6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691</v>
      </c>
      <c r="E152" t="s">
        <v>1314</v>
      </c>
      <c r="F152" t="s">
        <v>692</v>
      </c>
      <c r="G152" s="19" t="s">
        <v>353</v>
      </c>
      <c r="H152" t="s">
        <v>693</v>
      </c>
      <c r="I152" t="s">
        <v>733</v>
      </c>
      <c r="J152" t="s">
        <v>270</v>
      </c>
      <c r="K152" t="s">
        <v>269</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305</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-2000,2084,0
    scale = 0.6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627</v>
      </c>
      <c r="B153" s="17">
        <f>VLOOKUP(primary[[#This Row],[id]],TreeDesign!$A$3:$C$500,2,FALSE)</f>
        <v>7</v>
      </c>
      <c r="C153" s="17">
        <f>VLOOKUP(primary[[#This Row],[id]],TreeDesign!$A$3:$C$500,3,FALSE)</f>
        <v>9</v>
      </c>
      <c r="D153" t="s">
        <v>676</v>
      </c>
      <c r="E153" t="s">
        <v>676</v>
      </c>
      <c r="F153" t="s">
        <v>675</v>
      </c>
      <c r="G153" s="18" t="s">
        <v>353</v>
      </c>
      <c r="I153" t="s">
        <v>56</v>
      </c>
      <c r="J153" t="s">
        <v>270</v>
      </c>
      <c r="K153" t="s">
        <v>269</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299</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-2000,1908,0
    scale = 0.6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514</v>
      </c>
      <c r="E154" t="s">
        <v>514</v>
      </c>
      <c r="F154" t="s">
        <v>515</v>
      </c>
      <c r="G154" s="17" t="s">
        <v>353</v>
      </c>
      <c r="I154" t="s">
        <v>55</v>
      </c>
      <c r="J154" t="s">
        <v>270</v>
      </c>
      <c r="K154" t="s">
        <v>269</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299</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-2000,1820,0
    scale = 0.6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631</v>
      </c>
      <c r="E155" t="s">
        <v>631</v>
      </c>
      <c r="F155" t="s">
        <v>633</v>
      </c>
      <c r="G155" s="19" t="s">
        <v>353</v>
      </c>
      <c r="I155" t="s">
        <v>56</v>
      </c>
      <c r="J155" t="s">
        <v>270</v>
      </c>
      <c r="K155" t="s">
        <v>269</v>
      </c>
      <c r="L155" t="s">
        <v>59</v>
      </c>
      <c r="M155" t="s">
        <v>270</v>
      </c>
      <c r="N155" t="s">
        <v>269</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299</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-2000,1688,0
    scale = 0.6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322</v>
      </c>
      <c r="E156" t="s">
        <v>322</v>
      </c>
      <c r="F156" t="s">
        <v>385</v>
      </c>
      <c r="G156" s="17" t="s">
        <v>353</v>
      </c>
      <c r="H156" t="s">
        <v>402</v>
      </c>
      <c r="I156" t="s">
        <v>59</v>
      </c>
      <c r="J156" t="s">
        <v>270</v>
      </c>
      <c r="K156" t="s">
        <v>269</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299</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-2000,1556,0
    scale = 0.6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409</v>
      </c>
      <c r="E157" t="s">
        <v>1315</v>
      </c>
      <c r="F157" t="s">
        <v>410</v>
      </c>
      <c r="G157" s="17" t="s">
        <v>353</v>
      </c>
      <c r="H157" t="s">
        <v>411</v>
      </c>
      <c r="I157" t="s">
        <v>60</v>
      </c>
      <c r="J157" t="s">
        <v>270</v>
      </c>
      <c r="K157" t="s">
        <v>269</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305</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-2000,1424,0
    scale = 0.6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204</v>
      </c>
      <c r="B158">
        <f>VLOOKUP(primary[[#This Row],[id]],TreeDesign!$A$3:$C$500,2,FALSE)</f>
        <v>7</v>
      </c>
      <c r="C158">
        <f>VLOOKUP(primary[[#This Row],[id]],TreeDesign!$A$3:$C$500,3,FALSE)</f>
        <v>21</v>
      </c>
      <c r="D158" t="s">
        <v>648</v>
      </c>
      <c r="E158" t="s">
        <v>648</v>
      </c>
      <c r="F158" t="s">
        <v>744</v>
      </c>
      <c r="G158" s="19" t="s">
        <v>353</v>
      </c>
      <c r="I158" t="s">
        <v>61</v>
      </c>
      <c r="J158" t="s">
        <v>270</v>
      </c>
      <c r="K158" t="s">
        <v>269</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299</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-2000,1380,0
    scale = 0.6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649</v>
      </c>
      <c r="E159" t="s">
        <v>649</v>
      </c>
      <c r="F159" t="s">
        <v>749</v>
      </c>
      <c r="G159" s="19" t="s">
        <v>353</v>
      </c>
      <c r="I159" t="s">
        <v>62</v>
      </c>
      <c r="J159" t="s">
        <v>270</v>
      </c>
      <c r="K159" t="s">
        <v>269</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299</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-2000,1292,0
    scale = 0.6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750</v>
      </c>
      <c r="E160" t="s">
        <v>1316</v>
      </c>
      <c r="F160" t="s">
        <v>751</v>
      </c>
      <c r="G160" s="19" t="s">
        <v>353</v>
      </c>
      <c r="H160" t="s">
        <v>752</v>
      </c>
      <c r="I160" t="s">
        <v>63</v>
      </c>
      <c r="J160" t="s">
        <v>270</v>
      </c>
      <c r="K160" t="s">
        <v>269</v>
      </c>
      <c r="L160" t="s">
        <v>462</v>
      </c>
      <c r="M160" t="s">
        <v>270</v>
      </c>
      <c r="N160" t="s">
        <v>269</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305</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-2000,1248,0
    scale = 0.6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753</v>
      </c>
      <c r="E161" t="s">
        <v>1317</v>
      </c>
      <c r="F161" t="s">
        <v>754</v>
      </c>
      <c r="G161" s="19" t="s">
        <v>353</v>
      </c>
      <c r="H161" t="s">
        <v>755</v>
      </c>
      <c r="I161" t="s">
        <v>63</v>
      </c>
      <c r="J161" t="s">
        <v>270</v>
      </c>
      <c r="K161" t="s">
        <v>269</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305</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-2000,1204,0
    scale = 0.6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756</v>
      </c>
      <c r="E162" t="s">
        <v>1318</v>
      </c>
      <c r="F162" t="s">
        <v>757</v>
      </c>
      <c r="G162" s="19" t="s">
        <v>353</v>
      </c>
      <c r="H162" t="s">
        <v>758</v>
      </c>
      <c r="I162" t="s">
        <v>64</v>
      </c>
      <c r="J162" t="s">
        <v>270</v>
      </c>
      <c r="K162" t="s">
        <v>269</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390</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-2000,1160,0
    scale = 0.6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759</v>
      </c>
      <c r="E163" t="s">
        <v>1319</v>
      </c>
      <c r="F163" t="s">
        <v>760</v>
      </c>
      <c r="G163" s="19" t="s">
        <v>353</v>
      </c>
      <c r="H163" t="s">
        <v>761</v>
      </c>
      <c r="I163" t="s">
        <v>65</v>
      </c>
      <c r="J163" t="s">
        <v>270</v>
      </c>
      <c r="K163" t="s">
        <v>269</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305</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-2000,1072,0
    scale = 0.6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762</v>
      </c>
      <c r="E164" t="s">
        <v>1320</v>
      </c>
      <c r="F164" t="s">
        <v>763</v>
      </c>
      <c r="G164" s="19" t="s">
        <v>353</v>
      </c>
      <c r="H164" t="s">
        <v>764</v>
      </c>
      <c r="I164" t="s">
        <v>66</v>
      </c>
      <c r="J164" t="s">
        <v>270</v>
      </c>
      <c r="K164" t="s">
        <v>269</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305</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-2000,1028,0
    scale = 0.6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537</v>
      </c>
      <c r="E165" t="s">
        <v>537</v>
      </c>
      <c r="F165" t="s">
        <v>538</v>
      </c>
      <c r="G165" s="19" t="s">
        <v>353</v>
      </c>
      <c r="I165" t="s">
        <v>67</v>
      </c>
      <c r="J165" t="s">
        <v>270</v>
      </c>
      <c r="K165" t="s">
        <v>269</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299</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-2000,984,0
    scale = 0.6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765</v>
      </c>
      <c r="E166" t="s">
        <v>1321</v>
      </c>
      <c r="F166" t="s">
        <v>766</v>
      </c>
      <c r="G166" s="19" t="s">
        <v>353</v>
      </c>
      <c r="H166" t="s">
        <v>767</v>
      </c>
      <c r="I166" t="s">
        <v>68</v>
      </c>
      <c r="J166" t="s">
        <v>270</v>
      </c>
      <c r="K166" t="s">
        <v>269</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305</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-2000,940,0
    scale = 0.6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457</v>
      </c>
      <c r="B167">
        <f>VLOOKUP(primary[[#This Row],[id]],TreeDesign!$A$3:$C$500,2,FALSE)</f>
        <v>7</v>
      </c>
      <c r="C167">
        <f>VLOOKUP(primary[[#This Row],[id]],TreeDesign!$A$3:$C$500,3,FALSE)</f>
        <v>32</v>
      </c>
      <c r="D167" t="s">
        <v>477</v>
      </c>
      <c r="E167" t="s">
        <v>477</v>
      </c>
      <c r="F167" s="20" t="s">
        <v>768</v>
      </c>
      <c r="G167" s="19" t="s">
        <v>353</v>
      </c>
      <c r="I167" t="s">
        <v>72</v>
      </c>
      <c r="J167" t="s">
        <v>270</v>
      </c>
      <c r="K167" t="s">
        <v>269</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299</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-2000,896,0
    scale = 0.6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785</v>
      </c>
      <c r="E168" t="s">
        <v>785</v>
      </c>
      <c r="F168" t="s">
        <v>789</v>
      </c>
      <c r="G168" s="19" t="s">
        <v>353</v>
      </c>
      <c r="I168" t="s">
        <v>103</v>
      </c>
      <c r="J168" t="s">
        <v>270</v>
      </c>
      <c r="K168" t="s">
        <v>269</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299</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-2000,852,0
    scale = 0.6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606</v>
      </c>
      <c r="E169" t="s">
        <v>1322</v>
      </c>
      <c r="F169" t="s">
        <v>607</v>
      </c>
      <c r="G169" s="19" t="s">
        <v>353</v>
      </c>
      <c r="H169" t="s">
        <v>608</v>
      </c>
      <c r="I169" t="s">
        <v>69</v>
      </c>
      <c r="J169" t="s">
        <v>270</v>
      </c>
      <c r="K169" t="s">
        <v>269</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390</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-2000,764,0
    scale = 0.6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650</v>
      </c>
      <c r="E170" t="s">
        <v>650</v>
      </c>
      <c r="F170" t="s">
        <v>769</v>
      </c>
      <c r="G170" s="19" t="s">
        <v>353</v>
      </c>
      <c r="H170" t="s">
        <v>770</v>
      </c>
      <c r="I170" t="s">
        <v>73</v>
      </c>
      <c r="J170" t="s">
        <v>270</v>
      </c>
      <c r="K170" t="s">
        <v>269</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305</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-2000,588,0
    scale = 0.6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771</v>
      </c>
      <c r="E171" t="s">
        <v>1323</v>
      </c>
      <c r="F171" t="s">
        <v>772</v>
      </c>
      <c r="G171" s="19" t="s">
        <v>353</v>
      </c>
      <c r="H171" t="s">
        <v>773</v>
      </c>
      <c r="I171" t="s">
        <v>75</v>
      </c>
      <c r="J171" t="s">
        <v>270</v>
      </c>
      <c r="K171" t="s">
        <v>269</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305</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-2000,544,0
    scale = 0.6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774</v>
      </c>
      <c r="E172" t="s">
        <v>774</v>
      </c>
      <c r="F172" t="s">
        <v>775</v>
      </c>
      <c r="G172" s="19" t="s">
        <v>353</v>
      </c>
      <c r="I172" t="s">
        <v>142</v>
      </c>
      <c r="J172" t="s">
        <v>270</v>
      </c>
      <c r="K172" t="s">
        <v>269</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299</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-2000,456,0
    scale = 0.6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776</v>
      </c>
      <c r="E173" t="s">
        <v>776</v>
      </c>
      <c r="F173" t="s">
        <v>778</v>
      </c>
      <c r="G173" s="19" t="s">
        <v>353</v>
      </c>
      <c r="H173" t="s">
        <v>779</v>
      </c>
      <c r="I173" t="s">
        <v>74</v>
      </c>
      <c r="J173" t="s">
        <v>270</v>
      </c>
      <c r="K173" t="s">
        <v>269</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305</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-2000,412,0
    scale = 0.6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834</v>
      </c>
      <c r="E174" t="s">
        <v>1325</v>
      </c>
      <c r="F174" t="s">
        <v>835</v>
      </c>
      <c r="G174" s="19" t="s">
        <v>353</v>
      </c>
      <c r="H174" t="s">
        <v>836</v>
      </c>
      <c r="I174" t="s">
        <v>786</v>
      </c>
      <c r="J174" t="s">
        <v>270</v>
      </c>
      <c r="K174" t="s">
        <v>269</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390</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-2000,280,0
    scale = 0.6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782</v>
      </c>
      <c r="E175" t="s">
        <v>1324</v>
      </c>
      <c r="F175" t="s">
        <v>783</v>
      </c>
      <c r="G175" s="19" t="s">
        <v>353</v>
      </c>
      <c r="H175" t="s">
        <v>784</v>
      </c>
      <c r="I175" t="s">
        <v>76</v>
      </c>
      <c r="J175" t="s">
        <v>270</v>
      </c>
      <c r="K175" t="s">
        <v>269</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305</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-2000,236,0
    scale = 0.6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667</v>
      </c>
      <c r="E176" t="s">
        <v>667</v>
      </c>
      <c r="F176" t="s">
        <v>790</v>
      </c>
      <c r="G176" s="19" t="s">
        <v>353</v>
      </c>
      <c r="I176" t="s">
        <v>77</v>
      </c>
      <c r="J176" t="s">
        <v>270</v>
      </c>
      <c r="K176" t="s">
        <v>269</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299</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-2000,148,0
    scale = 0.6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791</v>
      </c>
      <c r="E177" t="s">
        <v>1326</v>
      </c>
      <c r="F177" t="s">
        <v>792</v>
      </c>
      <c r="G177" s="19" t="s">
        <v>353</v>
      </c>
      <c r="H177" t="s">
        <v>793</v>
      </c>
      <c r="I177" t="s">
        <v>78</v>
      </c>
      <c r="J177" t="s">
        <v>270</v>
      </c>
      <c r="K177" t="s">
        <v>269</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390</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-2000,104,0
    scale = 0.6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1481</v>
      </c>
      <c r="B178" s="17">
        <f>VLOOKUP(primary[[#This Row],[id]],TreeDesign!$A$3:$C$500,2,FALSE)</f>
        <v>7</v>
      </c>
      <c r="C178" s="17">
        <f>VLOOKUP(primary[[#This Row],[id]],TreeDesign!$A$3:$C$500,3,FALSE)</f>
        <v>51</v>
      </c>
      <c r="D178" t="s">
        <v>1496</v>
      </c>
      <c r="E178" t="s">
        <v>1465</v>
      </c>
      <c r="F178" t="s">
        <v>1511</v>
      </c>
      <c r="G178" s="18" t="s">
        <v>353</v>
      </c>
      <c r="H178" t="s">
        <v>1526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299</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-2000,60,0
    scale = 0.6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694</v>
      </c>
      <c r="E179" t="s">
        <v>1327</v>
      </c>
      <c r="F179" t="s">
        <v>695</v>
      </c>
      <c r="G179" s="19" t="s">
        <v>353</v>
      </c>
      <c r="H179" t="s">
        <v>696</v>
      </c>
      <c r="I179" t="s">
        <v>79</v>
      </c>
      <c r="J179" t="s">
        <v>270</v>
      </c>
      <c r="K179" t="s">
        <v>269</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390</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-1950,2172,0
    scale = 0.6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796</v>
      </c>
      <c r="E180" t="s">
        <v>796</v>
      </c>
      <c r="F180" t="s">
        <v>798</v>
      </c>
      <c r="G180" s="18" t="s">
        <v>353</v>
      </c>
      <c r="I180" t="s">
        <v>627</v>
      </c>
      <c r="J180" t="s">
        <v>270</v>
      </c>
      <c r="K180" t="s">
        <v>269</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299</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-1950,1864,0
    scale = 0.6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1056</v>
      </c>
      <c r="B181" s="17">
        <f>VLOOKUP(primary[[#This Row],[id]],TreeDesign!$A$3:$C$500,2,FALSE)</f>
        <v>7.5</v>
      </c>
      <c r="C181" s="17">
        <f>VLOOKUP(primary[[#This Row],[id]],TreeDesign!$A$3:$C$500,3,FALSE)</f>
        <v>13</v>
      </c>
      <c r="D181" t="s">
        <v>1082</v>
      </c>
      <c r="E181" t="s">
        <v>1082</v>
      </c>
      <c r="F181" s="20" t="s">
        <v>1125</v>
      </c>
      <c r="G181" s="18" t="s">
        <v>352</v>
      </c>
      <c r="I181" t="s">
        <v>82</v>
      </c>
      <c r="J181" t="s">
        <v>270</v>
      </c>
      <c r="K181" t="s">
        <v>269</v>
      </c>
      <c r="O181" t="s">
        <v>1101</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299</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-1950,1732,0
    scale = 0.6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1055</v>
      </c>
      <c r="B182" s="17">
        <f>VLOOKUP(primary[[#This Row],[id]],TreeDesign!$A$3:$C$500,2,FALSE)</f>
        <v>7.5</v>
      </c>
      <c r="C182" s="17">
        <f>VLOOKUP(primary[[#This Row],[id]],TreeDesign!$A$3:$C$500,3,FALSE)</f>
        <v>15</v>
      </c>
      <c r="D182" t="s">
        <v>1092</v>
      </c>
      <c r="E182" t="s">
        <v>1092</v>
      </c>
      <c r="F182" s="20" t="s">
        <v>1126</v>
      </c>
      <c r="G182" s="18" t="s">
        <v>352</v>
      </c>
      <c r="I182" t="s">
        <v>82</v>
      </c>
      <c r="J182" t="s">
        <v>270</v>
      </c>
      <c r="K182" t="s">
        <v>269</v>
      </c>
      <c r="O182" t="s">
        <v>1101</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299</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-1950,1644,0
    scale = 0.6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345</v>
      </c>
      <c r="E183" t="s">
        <v>345</v>
      </c>
      <c r="F183" t="s">
        <v>344</v>
      </c>
      <c r="G183" s="19" t="s">
        <v>352</v>
      </c>
      <c r="I183" t="s">
        <v>85</v>
      </c>
      <c r="J183" t="s">
        <v>270</v>
      </c>
      <c r="K183" t="s">
        <v>269</v>
      </c>
      <c r="O183" t="s">
        <v>1101</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299</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-1950,1600,0
    scale = 0.6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1050</v>
      </c>
      <c r="B184">
        <f>VLOOKUP(primary[[#This Row],[id]],TreeDesign!$A$3:$C$500,2,FALSE)</f>
        <v>7.5</v>
      </c>
      <c r="C184">
        <f>VLOOKUP(primary[[#This Row],[id]],TreeDesign!$A$3:$C$500,3,FALSE)</f>
        <v>18</v>
      </c>
      <c r="D184" t="s">
        <v>1077</v>
      </c>
      <c r="E184" t="s">
        <v>1077</v>
      </c>
      <c r="F184" s="20" t="s">
        <v>1114</v>
      </c>
      <c r="G184" s="19" t="s">
        <v>352</v>
      </c>
      <c r="I184" t="s">
        <v>85</v>
      </c>
      <c r="J184" t="s">
        <v>270</v>
      </c>
      <c r="K184" t="s">
        <v>269</v>
      </c>
      <c r="O184" t="s">
        <v>1101</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299</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-1950,1512,0
    scale = 0.6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601</v>
      </c>
      <c r="E185" t="s">
        <v>601</v>
      </c>
      <c r="F185" t="s">
        <v>602</v>
      </c>
      <c r="G185" s="19" t="s">
        <v>353</v>
      </c>
      <c r="I185" t="s">
        <v>95</v>
      </c>
      <c r="J185" t="s">
        <v>270</v>
      </c>
      <c r="K185" t="s">
        <v>269</v>
      </c>
      <c r="L185" t="s">
        <v>70</v>
      </c>
      <c r="M185" t="s">
        <v>270</v>
      </c>
      <c r="N185" t="s">
        <v>269</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299</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-1950,720,0
    scale = 0.6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1451</v>
      </c>
      <c r="B186" s="17">
        <f>VLOOKUP(primary[[#This Row],[id]],TreeDesign!$A$3:$C$500,2,FALSE)</f>
        <v>8</v>
      </c>
      <c r="C186" s="17">
        <f>VLOOKUP(primary[[#This Row],[id]],TreeDesign!$A$3:$C$500,3,FALSE)</f>
        <v>1</v>
      </c>
      <c r="D186" s="22" t="s">
        <v>1466</v>
      </c>
      <c r="E186" s="22" t="s">
        <v>1466</v>
      </c>
      <c r="F186" s="22" t="s">
        <v>1466</v>
      </c>
      <c r="G186" s="18" t="s">
        <v>353</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299</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-1800,2260,0
    scale = 0.6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368</v>
      </c>
      <c r="E187" t="s">
        <v>368</v>
      </c>
      <c r="F187" t="s">
        <v>375</v>
      </c>
      <c r="G187" s="17" t="s">
        <v>353</v>
      </c>
      <c r="I187" t="s">
        <v>83</v>
      </c>
      <c r="J187" t="s">
        <v>270</v>
      </c>
      <c r="K187" t="s">
        <v>269</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299</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-1800,2216,0
    scale = 0.6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697</v>
      </c>
      <c r="E188" t="s">
        <v>1328</v>
      </c>
      <c r="F188" t="s">
        <v>698</v>
      </c>
      <c r="G188" s="19" t="s">
        <v>353</v>
      </c>
      <c r="H188" t="s">
        <v>699</v>
      </c>
      <c r="I188" t="s">
        <v>79</v>
      </c>
      <c r="J188" t="s">
        <v>270</v>
      </c>
      <c r="K188" t="s">
        <v>269</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390</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-1800,2128,0
    scale = 0.6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724</v>
      </c>
      <c r="E189" t="s">
        <v>1329</v>
      </c>
      <c r="F189" t="s">
        <v>725</v>
      </c>
      <c r="G189" s="19" t="s">
        <v>353</v>
      </c>
      <c r="H189" t="s">
        <v>726</v>
      </c>
      <c r="I189" t="s">
        <v>80</v>
      </c>
      <c r="J189" t="s">
        <v>270</v>
      </c>
      <c r="K189" t="s">
        <v>269</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390</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-1800,2084,0
    scale = 0.6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794</v>
      </c>
      <c r="E190" t="s">
        <v>1330</v>
      </c>
      <c r="F190" t="s">
        <v>795</v>
      </c>
      <c r="G190" s="19" t="s">
        <v>353</v>
      </c>
      <c r="H190" t="s">
        <v>799</v>
      </c>
      <c r="I190" t="s">
        <v>627</v>
      </c>
      <c r="J190" t="s">
        <v>270</v>
      </c>
      <c r="K190" t="s">
        <v>269</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305</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-1800,1908,0
    scale = 0.6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516</v>
      </c>
      <c r="E191" t="s">
        <v>516</v>
      </c>
      <c r="F191" t="s">
        <v>517</v>
      </c>
      <c r="G191" s="17" t="s">
        <v>353</v>
      </c>
      <c r="I191" t="s">
        <v>81</v>
      </c>
      <c r="J191" t="s">
        <v>270</v>
      </c>
      <c r="K191" t="s">
        <v>269</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299</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-1800,1820,0
    scale = 0.6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632</v>
      </c>
      <c r="E192" t="s">
        <v>632</v>
      </c>
      <c r="F192" t="s">
        <v>634</v>
      </c>
      <c r="G192" s="19" t="s">
        <v>353</v>
      </c>
      <c r="I192" t="s">
        <v>82</v>
      </c>
      <c r="J192" t="s">
        <v>270</v>
      </c>
      <c r="K192" t="s">
        <v>269</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299</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-1800,1688,0
    scale = 0.6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386</v>
      </c>
      <c r="E193" t="s">
        <v>1331</v>
      </c>
      <c r="F193" t="s">
        <v>387</v>
      </c>
      <c r="G193" s="17" t="s">
        <v>353</v>
      </c>
      <c r="H193" t="s">
        <v>296</v>
      </c>
      <c r="I193" t="s">
        <v>85</v>
      </c>
      <c r="J193" t="s">
        <v>270</v>
      </c>
      <c r="K193" t="s">
        <v>269</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305</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-1800,1556,0
    scale = 0.6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412</v>
      </c>
      <c r="E194" t="s">
        <v>1332</v>
      </c>
      <c r="F194" t="s">
        <v>413</v>
      </c>
      <c r="G194" s="17" t="s">
        <v>353</v>
      </c>
      <c r="H194" t="s">
        <v>414</v>
      </c>
      <c r="I194" t="s">
        <v>86</v>
      </c>
      <c r="J194" t="s">
        <v>270</v>
      </c>
      <c r="K194" t="s">
        <v>269</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305</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-1800,1424,0
    scale = 0.6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203</v>
      </c>
      <c r="B195">
        <f>VLOOKUP(primary[[#This Row],[id]],TreeDesign!$A$3:$C$500,2,FALSE)</f>
        <v>8</v>
      </c>
      <c r="C195">
        <f>VLOOKUP(primary[[#This Row],[id]],TreeDesign!$A$3:$C$500,3,FALSE)</f>
        <v>21</v>
      </c>
      <c r="D195" t="s">
        <v>742</v>
      </c>
      <c r="E195" t="s">
        <v>742</v>
      </c>
      <c r="F195" t="s">
        <v>746</v>
      </c>
      <c r="G195" s="19" t="s">
        <v>353</v>
      </c>
      <c r="I195" t="s">
        <v>204</v>
      </c>
      <c r="J195" t="s">
        <v>270</v>
      </c>
      <c r="K195" t="s">
        <v>269</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299</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-1800,1380,0
    scale = 0.6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747</v>
      </c>
      <c r="E196" t="s">
        <v>747</v>
      </c>
      <c r="F196" t="s">
        <v>800</v>
      </c>
      <c r="G196" s="19" t="s">
        <v>353</v>
      </c>
      <c r="I196" t="s">
        <v>87</v>
      </c>
      <c r="J196" t="s">
        <v>270</v>
      </c>
      <c r="K196" t="s">
        <v>269</v>
      </c>
      <c r="L196" t="s">
        <v>128</v>
      </c>
      <c r="M196" t="s">
        <v>271</v>
      </c>
      <c r="N196" t="s">
        <v>272</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299</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-1800,1292,0
    scale = 0.6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hidden="1" x14ac:dyDescent="0.35">
      <c r="A197" s="20" t="s">
        <v>128</v>
      </c>
      <c r="B197">
        <f>VLOOKUP(primary[[#This Row],[id]],TreeDesign!$A$3:$C$500,2,FALSE)</f>
        <v>8</v>
      </c>
      <c r="C197">
        <f>VLOOKUP(primary[[#This Row],[id]],TreeDesign!$A$3:$C$500,3,FALSE)</f>
        <v>24</v>
      </c>
      <c r="D197" t="s">
        <v>801</v>
      </c>
      <c r="E197" t="s">
        <v>1333</v>
      </c>
      <c r="F197" t="s">
        <v>802</v>
      </c>
      <c r="G197" s="19" t="s">
        <v>353</v>
      </c>
      <c r="H197" t="s">
        <v>803</v>
      </c>
      <c r="I197" t="s">
        <v>804</v>
      </c>
      <c r="J197" t="s">
        <v>270</v>
      </c>
      <c r="K197" t="s">
        <v>269</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305</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-1800,1248,0
    scale = 0.6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805</v>
      </c>
      <c r="E198" t="s">
        <v>1334</v>
      </c>
      <c r="F198" t="s">
        <v>806</v>
      </c>
      <c r="G198" s="19" t="s">
        <v>353</v>
      </c>
      <c r="H198" t="s">
        <v>807</v>
      </c>
      <c r="I198" t="s">
        <v>89</v>
      </c>
      <c r="J198" t="s">
        <v>270</v>
      </c>
      <c r="K198" t="s">
        <v>269</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305</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-1800,1204,0
    scale = 0.6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808</v>
      </c>
      <c r="E199" t="s">
        <v>1335</v>
      </c>
      <c r="F199" t="s">
        <v>809</v>
      </c>
      <c r="G199" s="19" t="s">
        <v>353</v>
      </c>
      <c r="H199" t="s">
        <v>810</v>
      </c>
      <c r="I199" t="s">
        <v>90</v>
      </c>
      <c r="J199" t="s">
        <v>270</v>
      </c>
      <c r="K199" t="s">
        <v>269</v>
      </c>
      <c r="L199" t="s">
        <v>89</v>
      </c>
      <c r="M199" t="s">
        <v>270</v>
      </c>
      <c r="N199" t="s">
        <v>269</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305</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-1800,1160,0
    scale = 0.6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811</v>
      </c>
      <c r="E200" t="s">
        <v>1336</v>
      </c>
      <c r="F200" t="s">
        <v>812</v>
      </c>
      <c r="G200" s="19" t="s">
        <v>353</v>
      </c>
      <c r="H200" t="s">
        <v>813</v>
      </c>
      <c r="I200" t="s">
        <v>91</v>
      </c>
      <c r="J200" t="s">
        <v>270</v>
      </c>
      <c r="K200" t="s">
        <v>269</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305</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-1800,1072,0
    scale = 0.6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814</v>
      </c>
      <c r="E201" t="s">
        <v>1337</v>
      </c>
      <c r="F201" t="s">
        <v>815</v>
      </c>
      <c r="G201" s="19" t="s">
        <v>353</v>
      </c>
      <c r="H201" t="s">
        <v>816</v>
      </c>
      <c r="I201" t="s">
        <v>92</v>
      </c>
      <c r="J201" t="s">
        <v>270</v>
      </c>
      <c r="K201" t="s">
        <v>269</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305</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-1800,1028,0
    scale = 0.6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539</v>
      </c>
      <c r="E202" t="s">
        <v>1338</v>
      </c>
      <c r="F202" t="s">
        <v>540</v>
      </c>
      <c r="G202" s="19" t="s">
        <v>353</v>
      </c>
      <c r="H202" t="s">
        <v>541</v>
      </c>
      <c r="I202" t="s">
        <v>93</v>
      </c>
      <c r="J202" t="s">
        <v>270</v>
      </c>
      <c r="K202" t="s">
        <v>269</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390</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-1800,984,0
    scale = 0.6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817</v>
      </c>
      <c r="E203" t="s">
        <v>1339</v>
      </c>
      <c r="F203" t="s">
        <v>818</v>
      </c>
      <c r="G203" s="19" t="s">
        <v>353</v>
      </c>
      <c r="H203" t="s">
        <v>819</v>
      </c>
      <c r="I203" t="s">
        <v>94</v>
      </c>
      <c r="J203" t="s">
        <v>270</v>
      </c>
      <c r="K203" t="s">
        <v>269</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305</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-1800,940,0
    scale = 0.6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458</v>
      </c>
      <c r="B204">
        <f>VLOOKUP(primary[[#This Row],[id]],TreeDesign!$A$3:$C$500,2,FALSE)</f>
        <v>8</v>
      </c>
      <c r="C204">
        <f>VLOOKUP(primary[[#This Row],[id]],TreeDesign!$A$3:$C$500,3,FALSE)</f>
        <v>32</v>
      </c>
      <c r="D204" t="s">
        <v>478</v>
      </c>
      <c r="E204" t="s">
        <v>478</v>
      </c>
      <c r="F204" s="20" t="s">
        <v>820</v>
      </c>
      <c r="G204" s="19" t="s">
        <v>353</v>
      </c>
      <c r="I204" t="s">
        <v>457</v>
      </c>
      <c r="J204" t="s">
        <v>270</v>
      </c>
      <c r="K204" t="s">
        <v>269</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299</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-1800,896,0
    scale = 0.6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837</v>
      </c>
      <c r="E205" t="s">
        <v>1340</v>
      </c>
      <c r="F205" t="s">
        <v>838</v>
      </c>
      <c r="G205" s="19" t="s">
        <v>353</v>
      </c>
      <c r="H205" t="s">
        <v>839</v>
      </c>
      <c r="I205" t="s">
        <v>102</v>
      </c>
      <c r="J205" t="s">
        <v>270</v>
      </c>
      <c r="K205" t="s">
        <v>269</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305</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-1800,852,0
    scale = 0.6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609</v>
      </c>
      <c r="E206" t="s">
        <v>1341</v>
      </c>
      <c r="F206" t="s">
        <v>610</v>
      </c>
      <c r="G206" s="19" t="s">
        <v>353</v>
      </c>
      <c r="H206" t="s">
        <v>611</v>
      </c>
      <c r="I206" t="s">
        <v>95</v>
      </c>
      <c r="J206" t="s">
        <v>270</v>
      </c>
      <c r="K206" t="s">
        <v>269</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390</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-1800,764,0
    scale = 0.6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821</v>
      </c>
      <c r="E207" t="s">
        <v>1342</v>
      </c>
      <c r="F207" t="s">
        <v>822</v>
      </c>
      <c r="G207" s="19" t="s">
        <v>353</v>
      </c>
      <c r="H207" t="s">
        <v>823</v>
      </c>
      <c r="I207" t="s">
        <v>97</v>
      </c>
      <c r="J207" t="s">
        <v>270</v>
      </c>
      <c r="K207" t="s">
        <v>269</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305</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-1800,588,0
    scale = 0.6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824</v>
      </c>
      <c r="E208" t="s">
        <v>1343</v>
      </c>
      <c r="F208" t="s">
        <v>825</v>
      </c>
      <c r="G208" s="19" t="s">
        <v>353</v>
      </c>
      <c r="H208" t="s">
        <v>826</v>
      </c>
      <c r="I208" t="s">
        <v>97</v>
      </c>
      <c r="J208" t="s">
        <v>270</v>
      </c>
      <c r="K208" t="s">
        <v>269</v>
      </c>
      <c r="L208" t="s">
        <v>100</v>
      </c>
      <c r="M208" t="s">
        <v>270</v>
      </c>
      <c r="N208" t="s">
        <v>269</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305</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-1800,544,0
    scale = 0.6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748</v>
      </c>
      <c r="E209" t="s">
        <v>748</v>
      </c>
      <c r="F209" t="s">
        <v>827</v>
      </c>
      <c r="G209" s="19" t="s">
        <v>353</v>
      </c>
      <c r="I209" t="s">
        <v>98</v>
      </c>
      <c r="J209" t="s">
        <v>270</v>
      </c>
      <c r="K209" t="s">
        <v>269</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299</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-1800,456,0
    scale = 0.6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777</v>
      </c>
      <c r="E210" t="s">
        <v>777</v>
      </c>
      <c r="F210" t="s">
        <v>780</v>
      </c>
      <c r="G210" s="19" t="s">
        <v>353</v>
      </c>
      <c r="H210" t="s">
        <v>781</v>
      </c>
      <c r="I210" t="s">
        <v>99</v>
      </c>
      <c r="J210" t="s">
        <v>270</v>
      </c>
      <c r="K210" t="s">
        <v>269</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305</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-1800,412,0
    scale = 0.6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828</v>
      </c>
      <c r="E211" t="s">
        <v>1344</v>
      </c>
      <c r="F211" t="s">
        <v>829</v>
      </c>
      <c r="G211" s="19" t="s">
        <v>353</v>
      </c>
      <c r="H211" t="s">
        <v>1012</v>
      </c>
      <c r="I211" t="s">
        <v>99</v>
      </c>
      <c r="J211" t="s">
        <v>270</v>
      </c>
      <c r="K211" t="s">
        <v>269</v>
      </c>
      <c r="L211" t="s">
        <v>456</v>
      </c>
      <c r="M211" t="s">
        <v>270</v>
      </c>
      <c r="N211" t="s">
        <v>269</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305</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-1800,368,0
    scale = 0.6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887</v>
      </c>
      <c r="E212" t="s">
        <v>1346</v>
      </c>
      <c r="F212" t="s">
        <v>888</v>
      </c>
      <c r="G212" s="19" t="s">
        <v>353</v>
      </c>
      <c r="H212" t="s">
        <v>889</v>
      </c>
      <c r="I212" t="s">
        <v>145</v>
      </c>
      <c r="J212" t="s">
        <v>270</v>
      </c>
      <c r="K212" t="s">
        <v>269</v>
      </c>
      <c r="L212" t="s">
        <v>101</v>
      </c>
      <c r="M212" t="s">
        <v>270</v>
      </c>
      <c r="N212" t="s">
        <v>269</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390</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-1800,280,0
    scale = 0.6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831</v>
      </c>
      <c r="E213" t="s">
        <v>1345</v>
      </c>
      <c r="F213" t="s">
        <v>832</v>
      </c>
      <c r="G213" s="19" t="s">
        <v>353</v>
      </c>
      <c r="H213" t="s">
        <v>833</v>
      </c>
      <c r="I213" t="s">
        <v>101</v>
      </c>
      <c r="J213" t="s">
        <v>270</v>
      </c>
      <c r="K213" t="s">
        <v>269</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305</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-1800,236,0
    scale = 0.6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840</v>
      </c>
      <c r="E214" t="s">
        <v>1347</v>
      </c>
      <c r="F214" t="s">
        <v>841</v>
      </c>
      <c r="G214" s="19" t="s">
        <v>353</v>
      </c>
      <c r="H214" t="s">
        <v>549</v>
      </c>
      <c r="I214" t="s">
        <v>104</v>
      </c>
      <c r="J214" t="s">
        <v>270</v>
      </c>
      <c r="K214" t="s">
        <v>269</v>
      </c>
      <c r="L214" t="s">
        <v>105</v>
      </c>
      <c r="M214" t="s">
        <v>270</v>
      </c>
      <c r="N214" t="s">
        <v>269</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390</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-1800,148,0
    scale = 0.6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842</v>
      </c>
      <c r="E215" t="s">
        <v>842</v>
      </c>
      <c r="F215" t="s">
        <v>843</v>
      </c>
      <c r="G215" s="19" t="s">
        <v>353</v>
      </c>
      <c r="I215" t="s">
        <v>105</v>
      </c>
      <c r="J215" t="s">
        <v>270</v>
      </c>
      <c r="K215" t="s">
        <v>269</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299</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-1800,104,0
    scale = 0.6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1482</v>
      </c>
      <c r="B216" s="17">
        <f>VLOOKUP(primary[[#This Row],[id]],TreeDesign!$A$3:$C$500,2,FALSE)</f>
        <v>8</v>
      </c>
      <c r="C216" s="17">
        <f>VLOOKUP(primary[[#This Row],[id]],TreeDesign!$A$3:$C$500,3,FALSE)</f>
        <v>51</v>
      </c>
      <c r="D216" t="s">
        <v>1497</v>
      </c>
      <c r="E216" t="s">
        <v>1466</v>
      </c>
      <c r="F216" t="s">
        <v>1512</v>
      </c>
      <c r="G216" s="18" t="s">
        <v>353</v>
      </c>
      <c r="H216" t="s">
        <v>1527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299</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-1800,60,0
    scale = 0.6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1058</v>
      </c>
      <c r="B217" s="17">
        <f>VLOOKUP(primary[[#This Row],[id]],TreeDesign!$A$3:$C$500,2,FALSE)</f>
        <v>8.5</v>
      </c>
      <c r="C217" s="17">
        <f>VLOOKUP(primary[[#This Row],[id]],TreeDesign!$A$3:$C$500,3,FALSE)</f>
        <v>13</v>
      </c>
      <c r="D217" t="s">
        <v>1083</v>
      </c>
      <c r="E217" t="s">
        <v>1083</v>
      </c>
      <c r="F217" s="20" t="s">
        <v>1127</v>
      </c>
      <c r="G217" s="18" t="s">
        <v>352</v>
      </c>
      <c r="I217" t="s">
        <v>122</v>
      </c>
      <c r="J217" t="s">
        <v>270</v>
      </c>
      <c r="K217" t="s">
        <v>269</v>
      </c>
      <c r="O217" t="s">
        <v>1101</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299</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-1750,1732,0
    scale = 0.6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1057</v>
      </c>
      <c r="B218" s="17">
        <f>VLOOKUP(primary[[#This Row],[id]],TreeDesign!$A$3:$C$500,2,FALSE)</f>
        <v>8.5</v>
      </c>
      <c r="C218" s="17">
        <f>VLOOKUP(primary[[#This Row],[id]],TreeDesign!$A$3:$C$500,3,FALSE)</f>
        <v>15</v>
      </c>
      <c r="D218" t="s">
        <v>1093</v>
      </c>
      <c r="E218" t="s">
        <v>1093</v>
      </c>
      <c r="F218" s="20" t="s">
        <v>1128</v>
      </c>
      <c r="G218" s="18" t="s">
        <v>352</v>
      </c>
      <c r="I218" t="s">
        <v>122</v>
      </c>
      <c r="J218" t="s">
        <v>270</v>
      </c>
      <c r="K218" t="s">
        <v>269</v>
      </c>
      <c r="O218" t="s">
        <v>1101</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299</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-1750,1644,0
    scale = 0.6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349</v>
      </c>
      <c r="E219" t="s">
        <v>349</v>
      </c>
      <c r="F219" t="s">
        <v>1109</v>
      </c>
      <c r="G219" s="19" t="s">
        <v>352</v>
      </c>
      <c r="I219" t="s">
        <v>125</v>
      </c>
      <c r="J219" t="s">
        <v>270</v>
      </c>
      <c r="K219" t="s">
        <v>269</v>
      </c>
      <c r="O219" t="s">
        <v>1101</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299</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-1750,1600,0
    scale = 0.6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1051</v>
      </c>
      <c r="B220">
        <f>VLOOKUP(primary[[#This Row],[id]],TreeDesign!$A$3:$C$500,2,FALSE)</f>
        <v>8.5</v>
      </c>
      <c r="C220">
        <f>VLOOKUP(primary[[#This Row],[id]],TreeDesign!$A$3:$C$500,3,FALSE)</f>
        <v>18</v>
      </c>
      <c r="D220" t="s">
        <v>1078</v>
      </c>
      <c r="E220" t="s">
        <v>1078</v>
      </c>
      <c r="F220" s="20" t="s">
        <v>1115</v>
      </c>
      <c r="G220" s="19" t="s">
        <v>352</v>
      </c>
      <c r="I220" t="s">
        <v>125</v>
      </c>
      <c r="J220" t="s">
        <v>270</v>
      </c>
      <c r="K220" t="s">
        <v>269</v>
      </c>
      <c r="O220" t="s">
        <v>1101</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299</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-1750,1512,0
    scale = 0.6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1452</v>
      </c>
      <c r="B221" s="17">
        <f>VLOOKUP(primary[[#This Row],[id]],TreeDesign!$A$3:$C$500,2,FALSE)</f>
        <v>9</v>
      </c>
      <c r="C221" s="17">
        <f>VLOOKUP(primary[[#This Row],[id]],TreeDesign!$A$3:$C$500,3,FALSE)</f>
        <v>1</v>
      </c>
      <c r="D221" s="22" t="s">
        <v>1467</v>
      </c>
      <c r="E221" s="22" t="s">
        <v>1467</v>
      </c>
      <c r="F221" s="22" t="s">
        <v>1467</v>
      </c>
      <c r="G221" s="18" t="s">
        <v>353</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299</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-1600,2260,0
    scale = 0.6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369</v>
      </c>
      <c r="E222" t="s">
        <v>369</v>
      </c>
      <c r="F222" t="s">
        <v>376</v>
      </c>
      <c r="G222" s="17" t="s">
        <v>353</v>
      </c>
      <c r="I222" t="s">
        <v>123</v>
      </c>
      <c r="J222" t="s">
        <v>270</v>
      </c>
      <c r="K222" t="s">
        <v>269</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299</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-1600,2216,0
    scale = 0.6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700</v>
      </c>
      <c r="E223" t="s">
        <v>1348</v>
      </c>
      <c r="F223" t="s">
        <v>701</v>
      </c>
      <c r="G223" s="19" t="s">
        <v>353</v>
      </c>
      <c r="H223" t="s">
        <v>702</v>
      </c>
      <c r="I223" t="s">
        <v>107</v>
      </c>
      <c r="J223" t="s">
        <v>270</v>
      </c>
      <c r="K223" t="s">
        <v>269</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390</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-1600,2128,0
    scale = 0.6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727</v>
      </c>
      <c r="E224" t="s">
        <v>1349</v>
      </c>
      <c r="F224" t="s">
        <v>728</v>
      </c>
      <c r="G224" s="19" t="s">
        <v>353</v>
      </c>
      <c r="H224" t="s">
        <v>729</v>
      </c>
      <c r="I224" t="s">
        <v>108</v>
      </c>
      <c r="J224" t="s">
        <v>270</v>
      </c>
      <c r="K224" t="s">
        <v>269</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390</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-1600,2084,0
    scale = 0.6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844</v>
      </c>
      <c r="E225" t="s">
        <v>1350</v>
      </c>
      <c r="F225" t="s">
        <v>845</v>
      </c>
      <c r="G225" s="19" t="s">
        <v>353</v>
      </c>
      <c r="H225" t="s">
        <v>846</v>
      </c>
      <c r="I225" t="s">
        <v>110</v>
      </c>
      <c r="J225" t="s">
        <v>270</v>
      </c>
      <c r="K225" t="s">
        <v>269</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299</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-1600,1908,0
    scale = 0.6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635</v>
      </c>
      <c r="E226" t="s">
        <v>635</v>
      </c>
      <c r="F226" t="s">
        <v>636</v>
      </c>
      <c r="G226" s="19" t="s">
        <v>353</v>
      </c>
      <c r="I226" t="s">
        <v>122</v>
      </c>
      <c r="J226" t="s">
        <v>270</v>
      </c>
      <c r="K226" t="s">
        <v>269</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299</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-1600,1688,0
    scale = 0.6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388</v>
      </c>
      <c r="E227" t="s">
        <v>1351</v>
      </c>
      <c r="F227" t="s">
        <v>389</v>
      </c>
      <c r="G227" s="17" t="s">
        <v>353</v>
      </c>
      <c r="H227" t="s">
        <v>403</v>
      </c>
      <c r="I227" t="s">
        <v>125</v>
      </c>
      <c r="J227" t="s">
        <v>270</v>
      </c>
      <c r="K227" t="s">
        <v>269</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390</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-1600,1556,0
    scale = 0.6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415</v>
      </c>
      <c r="E228" t="s">
        <v>1352</v>
      </c>
      <c r="F228" t="s">
        <v>416</v>
      </c>
      <c r="G228" s="17" t="s">
        <v>353</v>
      </c>
      <c r="H228" t="s">
        <v>417</v>
      </c>
      <c r="I228" t="s">
        <v>126</v>
      </c>
      <c r="J228" t="s">
        <v>270</v>
      </c>
      <c r="K228" t="s">
        <v>269</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390</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-1600,1424,0
    scale = 0.6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207</v>
      </c>
      <c r="B229">
        <f>VLOOKUP(primary[[#This Row],[id]],TreeDesign!$A$3:$C$500,2,FALSE)</f>
        <v>9</v>
      </c>
      <c r="C229">
        <f>VLOOKUP(primary[[#This Row],[id]],TreeDesign!$A$3:$C$500,3,FALSE)</f>
        <v>21</v>
      </c>
      <c r="D229" t="s">
        <v>743</v>
      </c>
      <c r="E229" t="s">
        <v>743</v>
      </c>
      <c r="F229" t="s">
        <v>745</v>
      </c>
      <c r="G229" s="19" t="s">
        <v>353</v>
      </c>
      <c r="I229" t="s">
        <v>203</v>
      </c>
      <c r="J229" t="s">
        <v>270</v>
      </c>
      <c r="K229" t="s">
        <v>269</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299</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-1600,1380,0
    scale = 0.6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797</v>
      </c>
      <c r="E230" t="s">
        <v>797</v>
      </c>
      <c r="F230" t="s">
        <v>849</v>
      </c>
      <c r="G230" s="19" t="s">
        <v>353</v>
      </c>
      <c r="I230" t="s">
        <v>127</v>
      </c>
      <c r="J230" t="s">
        <v>270</v>
      </c>
      <c r="K230" t="s">
        <v>269</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299</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-1600,1292,0
    scale = 0.6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850</v>
      </c>
      <c r="E231" t="s">
        <v>1353</v>
      </c>
      <c r="F231" t="s">
        <v>851</v>
      </c>
      <c r="G231" s="19" t="s">
        <v>353</v>
      </c>
      <c r="H231" t="s">
        <v>852</v>
      </c>
      <c r="I231" t="s">
        <v>128</v>
      </c>
      <c r="J231" t="s">
        <v>270</v>
      </c>
      <c r="K231" t="s">
        <v>269</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299</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-1600,1248,0
    scale = 0.6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855</v>
      </c>
      <c r="E232" t="s">
        <v>1354</v>
      </c>
      <c r="F232" t="s">
        <v>856</v>
      </c>
      <c r="G232" s="19" t="s">
        <v>353</v>
      </c>
      <c r="H232" t="s">
        <v>857</v>
      </c>
      <c r="I232" t="s">
        <v>129</v>
      </c>
      <c r="J232" t="s">
        <v>270</v>
      </c>
      <c r="K232" t="s">
        <v>269</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390</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-1600,1204,0
    scale = 0.6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853</v>
      </c>
      <c r="E233" t="s">
        <v>1355</v>
      </c>
      <c r="F233" t="s">
        <v>854</v>
      </c>
      <c r="G233" s="19" t="s">
        <v>353</v>
      </c>
      <c r="H233" t="s">
        <v>830</v>
      </c>
      <c r="I233" t="s">
        <v>130</v>
      </c>
      <c r="J233" t="s">
        <v>270</v>
      </c>
      <c r="K233" t="s">
        <v>269</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390</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-1600,1160,0
    scale = 0.6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858</v>
      </c>
      <c r="E234" t="s">
        <v>1356</v>
      </c>
      <c r="F234" t="s">
        <v>859</v>
      </c>
      <c r="G234" s="19" t="s">
        <v>353</v>
      </c>
      <c r="H234" t="s">
        <v>860</v>
      </c>
      <c r="I234" t="s">
        <v>131</v>
      </c>
      <c r="J234" t="s">
        <v>270</v>
      </c>
      <c r="K234" t="s">
        <v>269</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305</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-1600,1072,0
    scale = 0.6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861</v>
      </c>
      <c r="E235" t="s">
        <v>1357</v>
      </c>
      <c r="F235" t="s">
        <v>862</v>
      </c>
      <c r="G235" s="19" t="s">
        <v>353</v>
      </c>
      <c r="H235" t="s">
        <v>863</v>
      </c>
      <c r="I235" t="s">
        <v>132</v>
      </c>
      <c r="J235" t="s">
        <v>270</v>
      </c>
      <c r="K235" t="s">
        <v>269</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390</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-1600,1028,0
    scale = 0.6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542</v>
      </c>
      <c r="E236" t="s">
        <v>542</v>
      </c>
      <c r="F236" t="s">
        <v>543</v>
      </c>
      <c r="G236" s="19" t="s">
        <v>353</v>
      </c>
      <c r="I236" t="s">
        <v>133</v>
      </c>
      <c r="J236" t="s">
        <v>270</v>
      </c>
      <c r="K236" t="s">
        <v>269</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299</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-1600,984,0
    scale = 0.6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864</v>
      </c>
      <c r="E237" t="s">
        <v>1358</v>
      </c>
      <c r="F237" t="s">
        <v>865</v>
      </c>
      <c r="G237" s="19" t="s">
        <v>353</v>
      </c>
      <c r="H237" t="s">
        <v>866</v>
      </c>
      <c r="I237" t="s">
        <v>134</v>
      </c>
      <c r="J237" t="s">
        <v>270</v>
      </c>
      <c r="K237" t="s">
        <v>269</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305</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-1600,940,0
    scale = 0.6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848</v>
      </c>
      <c r="E238" t="s">
        <v>848</v>
      </c>
      <c r="F238" t="s">
        <v>897</v>
      </c>
      <c r="G238" s="19" t="s">
        <v>353</v>
      </c>
      <c r="I238" t="s">
        <v>143</v>
      </c>
      <c r="J238" t="s">
        <v>270</v>
      </c>
      <c r="K238" t="s">
        <v>269</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299</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-1600,852,0
    scale = 0.6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612</v>
      </c>
      <c r="E239" t="s">
        <v>1359</v>
      </c>
      <c r="F239" t="s">
        <v>613</v>
      </c>
      <c r="G239" s="19" t="s">
        <v>353</v>
      </c>
      <c r="H239" t="s">
        <v>614</v>
      </c>
      <c r="I239" t="s">
        <v>135</v>
      </c>
      <c r="J239" t="s">
        <v>270</v>
      </c>
      <c r="K239" t="s">
        <v>269</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390</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-1600,764,0
    scale = 0.6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618</v>
      </c>
      <c r="E240" t="s">
        <v>1360</v>
      </c>
      <c r="F240" t="s">
        <v>619</v>
      </c>
      <c r="G240" s="19" t="s">
        <v>353</v>
      </c>
      <c r="H240" t="s">
        <v>620</v>
      </c>
      <c r="I240" t="s">
        <v>96</v>
      </c>
      <c r="J240" t="s">
        <v>270</v>
      </c>
      <c r="K240" t="s">
        <v>269</v>
      </c>
      <c r="L240" t="s">
        <v>135</v>
      </c>
      <c r="M240" t="s">
        <v>270</v>
      </c>
      <c r="N240" t="s">
        <v>269</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390</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-1600,720,0
    scale = 0.6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867</v>
      </c>
      <c r="E241" t="s">
        <v>1361</v>
      </c>
      <c r="F241" t="s">
        <v>868</v>
      </c>
      <c r="G241" s="19" t="s">
        <v>353</v>
      </c>
      <c r="H241" t="s">
        <v>869</v>
      </c>
      <c r="I241" t="s">
        <v>136</v>
      </c>
      <c r="J241" t="s">
        <v>270</v>
      </c>
      <c r="K241" t="s">
        <v>269</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305</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-1600,588,0
    scale = 0.6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870</v>
      </c>
      <c r="E242" t="s">
        <v>1362</v>
      </c>
      <c r="F242" t="s">
        <v>871</v>
      </c>
      <c r="G242" s="19" t="s">
        <v>353</v>
      </c>
      <c r="H242" t="s">
        <v>872</v>
      </c>
      <c r="I242" t="s">
        <v>137</v>
      </c>
      <c r="J242" t="s">
        <v>270</v>
      </c>
      <c r="K242" t="s">
        <v>269</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390</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-1600,544,0
    scale = 0.6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847</v>
      </c>
      <c r="E243" t="s">
        <v>847</v>
      </c>
      <c r="F243" t="s">
        <v>878</v>
      </c>
      <c r="G243" s="19" t="s">
        <v>353</v>
      </c>
      <c r="I243" t="s">
        <v>139</v>
      </c>
      <c r="J243" t="s">
        <v>270</v>
      </c>
      <c r="K243" t="s">
        <v>269</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299</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-1600,456,0
    scale = 0.6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879</v>
      </c>
      <c r="E244" t="s">
        <v>1363</v>
      </c>
      <c r="F244" t="s">
        <v>880</v>
      </c>
      <c r="G244" s="19" t="s">
        <v>353</v>
      </c>
      <c r="H244" t="s">
        <v>881</v>
      </c>
      <c r="I244" t="s">
        <v>140</v>
      </c>
      <c r="J244" t="s">
        <v>270</v>
      </c>
      <c r="K244" t="s">
        <v>269</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305</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-1600,412,0
    scale = 0.6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882</v>
      </c>
      <c r="E245" t="s">
        <v>1364</v>
      </c>
      <c r="F245" t="s">
        <v>883</v>
      </c>
      <c r="G245" s="19" t="s">
        <v>353</v>
      </c>
      <c r="H245" t="s">
        <v>1005</v>
      </c>
      <c r="I245" t="s">
        <v>141</v>
      </c>
      <c r="J245" t="s">
        <v>270</v>
      </c>
      <c r="K245" t="s">
        <v>269</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390</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-1600,368,0
    scale = 0.6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890</v>
      </c>
      <c r="E246" t="s">
        <v>1366</v>
      </c>
      <c r="F246" t="s">
        <v>891</v>
      </c>
      <c r="G246" s="19" t="s">
        <v>353</v>
      </c>
      <c r="H246" t="s">
        <v>892</v>
      </c>
      <c r="I246" t="s">
        <v>181</v>
      </c>
      <c r="J246" t="s">
        <v>270</v>
      </c>
      <c r="K246" t="s">
        <v>269</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390</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-1600,280,0
    scale = 0.6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884</v>
      </c>
      <c r="E247" t="s">
        <v>1365</v>
      </c>
      <c r="F247" t="s">
        <v>885</v>
      </c>
      <c r="G247" s="19" t="s">
        <v>353</v>
      </c>
      <c r="H247" t="s">
        <v>886</v>
      </c>
      <c r="I247" t="s">
        <v>144</v>
      </c>
      <c r="J247" t="s">
        <v>270</v>
      </c>
      <c r="K247" t="s">
        <v>269</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305</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-1600,236,0
    scale = 0.6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187</v>
      </c>
      <c r="B248">
        <f>VLOOKUP(primary[[#This Row],[id]],TreeDesign!$A$3:$C$500,2,FALSE)</f>
        <v>9</v>
      </c>
      <c r="C248">
        <f>VLOOKUP(primary[[#This Row],[id]],TreeDesign!$A$3:$C$500,3,FALSE)</f>
        <v>49</v>
      </c>
      <c r="D248" t="s">
        <v>898</v>
      </c>
      <c r="E248" t="s">
        <v>1367</v>
      </c>
      <c r="F248" t="s">
        <v>899</v>
      </c>
      <c r="G248" s="19" t="s">
        <v>353</v>
      </c>
      <c r="H248" t="s">
        <v>900</v>
      </c>
      <c r="I248" t="s">
        <v>146</v>
      </c>
      <c r="J248" t="s">
        <v>270</v>
      </c>
      <c r="K248" t="s">
        <v>269</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390</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-1600,148,0
    scale = 0.6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186</v>
      </c>
      <c r="B249">
        <f>VLOOKUP(primary[[#This Row],[id]],TreeDesign!$A$3:$C$500,2,FALSE)</f>
        <v>9</v>
      </c>
      <c r="C249">
        <f>VLOOKUP(primary[[#This Row],[id]],TreeDesign!$A$3:$C$500,3,FALSE)</f>
        <v>50</v>
      </c>
      <c r="D249" t="s">
        <v>901</v>
      </c>
      <c r="E249" t="s">
        <v>1368</v>
      </c>
      <c r="F249" t="s">
        <v>902</v>
      </c>
      <c r="G249" s="19" t="s">
        <v>353</v>
      </c>
      <c r="H249" t="s">
        <v>903</v>
      </c>
      <c r="I249" t="s">
        <v>147</v>
      </c>
      <c r="J249" t="s">
        <v>270</v>
      </c>
      <c r="K249" t="s">
        <v>269</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390</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-1600,104,0
    scale = 0.6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1483</v>
      </c>
      <c r="B250" s="17">
        <f>VLOOKUP(primary[[#This Row],[id]],TreeDesign!$A$3:$C$500,2,FALSE)</f>
        <v>9</v>
      </c>
      <c r="C250" s="17">
        <f>VLOOKUP(primary[[#This Row],[id]],TreeDesign!$A$3:$C$500,3,FALSE)</f>
        <v>51</v>
      </c>
      <c r="D250" t="s">
        <v>1498</v>
      </c>
      <c r="E250" t="s">
        <v>1467</v>
      </c>
      <c r="F250" t="s">
        <v>1513</v>
      </c>
      <c r="G250" s="18" t="s">
        <v>353</v>
      </c>
      <c r="H250" t="s">
        <v>1528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299</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-1600,60,0
    scale = 0.6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1062</v>
      </c>
      <c r="B251" s="17">
        <f>VLOOKUP(primary[[#This Row],[id]],TreeDesign!$A$3:$C$500,2,FALSE)</f>
        <v>9.5</v>
      </c>
      <c r="C251" s="17">
        <f>VLOOKUP(primary[[#This Row],[id]],TreeDesign!$A$3:$C$500,3,FALSE)</f>
        <v>13</v>
      </c>
      <c r="D251" t="s">
        <v>1084</v>
      </c>
      <c r="E251" t="s">
        <v>1084</v>
      </c>
      <c r="F251" s="20" t="s">
        <v>1130</v>
      </c>
      <c r="G251" s="18" t="s">
        <v>352</v>
      </c>
      <c r="I251" t="s">
        <v>151</v>
      </c>
      <c r="J251" t="s">
        <v>270</v>
      </c>
      <c r="K251" t="s">
        <v>269</v>
      </c>
      <c r="O251" t="s">
        <v>1101</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299</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-1550,1732,0
    scale = 0.6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1063</v>
      </c>
      <c r="B252" s="17">
        <f>VLOOKUP(primary[[#This Row],[id]],TreeDesign!$A$3:$C$500,2,FALSE)</f>
        <v>9.5</v>
      </c>
      <c r="C252" s="17">
        <f>VLOOKUP(primary[[#This Row],[id]],TreeDesign!$A$3:$C$500,3,FALSE)</f>
        <v>15</v>
      </c>
      <c r="D252" t="s">
        <v>1094</v>
      </c>
      <c r="E252" t="s">
        <v>1094</v>
      </c>
      <c r="F252" s="20" t="s">
        <v>1129</v>
      </c>
      <c r="G252" s="18" t="s">
        <v>352</v>
      </c>
      <c r="I252" t="s">
        <v>151</v>
      </c>
      <c r="J252" t="s">
        <v>270</v>
      </c>
      <c r="K252" t="s">
        <v>269</v>
      </c>
      <c r="O252" t="s">
        <v>1101</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299</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-1550,1644,0
    scale = 0.6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339</v>
      </c>
      <c r="E253" t="s">
        <v>339</v>
      </c>
      <c r="F253" t="s">
        <v>346</v>
      </c>
      <c r="G253" s="19" t="s">
        <v>352</v>
      </c>
      <c r="I253" t="s">
        <v>154</v>
      </c>
      <c r="J253" t="s">
        <v>270</v>
      </c>
      <c r="K253" t="s">
        <v>269</v>
      </c>
      <c r="O253" t="s">
        <v>1101</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299</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-1550,1600,0
    scale = 0.6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1052</v>
      </c>
      <c r="B254">
        <f>VLOOKUP(primary[[#This Row],[id]],TreeDesign!$A$3:$C$500,2,FALSE)</f>
        <v>9.5</v>
      </c>
      <c r="C254">
        <f>VLOOKUP(primary[[#This Row],[id]],TreeDesign!$A$3:$C$500,3,FALSE)</f>
        <v>18</v>
      </c>
      <c r="D254" t="s">
        <v>1079</v>
      </c>
      <c r="E254" t="s">
        <v>1079</v>
      </c>
      <c r="F254" s="20" t="s">
        <v>1116</v>
      </c>
      <c r="G254" s="19" t="s">
        <v>352</v>
      </c>
      <c r="I254" t="s">
        <v>154</v>
      </c>
      <c r="J254" t="s">
        <v>270</v>
      </c>
      <c r="K254" t="s">
        <v>269</v>
      </c>
      <c r="O254" t="s">
        <v>1101</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299</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-1550,1512,0
    scale = 0.6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1453</v>
      </c>
      <c r="B255" s="17">
        <f>VLOOKUP(primary[[#This Row],[id]],TreeDesign!$A$3:$C$500,2,FALSE)</f>
        <v>10</v>
      </c>
      <c r="C255" s="17">
        <f>VLOOKUP(primary[[#This Row],[id]],TreeDesign!$A$3:$C$500,3,FALSE)</f>
        <v>1</v>
      </c>
      <c r="D255" s="22" t="s">
        <v>1468</v>
      </c>
      <c r="E255" s="22" t="s">
        <v>1468</v>
      </c>
      <c r="F255" s="22" t="s">
        <v>1468</v>
      </c>
      <c r="G255" s="18" t="s">
        <v>353</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299</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-1400,2260,0
    scale = 0.6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191</v>
      </c>
      <c r="B256">
        <f>VLOOKUP(primary[[#This Row],[id]],TreeDesign!$A$3:$C$500,2,FALSE)</f>
        <v>10</v>
      </c>
      <c r="C256">
        <f>VLOOKUP(primary[[#This Row],[id]],TreeDesign!$A$3:$C$500,3,FALSE)</f>
        <v>4</v>
      </c>
      <c r="D256" t="s">
        <v>703</v>
      </c>
      <c r="E256" t="s">
        <v>1370</v>
      </c>
      <c r="F256" t="s">
        <v>704</v>
      </c>
      <c r="G256" s="19" t="s">
        <v>353</v>
      </c>
      <c r="I256" t="s">
        <v>148</v>
      </c>
      <c r="J256" t="s">
        <v>270</v>
      </c>
      <c r="K256" t="s">
        <v>269</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390</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-1400,2128,0
    scale = 0.6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192</v>
      </c>
      <c r="B257">
        <f>VLOOKUP(primary[[#This Row],[id]],TreeDesign!$A$3:$C$500,2,FALSE)</f>
        <v>10</v>
      </c>
      <c r="C257">
        <f>VLOOKUP(primary[[#This Row],[id]],TreeDesign!$A$3:$C$500,3,FALSE)</f>
        <v>5</v>
      </c>
      <c r="D257" t="s">
        <v>730</v>
      </c>
      <c r="E257" t="s">
        <v>1371</v>
      </c>
      <c r="F257" t="s">
        <v>731</v>
      </c>
      <c r="G257" s="19" t="s">
        <v>353</v>
      </c>
      <c r="H257" t="s">
        <v>732</v>
      </c>
      <c r="I257" t="s">
        <v>149</v>
      </c>
      <c r="J257" t="s">
        <v>270</v>
      </c>
      <c r="K257" t="s">
        <v>269</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390</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-1400,2084,0
    scale = 0.6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190</v>
      </c>
      <c r="B258">
        <f>VLOOKUP(primary[[#This Row],[id]],TreeDesign!$A$3:$C$500,2,FALSE)</f>
        <v>10</v>
      </c>
      <c r="C258">
        <f>VLOOKUP(primary[[#This Row],[id]],TreeDesign!$A$3:$C$500,3,FALSE)</f>
        <v>6</v>
      </c>
      <c r="D258" t="s">
        <v>707</v>
      </c>
      <c r="E258" t="s">
        <v>1369</v>
      </c>
      <c r="F258" t="s">
        <v>708</v>
      </c>
      <c r="G258" s="19" t="s">
        <v>353</v>
      </c>
      <c r="H258" t="s">
        <v>709</v>
      </c>
      <c r="I258" t="s">
        <v>148</v>
      </c>
      <c r="J258" t="s">
        <v>270</v>
      </c>
      <c r="K258" t="s">
        <v>269</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390</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-1400,2040,0
    scale = 0.6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193</v>
      </c>
      <c r="B259">
        <f>VLOOKUP(primary[[#This Row],[id]],TreeDesign!$A$3:$C$500,2,FALSE)</f>
        <v>10</v>
      </c>
      <c r="C259">
        <f>VLOOKUP(primary[[#This Row],[id]],TreeDesign!$A$3:$C$500,3,FALSE)</f>
        <v>7</v>
      </c>
      <c r="D259" t="s">
        <v>739</v>
      </c>
      <c r="E259" t="s">
        <v>1372</v>
      </c>
      <c r="F259" t="s">
        <v>740</v>
      </c>
      <c r="G259" s="19" t="s">
        <v>353</v>
      </c>
      <c r="H259" t="s">
        <v>741</v>
      </c>
      <c r="I259" t="s">
        <v>149</v>
      </c>
      <c r="J259" t="s">
        <v>270</v>
      </c>
      <c r="K259" t="s">
        <v>269</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390</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-1400,1996,0
    scale = 0.6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196</v>
      </c>
      <c r="B260">
        <f>VLOOKUP(primary[[#This Row],[id]],TreeDesign!$A$3:$C$500,2,FALSE)</f>
        <v>10</v>
      </c>
      <c r="C260">
        <f>VLOOKUP(primary[[#This Row],[id]],TreeDesign!$A$3:$C$500,3,FALSE)</f>
        <v>9</v>
      </c>
      <c r="D260" t="s">
        <v>904</v>
      </c>
      <c r="E260" t="s">
        <v>1373</v>
      </c>
      <c r="F260" t="s">
        <v>905</v>
      </c>
      <c r="G260" s="19" t="s">
        <v>353</v>
      </c>
      <c r="H260" t="s">
        <v>906</v>
      </c>
      <c r="I260" t="s">
        <v>150</v>
      </c>
      <c r="J260" t="s">
        <v>270</v>
      </c>
      <c r="K260" t="s">
        <v>269</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390</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-1400,1908,0
    scale = 0.6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195</v>
      </c>
      <c r="B261">
        <f>VLOOKUP(primary[[#This Row],[id]],TreeDesign!$A$3:$C$500,2,FALSE)</f>
        <v>10</v>
      </c>
      <c r="C261">
        <f>VLOOKUP(primary[[#This Row],[id]],TreeDesign!$A$3:$C$500,3,FALSE)</f>
        <v>10</v>
      </c>
      <c r="D261" t="s">
        <v>910</v>
      </c>
      <c r="E261" t="s">
        <v>1374</v>
      </c>
      <c r="F261" t="s">
        <v>911</v>
      </c>
      <c r="G261" s="19" t="s">
        <v>353</v>
      </c>
      <c r="H261" t="s">
        <v>912</v>
      </c>
      <c r="I261" t="s">
        <v>150</v>
      </c>
      <c r="J261" t="s">
        <v>270</v>
      </c>
      <c r="K261" t="s">
        <v>269</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390</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-1400,1864,0
    scale = 0.6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197</v>
      </c>
      <c r="B262">
        <f>VLOOKUP(primary[[#This Row],[id]],TreeDesign!$A$3:$C$500,2,FALSE)</f>
        <v>10</v>
      </c>
      <c r="C262">
        <f>VLOOKUP(primary[[#This Row],[id]],TreeDesign!$A$3:$C$500,3,FALSE)</f>
        <v>14</v>
      </c>
      <c r="D262" t="s">
        <v>639</v>
      </c>
      <c r="E262" t="s">
        <v>1375</v>
      </c>
      <c r="F262" t="s">
        <v>640</v>
      </c>
      <c r="G262" s="19" t="s">
        <v>353</v>
      </c>
      <c r="H262" t="s">
        <v>641</v>
      </c>
      <c r="I262" t="s">
        <v>151</v>
      </c>
      <c r="J262" t="s">
        <v>270</v>
      </c>
      <c r="K262" t="s">
        <v>269</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390</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-1400,1688,0
    scale = 0.6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199</v>
      </c>
      <c r="B263">
        <f>VLOOKUP(primary[[#This Row],[id]],TreeDesign!$A$3:$C$500,2,FALSE)</f>
        <v>10</v>
      </c>
      <c r="C263">
        <f>VLOOKUP(primary[[#This Row],[id]],TreeDesign!$A$3:$C$500,3,FALSE)</f>
        <v>17</v>
      </c>
      <c r="D263" t="s">
        <v>391</v>
      </c>
      <c r="E263" t="s">
        <v>1376</v>
      </c>
      <c r="F263" t="s">
        <v>392</v>
      </c>
      <c r="G263" s="17" t="s">
        <v>353</v>
      </c>
      <c r="H263" t="s">
        <v>404</v>
      </c>
      <c r="I263" t="s">
        <v>154</v>
      </c>
      <c r="J263" t="s">
        <v>270</v>
      </c>
      <c r="K263" t="s">
        <v>269</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390</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-1400,1556,0
    scale = 0.6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200</v>
      </c>
      <c r="B264">
        <f>VLOOKUP(primary[[#This Row],[id]],TreeDesign!$A$3:$C$500,2,FALSE)</f>
        <v>10</v>
      </c>
      <c r="C264">
        <f>VLOOKUP(primary[[#This Row],[id]],TreeDesign!$A$3:$C$500,3,FALSE)</f>
        <v>20</v>
      </c>
      <c r="D264" t="s">
        <v>418</v>
      </c>
      <c r="E264" t="s">
        <v>1377</v>
      </c>
      <c r="F264" t="s">
        <v>419</v>
      </c>
      <c r="G264" s="17" t="s">
        <v>353</v>
      </c>
      <c r="H264" t="s">
        <v>420</v>
      </c>
      <c r="I264" t="s">
        <v>155</v>
      </c>
      <c r="J264" t="s">
        <v>270</v>
      </c>
      <c r="K264" t="s">
        <v>269</v>
      </c>
      <c r="L264" t="s">
        <v>207</v>
      </c>
      <c r="M264" t="s">
        <v>270</v>
      </c>
      <c r="N264" t="s">
        <v>269</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390</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-1400,1424,0
    scale = 0.6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201</v>
      </c>
      <c r="B265">
        <f>VLOOKUP(primary[[#This Row],[id]],TreeDesign!$A$3:$C$500,2,FALSE)</f>
        <v>10</v>
      </c>
      <c r="C265">
        <f>VLOOKUP(primary[[#This Row],[id]],TreeDesign!$A$3:$C$500,3,FALSE)</f>
        <v>23</v>
      </c>
      <c r="D265" t="s">
        <v>873</v>
      </c>
      <c r="E265" t="s">
        <v>873</v>
      </c>
      <c r="F265" t="s">
        <v>921</v>
      </c>
      <c r="G265" s="19" t="s">
        <v>353</v>
      </c>
      <c r="I265" t="s">
        <v>156</v>
      </c>
      <c r="J265" t="s">
        <v>270</v>
      </c>
      <c r="K265" t="s">
        <v>269</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299</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-1400,1292,0
    scale = 0.6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202</v>
      </c>
      <c r="B266">
        <f>VLOOKUP(primary[[#This Row],[id]],TreeDesign!$A$3:$C$500,2,FALSE)</f>
        <v>10</v>
      </c>
      <c r="C266">
        <f>VLOOKUP(primary[[#This Row],[id]],TreeDesign!$A$3:$C$500,3,FALSE)</f>
        <v>24</v>
      </c>
      <c r="D266" t="s">
        <v>323</v>
      </c>
      <c r="E266" t="s">
        <v>323</v>
      </c>
      <c r="F266" t="s">
        <v>329</v>
      </c>
      <c r="G266" s="17" t="s">
        <v>353</v>
      </c>
      <c r="I266" t="s">
        <v>158</v>
      </c>
      <c r="J266" t="s">
        <v>270</v>
      </c>
      <c r="K266" t="s">
        <v>269</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299</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-1400,1248,0
    scale = 0.6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206</v>
      </c>
      <c r="B267">
        <f>VLOOKUP(primary[[#This Row],[id]],TreeDesign!$A$3:$C$500,2,FALSE)</f>
        <v>10</v>
      </c>
      <c r="C267">
        <f>VLOOKUP(primary[[#This Row],[id]],TreeDesign!$A$3:$C$500,3,FALSE)</f>
        <v>25</v>
      </c>
      <c r="D267" t="s">
        <v>924</v>
      </c>
      <c r="E267" t="s">
        <v>1378</v>
      </c>
      <c r="F267" t="s">
        <v>925</v>
      </c>
      <c r="G267" s="19" t="s">
        <v>353</v>
      </c>
      <c r="H267" t="s">
        <v>926</v>
      </c>
      <c r="I267" t="s">
        <v>159</v>
      </c>
      <c r="J267" t="s">
        <v>270</v>
      </c>
      <c r="K267" t="s">
        <v>269</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390</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-1400,1204,0
    scale = 0.6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205</v>
      </c>
      <c r="B268">
        <f>VLOOKUP(primary[[#This Row],[id]],TreeDesign!$A$3:$C$500,2,FALSE)</f>
        <v>10</v>
      </c>
      <c r="C268">
        <f>VLOOKUP(primary[[#This Row],[id]],TreeDesign!$A$3:$C$500,3,FALSE)</f>
        <v>28</v>
      </c>
      <c r="D268" t="s">
        <v>874</v>
      </c>
      <c r="E268" t="s">
        <v>874</v>
      </c>
      <c r="F268" t="s">
        <v>930</v>
      </c>
      <c r="G268" s="19" t="s">
        <v>353</v>
      </c>
      <c r="I268" t="s">
        <v>161</v>
      </c>
      <c r="J268" t="s">
        <v>270</v>
      </c>
      <c r="K268" t="s">
        <v>269</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299</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-1400,1072,0
    scale = 0.6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208</v>
      </c>
      <c r="B269">
        <f>VLOOKUP(primary[[#This Row],[id]],TreeDesign!$A$3:$C$500,2,FALSE)</f>
        <v>10</v>
      </c>
      <c r="C269">
        <f>VLOOKUP(primary[[#This Row],[id]],TreeDesign!$A$3:$C$500,3,FALSE)</f>
        <v>29</v>
      </c>
      <c r="D269" t="s">
        <v>931</v>
      </c>
      <c r="E269" t="s">
        <v>1379</v>
      </c>
      <c r="F269" t="s">
        <v>932</v>
      </c>
      <c r="G269" s="19" t="s">
        <v>353</v>
      </c>
      <c r="H269" t="s">
        <v>933</v>
      </c>
      <c r="I269" t="s">
        <v>162</v>
      </c>
      <c r="J269" t="s">
        <v>270</v>
      </c>
      <c r="K269" t="s">
        <v>269</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390</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-1400,1028,0
    scale = 0.6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211</v>
      </c>
      <c r="B270">
        <f>VLOOKUP(primary[[#This Row],[id]],TreeDesign!$A$3:$C$500,2,FALSE)</f>
        <v>10</v>
      </c>
      <c r="C270">
        <f>VLOOKUP(primary[[#This Row],[id]],TreeDesign!$A$3:$C$500,3,FALSE)</f>
        <v>33</v>
      </c>
      <c r="D270" t="s">
        <v>956</v>
      </c>
      <c r="E270" t="s">
        <v>1380</v>
      </c>
      <c r="F270" t="s">
        <v>957</v>
      </c>
      <c r="G270" s="19" t="s">
        <v>353</v>
      </c>
      <c r="H270" t="s">
        <v>958</v>
      </c>
      <c r="I270" t="s">
        <v>172</v>
      </c>
      <c r="J270" t="s">
        <v>270</v>
      </c>
      <c r="K270" t="s">
        <v>269</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390</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-1400,852,0
    scale = 0.6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615</v>
      </c>
      <c r="E271" t="s">
        <v>1381</v>
      </c>
      <c r="F271" t="s">
        <v>616</v>
      </c>
      <c r="G271" s="19" t="s">
        <v>353</v>
      </c>
      <c r="H271" t="s">
        <v>617</v>
      </c>
      <c r="I271" t="s">
        <v>165</v>
      </c>
      <c r="J271" t="s">
        <v>270</v>
      </c>
      <c r="K271" t="s">
        <v>269</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390</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-1400,764,0
    scale = 0.6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621</v>
      </c>
      <c r="E272" t="s">
        <v>1382</v>
      </c>
      <c r="F272" t="s">
        <v>622</v>
      </c>
      <c r="G272" s="19" t="s">
        <v>353</v>
      </c>
      <c r="H272" t="s">
        <v>623</v>
      </c>
      <c r="I272" t="s">
        <v>164</v>
      </c>
      <c r="J272" t="s">
        <v>270</v>
      </c>
      <c r="K272" t="s">
        <v>269</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390</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-1400,720,0
    scale = 0.6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209</v>
      </c>
      <c r="B273">
        <f>VLOOKUP(primary[[#This Row],[id]],TreeDesign!$A$3:$C$500,2,FALSE)</f>
        <v>10</v>
      </c>
      <c r="C273">
        <f>VLOOKUP(primary[[#This Row],[id]],TreeDesign!$A$3:$C$500,3,FALSE)</f>
        <v>39</v>
      </c>
      <c r="D273" t="s">
        <v>875</v>
      </c>
      <c r="E273" t="s">
        <v>875</v>
      </c>
      <c r="F273" t="s">
        <v>934</v>
      </c>
      <c r="G273" s="19" t="s">
        <v>353</v>
      </c>
      <c r="I273" t="s">
        <v>168</v>
      </c>
      <c r="J273" t="s">
        <v>270</v>
      </c>
      <c r="K273" t="s">
        <v>269</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299</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-1400,588,0
    scale = 0.6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935</v>
      </c>
      <c r="E274" t="s">
        <v>1383</v>
      </c>
      <c r="F274" t="s">
        <v>936</v>
      </c>
      <c r="G274" s="19" t="s">
        <v>353</v>
      </c>
      <c r="H274" t="s">
        <v>937</v>
      </c>
      <c r="I274" t="s">
        <v>169</v>
      </c>
      <c r="J274" t="s">
        <v>270</v>
      </c>
      <c r="K274" t="s">
        <v>269</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390</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-1400,544,0
    scale = 0.6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210</v>
      </c>
      <c r="B275">
        <f>VLOOKUP(primary[[#This Row],[id]],TreeDesign!$A$3:$C$500,2,FALSE)</f>
        <v>10</v>
      </c>
      <c r="C275">
        <f>VLOOKUP(primary[[#This Row],[id]],TreeDesign!$A$3:$C$500,3,FALSE)</f>
        <v>42</v>
      </c>
      <c r="D275" t="s">
        <v>876</v>
      </c>
      <c r="E275" t="s">
        <v>876</v>
      </c>
      <c r="F275" t="s">
        <v>938</v>
      </c>
      <c r="G275" s="19" t="s">
        <v>353</v>
      </c>
      <c r="I275" t="s">
        <v>171</v>
      </c>
      <c r="J275" t="s">
        <v>270</v>
      </c>
      <c r="K275" t="s">
        <v>269</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299</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-1400,456,0
    scale = 0.6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939</v>
      </c>
      <c r="E276" t="s">
        <v>1384</v>
      </c>
      <c r="F276" t="s">
        <v>940</v>
      </c>
      <c r="G276" s="19" t="s">
        <v>353</v>
      </c>
      <c r="H276" t="s">
        <v>1006</v>
      </c>
      <c r="I276" t="s">
        <v>174</v>
      </c>
      <c r="J276" t="s">
        <v>270</v>
      </c>
      <c r="K276" t="s">
        <v>269</v>
      </c>
      <c r="L276" t="s">
        <v>173</v>
      </c>
      <c r="M276" t="s">
        <v>270</v>
      </c>
      <c r="N276" t="s">
        <v>269</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390</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-1400,412,0
    scale = 0.6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953</v>
      </c>
      <c r="E277" t="s">
        <v>1387</v>
      </c>
      <c r="F277" t="s">
        <v>954</v>
      </c>
      <c r="G277" s="19" t="s">
        <v>353</v>
      </c>
      <c r="H277" t="s">
        <v>955</v>
      </c>
      <c r="I277" t="s">
        <v>182</v>
      </c>
      <c r="J277" t="s">
        <v>270</v>
      </c>
      <c r="K277" t="s">
        <v>269</v>
      </c>
      <c r="L277" t="s">
        <v>176</v>
      </c>
      <c r="M277" t="s">
        <v>270</v>
      </c>
      <c r="N277" t="s">
        <v>269</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390</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-1400,324,0
    scale = 0.6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893</v>
      </c>
      <c r="E278" t="s">
        <v>1386</v>
      </c>
      <c r="F278" t="s">
        <v>894</v>
      </c>
      <c r="G278" s="19" t="s">
        <v>353</v>
      </c>
      <c r="H278" t="s">
        <v>895</v>
      </c>
      <c r="I278" t="s">
        <v>182</v>
      </c>
      <c r="J278" t="s">
        <v>270</v>
      </c>
      <c r="K278" t="s">
        <v>269</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390</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-1400,280,0
    scale = 0.6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941</v>
      </c>
      <c r="E279" t="s">
        <v>1385</v>
      </c>
      <c r="F279" t="s">
        <v>942</v>
      </c>
      <c r="G279" s="19" t="s">
        <v>353</v>
      </c>
      <c r="H279" t="s">
        <v>943</v>
      </c>
      <c r="I279" t="s">
        <v>176</v>
      </c>
      <c r="J279" t="s">
        <v>270</v>
      </c>
      <c r="K279" t="s">
        <v>269</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390</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-1400,236,0
    scale = 0.6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212</v>
      </c>
      <c r="B280">
        <f>VLOOKUP(primary[[#This Row],[id]],TreeDesign!$A$3:$C$500,2,FALSE)</f>
        <v>10</v>
      </c>
      <c r="C280">
        <f>VLOOKUP(primary[[#This Row],[id]],TreeDesign!$A$3:$C$500,3,FALSE)</f>
        <v>49</v>
      </c>
      <c r="D280" t="s">
        <v>877</v>
      </c>
      <c r="E280" t="s">
        <v>877</v>
      </c>
      <c r="F280" t="s">
        <v>961</v>
      </c>
      <c r="G280" s="19" t="s">
        <v>353</v>
      </c>
      <c r="I280" t="s">
        <v>187</v>
      </c>
      <c r="J280" t="s">
        <v>270</v>
      </c>
      <c r="K280" t="s">
        <v>269</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299</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-1400,148,0
    scale = 0.6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213</v>
      </c>
      <c r="B281">
        <f>VLOOKUP(primary[[#This Row],[id]],TreeDesign!$A$3:$C$500,2,FALSE)</f>
        <v>10</v>
      </c>
      <c r="C281">
        <f>VLOOKUP(primary[[#This Row],[id]],TreeDesign!$A$3:$C$500,3,FALSE)</f>
        <v>50</v>
      </c>
      <c r="D281" t="s">
        <v>962</v>
      </c>
      <c r="E281" t="s">
        <v>1388</v>
      </c>
      <c r="F281" t="s">
        <v>963</v>
      </c>
      <c r="G281" s="19" t="s">
        <v>353</v>
      </c>
      <c r="H281" t="s">
        <v>1010</v>
      </c>
      <c r="I281" t="s">
        <v>186</v>
      </c>
      <c r="J281" t="s">
        <v>270</v>
      </c>
      <c r="K281" t="s">
        <v>269</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390</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-1400,104,0
    scale = 0.6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1484</v>
      </c>
      <c r="B282" s="17">
        <f>VLOOKUP(primary[[#This Row],[id]],TreeDesign!$A$3:$C$500,2,FALSE)</f>
        <v>10</v>
      </c>
      <c r="C282" s="17">
        <f>VLOOKUP(primary[[#This Row],[id]],TreeDesign!$A$3:$C$500,3,FALSE)</f>
        <v>51</v>
      </c>
      <c r="D282" t="s">
        <v>1499</v>
      </c>
      <c r="E282" t="s">
        <v>1468</v>
      </c>
      <c r="F282" t="s">
        <v>1514</v>
      </c>
      <c r="G282" s="18" t="s">
        <v>353</v>
      </c>
      <c r="H282" t="s">
        <v>1529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299</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-1400,60,0
    scale = 0.6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194</v>
      </c>
      <c r="B283" s="17">
        <f>VLOOKUP(primary[[#This Row],[id]],TreeDesign!$A$3:$C$500,2,FALSE)</f>
        <v>10.5</v>
      </c>
      <c r="C283" s="17">
        <f>VLOOKUP(primary[[#This Row],[id]],TreeDesign!$A$3:$C$500,3,FALSE)</f>
        <v>11</v>
      </c>
      <c r="D283" t="s">
        <v>896</v>
      </c>
      <c r="E283" t="s">
        <v>896</v>
      </c>
      <c r="F283" t="s">
        <v>964</v>
      </c>
      <c r="G283" s="18" t="s">
        <v>353</v>
      </c>
      <c r="I283" t="s">
        <v>195</v>
      </c>
      <c r="J283" t="s">
        <v>270</v>
      </c>
      <c r="K283" t="s">
        <v>269</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299</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-1350,1820,0
    scale = 0.6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1065</v>
      </c>
      <c r="B284" s="17">
        <f>VLOOKUP(primary[[#This Row],[id]],TreeDesign!$A$3:$C$500,2,FALSE)</f>
        <v>10.5</v>
      </c>
      <c r="C284" s="17">
        <f>VLOOKUP(primary[[#This Row],[id]],TreeDesign!$A$3:$C$500,3,FALSE)</f>
        <v>13</v>
      </c>
      <c r="D284" t="s">
        <v>1085</v>
      </c>
      <c r="E284" t="s">
        <v>1085</v>
      </c>
      <c r="F284" s="20" t="s">
        <v>1133</v>
      </c>
      <c r="G284" s="18" t="s">
        <v>352</v>
      </c>
      <c r="I284" t="s">
        <v>197</v>
      </c>
      <c r="J284" t="s">
        <v>270</v>
      </c>
      <c r="K284" t="s">
        <v>269</v>
      </c>
      <c r="O284" t="s">
        <v>1101</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299</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-1350,1732,0
    scale = 0.6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1064</v>
      </c>
      <c r="B285" s="17">
        <f>VLOOKUP(primary[[#This Row],[id]],TreeDesign!$A$3:$C$500,2,FALSE)</f>
        <v>10.5</v>
      </c>
      <c r="C285" s="17">
        <f>VLOOKUP(primary[[#This Row],[id]],TreeDesign!$A$3:$C$500,3,FALSE)</f>
        <v>15</v>
      </c>
      <c r="D285" t="s">
        <v>1095</v>
      </c>
      <c r="E285" t="s">
        <v>1095</v>
      </c>
      <c r="F285" s="20" t="s">
        <v>1135</v>
      </c>
      <c r="G285" s="18" t="s">
        <v>352</v>
      </c>
      <c r="I285" t="s">
        <v>197</v>
      </c>
      <c r="J285" t="s">
        <v>270</v>
      </c>
      <c r="K285" t="s">
        <v>269</v>
      </c>
      <c r="O285" t="s">
        <v>1101</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299</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-1350,1644,0
    scale = 0.6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198</v>
      </c>
      <c r="B286">
        <f>VLOOKUP(primary[[#This Row],[id]],TreeDesign!$A$3:$C$500,2,FALSE)</f>
        <v>10.5</v>
      </c>
      <c r="C286">
        <f>VLOOKUP(primary[[#This Row],[id]],TreeDesign!$A$3:$C$500,3,FALSE)</f>
        <v>16</v>
      </c>
      <c r="D286" t="s">
        <v>340</v>
      </c>
      <c r="E286" t="s">
        <v>340</v>
      </c>
      <c r="F286" t="s">
        <v>347</v>
      </c>
      <c r="G286" s="19" t="s">
        <v>352</v>
      </c>
      <c r="I286" t="s">
        <v>199</v>
      </c>
      <c r="J286" t="s">
        <v>270</v>
      </c>
      <c r="K286" t="s">
        <v>269</v>
      </c>
      <c r="O286" t="s">
        <v>1101</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299</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-1350,1600,0
    scale = 0.6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1053</v>
      </c>
      <c r="B287">
        <f>VLOOKUP(primary[[#This Row],[id]],TreeDesign!$A$3:$C$500,2,FALSE)</f>
        <v>10.5</v>
      </c>
      <c r="C287">
        <f>VLOOKUP(primary[[#This Row],[id]],TreeDesign!$A$3:$C$500,3,FALSE)</f>
        <v>18</v>
      </c>
      <c r="D287" t="s">
        <v>1080</v>
      </c>
      <c r="E287" t="s">
        <v>1080</v>
      </c>
      <c r="F287" s="20" t="s">
        <v>1117</v>
      </c>
      <c r="G287" s="19" t="s">
        <v>352</v>
      </c>
      <c r="I287" t="s">
        <v>199</v>
      </c>
      <c r="J287" t="s">
        <v>270</v>
      </c>
      <c r="K287" t="s">
        <v>269</v>
      </c>
      <c r="O287" t="s">
        <v>1101</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299</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-1350,1512,0
    scale = 0.6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1454</v>
      </c>
      <c r="B288" s="17">
        <f>VLOOKUP(primary[[#This Row],[id]],TreeDesign!$A$3:$C$500,2,FALSE)</f>
        <v>11</v>
      </c>
      <c r="C288" s="17">
        <f>VLOOKUP(primary[[#This Row],[id]],TreeDesign!$A$3:$C$500,3,FALSE)</f>
        <v>1</v>
      </c>
      <c r="D288" s="22" t="s">
        <v>1469</v>
      </c>
      <c r="E288" s="22" t="s">
        <v>1469</v>
      </c>
      <c r="F288" s="22" t="s">
        <v>1469</v>
      </c>
      <c r="G288" s="18" t="s">
        <v>353</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299</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-1200,2260,0
    scale = 0.6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214</v>
      </c>
      <c r="B289">
        <f>VLOOKUP(primary[[#This Row],[id]],TreeDesign!$A$3:$C$500,2,FALSE)</f>
        <v>11</v>
      </c>
      <c r="C289">
        <f>VLOOKUP(primary[[#This Row],[id]],TreeDesign!$A$3:$C$500,3,FALSE)</f>
        <v>4</v>
      </c>
      <c r="D289" t="s">
        <v>705</v>
      </c>
      <c r="E289" t="s">
        <v>1389</v>
      </c>
      <c r="F289" t="s">
        <v>706</v>
      </c>
      <c r="G289" s="19" t="s">
        <v>353</v>
      </c>
      <c r="I289" t="s">
        <v>191</v>
      </c>
      <c r="J289" t="s">
        <v>270</v>
      </c>
      <c r="K289" t="s">
        <v>269</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390</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-1200,2128,0
    scale = 0.6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215</v>
      </c>
      <c r="B290">
        <f>VLOOKUP(primary[[#This Row],[id]],TreeDesign!$A$3:$C$500,2,FALSE)</f>
        <v>11</v>
      </c>
      <c r="C290">
        <f>VLOOKUP(primary[[#This Row],[id]],TreeDesign!$A$3:$C$500,3,FALSE)</f>
        <v>5</v>
      </c>
      <c r="D290" t="s">
        <v>736</v>
      </c>
      <c r="E290" t="s">
        <v>1390</v>
      </c>
      <c r="F290" t="s">
        <v>737</v>
      </c>
      <c r="G290" s="19" t="s">
        <v>353</v>
      </c>
      <c r="H290" t="s">
        <v>738</v>
      </c>
      <c r="I290" t="s">
        <v>192</v>
      </c>
      <c r="J290" t="s">
        <v>270</v>
      </c>
      <c r="K290" t="s">
        <v>269</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390</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-1200,2084,0
    scale = 0.6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1549</v>
      </c>
      <c r="B291" s="17">
        <f>VLOOKUP(primary[[#This Row],[id]],TreeDesign!$A$3:$C$500,2,FALSE)</f>
        <v>11</v>
      </c>
      <c r="C291" s="17">
        <f>VLOOKUP(primary[[#This Row],[id]],TreeDesign!$A$3:$C$500,3,FALSE)</f>
        <v>7</v>
      </c>
      <c r="D291" t="s">
        <v>1566</v>
      </c>
      <c r="E291" t="s">
        <v>1566</v>
      </c>
      <c r="F291" t="s">
        <v>1567</v>
      </c>
      <c r="G291" s="18" t="s">
        <v>353</v>
      </c>
      <c r="I291" t="s">
        <v>193</v>
      </c>
      <c r="J291" t="s">
        <v>270</v>
      </c>
      <c r="K291" t="s">
        <v>269</v>
      </c>
      <c r="L291" t="s">
        <v>190</v>
      </c>
      <c r="M291" t="s">
        <v>270</v>
      </c>
      <c r="N291" t="s">
        <v>269</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1592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-1200,1996,0
    scale = 0.6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216</v>
      </c>
      <c r="B292">
        <f>VLOOKUP(primary[[#This Row],[id]],TreeDesign!$A$3:$C$500,2,FALSE)</f>
        <v>11</v>
      </c>
      <c r="C292">
        <f>VLOOKUP(primary[[#This Row],[id]],TreeDesign!$A$3:$C$500,3,FALSE)</f>
        <v>6</v>
      </c>
      <c r="D292" t="s">
        <v>710</v>
      </c>
      <c r="E292" t="s">
        <v>1391</v>
      </c>
      <c r="F292" t="s">
        <v>711</v>
      </c>
      <c r="G292" s="19" t="s">
        <v>353</v>
      </c>
      <c r="H292" t="s">
        <v>712</v>
      </c>
      <c r="I292" t="s">
        <v>190</v>
      </c>
      <c r="J292" t="s">
        <v>270</v>
      </c>
      <c r="K292" t="s">
        <v>269</v>
      </c>
      <c r="L292" t="s">
        <v>193</v>
      </c>
      <c r="M292" t="s">
        <v>270</v>
      </c>
      <c r="N292" t="s">
        <v>269</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390</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-1200,2040,0
    scale = 0.6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218</v>
      </c>
      <c r="B293">
        <f>VLOOKUP(primary[[#This Row],[id]],TreeDesign!$A$3:$C$500,2,FALSE)</f>
        <v>11</v>
      </c>
      <c r="C293">
        <f>VLOOKUP(primary[[#This Row],[id]],TreeDesign!$A$3:$C$500,3,FALSE)</f>
        <v>9</v>
      </c>
      <c r="D293" t="s">
        <v>907</v>
      </c>
      <c r="E293" t="s">
        <v>1392</v>
      </c>
      <c r="F293" t="s">
        <v>908</v>
      </c>
      <c r="G293" s="19" t="s">
        <v>353</v>
      </c>
      <c r="H293" t="s">
        <v>909</v>
      </c>
      <c r="I293" t="s">
        <v>196</v>
      </c>
      <c r="J293" t="s">
        <v>270</v>
      </c>
      <c r="K293" t="s">
        <v>269</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390</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-1200,1908,0
    scale = 0.6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217</v>
      </c>
      <c r="B294">
        <f>VLOOKUP(primary[[#This Row],[id]],TreeDesign!$A$3:$C$500,2,FALSE)</f>
        <v>11</v>
      </c>
      <c r="C294">
        <f>VLOOKUP(primary[[#This Row],[id]],TreeDesign!$A$3:$C$500,3,FALSE)</f>
        <v>10</v>
      </c>
      <c r="D294" t="s">
        <v>913</v>
      </c>
      <c r="E294" t="s">
        <v>1393</v>
      </c>
      <c r="F294" t="s">
        <v>914</v>
      </c>
      <c r="G294" s="19" t="s">
        <v>353</v>
      </c>
      <c r="H294" t="s">
        <v>915</v>
      </c>
      <c r="I294" t="s">
        <v>195</v>
      </c>
      <c r="J294" t="s">
        <v>270</v>
      </c>
      <c r="K294" t="s">
        <v>269</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390</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-1200,1864,0
    scale = 0.6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219</v>
      </c>
      <c r="B295">
        <f>VLOOKUP(primary[[#This Row],[id]],TreeDesign!$A$3:$C$500,2,FALSE)</f>
        <v>11</v>
      </c>
      <c r="C295">
        <f>VLOOKUP(primary[[#This Row],[id]],TreeDesign!$A$3:$C$500,3,FALSE)</f>
        <v>14</v>
      </c>
      <c r="D295" t="s">
        <v>637</v>
      </c>
      <c r="E295" t="s">
        <v>637</v>
      </c>
      <c r="F295" t="s">
        <v>638</v>
      </c>
      <c r="G295" s="19" t="s">
        <v>353</v>
      </c>
      <c r="I295" t="s">
        <v>197</v>
      </c>
      <c r="J295" t="s">
        <v>270</v>
      </c>
      <c r="K295" t="s">
        <v>269</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299</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-1200,1688,0
    scale = 0.6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221</v>
      </c>
      <c r="B296">
        <f>VLOOKUP(primary[[#This Row],[id]],TreeDesign!$A$3:$C$500,2,FALSE)</f>
        <v>11</v>
      </c>
      <c r="C296">
        <f>VLOOKUP(primary[[#This Row],[id]],TreeDesign!$A$3:$C$500,3,FALSE)</f>
        <v>17</v>
      </c>
      <c r="D296" t="s">
        <v>393</v>
      </c>
      <c r="E296" t="s">
        <v>1394</v>
      </c>
      <c r="F296" t="s">
        <v>394</v>
      </c>
      <c r="G296" s="17" t="s">
        <v>353</v>
      </c>
      <c r="H296" t="s">
        <v>405</v>
      </c>
      <c r="I296" t="s">
        <v>199</v>
      </c>
      <c r="J296" t="s">
        <v>270</v>
      </c>
      <c r="K296" t="s">
        <v>269</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390</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-1200,1556,0
    scale = 0.6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222</v>
      </c>
      <c r="B297">
        <f>VLOOKUP(primary[[#This Row],[id]],TreeDesign!$A$3:$C$500,2,FALSE)</f>
        <v>11</v>
      </c>
      <c r="C297">
        <f>VLOOKUP(primary[[#This Row],[id]],TreeDesign!$A$3:$C$500,3,FALSE)</f>
        <v>20</v>
      </c>
      <c r="D297" t="s">
        <v>421</v>
      </c>
      <c r="E297" t="s">
        <v>1395</v>
      </c>
      <c r="F297" t="s">
        <v>422</v>
      </c>
      <c r="G297" s="17" t="s">
        <v>353</v>
      </c>
      <c r="H297" t="s">
        <v>1004</v>
      </c>
      <c r="I297" t="s">
        <v>200</v>
      </c>
      <c r="J297" t="s">
        <v>270</v>
      </c>
      <c r="K297" t="s">
        <v>269</v>
      </c>
      <c r="L297" t="s">
        <v>201</v>
      </c>
      <c r="M297" t="s">
        <v>270</v>
      </c>
      <c r="N297" t="s">
        <v>269</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390</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-1200,1424,0
    scale = 0.6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223</v>
      </c>
      <c r="B298">
        <f>VLOOKUP(primary[[#This Row],[id]],TreeDesign!$A$3:$C$500,2,FALSE)</f>
        <v>11</v>
      </c>
      <c r="C298">
        <f>VLOOKUP(primary[[#This Row],[id]],TreeDesign!$A$3:$C$500,3,FALSE)</f>
        <v>24</v>
      </c>
      <c r="D298" t="s">
        <v>922</v>
      </c>
      <c r="E298" t="s">
        <v>922</v>
      </c>
      <c r="F298" t="s">
        <v>923</v>
      </c>
      <c r="G298" s="19" t="s">
        <v>353</v>
      </c>
      <c r="I298" t="s">
        <v>202</v>
      </c>
      <c r="J298" t="s">
        <v>270</v>
      </c>
      <c r="K298" t="s">
        <v>269</v>
      </c>
      <c r="L298" t="s">
        <v>206</v>
      </c>
      <c r="M298" t="s">
        <v>270</v>
      </c>
      <c r="N298" t="s">
        <v>269</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299</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-1200,1248,0
    scale = 0.6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1440</v>
      </c>
      <c r="B299" s="17">
        <f>VLOOKUP(primary[[#This Row],[id]],TreeDesign!$A$3:$C$500,2,FALSE)</f>
        <v>11</v>
      </c>
      <c r="C299" s="17">
        <f>VLOOKUP(primary[[#This Row],[id]],TreeDesign!$A$3:$C$500,3,FALSE)</f>
        <v>33</v>
      </c>
      <c r="D299" t="s">
        <v>1441</v>
      </c>
      <c r="E299" t="s">
        <v>1441</v>
      </c>
      <c r="F299" t="s">
        <v>1442</v>
      </c>
      <c r="G299" s="18" t="s">
        <v>353</v>
      </c>
      <c r="I299" t="s">
        <v>211</v>
      </c>
      <c r="J299" t="s">
        <v>270</v>
      </c>
      <c r="K299" t="s">
        <v>269</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299</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-1200,852,0
    scale = 0.6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224</v>
      </c>
      <c r="B300">
        <f>VLOOKUP(primary[[#This Row],[id]],TreeDesign!$A$3:$C$500,2,FALSE)</f>
        <v>11</v>
      </c>
      <c r="C300">
        <f>VLOOKUP(primary[[#This Row],[id]],TreeDesign!$A$3:$C$500,3,FALSE)</f>
        <v>40</v>
      </c>
      <c r="D300" t="s">
        <v>965</v>
      </c>
      <c r="E300" t="s">
        <v>1396</v>
      </c>
      <c r="F300" t="s">
        <v>966</v>
      </c>
      <c r="G300" s="19" t="s">
        <v>353</v>
      </c>
      <c r="H300" t="s">
        <v>1007</v>
      </c>
      <c r="I300" t="s">
        <v>170</v>
      </c>
      <c r="J300" t="s">
        <v>270</v>
      </c>
      <c r="K300" t="s">
        <v>269</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390</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-1200,544,0
    scale = 0.6
    Parent
    {
        parentID = scientificOutposts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227</v>
      </c>
      <c r="B301">
        <f>VLOOKUP(primary[[#This Row],[id]],TreeDesign!$A$3:$C$500,2,FALSE)</f>
        <v>11</v>
      </c>
      <c r="C301">
        <f>VLOOKUP(primary[[#This Row],[id]],TreeDesign!$A$3:$C$500,3,FALSE)</f>
        <v>42</v>
      </c>
      <c r="D301" t="s">
        <v>927</v>
      </c>
      <c r="E301" t="s">
        <v>927</v>
      </c>
      <c r="F301" t="s">
        <v>967</v>
      </c>
      <c r="G301" s="19" t="s">
        <v>353</v>
      </c>
      <c r="I301" t="s">
        <v>210</v>
      </c>
      <c r="J301" t="s">
        <v>270</v>
      </c>
      <c r="K301" t="s">
        <v>269</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299</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-1200,456,0
    scale = 0.6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1534</v>
      </c>
      <c r="B302" s="17">
        <f>VLOOKUP(primary[[#This Row],[id]],TreeDesign!$A$3:$C$500,2,FALSE)</f>
        <v>11</v>
      </c>
      <c r="C302" s="17">
        <f>VLOOKUP(primary[[#This Row],[id]],TreeDesign!$A$3:$C$500,3,FALSE)</f>
        <v>43</v>
      </c>
      <c r="D302" t="s">
        <v>1535</v>
      </c>
      <c r="E302" t="s">
        <v>1535</v>
      </c>
      <c r="F302" t="s">
        <v>1536</v>
      </c>
      <c r="G302" s="18" t="s">
        <v>353</v>
      </c>
      <c r="I302" t="s">
        <v>175</v>
      </c>
      <c r="J302" t="s">
        <v>270</v>
      </c>
      <c r="K302" t="s">
        <v>269</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1592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-1200,412,0
    scale = 0.6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1537</v>
      </c>
      <c r="B303" s="17">
        <f>VLOOKUP(primary[[#This Row],[id]],TreeDesign!$A$3:$C$500,2,FALSE)</f>
        <v>11</v>
      </c>
      <c r="C303" s="17">
        <f>VLOOKUP(primary[[#This Row],[id]],TreeDesign!$A$3:$C$500,3,FALSE)</f>
        <v>45</v>
      </c>
      <c r="D303" t="s">
        <v>1541</v>
      </c>
      <c r="E303" t="s">
        <v>1541</v>
      </c>
      <c r="F303" t="s">
        <v>1542</v>
      </c>
      <c r="G303" s="18" t="s">
        <v>353</v>
      </c>
      <c r="I303" t="s">
        <v>184</v>
      </c>
      <c r="J303" t="s">
        <v>270</v>
      </c>
      <c r="K303" t="s">
        <v>269</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1592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-1200,324,0
    scale = 0.6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228</v>
      </c>
      <c r="B304">
        <f>VLOOKUP(primary[[#This Row],[id]],TreeDesign!$A$3:$C$500,2,FALSE)</f>
        <v>11</v>
      </c>
      <c r="C304">
        <f>VLOOKUP(primary[[#This Row],[id]],TreeDesign!$A$3:$C$500,3,FALSE)</f>
        <v>46</v>
      </c>
      <c r="D304" t="s">
        <v>968</v>
      </c>
      <c r="E304" t="s">
        <v>968</v>
      </c>
      <c r="F304" t="s">
        <v>969</v>
      </c>
      <c r="G304" s="19" t="s">
        <v>353</v>
      </c>
      <c r="I304" t="s">
        <v>183</v>
      </c>
      <c r="J304" t="s">
        <v>270</v>
      </c>
      <c r="K304" t="s">
        <v>269</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299</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-1200,280,0
    scale = 0.6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944</v>
      </c>
      <c r="E305" t="s">
        <v>1397</v>
      </c>
      <c r="F305" t="s">
        <v>945</v>
      </c>
      <c r="G305" s="19" t="s">
        <v>353</v>
      </c>
      <c r="H305" t="s">
        <v>946</v>
      </c>
      <c r="I305" t="s">
        <v>177</v>
      </c>
      <c r="J305" t="s">
        <v>270</v>
      </c>
      <c r="K305" t="s">
        <v>269</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390</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-1200,236,0
    scale = 0.6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188</v>
      </c>
      <c r="B306">
        <f>VLOOKUP(primary[[#This Row],[id]],TreeDesign!$A$3:$C$500,2,FALSE)</f>
        <v>11</v>
      </c>
      <c r="C306">
        <f>VLOOKUP(primary[[#This Row],[id]],TreeDesign!$A$3:$C$500,3,FALSE)</f>
        <v>49</v>
      </c>
      <c r="D306" t="s">
        <v>970</v>
      </c>
      <c r="E306" t="s">
        <v>1164</v>
      </c>
      <c r="F306" t="s">
        <v>971</v>
      </c>
      <c r="G306" s="19" t="s">
        <v>353</v>
      </c>
      <c r="H306" t="s">
        <v>972</v>
      </c>
      <c r="I306" t="s">
        <v>212</v>
      </c>
      <c r="J306" t="s">
        <v>270</v>
      </c>
      <c r="K306" t="s">
        <v>269</v>
      </c>
      <c r="L306" t="s">
        <v>213</v>
      </c>
      <c r="M306" t="s">
        <v>270</v>
      </c>
      <c r="N306" t="s">
        <v>269</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299</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-1200,148,0
    scale = 0.6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229</v>
      </c>
      <c r="B307">
        <f>VLOOKUP(primary[[#This Row],[id]],TreeDesign!$A$3:$C$500,2,FALSE)</f>
        <v>11</v>
      </c>
      <c r="C307">
        <f>VLOOKUP(primary[[#This Row],[id]],TreeDesign!$A$3:$C$500,3,FALSE)</f>
        <v>50</v>
      </c>
      <c r="D307" t="s">
        <v>976</v>
      </c>
      <c r="E307" t="s">
        <v>1398</v>
      </c>
      <c r="F307" t="s">
        <v>977</v>
      </c>
      <c r="G307" s="19" t="s">
        <v>353</v>
      </c>
      <c r="H307" t="s">
        <v>1011</v>
      </c>
      <c r="I307" t="s">
        <v>213</v>
      </c>
      <c r="J307" t="s">
        <v>270</v>
      </c>
      <c r="K307" t="s">
        <v>269</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390</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-1200,104,0
    scale = 0.6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1485</v>
      </c>
      <c r="B308" s="17">
        <f>VLOOKUP(primary[[#This Row],[id]],TreeDesign!$A$3:$C$500,2,FALSE)</f>
        <v>11</v>
      </c>
      <c r="C308" s="17">
        <f>VLOOKUP(primary[[#This Row],[id]],TreeDesign!$A$3:$C$500,3,FALSE)</f>
        <v>51</v>
      </c>
      <c r="D308" t="s">
        <v>1500</v>
      </c>
      <c r="E308" t="s">
        <v>1469</v>
      </c>
      <c r="F308" t="s">
        <v>1515</v>
      </c>
      <c r="G308" s="18" t="s">
        <v>353</v>
      </c>
      <c r="H308" t="s">
        <v>1530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299</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-1200,60,0
    scale = 0.6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1066</v>
      </c>
      <c r="B309" s="17">
        <f>VLOOKUP(primary[[#This Row],[id]],TreeDesign!$A$3:$C$500,2,FALSE)</f>
        <v>11.5</v>
      </c>
      <c r="C309" s="17">
        <f>VLOOKUP(primary[[#This Row],[id]],TreeDesign!$A$3:$C$500,3,FALSE)</f>
        <v>13</v>
      </c>
      <c r="D309" t="s">
        <v>1086</v>
      </c>
      <c r="E309" t="s">
        <v>1086</v>
      </c>
      <c r="F309" s="20" t="s">
        <v>1131</v>
      </c>
      <c r="G309" s="18" t="s">
        <v>352</v>
      </c>
      <c r="I309" t="s">
        <v>219</v>
      </c>
      <c r="J309" t="s">
        <v>270</v>
      </c>
      <c r="K309" t="s">
        <v>269</v>
      </c>
      <c r="O309" t="s">
        <v>1101</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299</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-1150,1732,0
    scale = 0.6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1067</v>
      </c>
      <c r="B310" s="17">
        <f>VLOOKUP(primary[[#This Row],[id]],TreeDesign!$A$3:$C$500,2,FALSE)</f>
        <v>11.5</v>
      </c>
      <c r="C310" s="17">
        <f>VLOOKUP(primary[[#This Row],[id]],TreeDesign!$A$3:$C$500,3,FALSE)</f>
        <v>15</v>
      </c>
      <c r="D310" t="s">
        <v>1096</v>
      </c>
      <c r="E310" t="s">
        <v>1096</v>
      </c>
      <c r="F310" s="20" t="s">
        <v>1132</v>
      </c>
      <c r="G310" s="18" t="s">
        <v>352</v>
      </c>
      <c r="I310" t="s">
        <v>219</v>
      </c>
      <c r="J310" t="s">
        <v>270</v>
      </c>
      <c r="K310" t="s">
        <v>269</v>
      </c>
      <c r="O310" t="s">
        <v>1101</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299</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-1150,1644,0
    scale = 0.6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220</v>
      </c>
      <c r="B311">
        <f>VLOOKUP(primary[[#This Row],[id]],TreeDesign!$A$3:$C$500,2,FALSE)</f>
        <v>11.5</v>
      </c>
      <c r="C311">
        <f>VLOOKUP(primary[[#This Row],[id]],TreeDesign!$A$3:$C$500,3,FALSE)</f>
        <v>16</v>
      </c>
      <c r="D311" t="s">
        <v>341</v>
      </c>
      <c r="E311" t="s">
        <v>341</v>
      </c>
      <c r="F311" t="s">
        <v>348</v>
      </c>
      <c r="G311" s="19" t="s">
        <v>352</v>
      </c>
      <c r="I311" t="s">
        <v>221</v>
      </c>
      <c r="J311" t="s">
        <v>270</v>
      </c>
      <c r="K311" t="s">
        <v>269</v>
      </c>
      <c r="O311" t="s">
        <v>1101</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299</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-1150,1600,0
    scale = 0.6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1054</v>
      </c>
      <c r="B312">
        <f>VLOOKUP(primary[[#This Row],[id]],TreeDesign!$A$3:$C$500,2,FALSE)</f>
        <v>11.5</v>
      </c>
      <c r="C312">
        <f>VLOOKUP(primary[[#This Row],[id]],TreeDesign!$A$3:$C$500,3,FALSE)</f>
        <v>18</v>
      </c>
      <c r="D312" t="s">
        <v>1081</v>
      </c>
      <c r="E312" t="s">
        <v>1081</v>
      </c>
      <c r="F312" s="20" t="s">
        <v>1118</v>
      </c>
      <c r="G312" s="19" t="s">
        <v>352</v>
      </c>
      <c r="I312" t="s">
        <v>221</v>
      </c>
      <c r="J312" t="s">
        <v>270</v>
      </c>
      <c r="K312" t="s">
        <v>269</v>
      </c>
      <c r="O312" t="s">
        <v>1101</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299</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-1150,1512,0
    scale = 0.6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1455</v>
      </c>
      <c r="B313" s="17">
        <f>VLOOKUP(primary[[#This Row],[id]],TreeDesign!$A$3:$C$500,2,FALSE)</f>
        <v>12</v>
      </c>
      <c r="C313" s="17">
        <f>VLOOKUP(primary[[#This Row],[id]],TreeDesign!$A$3:$C$500,3,FALSE)</f>
        <v>1</v>
      </c>
      <c r="D313" s="22" t="s">
        <v>1470</v>
      </c>
      <c r="E313" s="22" t="s">
        <v>1470</v>
      </c>
      <c r="F313" s="22" t="s">
        <v>1470</v>
      </c>
      <c r="G313" s="18" t="s">
        <v>353</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299</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-1000,2260,0
    scale = 0.6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230</v>
      </c>
      <c r="B314">
        <f>VLOOKUP(primary[[#This Row],[id]],TreeDesign!$A$3:$C$500,2,FALSE)</f>
        <v>12</v>
      </c>
      <c r="C314">
        <f>VLOOKUP(primary[[#This Row],[id]],TreeDesign!$A$3:$C$500,3,FALSE)</f>
        <v>4</v>
      </c>
      <c r="D314" t="s">
        <v>718</v>
      </c>
      <c r="E314" t="s">
        <v>1399</v>
      </c>
      <c r="F314" t="s">
        <v>719</v>
      </c>
      <c r="G314" s="19" t="s">
        <v>353</v>
      </c>
      <c r="H314" t="s">
        <v>720</v>
      </c>
      <c r="I314" t="s">
        <v>214</v>
      </c>
      <c r="J314" t="s">
        <v>270</v>
      </c>
      <c r="K314" t="s">
        <v>269</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390</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-1000,2128,0
    scale = 0.6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232</v>
      </c>
      <c r="B315">
        <f>VLOOKUP(primary[[#This Row],[id]],TreeDesign!$A$3:$C$500,2,FALSE)</f>
        <v>12</v>
      </c>
      <c r="C315">
        <f>VLOOKUP(primary[[#This Row],[id]],TreeDesign!$A$3:$C$500,3,FALSE)</f>
        <v>5</v>
      </c>
      <c r="D315" t="s">
        <v>324</v>
      </c>
      <c r="E315" t="s">
        <v>324</v>
      </c>
      <c r="F315" t="s">
        <v>328</v>
      </c>
      <c r="G315" s="17" t="s">
        <v>353</v>
      </c>
      <c r="I315" t="s">
        <v>215</v>
      </c>
      <c r="J315" t="s">
        <v>270</v>
      </c>
      <c r="K315" t="s">
        <v>269</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299</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-1000,2084,0
    scale = 0.6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1550</v>
      </c>
      <c r="B316" s="17">
        <f>VLOOKUP(primary[[#This Row],[id]],TreeDesign!$A$3:$C$500,2,FALSE)</f>
        <v>12</v>
      </c>
      <c r="C316" s="17">
        <f>VLOOKUP(primary[[#This Row],[id]],TreeDesign!$A$3:$C$500,3,FALSE)</f>
        <v>7</v>
      </c>
      <c r="D316" t="s">
        <v>1568</v>
      </c>
      <c r="E316" t="s">
        <v>1568</v>
      </c>
      <c r="F316" t="s">
        <v>1567</v>
      </c>
      <c r="G316" s="18" t="s">
        <v>353</v>
      </c>
      <c r="I316" t="s">
        <v>1549</v>
      </c>
      <c r="J316" t="s">
        <v>270</v>
      </c>
      <c r="K316" t="s">
        <v>269</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1592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-1000,1996,0
    scale = 0.6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231</v>
      </c>
      <c r="B317">
        <f>VLOOKUP(primary[[#This Row],[id]],TreeDesign!$A$3:$C$500,2,FALSE)</f>
        <v>12</v>
      </c>
      <c r="C317">
        <f>VLOOKUP(primary[[#This Row],[id]],TreeDesign!$A$3:$C$500,3,FALSE)</f>
        <v>6</v>
      </c>
      <c r="D317" t="s">
        <v>713</v>
      </c>
      <c r="E317" t="s">
        <v>1400</v>
      </c>
      <c r="F317" t="s">
        <v>714</v>
      </c>
      <c r="G317" s="19" t="s">
        <v>353</v>
      </c>
      <c r="H317" t="s">
        <v>715</v>
      </c>
      <c r="I317" t="s">
        <v>216</v>
      </c>
      <c r="J317" t="s">
        <v>270</v>
      </c>
      <c r="K317" t="s">
        <v>269</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390</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-1000,2040,0
    scale = 0.6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234</v>
      </c>
      <c r="B318">
        <f>VLOOKUP(primary[[#This Row],[id]],TreeDesign!$A$3:$C$500,2,FALSE)</f>
        <v>12</v>
      </c>
      <c r="C318">
        <f>VLOOKUP(primary[[#This Row],[id]],TreeDesign!$A$3:$C$500,3,FALSE)</f>
        <v>9</v>
      </c>
      <c r="D318" t="s">
        <v>330</v>
      </c>
      <c r="E318" t="s">
        <v>330</v>
      </c>
      <c r="F318" t="s">
        <v>331</v>
      </c>
      <c r="G318" s="17" t="s">
        <v>353</v>
      </c>
      <c r="I318" t="s">
        <v>218</v>
      </c>
      <c r="J318" t="s">
        <v>270</v>
      </c>
      <c r="K318" t="s">
        <v>269</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299</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-1000,1908,0
    scale = 0.6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233</v>
      </c>
      <c r="B319">
        <f>VLOOKUP(primary[[#This Row],[id]],TreeDesign!$A$3:$C$500,2,FALSE)</f>
        <v>12</v>
      </c>
      <c r="C319">
        <f>VLOOKUP(primary[[#This Row],[id]],TreeDesign!$A$3:$C$500,3,FALSE)</f>
        <v>10</v>
      </c>
      <c r="D319" t="s">
        <v>916</v>
      </c>
      <c r="E319" t="s">
        <v>1401</v>
      </c>
      <c r="F319" t="s">
        <v>917</v>
      </c>
      <c r="G319" s="19" t="s">
        <v>353</v>
      </c>
      <c r="H319" t="s">
        <v>918</v>
      </c>
      <c r="I319" t="s">
        <v>217</v>
      </c>
      <c r="J319" t="s">
        <v>270</v>
      </c>
      <c r="K319" t="s">
        <v>269</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390</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-1000,1864,0
    scale = 0.6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238</v>
      </c>
      <c r="B320">
        <f>VLOOKUP(primary[[#This Row],[id]],TreeDesign!$A$3:$C$500,2,FALSE)</f>
        <v>12</v>
      </c>
      <c r="C320">
        <f>VLOOKUP(primary[[#This Row],[id]],TreeDesign!$A$3:$C$500,3,FALSE)</f>
        <v>33</v>
      </c>
      <c r="D320" t="s">
        <v>959</v>
      </c>
      <c r="E320" t="s">
        <v>1402</v>
      </c>
      <c r="F320" t="s">
        <v>960</v>
      </c>
      <c r="G320" s="19" t="s">
        <v>353</v>
      </c>
      <c r="I320" t="s">
        <v>1440</v>
      </c>
      <c r="J320" t="s">
        <v>270</v>
      </c>
      <c r="K320" t="s">
        <v>269</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390</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-1000,852,0
    scale = 0.6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225</v>
      </c>
      <c r="B321">
        <f>VLOOKUP(primary[[#This Row],[id]],TreeDesign!$A$3:$C$500,2,FALSE)</f>
        <v>12</v>
      </c>
      <c r="C321">
        <f>VLOOKUP(primary[[#This Row],[id]],TreeDesign!$A$3:$C$500,3,FALSE)</f>
        <v>40</v>
      </c>
      <c r="D321" t="s">
        <v>978</v>
      </c>
      <c r="E321" t="s">
        <v>1403</v>
      </c>
      <c r="F321" t="s">
        <v>979</v>
      </c>
      <c r="G321" s="19" t="s">
        <v>353</v>
      </c>
      <c r="H321" t="s">
        <v>1008</v>
      </c>
      <c r="I321" t="s">
        <v>224</v>
      </c>
      <c r="J321" t="s">
        <v>270</v>
      </c>
      <c r="K321" t="s">
        <v>269</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390</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-1000,544,0
    scale = 0.6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235</v>
      </c>
      <c r="B322">
        <f>VLOOKUP(primary[[#This Row],[id]],TreeDesign!$A$3:$C$500,2,FALSE)</f>
        <v>12</v>
      </c>
      <c r="C322">
        <f>VLOOKUP(primary[[#This Row],[id]],TreeDesign!$A$3:$C$500,3,FALSE)</f>
        <v>42</v>
      </c>
      <c r="D322" t="s">
        <v>928</v>
      </c>
      <c r="E322" t="s">
        <v>928</v>
      </c>
      <c r="F322" t="s">
        <v>982</v>
      </c>
      <c r="G322" s="19" t="s">
        <v>353</v>
      </c>
      <c r="I322" t="s">
        <v>227</v>
      </c>
      <c r="J322" t="s">
        <v>270</v>
      </c>
      <c r="K322" t="s">
        <v>269</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299</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-1000,456,0
    scale = 0.6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1538</v>
      </c>
      <c r="B323" s="17">
        <f>VLOOKUP(primary[[#This Row],[id]],TreeDesign!$A$3:$C$500,2,FALSE)</f>
        <v>12</v>
      </c>
      <c r="C323" s="17">
        <f>VLOOKUP(primary[[#This Row],[id]],TreeDesign!$A$3:$C$500,3,FALSE)</f>
        <v>45</v>
      </c>
      <c r="D323" t="s">
        <v>1543</v>
      </c>
      <c r="E323" t="s">
        <v>1543</v>
      </c>
      <c r="F323" t="s">
        <v>1544</v>
      </c>
      <c r="G323" s="18" t="s">
        <v>353</v>
      </c>
      <c r="I323" t="s">
        <v>1537</v>
      </c>
      <c r="J323" t="s">
        <v>270</v>
      </c>
      <c r="K323" t="s">
        <v>269</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1592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-1000,324,0
    scale = 0.6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242</v>
      </c>
      <c r="B324">
        <f>VLOOKUP(primary[[#This Row],[id]],TreeDesign!$A$3:$C$500,2,FALSE)</f>
        <v>12</v>
      </c>
      <c r="C324">
        <f>VLOOKUP(primary[[#This Row],[id]],TreeDesign!$A$3:$C$500,3,FALSE)</f>
        <v>46</v>
      </c>
      <c r="D324" t="s">
        <v>929</v>
      </c>
      <c r="E324" t="s">
        <v>929</v>
      </c>
      <c r="F324" t="s">
        <v>983</v>
      </c>
      <c r="G324" s="19" t="s">
        <v>353</v>
      </c>
      <c r="I324" t="s">
        <v>228</v>
      </c>
      <c r="J324" t="s">
        <v>270</v>
      </c>
      <c r="K324" t="s">
        <v>269</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299</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-1000,280,0
    scale = 0.6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947</v>
      </c>
      <c r="E325" t="s">
        <v>1404</v>
      </c>
      <c r="F325" t="s">
        <v>949</v>
      </c>
      <c r="G325" s="19" t="s">
        <v>353</v>
      </c>
      <c r="H325" t="s">
        <v>948</v>
      </c>
      <c r="I325" t="s">
        <v>178</v>
      </c>
      <c r="J325" t="s">
        <v>270</v>
      </c>
      <c r="K325" t="s">
        <v>269</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390</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-1000,236,0
    scale = 0.6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189</v>
      </c>
      <c r="B326">
        <f>VLOOKUP(primary[[#This Row],[id]],TreeDesign!$A$3:$C$500,2,FALSE)</f>
        <v>12</v>
      </c>
      <c r="C326">
        <f>VLOOKUP(primary[[#This Row],[id]],TreeDesign!$A$3:$C$500,3,FALSE)</f>
        <v>49</v>
      </c>
      <c r="D326" t="s">
        <v>974</v>
      </c>
      <c r="E326" t="s">
        <v>1405</v>
      </c>
      <c r="F326" t="s">
        <v>975</v>
      </c>
      <c r="G326" s="19" t="s">
        <v>353</v>
      </c>
      <c r="H326" t="s">
        <v>973</v>
      </c>
      <c r="I326" t="s">
        <v>188</v>
      </c>
      <c r="J326" t="s">
        <v>270</v>
      </c>
      <c r="K326" t="s">
        <v>269</v>
      </c>
      <c r="L326" t="s">
        <v>229</v>
      </c>
      <c r="M326" t="s">
        <v>270</v>
      </c>
      <c r="N326" t="s">
        <v>269</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390</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-1000,148,0
    scale = 0.6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1486</v>
      </c>
      <c r="B327" s="17">
        <f>VLOOKUP(primary[[#This Row],[id]],TreeDesign!$A$3:$C$500,2,FALSE)</f>
        <v>12</v>
      </c>
      <c r="C327" s="17">
        <f>VLOOKUP(primary[[#This Row],[id]],TreeDesign!$A$3:$C$500,3,FALSE)</f>
        <v>51</v>
      </c>
      <c r="D327" t="s">
        <v>1501</v>
      </c>
      <c r="E327" t="s">
        <v>1470</v>
      </c>
      <c r="F327" t="s">
        <v>1516</v>
      </c>
      <c r="G327" s="18" t="s">
        <v>353</v>
      </c>
      <c r="H327" t="s">
        <v>1531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299</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-1000,60,0
    scale = 0.6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1456</v>
      </c>
      <c r="B328" s="17">
        <f>VLOOKUP(primary[[#This Row],[id]],TreeDesign!$A$3:$C$500,2,FALSE)</f>
        <v>13</v>
      </c>
      <c r="C328" s="17">
        <f>VLOOKUP(primary[[#This Row],[id]],TreeDesign!$A$3:$C$500,3,FALSE)</f>
        <v>1</v>
      </c>
      <c r="D328" s="22" t="s">
        <v>1471</v>
      </c>
      <c r="E328" s="22" t="s">
        <v>1471</v>
      </c>
      <c r="F328" s="22" t="s">
        <v>1471</v>
      </c>
      <c r="G328" s="18" t="s">
        <v>353</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299</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-800,2260,0
    scale = 0.6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239</v>
      </c>
      <c r="B329">
        <f>VLOOKUP(primary[[#This Row],[id]],TreeDesign!$A$3:$C$500,2,FALSE)</f>
        <v>13</v>
      </c>
      <c r="C329">
        <f>VLOOKUP(primary[[#This Row],[id]],TreeDesign!$A$3:$C$500,3,FALSE)</f>
        <v>4</v>
      </c>
      <c r="D329" t="s">
        <v>721</v>
      </c>
      <c r="E329" t="s">
        <v>1406</v>
      </c>
      <c r="F329" t="s">
        <v>722</v>
      </c>
      <c r="G329" s="19" t="s">
        <v>353</v>
      </c>
      <c r="H329" t="s">
        <v>723</v>
      </c>
      <c r="I329" t="s">
        <v>230</v>
      </c>
      <c r="J329" t="s">
        <v>270</v>
      </c>
      <c r="K329" t="s">
        <v>269</v>
      </c>
      <c r="L329" t="s">
        <v>232</v>
      </c>
      <c r="M329" t="s">
        <v>270</v>
      </c>
      <c r="N329" t="s">
        <v>269</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390</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-800,2128,0
    scale = 0.6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1551</v>
      </c>
      <c r="B330" s="17">
        <f>VLOOKUP(primary[[#This Row],[id]],TreeDesign!$A$3:$C$500,2,FALSE)</f>
        <v>13</v>
      </c>
      <c r="C330" s="17">
        <f>VLOOKUP(primary[[#This Row],[id]],TreeDesign!$A$3:$C$500,3,FALSE)</f>
        <v>5</v>
      </c>
      <c r="D330" t="s">
        <v>1569</v>
      </c>
      <c r="E330" t="s">
        <v>1569</v>
      </c>
      <c r="F330" t="s">
        <v>1570</v>
      </c>
      <c r="G330" s="18" t="s">
        <v>353</v>
      </c>
      <c r="I330" t="s">
        <v>232</v>
      </c>
      <c r="J330" t="s">
        <v>270</v>
      </c>
      <c r="K330" t="s">
        <v>269</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1592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-800,2084,0
    scale = 0.6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1552</v>
      </c>
      <c r="B331" s="17">
        <f>VLOOKUP(primary[[#This Row],[id]],TreeDesign!$A$3:$C$500,2,FALSE)</f>
        <v>13</v>
      </c>
      <c r="C331" s="17">
        <f>VLOOKUP(primary[[#This Row],[id]],TreeDesign!$A$3:$C$500,3,FALSE)</f>
        <v>7</v>
      </c>
      <c r="D331" t="s">
        <v>1571</v>
      </c>
      <c r="E331" t="s">
        <v>1571</v>
      </c>
      <c r="F331" t="s">
        <v>1567</v>
      </c>
      <c r="G331" s="18" t="s">
        <v>353</v>
      </c>
      <c r="I331" t="s">
        <v>1550</v>
      </c>
      <c r="J331" t="s">
        <v>270</v>
      </c>
      <c r="K331" t="s">
        <v>269</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1592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-800,1996,0
    scale = 0.6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240</v>
      </c>
      <c r="B332">
        <f>VLOOKUP(primary[[#This Row],[id]],TreeDesign!$A$3:$C$500,2,FALSE)</f>
        <v>13</v>
      </c>
      <c r="C332">
        <f>VLOOKUP(primary[[#This Row],[id]],TreeDesign!$A$3:$C$500,3,FALSE)</f>
        <v>6</v>
      </c>
      <c r="D332" t="s">
        <v>716</v>
      </c>
      <c r="E332" t="s">
        <v>1593</v>
      </c>
      <c r="F332" t="s">
        <v>717</v>
      </c>
      <c r="G332" s="19" t="s">
        <v>353</v>
      </c>
      <c r="I332" t="s">
        <v>231</v>
      </c>
      <c r="J332" t="s">
        <v>270</v>
      </c>
      <c r="K332" t="s">
        <v>269</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390</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-800,2040,0
    scale = 0.6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241</v>
      </c>
      <c r="B333">
        <f>VLOOKUP(primary[[#This Row],[id]],TreeDesign!$A$3:$C$500,2,FALSE)</f>
        <v>13</v>
      </c>
      <c r="C333">
        <f>VLOOKUP(primary[[#This Row],[id]],TreeDesign!$A$3:$C$500,3,FALSE)</f>
        <v>10</v>
      </c>
      <c r="D333" t="s">
        <v>919</v>
      </c>
      <c r="E333" t="s">
        <v>1407</v>
      </c>
      <c r="F333" t="s">
        <v>920</v>
      </c>
      <c r="G333" s="17" t="s">
        <v>353</v>
      </c>
      <c r="I333" t="s">
        <v>233</v>
      </c>
      <c r="J333" t="s">
        <v>270</v>
      </c>
      <c r="K333" t="s">
        <v>269</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390</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-800,1864,0
    scale = 0.6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1553</v>
      </c>
      <c r="B334" s="17">
        <f>VLOOKUP(primary[[#This Row],[id]],TreeDesign!$A$3:$C$500,2,FALSE)</f>
        <v>13</v>
      </c>
      <c r="C334" s="17">
        <f>VLOOKUP(primary[[#This Row],[id]],TreeDesign!$A$3:$C$500,3,FALSE)</f>
        <v>33</v>
      </c>
      <c r="D334" t="s">
        <v>1591</v>
      </c>
      <c r="E334" t="s">
        <v>1591</v>
      </c>
      <c r="F334" t="s">
        <v>1572</v>
      </c>
      <c r="G334" s="18" t="s">
        <v>353</v>
      </c>
      <c r="I334" t="s">
        <v>238</v>
      </c>
      <c r="J334" t="s">
        <v>270</v>
      </c>
      <c r="K334" t="s">
        <v>269</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1592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-800,852,0
    scale = 0.6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226</v>
      </c>
      <c r="B335">
        <f>VLOOKUP(primary[[#This Row],[id]],TreeDesign!$A$3:$C$500,2,FALSE)</f>
        <v>13</v>
      </c>
      <c r="C335">
        <f>VLOOKUP(primary[[#This Row],[id]],TreeDesign!$A$3:$C$500,3,FALSE)</f>
        <v>40</v>
      </c>
      <c r="D335" t="s">
        <v>980</v>
      </c>
      <c r="E335" t="s">
        <v>1408</v>
      </c>
      <c r="F335" t="s">
        <v>981</v>
      </c>
      <c r="G335" s="19" t="s">
        <v>353</v>
      </c>
      <c r="H335" t="s">
        <v>1009</v>
      </c>
      <c r="I335" t="s">
        <v>225</v>
      </c>
      <c r="J335" t="s">
        <v>270</v>
      </c>
      <c r="K335" t="s">
        <v>269</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390</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-800,544,0
    scale = 0.6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1539</v>
      </c>
      <c r="B336" s="17">
        <f>VLOOKUP(primary[[#This Row],[id]],TreeDesign!$A$3:$C$500,2,FALSE)</f>
        <v>13</v>
      </c>
      <c r="C336" s="17">
        <f>VLOOKUP(primary[[#This Row],[id]],TreeDesign!$A$3:$C$500,3,FALSE)</f>
        <v>45</v>
      </c>
      <c r="D336" t="s">
        <v>1545</v>
      </c>
      <c r="E336" t="s">
        <v>1545</v>
      </c>
      <c r="F336" t="s">
        <v>1546</v>
      </c>
      <c r="G336" s="18" t="s">
        <v>353</v>
      </c>
      <c r="I336" t="s">
        <v>1538</v>
      </c>
      <c r="J336" t="s">
        <v>270</v>
      </c>
      <c r="K336" t="s">
        <v>269</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1592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-800,324,0
    scale = 0.6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950</v>
      </c>
      <c r="E337" t="s">
        <v>1409</v>
      </c>
      <c r="F337" t="s">
        <v>951</v>
      </c>
      <c r="G337" s="19" t="s">
        <v>353</v>
      </c>
      <c r="H337" t="s">
        <v>952</v>
      </c>
      <c r="I337" t="s">
        <v>179</v>
      </c>
      <c r="J337" t="s">
        <v>270</v>
      </c>
      <c r="K337" t="s">
        <v>269</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390</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-800,236,0
    scale = 0.6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1487</v>
      </c>
      <c r="B338" s="17">
        <f>VLOOKUP(primary[[#This Row],[id]],TreeDesign!$A$3:$C$500,2,FALSE)</f>
        <v>13</v>
      </c>
      <c r="C338" s="17">
        <f>VLOOKUP(primary[[#This Row],[id]],TreeDesign!$A$3:$C$500,3,FALSE)</f>
        <v>51</v>
      </c>
      <c r="D338" t="s">
        <v>1502</v>
      </c>
      <c r="E338" t="s">
        <v>1471</v>
      </c>
      <c r="F338" t="s">
        <v>1517</v>
      </c>
      <c r="G338" s="18" t="s">
        <v>353</v>
      </c>
      <c r="H338" t="s">
        <v>1532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299</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-800,60,0
    scale = 0.6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1457</v>
      </c>
      <c r="B339" s="17">
        <f>VLOOKUP(primary[[#This Row],[id]],TreeDesign!$A$3:$C$500,2,FALSE)</f>
        <v>14</v>
      </c>
      <c r="C339" s="17">
        <f>VLOOKUP(primary[[#This Row],[id]],TreeDesign!$A$3:$C$500,3,FALSE)</f>
        <v>1</v>
      </c>
      <c r="D339" s="22" t="s">
        <v>1472</v>
      </c>
      <c r="E339" s="22" t="s">
        <v>1472</v>
      </c>
      <c r="F339" s="22" t="s">
        <v>1472</v>
      </c>
      <c r="G339" s="18" t="s">
        <v>353</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299</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-600,2260,0
    scale = 0.6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1554</v>
      </c>
      <c r="B340" s="17">
        <f>VLOOKUP(primary[[#This Row],[id]],TreeDesign!$A$3:$C$500,2,FALSE)</f>
        <v>14</v>
      </c>
      <c r="C340" s="17">
        <f>VLOOKUP(primary[[#This Row],[id]],TreeDesign!$A$3:$C$500,3,FALSE)</f>
        <v>4</v>
      </c>
      <c r="D340" t="s">
        <v>1573</v>
      </c>
      <c r="E340" t="s">
        <v>1573</v>
      </c>
      <c r="F340" t="s">
        <v>1574</v>
      </c>
      <c r="G340" s="18" t="s">
        <v>353</v>
      </c>
      <c r="I340" t="s">
        <v>239</v>
      </c>
      <c r="J340" t="s">
        <v>270</v>
      </c>
      <c r="K340" t="s">
        <v>269</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1592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-600,2128,0
    scale = 0.6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1565</v>
      </c>
      <c r="B341" s="17">
        <f>VLOOKUP(primary[[#This Row],[id]],TreeDesign!$A$3:$C$500,2,FALSE)</f>
        <v>14</v>
      </c>
      <c r="C341" s="17">
        <f>VLOOKUP(primary[[#This Row],[id]],TreeDesign!$A$3:$C$500,3,FALSE)</f>
        <v>5</v>
      </c>
      <c r="D341" t="s">
        <v>1590</v>
      </c>
      <c r="E341" t="s">
        <v>1590</v>
      </c>
      <c r="F341" t="s">
        <v>1570</v>
      </c>
      <c r="G341" s="18" t="s">
        <v>353</v>
      </c>
      <c r="I341" t="s">
        <v>1551</v>
      </c>
      <c r="J341" t="s">
        <v>270</v>
      </c>
      <c r="K341" t="s">
        <v>269</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1592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-600,2084,0
    scale = 0.6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1556</v>
      </c>
      <c r="B342" s="17">
        <f>VLOOKUP(primary[[#This Row],[id]],TreeDesign!$A$3:$C$500,2,FALSE)</f>
        <v>14</v>
      </c>
      <c r="C342" s="17">
        <f>VLOOKUP(primary[[#This Row],[id]],TreeDesign!$A$3:$C$500,3,FALSE)</f>
        <v>7</v>
      </c>
      <c r="D342" t="s">
        <v>1581</v>
      </c>
      <c r="E342" t="s">
        <v>1581</v>
      </c>
      <c r="F342" t="s">
        <v>1567</v>
      </c>
      <c r="G342" s="18" t="s">
        <v>353</v>
      </c>
      <c r="I342" t="s">
        <v>1552</v>
      </c>
      <c r="J342" t="s">
        <v>270</v>
      </c>
      <c r="K342" t="s">
        <v>269</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1592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-600,1996,0
    scale = 0.6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1555</v>
      </c>
      <c r="B343" s="17">
        <f>VLOOKUP(primary[[#This Row],[id]],TreeDesign!$A$3:$C$500,2,FALSE)</f>
        <v>14</v>
      </c>
      <c r="C343" s="17">
        <f>VLOOKUP(primary[[#This Row],[id]],TreeDesign!$A$3:$C$500,3,FALSE)</f>
        <v>6</v>
      </c>
      <c r="D343" t="s">
        <v>1575</v>
      </c>
      <c r="E343" t="s">
        <v>1575</v>
      </c>
      <c r="F343" t="s">
        <v>1576</v>
      </c>
      <c r="G343" s="18" t="s">
        <v>353</v>
      </c>
      <c r="I343" t="s">
        <v>240</v>
      </c>
      <c r="J343" t="s">
        <v>270</v>
      </c>
      <c r="K343" t="s">
        <v>269</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1592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-600,2040,0
    scale = 0.6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1563</v>
      </c>
      <c r="B344" s="17">
        <f>VLOOKUP(primary[[#This Row],[id]],TreeDesign!$A$3:$C$500,2,FALSE)</f>
        <v>14</v>
      </c>
      <c r="C344" s="17">
        <f>VLOOKUP(primary[[#This Row],[id]],TreeDesign!$A$3:$C$500,3,FALSE)</f>
        <v>10</v>
      </c>
      <c r="D344" t="s">
        <v>1586</v>
      </c>
      <c r="E344" t="s">
        <v>1586</v>
      </c>
      <c r="F344" t="s">
        <v>1587</v>
      </c>
      <c r="G344" s="18" t="s">
        <v>353</v>
      </c>
      <c r="I344" t="s">
        <v>241</v>
      </c>
      <c r="J344" t="s">
        <v>270</v>
      </c>
      <c r="K344" t="s">
        <v>269</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1592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-600,1864,0
    scale = 0.6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1557</v>
      </c>
      <c r="B345" s="17">
        <f>VLOOKUP(primary[[#This Row],[id]],TreeDesign!$A$3:$C$500,2,FALSE)</f>
        <v>14</v>
      </c>
      <c r="C345" s="17">
        <f>VLOOKUP(primary[[#This Row],[id]],TreeDesign!$A$3:$C$500,3,FALSE)</f>
        <v>40</v>
      </c>
      <c r="D345" t="s">
        <v>1582</v>
      </c>
      <c r="E345" t="s">
        <v>1582</v>
      </c>
      <c r="F345" t="s">
        <v>1583</v>
      </c>
      <c r="G345" s="18" t="s">
        <v>353</v>
      </c>
      <c r="I345" t="s">
        <v>226</v>
      </c>
      <c r="J345" t="s">
        <v>270</v>
      </c>
      <c r="K345" t="s">
        <v>269</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1592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-600,544,0
    scale = 0.6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1540</v>
      </c>
      <c r="B346" s="17">
        <f>VLOOKUP(primary[[#This Row],[id]],TreeDesign!$A$3:$C$500,2,FALSE)</f>
        <v>14</v>
      </c>
      <c r="C346" s="17">
        <f>VLOOKUP(primary[[#This Row],[id]],TreeDesign!$A$3:$C$500,3,FALSE)</f>
        <v>45</v>
      </c>
      <c r="D346" t="s">
        <v>1547</v>
      </c>
      <c r="E346" t="s">
        <v>1547</v>
      </c>
      <c r="F346" t="s">
        <v>1548</v>
      </c>
      <c r="G346" s="18" t="s">
        <v>353</v>
      </c>
      <c r="I346" t="s">
        <v>1539</v>
      </c>
      <c r="J346" t="s">
        <v>270</v>
      </c>
      <c r="K346" t="s">
        <v>269</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1592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-600,324,0
    scale = 0.6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1564</v>
      </c>
      <c r="B347" s="17">
        <f>VLOOKUP(primary[[#This Row],[id]],TreeDesign!$A$3:$C$500,2,FALSE)</f>
        <v>14</v>
      </c>
      <c r="C347" s="17">
        <f>VLOOKUP(primary[[#This Row],[id]],TreeDesign!$A$3:$C$500,3,FALSE)</f>
        <v>47</v>
      </c>
      <c r="D347" t="s">
        <v>1588</v>
      </c>
      <c r="E347" t="s">
        <v>1588</v>
      </c>
      <c r="F347" t="s">
        <v>1589</v>
      </c>
      <c r="G347" s="18" t="s">
        <v>353</v>
      </c>
      <c r="I347" t="s">
        <v>180</v>
      </c>
      <c r="J347" t="s">
        <v>270</v>
      </c>
      <c r="K347" t="s">
        <v>269</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1592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-600,236,0
    scale = 0.6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1488</v>
      </c>
      <c r="B348" s="17">
        <f>VLOOKUP(primary[[#This Row],[id]],TreeDesign!$A$3:$C$500,2,FALSE)</f>
        <v>14</v>
      </c>
      <c r="C348" s="17">
        <f>VLOOKUP(primary[[#This Row],[id]],TreeDesign!$A$3:$C$500,3,FALSE)</f>
        <v>51</v>
      </c>
      <c r="D348" t="s">
        <v>1503</v>
      </c>
      <c r="E348" t="s">
        <v>1472</v>
      </c>
      <c r="F348" t="s">
        <v>1518</v>
      </c>
      <c r="G348" s="18" t="s">
        <v>353</v>
      </c>
      <c r="H348" t="s">
        <v>1533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299</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-600,60,0
    scale = 0.6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1560</v>
      </c>
      <c r="B349" s="17">
        <f>VLOOKUP(primary[[#This Row],[id]],TreeDesign!$A$3:$C$500,2,FALSE)</f>
        <v>15</v>
      </c>
      <c r="C349" s="17">
        <f>VLOOKUP(primary[[#This Row],[id]],TreeDesign!$A$3:$C$500,3,FALSE)</f>
        <v>1</v>
      </c>
      <c r="D349" t="s">
        <v>1578</v>
      </c>
      <c r="E349" t="s">
        <v>1578</v>
      </c>
      <c r="F349" t="s">
        <v>1578</v>
      </c>
      <c r="G349" s="18" t="s">
        <v>353</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299</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-400,2260,0
    scale = 0.6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1562</v>
      </c>
      <c r="B350" s="17">
        <f>VLOOKUP(primary[[#This Row],[id]],TreeDesign!$A$3:$C$500,2,FALSE)</f>
        <v>15</v>
      </c>
      <c r="C350" s="17">
        <f>VLOOKUP(primary[[#This Row],[id]],TreeDesign!$A$3:$C$500,3,FALSE)</f>
        <v>23</v>
      </c>
      <c r="D350" t="s">
        <v>1584</v>
      </c>
      <c r="E350" t="s">
        <v>1584</v>
      </c>
      <c r="F350" t="s">
        <v>1585</v>
      </c>
      <c r="G350" s="18" t="s">
        <v>353</v>
      </c>
      <c r="I350" t="s">
        <v>1554</v>
      </c>
      <c r="J350" t="s">
        <v>270</v>
      </c>
      <c r="K350" t="s">
        <v>269</v>
      </c>
      <c r="L350" t="s">
        <v>1557</v>
      </c>
      <c r="M350" t="s">
        <v>270</v>
      </c>
      <c r="N350" t="s">
        <v>269</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1592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-400,1292,0
    scale = 0.6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1561</v>
      </c>
      <c r="B351" s="17">
        <f>VLOOKUP(primary[[#This Row],[id]],TreeDesign!$A$3:$C$500,2,FALSE)</f>
        <v>15</v>
      </c>
      <c r="C351" s="17">
        <f>VLOOKUP(primary[[#This Row],[id]],TreeDesign!$A$3:$C$500,3,FALSE)</f>
        <v>51</v>
      </c>
      <c r="D351" t="s">
        <v>1577</v>
      </c>
      <c r="E351" t="s">
        <v>1578</v>
      </c>
      <c r="F351" t="s">
        <v>1579</v>
      </c>
      <c r="G351" s="18" t="s">
        <v>353</v>
      </c>
      <c r="H351" t="s">
        <v>1580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299</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-400,60,0
    scale = 0.6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K681"/>
  <sheetViews>
    <sheetView zoomScale="90" zoomScaleNormal="90" workbookViewId="0">
      <pane ySplit="2" topLeftCell="A270" activePane="bottomLeft" state="frozen"/>
      <selection pane="bottomLeft" activeCell="D37" sqref="D37"/>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5.54296875" bestFit="1" customWidth="1"/>
    <col min="11" max="11" width="12.453125" customWidth="1"/>
    <col min="12" max="12" width="30.6328125" customWidth="1"/>
    <col min="14" max="14" width="30.1796875" customWidth="1"/>
  </cols>
  <sheetData>
    <row r="1" spans="1:11" x14ac:dyDescent="0.35">
      <c r="A1" t="s">
        <v>274</v>
      </c>
      <c r="B1" t="s">
        <v>250</v>
      </c>
      <c r="C1" t="s">
        <v>1171</v>
      </c>
      <c r="G1" t="str">
        <f>_xlfn.CONCAT(C1,B1)</f>
        <v>TitleTier</v>
      </c>
      <c r="J1" t="s">
        <v>1035</v>
      </c>
      <c r="K1" s="47"/>
    </row>
    <row r="2" spans="1:11" x14ac:dyDescent="0.35">
      <c r="A2" s="18" t="s">
        <v>2</v>
      </c>
      <c r="B2">
        <f>_xlfn.FLOOR.MATH(VLOOKUP(Tbl_Deprecated[[#This Row],[Deprecated]],primary[[id]:[tier]],2,FALSE),1)</f>
        <v>-2</v>
      </c>
      <c r="C2" t="s">
        <v>274</v>
      </c>
      <c r="G2" t="str">
        <f t="shared" ref="G2:G65" si="0">_xlfn.CONCAT(C2,B2)</f>
        <v>Deprecated-2</v>
      </c>
    </row>
    <row r="3" spans="1:11" x14ac:dyDescent="0.35">
      <c r="G3" t="str">
        <f t="shared" si="0"/>
        <v/>
      </c>
      <c r="J3" t="s">
        <v>1168</v>
      </c>
    </row>
    <row r="4" spans="1:11" x14ac:dyDescent="0.35">
      <c r="G4" t="str">
        <f t="shared" si="0"/>
        <v/>
      </c>
      <c r="J4" t="s">
        <v>1028</v>
      </c>
    </row>
    <row r="5" spans="1:11" x14ac:dyDescent="0.35">
      <c r="A5" t="s">
        <v>1028</v>
      </c>
      <c r="B5" t="s">
        <v>250</v>
      </c>
      <c r="C5" t="s">
        <v>1171</v>
      </c>
      <c r="G5" t="str">
        <f t="shared" si="0"/>
        <v>TitleTier</v>
      </c>
      <c r="J5" t="s">
        <v>1031</v>
      </c>
    </row>
    <row r="6" spans="1:11" x14ac:dyDescent="0.35">
      <c r="A6" s="18" t="s">
        <v>0</v>
      </c>
      <c r="B6">
        <f>VLOOKUP(Tbl_Actuators[[#This Row],[Actuators]],primary[[id]:[tier]],2,FALSE)</f>
        <v>0</v>
      </c>
      <c r="C6" t="s">
        <v>1028</v>
      </c>
      <c r="G6" t="str">
        <f t="shared" si="0"/>
        <v>Actuators0</v>
      </c>
      <c r="J6" t="s">
        <v>1154</v>
      </c>
    </row>
    <row r="7" spans="1:11" x14ac:dyDescent="0.35">
      <c r="A7" t="s">
        <v>997</v>
      </c>
      <c r="B7">
        <f>VLOOKUP(Tbl_Actuators[[#This Row],[Actuators]],primary[[id]:[tier]],2,FALSE)</f>
        <v>1</v>
      </c>
      <c r="C7" t="s">
        <v>1028</v>
      </c>
      <c r="G7" t="str">
        <f t="shared" si="0"/>
        <v>Actuators1</v>
      </c>
      <c r="J7" t="s">
        <v>1043</v>
      </c>
    </row>
    <row r="8" spans="1:11" x14ac:dyDescent="0.35">
      <c r="A8" t="s">
        <v>116</v>
      </c>
      <c r="B8">
        <f>VLOOKUP(Tbl_Actuators[[#This Row],[Actuators]],primary[[id]:[tier]],2,FALSE)</f>
        <v>2</v>
      </c>
      <c r="C8" t="s">
        <v>1028</v>
      </c>
      <c r="G8" t="str">
        <f t="shared" si="0"/>
        <v>Actuators2</v>
      </c>
      <c r="J8" t="s">
        <v>1170</v>
      </c>
    </row>
    <row r="9" spans="1:11" x14ac:dyDescent="0.35">
      <c r="A9" t="s">
        <v>13</v>
      </c>
      <c r="B9">
        <f>VLOOKUP(Tbl_Actuators[[#This Row],[Actuators]],primary[[id]:[tier]],2,FALSE)</f>
        <v>3</v>
      </c>
      <c r="C9" t="s">
        <v>1028</v>
      </c>
      <c r="G9" t="str">
        <f t="shared" si="0"/>
        <v>Actuators3</v>
      </c>
      <c r="J9" t="s">
        <v>1169</v>
      </c>
    </row>
    <row r="10" spans="1:11" x14ac:dyDescent="0.35">
      <c r="A10" t="s">
        <v>25</v>
      </c>
      <c r="B10">
        <f>VLOOKUP(Tbl_Actuators[[#This Row],[Actuators]],primary[[id]:[tier]],2,FALSE)</f>
        <v>4</v>
      </c>
      <c r="C10" t="s">
        <v>1028</v>
      </c>
      <c r="G10" t="str">
        <f t="shared" si="0"/>
        <v>Actuators4</v>
      </c>
      <c r="J10" t="s">
        <v>1164</v>
      </c>
    </row>
    <row r="11" spans="1:11" x14ac:dyDescent="0.35">
      <c r="A11" t="s">
        <v>41</v>
      </c>
      <c r="B11">
        <f>VLOOKUP(Tbl_Actuators[[#This Row],[Actuators]],primary[[id]:[tier]],2,FALSE)</f>
        <v>5</v>
      </c>
      <c r="C11" t="s">
        <v>1028</v>
      </c>
      <c r="G11" t="str">
        <f t="shared" si="0"/>
        <v>Actuators5</v>
      </c>
      <c r="J11" t="s">
        <v>1033</v>
      </c>
    </row>
    <row r="12" spans="1:11" x14ac:dyDescent="0.35">
      <c r="A12" t="s">
        <v>64</v>
      </c>
      <c r="B12">
        <f>VLOOKUP(Tbl_Actuators[[#This Row],[Actuators]],primary[[id]:[tier]],2,FALSE)</f>
        <v>6</v>
      </c>
      <c r="C12" t="s">
        <v>1028</v>
      </c>
      <c r="G12" t="str">
        <f t="shared" si="0"/>
        <v>Actuators6</v>
      </c>
      <c r="J12" t="s">
        <v>1039</v>
      </c>
    </row>
    <row r="13" spans="1:11" x14ac:dyDescent="0.35">
      <c r="A13" t="s">
        <v>90</v>
      </c>
      <c r="B13">
        <f>VLOOKUP(Tbl_Actuators[[#This Row],[Actuators]],primary[[id]:[tier]],2,FALSE)</f>
        <v>7</v>
      </c>
      <c r="C13" t="s">
        <v>1028</v>
      </c>
      <c r="G13" t="str">
        <f t="shared" si="0"/>
        <v>Actuators7</v>
      </c>
      <c r="J13" t="s">
        <v>274</v>
      </c>
    </row>
    <row r="14" spans="1:11" x14ac:dyDescent="0.35">
      <c r="A14" t="s">
        <v>130</v>
      </c>
      <c r="B14">
        <f>VLOOKUP(Tbl_Actuators[[#This Row],[Actuators]],primary[[id]:[tier]],2,FALSE)</f>
        <v>8</v>
      </c>
      <c r="C14" t="s">
        <v>1028</v>
      </c>
      <c r="G14" t="str">
        <f t="shared" si="0"/>
        <v>Actuators8</v>
      </c>
      <c r="J14" t="s">
        <v>1040</v>
      </c>
    </row>
    <row r="15" spans="1:11" x14ac:dyDescent="0.35">
      <c r="A15" t="s">
        <v>160</v>
      </c>
      <c r="B15">
        <f>VLOOKUP(Tbl_Actuators[[#This Row],[Actuators]],primary[[id]:[tier]],2,FALSE)</f>
        <v>9</v>
      </c>
      <c r="C15" t="s">
        <v>1028</v>
      </c>
      <c r="G15" t="str">
        <f t="shared" si="0"/>
        <v>Actuators9</v>
      </c>
      <c r="J15" t="s">
        <v>1041</v>
      </c>
    </row>
    <row r="16" spans="1:11" x14ac:dyDescent="0.35">
      <c r="G16" t="str">
        <f t="shared" si="0"/>
        <v/>
      </c>
      <c r="J16" t="s">
        <v>465</v>
      </c>
    </row>
    <row r="17" spans="1:10" x14ac:dyDescent="0.35">
      <c r="G17" t="str">
        <f t="shared" si="0"/>
        <v/>
      </c>
      <c r="J17" t="s">
        <v>1141</v>
      </c>
    </row>
    <row r="18" spans="1:10" x14ac:dyDescent="0.35">
      <c r="A18" t="s">
        <v>1170</v>
      </c>
      <c r="B18" t="s">
        <v>250</v>
      </c>
      <c r="C18" t="s">
        <v>1171</v>
      </c>
      <c r="G18" t="str">
        <f t="shared" si="0"/>
        <v>TitleTier</v>
      </c>
      <c r="J18" t="s">
        <v>1142</v>
      </c>
    </row>
    <row r="19" spans="1:10" x14ac:dyDescent="0.35">
      <c r="A19" s="18" t="s">
        <v>0</v>
      </c>
      <c r="B19">
        <f>VLOOKUP(Tbl_CockpitsCommercial[[#This Row],[CockpitsCommercial]],primary[[id]:[tier]],2,FALSE)</f>
        <v>0</v>
      </c>
      <c r="C19" t="s">
        <v>1170</v>
      </c>
      <c r="G19" t="str">
        <f t="shared" si="0"/>
        <v>CockpitsCommercial0</v>
      </c>
      <c r="J19" t="s">
        <v>1143</v>
      </c>
    </row>
    <row r="20" spans="1:10" x14ac:dyDescent="0.35">
      <c r="A20" t="s">
        <v>115</v>
      </c>
      <c r="B20">
        <f>VLOOKUP(Tbl_CockpitsCommercial[[#This Row],[CockpitsCommercial]],primary[[id]:[tier]],2,FALSE)</f>
        <v>1</v>
      </c>
      <c r="C20" t="s">
        <v>1170</v>
      </c>
      <c r="G20" t="str">
        <f t="shared" si="0"/>
        <v>CockpitsCommercial1</v>
      </c>
      <c r="J20" t="s">
        <v>1140</v>
      </c>
    </row>
    <row r="21" spans="1:10" x14ac:dyDescent="0.35">
      <c r="A21" t="s">
        <v>6</v>
      </c>
      <c r="B21">
        <f>VLOOKUP(Tbl_CockpitsCommercial[[#This Row],[CockpitsCommercial]],primary[[id]:[tier]],2,FALSE)</f>
        <v>2</v>
      </c>
      <c r="C21" t="s">
        <v>1170</v>
      </c>
      <c r="G21" t="str">
        <f t="shared" si="0"/>
        <v>CockpitsCommercial2</v>
      </c>
      <c r="J21" t="s">
        <v>1139</v>
      </c>
    </row>
    <row r="22" spans="1:10" x14ac:dyDescent="0.35">
      <c r="A22" t="s">
        <v>14</v>
      </c>
      <c r="B22">
        <f>VLOOKUP(Tbl_CockpitsCommercial[[#This Row],[CockpitsCommercial]],primary[[id]:[tier]],2,FALSE)</f>
        <v>3</v>
      </c>
      <c r="C22" t="s">
        <v>1170</v>
      </c>
      <c r="G22" t="str">
        <f t="shared" si="0"/>
        <v>CockpitsCommercial3</v>
      </c>
      <c r="J22" t="s">
        <v>1161</v>
      </c>
    </row>
    <row r="23" spans="1:10" x14ac:dyDescent="0.35">
      <c r="A23" t="s">
        <v>27</v>
      </c>
      <c r="B23">
        <f>VLOOKUP(Tbl_CockpitsCommercial[[#This Row],[CockpitsCommercial]],primary[[id]:[tier]],2,FALSE)</f>
        <v>4</v>
      </c>
      <c r="C23" t="s">
        <v>1170</v>
      </c>
      <c r="G23" t="str">
        <f t="shared" si="0"/>
        <v>CockpitsCommercial4</v>
      </c>
      <c r="J23" t="s">
        <v>1157</v>
      </c>
    </row>
    <row r="24" spans="1:10" x14ac:dyDescent="0.35">
      <c r="A24" t="s">
        <v>45</v>
      </c>
      <c r="B24">
        <f>VLOOKUP(Tbl_CockpitsCommercial[[#This Row],[CockpitsCommercial]],primary[[id]:[tier]],2,FALSE)</f>
        <v>5</v>
      </c>
      <c r="C24" t="s">
        <v>1170</v>
      </c>
      <c r="G24" t="str">
        <f t="shared" si="0"/>
        <v>CockpitsCommercial5</v>
      </c>
      <c r="J24" t="s">
        <v>1034</v>
      </c>
    </row>
    <row r="25" spans="1:10" x14ac:dyDescent="0.35">
      <c r="A25" t="s">
        <v>67</v>
      </c>
      <c r="B25">
        <f>VLOOKUP(Tbl_CockpitsCommercial[[#This Row],[CockpitsCommercial]],primary[[id]:[tier]],2,FALSE)</f>
        <v>6</v>
      </c>
      <c r="C25" t="s">
        <v>1170</v>
      </c>
      <c r="G25" t="str">
        <f t="shared" si="0"/>
        <v>CockpitsCommercial6</v>
      </c>
      <c r="J25" t="s">
        <v>1155</v>
      </c>
    </row>
    <row r="26" spans="1:10" x14ac:dyDescent="0.35">
      <c r="A26" t="s">
        <v>93</v>
      </c>
      <c r="B26">
        <f>VLOOKUP(Tbl_CockpitsCommercial[[#This Row],[CockpitsCommercial]],primary[[id]:[tier]],2,FALSE)</f>
        <v>7</v>
      </c>
      <c r="C26" t="s">
        <v>1170</v>
      </c>
      <c r="G26" t="str">
        <f t="shared" si="0"/>
        <v>CockpitsCommercial7</v>
      </c>
      <c r="J26" t="s">
        <v>1156</v>
      </c>
    </row>
    <row r="27" spans="1:10" x14ac:dyDescent="0.35">
      <c r="A27" t="s">
        <v>133</v>
      </c>
      <c r="B27">
        <f>VLOOKUP(Tbl_CockpitsCommercial[[#This Row],[CockpitsCommercial]],primary[[id]:[tier]],2,FALSE)</f>
        <v>8</v>
      </c>
      <c r="C27" t="s">
        <v>1170</v>
      </c>
      <c r="G27" t="str">
        <f t="shared" si="0"/>
        <v>CockpitsCommercial8</v>
      </c>
      <c r="J27" t="s">
        <v>1160</v>
      </c>
    </row>
    <row r="28" spans="1:10" x14ac:dyDescent="0.35">
      <c r="A28" t="s">
        <v>157</v>
      </c>
      <c r="B28">
        <f>VLOOKUP(Tbl_CockpitsCommercial[[#This Row],[CockpitsCommercial]],primary[[id]:[tier]],2,FALSE)</f>
        <v>9</v>
      </c>
      <c r="C28" t="s">
        <v>1170</v>
      </c>
      <c r="G28" t="str">
        <f t="shared" si="0"/>
        <v>CockpitsCommercial9</v>
      </c>
      <c r="J28" t="s">
        <v>1165</v>
      </c>
    </row>
    <row r="29" spans="1:10" x14ac:dyDescent="0.35">
      <c r="G29" t="str">
        <f t="shared" si="0"/>
        <v/>
      </c>
      <c r="J29" t="s">
        <v>1037</v>
      </c>
    </row>
    <row r="30" spans="1:10" x14ac:dyDescent="0.35">
      <c r="G30" t="str">
        <f t="shared" si="0"/>
        <v/>
      </c>
      <c r="J30" t="s">
        <v>1138</v>
      </c>
    </row>
    <row r="31" spans="1:10" x14ac:dyDescent="0.35">
      <c r="A31" t="s">
        <v>1169</v>
      </c>
      <c r="B31" t="s">
        <v>250</v>
      </c>
      <c r="C31" t="s">
        <v>1171</v>
      </c>
      <c r="G31" t="str">
        <f t="shared" si="0"/>
        <v>TitleTier</v>
      </c>
      <c r="J31" t="s">
        <v>1177</v>
      </c>
    </row>
    <row r="32" spans="1:10" x14ac:dyDescent="0.35">
      <c r="A32" s="18" t="s">
        <v>0</v>
      </c>
      <c r="B32">
        <f>VLOOKUP(Tbl_CockpitsNonCommercial[[#This Row],[CockpitsNonCommercial]],primary[[id]:[tier]],2,FALSE)</f>
        <v>0</v>
      </c>
      <c r="C32" t="s">
        <v>1169</v>
      </c>
      <c r="G32" t="str">
        <f t="shared" si="0"/>
        <v>CockpitsNonCommercial0</v>
      </c>
      <c r="J32" t="s">
        <v>1153</v>
      </c>
    </row>
    <row r="33" spans="1:10" x14ac:dyDescent="0.35">
      <c r="A33" t="s">
        <v>115</v>
      </c>
      <c r="B33">
        <f>VLOOKUP(Tbl_CockpitsNonCommercial[[#This Row],[CockpitsNonCommercial]],primary[[id]:[tier]],2,FALSE)</f>
        <v>1</v>
      </c>
      <c r="C33" t="s">
        <v>1169</v>
      </c>
      <c r="G33" t="str">
        <f t="shared" si="0"/>
        <v>CockpitsNonCommercial1</v>
      </c>
      <c r="J33" t="s">
        <v>1152</v>
      </c>
    </row>
    <row r="34" spans="1:10" x14ac:dyDescent="0.35">
      <c r="A34" t="s">
        <v>117</v>
      </c>
      <c r="B34">
        <f>VLOOKUP(Tbl_CockpitsNonCommercial[[#This Row],[CockpitsNonCommercial]],primary[[id]:[tier]],2,FALSE)</f>
        <v>2</v>
      </c>
      <c r="C34" t="s">
        <v>1169</v>
      </c>
      <c r="G34" t="str">
        <f t="shared" si="0"/>
        <v>CockpitsNonCommercial2</v>
      </c>
      <c r="J34" t="s">
        <v>1151</v>
      </c>
    </row>
    <row r="35" spans="1:10" x14ac:dyDescent="0.35">
      <c r="A35" t="s">
        <v>1029</v>
      </c>
      <c r="B35">
        <f>VLOOKUP(Tbl_CockpitsNonCommercial[[#This Row],[CockpitsNonCommercial]],primary[[id]:[tier]],2,FALSE)</f>
        <v>3</v>
      </c>
      <c r="C35" t="s">
        <v>1169</v>
      </c>
      <c r="G35" t="str">
        <f t="shared" si="0"/>
        <v>CockpitsNonCommercial3</v>
      </c>
      <c r="J35" t="s">
        <v>1150</v>
      </c>
    </row>
    <row r="36" spans="1:10" x14ac:dyDescent="0.35">
      <c r="A36" t="s">
        <v>118</v>
      </c>
      <c r="B36">
        <f>VLOOKUP(Tbl_CockpitsNonCommercial[[#This Row],[CockpitsNonCommercial]],primary[[id]:[tier]],2,FALSE)</f>
        <v>4</v>
      </c>
      <c r="C36" t="s">
        <v>1169</v>
      </c>
      <c r="G36" t="str">
        <f t="shared" si="0"/>
        <v>CockpitsNonCommercial4</v>
      </c>
      <c r="J36" t="s">
        <v>1147</v>
      </c>
    </row>
    <row r="37" spans="1:10" x14ac:dyDescent="0.35">
      <c r="A37" t="s">
        <v>42</v>
      </c>
      <c r="B37">
        <f>VLOOKUP(Tbl_CockpitsNonCommercial[[#This Row],[CockpitsNonCommercial]],primary[[id]:[tier]],2,FALSE)</f>
        <v>5</v>
      </c>
      <c r="C37" t="s">
        <v>1169</v>
      </c>
      <c r="G37" t="str">
        <f t="shared" si="0"/>
        <v>CockpitsNonCommercial5</v>
      </c>
      <c r="J37" t="s">
        <v>1148</v>
      </c>
    </row>
    <row r="38" spans="1:10" x14ac:dyDescent="0.35">
      <c r="A38" t="s">
        <v>65</v>
      </c>
      <c r="B38">
        <f>VLOOKUP(Tbl_CockpitsNonCommercial[[#This Row],[CockpitsNonCommercial]],primary[[id]:[tier]],2,FALSE)</f>
        <v>6</v>
      </c>
      <c r="C38" t="s">
        <v>1169</v>
      </c>
      <c r="G38" t="str">
        <f t="shared" si="0"/>
        <v>CockpitsNonCommercial6</v>
      </c>
      <c r="J38" t="s">
        <v>1149</v>
      </c>
    </row>
    <row r="39" spans="1:10" x14ac:dyDescent="0.35">
      <c r="A39" t="s">
        <v>91</v>
      </c>
      <c r="B39">
        <f>VLOOKUP(Tbl_CockpitsNonCommercial[[#This Row],[CockpitsNonCommercial]],primary[[id]:[tier]],2,FALSE)</f>
        <v>7</v>
      </c>
      <c r="C39" t="s">
        <v>1169</v>
      </c>
      <c r="G39" t="str">
        <f t="shared" si="0"/>
        <v>CockpitsNonCommercial7</v>
      </c>
      <c r="J39" t="s">
        <v>1158</v>
      </c>
    </row>
    <row r="40" spans="1:10" x14ac:dyDescent="0.35">
      <c r="A40" t="s">
        <v>131</v>
      </c>
      <c r="B40">
        <f>VLOOKUP(Tbl_CockpitsNonCommercial[[#This Row],[CockpitsNonCommercial]],primary[[id]:[tier]],2,FALSE)</f>
        <v>8</v>
      </c>
      <c r="C40" t="s">
        <v>1169</v>
      </c>
      <c r="G40" t="str">
        <f t="shared" si="0"/>
        <v>CockpitsNonCommercial8</v>
      </c>
      <c r="J40" t="s">
        <v>1136</v>
      </c>
    </row>
    <row r="41" spans="1:10" x14ac:dyDescent="0.35">
      <c r="A41" t="s">
        <v>161</v>
      </c>
      <c r="B41">
        <f>VLOOKUP(Tbl_CockpitsNonCommercial[[#This Row],[CockpitsNonCommercial]],primary[[id]:[tier]],2,FALSE)</f>
        <v>9</v>
      </c>
      <c r="C41" t="s">
        <v>1169</v>
      </c>
      <c r="G41" t="str">
        <f t="shared" si="0"/>
        <v>CockpitsNonCommercial9</v>
      </c>
      <c r="J41" t="s">
        <v>1167</v>
      </c>
    </row>
    <row r="42" spans="1:10" x14ac:dyDescent="0.35">
      <c r="A42" t="s">
        <v>205</v>
      </c>
      <c r="B42">
        <f>VLOOKUP(Tbl_CockpitsNonCommercial[[#This Row],[CockpitsNonCommercial]],primary[[id]:[tier]],2,FALSE)</f>
        <v>10</v>
      </c>
      <c r="C42" t="s">
        <v>1169</v>
      </c>
      <c r="G42" t="str">
        <f t="shared" si="0"/>
        <v>CockpitsNonCommercial10</v>
      </c>
      <c r="J42" t="s">
        <v>1145</v>
      </c>
    </row>
    <row r="43" spans="1:10" x14ac:dyDescent="0.35">
      <c r="G43" t="str">
        <f t="shared" si="0"/>
        <v/>
      </c>
      <c r="J43" t="s">
        <v>1146</v>
      </c>
    </row>
    <row r="44" spans="1:10" x14ac:dyDescent="0.35">
      <c r="G44" t="str">
        <f t="shared" si="0"/>
        <v/>
      </c>
      <c r="J44" t="s">
        <v>1144</v>
      </c>
    </row>
    <row r="45" spans="1:10" x14ac:dyDescent="0.35">
      <c r="A45" t="s">
        <v>1030</v>
      </c>
      <c r="B45" t="s">
        <v>250</v>
      </c>
      <c r="C45" t="s">
        <v>1171</v>
      </c>
      <c r="G45" t="str">
        <f t="shared" si="0"/>
        <v>TitleTier</v>
      </c>
      <c r="J45" t="s">
        <v>1173</v>
      </c>
    </row>
    <row r="46" spans="1:10" x14ac:dyDescent="0.35">
      <c r="A46" s="18" t="s">
        <v>0</v>
      </c>
      <c r="B46">
        <f>VLOOKUP(Tbl_TurboJetEngines[[#This Row],[TurboJetEngines]],primary[[id]:[tier]],2,FALSE)</f>
        <v>0</v>
      </c>
      <c r="C46" t="s">
        <v>1030</v>
      </c>
      <c r="G46" t="str">
        <f t="shared" si="0"/>
        <v>TurboJetEngines0</v>
      </c>
      <c r="J46" t="s">
        <v>1159</v>
      </c>
    </row>
    <row r="47" spans="1:10" x14ac:dyDescent="0.35">
      <c r="A47" t="s">
        <v>115</v>
      </c>
      <c r="B47">
        <f>VLOOKUP(Tbl_TurboJetEngines[[#This Row],[TurboJetEngines]],primary[[id]:[tier]],2,FALSE)</f>
        <v>1</v>
      </c>
      <c r="C47" t="s">
        <v>1030</v>
      </c>
      <c r="G47" t="str">
        <f t="shared" si="0"/>
        <v>TurboJetEngines1</v>
      </c>
      <c r="J47" t="s">
        <v>1176</v>
      </c>
    </row>
    <row r="48" spans="1:10" x14ac:dyDescent="0.35">
      <c r="A48" t="s">
        <v>117</v>
      </c>
      <c r="B48">
        <f>VLOOKUP(Tbl_TurboJetEngines[[#This Row],[TurboJetEngines]],primary[[id]:[tier]],2,FALSE)</f>
        <v>2</v>
      </c>
      <c r="C48" t="s">
        <v>1030</v>
      </c>
      <c r="G48" t="str">
        <f t="shared" si="0"/>
        <v>TurboJetEngines2</v>
      </c>
      <c r="J48" t="s">
        <v>1175</v>
      </c>
    </row>
    <row r="49" spans="1:10" x14ac:dyDescent="0.35">
      <c r="A49" t="s">
        <v>1029</v>
      </c>
      <c r="B49">
        <f>VLOOKUP(Tbl_TurboJetEngines[[#This Row],[TurboJetEngines]],primary[[id]:[tier]],2,FALSE)</f>
        <v>3</v>
      </c>
      <c r="C49" t="s">
        <v>1030</v>
      </c>
      <c r="G49" t="str">
        <f t="shared" si="0"/>
        <v>TurboJetEngines3</v>
      </c>
      <c r="J49" t="s">
        <v>1042</v>
      </c>
    </row>
    <row r="50" spans="1:10" x14ac:dyDescent="0.35">
      <c r="A50" t="s">
        <v>118</v>
      </c>
      <c r="B50">
        <f>VLOOKUP(Tbl_TurboJetEngines[[#This Row],[TurboJetEngines]],primary[[id]:[tier]],2,FALSE)</f>
        <v>4</v>
      </c>
      <c r="C50" t="s">
        <v>1030</v>
      </c>
      <c r="G50" t="str">
        <f t="shared" si="0"/>
        <v>TurboJetEngines4</v>
      </c>
      <c r="J50" t="s">
        <v>1137</v>
      </c>
    </row>
    <row r="51" spans="1:10" x14ac:dyDescent="0.35">
      <c r="A51" t="s">
        <v>42</v>
      </c>
      <c r="B51">
        <f>VLOOKUP(Tbl_TurboJetEngines[[#This Row],[TurboJetEngines]],primary[[id]:[tier]],2,FALSE)</f>
        <v>5</v>
      </c>
      <c r="C51" t="s">
        <v>1030</v>
      </c>
      <c r="G51" t="str">
        <f t="shared" si="0"/>
        <v>TurboJetEngines5</v>
      </c>
      <c r="J51" t="s">
        <v>1163</v>
      </c>
    </row>
    <row r="52" spans="1:10" x14ac:dyDescent="0.35">
      <c r="A52" t="s">
        <v>65</v>
      </c>
      <c r="B52">
        <f>VLOOKUP(Tbl_TurboJetEngines[[#This Row],[TurboJetEngines]],primary[[id]:[tier]],2,FALSE)</f>
        <v>6</v>
      </c>
      <c r="C52" t="s">
        <v>1030</v>
      </c>
      <c r="G52" t="str">
        <f t="shared" si="0"/>
        <v>TurboJetEngines6</v>
      </c>
      <c r="J52" t="s">
        <v>1166</v>
      </c>
    </row>
    <row r="53" spans="1:10" x14ac:dyDescent="0.35">
      <c r="A53" t="s">
        <v>91</v>
      </c>
      <c r="B53">
        <f>VLOOKUP(Tbl_TurboJetEngines[[#This Row],[TurboJetEngines]],primary[[id]:[tier]],2,FALSE)</f>
        <v>7</v>
      </c>
      <c r="C53" t="s">
        <v>1030</v>
      </c>
      <c r="G53" t="str">
        <f t="shared" si="0"/>
        <v>TurboJetEngines7</v>
      </c>
      <c r="J53" t="s">
        <v>1036</v>
      </c>
    </row>
    <row r="54" spans="1:10" x14ac:dyDescent="0.35">
      <c r="A54" t="s">
        <v>131</v>
      </c>
      <c r="B54">
        <f>VLOOKUP(Tbl_TurboJetEngines[[#This Row],[TurboJetEngines]],primary[[id]:[tier]],2,FALSE)</f>
        <v>8</v>
      </c>
      <c r="C54" t="s">
        <v>1030</v>
      </c>
      <c r="G54" t="str">
        <f t="shared" si="0"/>
        <v>TurboJetEngines8</v>
      </c>
      <c r="J54" t="s">
        <v>1032</v>
      </c>
    </row>
    <row r="55" spans="1:10" x14ac:dyDescent="0.35">
      <c r="A55" t="s">
        <v>161</v>
      </c>
      <c r="B55">
        <f>VLOOKUP(Tbl_TurboJetEngines[[#This Row],[TurboJetEngines]],primary[[id]:[tier]],2,FALSE)</f>
        <v>9</v>
      </c>
      <c r="C55" t="s">
        <v>1030</v>
      </c>
      <c r="G55" t="str">
        <f t="shared" si="0"/>
        <v>TurboJetEngines9</v>
      </c>
      <c r="J55" t="s">
        <v>1038</v>
      </c>
    </row>
    <row r="56" spans="1:10" x14ac:dyDescent="0.35">
      <c r="A56" t="s">
        <v>205</v>
      </c>
      <c r="B56">
        <f>VLOOKUP(Tbl_TurboJetEngines[[#This Row],[TurboJetEngines]],primary[[id]:[tier]],2,FALSE)</f>
        <v>10</v>
      </c>
      <c r="C56" t="s">
        <v>1030</v>
      </c>
      <c r="G56" t="str">
        <f t="shared" si="0"/>
        <v>TurboJetEngines10</v>
      </c>
      <c r="J56" t="s">
        <v>1162</v>
      </c>
    </row>
    <row r="57" spans="1:10" x14ac:dyDescent="0.35">
      <c r="G57" t="str">
        <f t="shared" si="0"/>
        <v/>
      </c>
      <c r="J57" t="s">
        <v>1174</v>
      </c>
    </row>
    <row r="58" spans="1:10" x14ac:dyDescent="0.35">
      <c r="G58" t="str">
        <f t="shared" si="0"/>
        <v/>
      </c>
      <c r="J58" t="s">
        <v>1030</v>
      </c>
    </row>
    <row r="59" spans="1:10" x14ac:dyDescent="0.35">
      <c r="A59" t="s">
        <v>1174</v>
      </c>
      <c r="B59" t="s">
        <v>250</v>
      </c>
      <c r="C59" t="s">
        <v>1171</v>
      </c>
      <c r="G59" t="str">
        <f t="shared" si="0"/>
        <v>TitleTier</v>
      </c>
      <c r="J59" t="s">
        <v>1178</v>
      </c>
    </row>
    <row r="60" spans="1:10" x14ac:dyDescent="0.35">
      <c r="A60" s="18" t="s">
        <v>0</v>
      </c>
      <c r="B60">
        <f>VLOOKUP(Tbl_TurboFanEngines[[#This Row],[TurboFanEngines]],primary[[id]:[tier]],2,FALSE)</f>
        <v>0</v>
      </c>
      <c r="C60" t="s">
        <v>1174</v>
      </c>
      <c r="G60" t="str">
        <f t="shared" si="0"/>
        <v>TurboFanEngines0</v>
      </c>
    </row>
    <row r="61" spans="1:10" x14ac:dyDescent="0.35">
      <c r="A61" t="s">
        <v>115</v>
      </c>
      <c r="B61">
        <f>VLOOKUP(Tbl_TurboFanEngines[[#This Row],[TurboFanEngines]],primary[[id]:[tier]],2,FALSE)</f>
        <v>1</v>
      </c>
      <c r="C61" t="s">
        <v>1174</v>
      </c>
      <c r="G61" t="str">
        <f t="shared" si="0"/>
        <v>TurboFanEngines1</v>
      </c>
    </row>
    <row r="62" spans="1:10" x14ac:dyDescent="0.35">
      <c r="A62" t="s">
        <v>6</v>
      </c>
      <c r="B62">
        <f>VLOOKUP(Tbl_TurboFanEngines[[#This Row],[TurboFanEngines]],primary[[id]:[tier]],2,FALSE)</f>
        <v>2</v>
      </c>
      <c r="C62" t="s">
        <v>1174</v>
      </c>
      <c r="G62" t="str">
        <f t="shared" si="0"/>
        <v>TurboFanEngines2</v>
      </c>
    </row>
    <row r="63" spans="1:10" x14ac:dyDescent="0.35">
      <c r="A63" t="s">
        <v>14</v>
      </c>
      <c r="B63">
        <f>VLOOKUP(Tbl_TurboFanEngines[[#This Row],[TurboFanEngines]],primary[[id]:[tier]],2,FALSE)</f>
        <v>3</v>
      </c>
      <c r="C63" t="s">
        <v>1174</v>
      </c>
      <c r="G63" t="str">
        <f t="shared" si="0"/>
        <v>TurboFanEngines3</v>
      </c>
    </row>
    <row r="64" spans="1:10" x14ac:dyDescent="0.35">
      <c r="A64" t="s">
        <v>27</v>
      </c>
      <c r="B64">
        <f>VLOOKUP(Tbl_TurboFanEngines[[#This Row],[TurboFanEngines]],primary[[id]:[tier]],2,FALSE)</f>
        <v>4</v>
      </c>
      <c r="C64" t="s">
        <v>1174</v>
      </c>
      <c r="G64" t="str">
        <f t="shared" si="0"/>
        <v>TurboFanEngines4</v>
      </c>
    </row>
    <row r="65" spans="1:7" x14ac:dyDescent="0.35">
      <c r="A65" t="s">
        <v>45</v>
      </c>
      <c r="B65">
        <f>VLOOKUP(Tbl_TurboFanEngines[[#This Row],[TurboFanEngines]],primary[[id]:[tier]],2,FALSE)</f>
        <v>5</v>
      </c>
      <c r="C65" t="s">
        <v>1174</v>
      </c>
      <c r="G65" t="str">
        <f t="shared" si="0"/>
        <v>TurboFanEngines5</v>
      </c>
    </row>
    <row r="66" spans="1:7" x14ac:dyDescent="0.35">
      <c r="A66" t="s">
        <v>67</v>
      </c>
      <c r="B66">
        <f>VLOOKUP(Tbl_TurboFanEngines[[#This Row],[TurboFanEngines]],primary[[id]:[tier]],2,FALSE)</f>
        <v>6</v>
      </c>
      <c r="C66" t="s">
        <v>1174</v>
      </c>
      <c r="G66" t="str">
        <f t="shared" ref="G66:G142" si="1">_xlfn.CONCAT(C66,B66)</f>
        <v>TurboFanEngines6</v>
      </c>
    </row>
    <row r="67" spans="1:7" x14ac:dyDescent="0.35">
      <c r="A67" t="s">
        <v>93</v>
      </c>
      <c r="B67">
        <f>VLOOKUP(Tbl_TurboFanEngines[[#This Row],[TurboFanEngines]],primary[[id]:[tier]],2,FALSE)</f>
        <v>7</v>
      </c>
      <c r="C67" t="s">
        <v>1174</v>
      </c>
      <c r="G67" t="str">
        <f t="shared" si="1"/>
        <v>TurboFanEngines7</v>
      </c>
    </row>
    <row r="68" spans="1:7" x14ac:dyDescent="0.35">
      <c r="A68" t="s">
        <v>133</v>
      </c>
      <c r="B68">
        <f>VLOOKUP(Tbl_TurboFanEngines[[#This Row],[TurboFanEngines]],primary[[id]:[tier]],2,FALSE)</f>
        <v>8</v>
      </c>
      <c r="C68" t="s">
        <v>1174</v>
      </c>
      <c r="G68" t="str">
        <f t="shared" si="1"/>
        <v>TurboFanEngines8</v>
      </c>
    </row>
    <row r="69" spans="1:7" x14ac:dyDescent="0.35">
      <c r="A69" t="s">
        <v>157</v>
      </c>
      <c r="B69">
        <f>VLOOKUP(Tbl_TurboFanEngines[[#This Row],[TurboFanEngines]],primary[[id]:[tier]],2,FALSE)</f>
        <v>9</v>
      </c>
      <c r="C69" t="s">
        <v>1174</v>
      </c>
      <c r="G69" t="str">
        <f t="shared" si="1"/>
        <v>TurboFanEngines9</v>
      </c>
    </row>
    <row r="72" spans="1:7" x14ac:dyDescent="0.35">
      <c r="A72" t="s">
        <v>1173</v>
      </c>
      <c r="B72" t="s">
        <v>250</v>
      </c>
      <c r="C72" t="s">
        <v>1171</v>
      </c>
      <c r="G72" t="str">
        <f t="shared" ref="G72:G82" si="2">_xlfn.CONCAT(C72,B72)</f>
        <v>TitleTier</v>
      </c>
    </row>
    <row r="73" spans="1:7" x14ac:dyDescent="0.35">
      <c r="A73" s="18" t="s">
        <v>0</v>
      </c>
      <c r="B73">
        <f>VLOOKUP(Tbl_RotorsVTOL[[#This Row],[RotorsVTOL]],primary[[id]:[tier]],2,FALSE)</f>
        <v>0</v>
      </c>
      <c r="C73" t="s">
        <v>1173</v>
      </c>
      <c r="G73" t="str">
        <f t="shared" si="2"/>
        <v>RotorsVTOL0</v>
      </c>
    </row>
    <row r="74" spans="1:7" x14ac:dyDescent="0.35">
      <c r="A74" t="s">
        <v>115</v>
      </c>
      <c r="B74">
        <f>VLOOKUP(Tbl_RotorsVTOL[[#This Row],[RotorsVTOL]],primary[[id]:[tier]],2,FALSE)</f>
        <v>1</v>
      </c>
      <c r="C74" t="s">
        <v>1173</v>
      </c>
      <c r="G74" t="str">
        <f t="shared" si="2"/>
        <v>RotorsVTOL1</v>
      </c>
    </row>
    <row r="75" spans="1:7" x14ac:dyDescent="0.35">
      <c r="A75" t="s">
        <v>6</v>
      </c>
      <c r="B75">
        <f>VLOOKUP(Tbl_RotorsVTOL[[#This Row],[RotorsVTOL]],primary[[id]:[tier]],2,FALSE)</f>
        <v>2</v>
      </c>
      <c r="C75" t="s">
        <v>1173</v>
      </c>
      <c r="G75" t="str">
        <f t="shared" si="2"/>
        <v>RotorsVTOL2</v>
      </c>
    </row>
    <row r="76" spans="1:7" x14ac:dyDescent="0.35">
      <c r="A76" t="s">
        <v>14</v>
      </c>
      <c r="B76">
        <f>VLOOKUP(Tbl_RotorsVTOL[[#This Row],[RotorsVTOL]],primary[[id]:[tier]],2,FALSE)</f>
        <v>3</v>
      </c>
      <c r="C76" t="s">
        <v>1173</v>
      </c>
      <c r="G76" t="str">
        <f t="shared" si="2"/>
        <v>RotorsVTOL3</v>
      </c>
    </row>
    <row r="77" spans="1:7" x14ac:dyDescent="0.35">
      <c r="A77" t="s">
        <v>27</v>
      </c>
      <c r="B77">
        <f>VLOOKUP(Tbl_RotorsVTOL[[#This Row],[RotorsVTOL]],primary[[id]:[tier]],2,FALSE)</f>
        <v>4</v>
      </c>
      <c r="C77" t="s">
        <v>1173</v>
      </c>
      <c r="G77" t="str">
        <f t="shared" si="2"/>
        <v>RotorsVTOL4</v>
      </c>
    </row>
    <row r="78" spans="1:7" x14ac:dyDescent="0.35">
      <c r="A78" t="s">
        <v>45</v>
      </c>
      <c r="B78">
        <f>VLOOKUP(Tbl_RotorsVTOL[[#This Row],[RotorsVTOL]],primary[[id]:[tier]],2,FALSE)</f>
        <v>5</v>
      </c>
      <c r="C78" t="s">
        <v>1173</v>
      </c>
      <c r="G78" t="str">
        <f t="shared" si="2"/>
        <v>RotorsVTOL5</v>
      </c>
    </row>
    <row r="79" spans="1:7" x14ac:dyDescent="0.35">
      <c r="A79" t="s">
        <v>67</v>
      </c>
      <c r="B79">
        <f>VLOOKUP(Tbl_RotorsVTOL[[#This Row],[RotorsVTOL]],primary[[id]:[tier]],2,FALSE)</f>
        <v>6</v>
      </c>
      <c r="C79" t="s">
        <v>1173</v>
      </c>
      <c r="G79" t="str">
        <f t="shared" si="2"/>
        <v>RotorsVTOL6</v>
      </c>
    </row>
    <row r="80" spans="1:7" x14ac:dyDescent="0.35">
      <c r="A80" t="s">
        <v>93</v>
      </c>
      <c r="B80">
        <f>VLOOKUP(Tbl_RotorsVTOL[[#This Row],[RotorsVTOL]],primary[[id]:[tier]],2,FALSE)</f>
        <v>7</v>
      </c>
      <c r="C80" t="s">
        <v>1173</v>
      </c>
      <c r="G80" t="str">
        <f t="shared" si="2"/>
        <v>RotorsVTOL7</v>
      </c>
    </row>
    <row r="81" spans="1:7" x14ac:dyDescent="0.35">
      <c r="A81" t="s">
        <v>133</v>
      </c>
      <c r="B81">
        <f>VLOOKUP(Tbl_RotorsVTOL[[#This Row],[RotorsVTOL]],primary[[id]:[tier]],2,FALSE)</f>
        <v>8</v>
      </c>
      <c r="C81" t="s">
        <v>1173</v>
      </c>
      <c r="G81" t="str">
        <f t="shared" si="2"/>
        <v>RotorsVTOL8</v>
      </c>
    </row>
    <row r="82" spans="1:7" x14ac:dyDescent="0.35">
      <c r="A82" t="s">
        <v>157</v>
      </c>
      <c r="B82">
        <f>VLOOKUP(Tbl_RotorsVTOL[[#This Row],[RotorsVTOL]],primary[[id]:[tier]],2,FALSE)</f>
        <v>9</v>
      </c>
      <c r="C82" t="s">
        <v>1173</v>
      </c>
      <c r="G82" t="str">
        <f t="shared" si="2"/>
        <v>RotorsVTOL9</v>
      </c>
    </row>
    <row r="85" spans="1:7" x14ac:dyDescent="0.35">
      <c r="A85" t="s">
        <v>1031</v>
      </c>
      <c r="B85" t="s">
        <v>250</v>
      </c>
      <c r="C85" t="s">
        <v>1171</v>
      </c>
      <c r="G85" t="str">
        <f t="shared" si="1"/>
        <v>TitleTier</v>
      </c>
    </row>
    <row r="86" spans="1:7" x14ac:dyDescent="0.35">
      <c r="A86" s="18" t="s">
        <v>0</v>
      </c>
      <c r="B86">
        <f>VLOOKUP(Tbl_AirIntakes[[#This Row],[AirIntakes]],primary[[id]:[tier]],2,FALSE)</f>
        <v>0</v>
      </c>
      <c r="C86" t="s">
        <v>1031</v>
      </c>
      <c r="G86" t="str">
        <f t="shared" si="1"/>
        <v>AirIntakes0</v>
      </c>
    </row>
    <row r="87" spans="1:7" x14ac:dyDescent="0.35">
      <c r="A87" t="s">
        <v>115</v>
      </c>
      <c r="B87">
        <f>VLOOKUP(Tbl_AirIntakes[[#This Row],[AirIntakes]],primary[[id]:[tier]],2,FALSE)</f>
        <v>1</v>
      </c>
      <c r="C87" t="s">
        <v>1031</v>
      </c>
      <c r="G87" t="str">
        <f t="shared" si="1"/>
        <v>AirIntakes1</v>
      </c>
    </row>
    <row r="88" spans="1:7" x14ac:dyDescent="0.35">
      <c r="A88" t="s">
        <v>117</v>
      </c>
      <c r="B88">
        <f>VLOOKUP(Tbl_AirIntakes[[#This Row],[AirIntakes]],primary[[id]:[tier]],2,FALSE)</f>
        <v>2</v>
      </c>
      <c r="C88" t="s">
        <v>1031</v>
      </c>
      <c r="G88" t="str">
        <f t="shared" si="1"/>
        <v>AirIntakes2</v>
      </c>
    </row>
    <row r="89" spans="1:7" x14ac:dyDescent="0.35">
      <c r="A89" t="s">
        <v>1029</v>
      </c>
      <c r="B89">
        <f>VLOOKUP(Tbl_AirIntakes[[#This Row],[AirIntakes]],primary[[id]:[tier]],2,FALSE)</f>
        <v>3</v>
      </c>
      <c r="C89" t="s">
        <v>1031</v>
      </c>
      <c r="G89" t="str">
        <f t="shared" si="1"/>
        <v>AirIntakes3</v>
      </c>
    </row>
    <row r="90" spans="1:7" x14ac:dyDescent="0.35">
      <c r="A90" t="s">
        <v>118</v>
      </c>
      <c r="B90">
        <f>VLOOKUP(Tbl_AirIntakes[[#This Row],[AirIntakes]],primary[[id]:[tier]],2,FALSE)</f>
        <v>4</v>
      </c>
      <c r="C90" t="s">
        <v>1031</v>
      </c>
      <c r="G90" t="str">
        <f t="shared" si="1"/>
        <v>AirIntakes4</v>
      </c>
    </row>
    <row r="91" spans="1:7" x14ac:dyDescent="0.35">
      <c r="A91" t="s">
        <v>42</v>
      </c>
      <c r="B91">
        <f>VLOOKUP(Tbl_AirIntakes[[#This Row],[AirIntakes]],primary[[id]:[tier]],2,FALSE)</f>
        <v>5</v>
      </c>
      <c r="C91" t="s">
        <v>1031</v>
      </c>
      <c r="G91" t="str">
        <f t="shared" si="1"/>
        <v>AirIntakes5</v>
      </c>
    </row>
    <row r="92" spans="1:7" x14ac:dyDescent="0.35">
      <c r="A92" t="s">
        <v>65</v>
      </c>
      <c r="B92">
        <f>VLOOKUP(Tbl_AirIntakes[[#This Row],[AirIntakes]],primary[[id]:[tier]],2,FALSE)</f>
        <v>6</v>
      </c>
      <c r="C92" t="s">
        <v>1031</v>
      </c>
      <c r="G92" t="str">
        <f t="shared" si="1"/>
        <v>AirIntakes6</v>
      </c>
    </row>
    <row r="93" spans="1:7" x14ac:dyDescent="0.35">
      <c r="A93" t="s">
        <v>91</v>
      </c>
      <c r="B93">
        <f>VLOOKUP(Tbl_AirIntakes[[#This Row],[AirIntakes]],primary[[id]:[tier]],2,FALSE)</f>
        <v>7</v>
      </c>
      <c r="C93" t="s">
        <v>1031</v>
      </c>
      <c r="G93" t="str">
        <f t="shared" si="1"/>
        <v>AirIntakes7</v>
      </c>
    </row>
    <row r="94" spans="1:7" x14ac:dyDescent="0.35">
      <c r="A94" t="s">
        <v>131</v>
      </c>
      <c r="B94">
        <f>VLOOKUP(Tbl_AirIntakes[[#This Row],[AirIntakes]],primary[[id]:[tier]],2,FALSE)</f>
        <v>8</v>
      </c>
      <c r="C94" t="s">
        <v>1031</v>
      </c>
      <c r="G94" t="str">
        <f t="shared" si="1"/>
        <v>AirIntakes8</v>
      </c>
    </row>
    <row r="95" spans="1:7" x14ac:dyDescent="0.35">
      <c r="A95" t="s">
        <v>161</v>
      </c>
      <c r="B95">
        <f>VLOOKUP(Tbl_AirIntakes[[#This Row],[AirIntakes]],primary[[id]:[tier]],2,FALSE)</f>
        <v>9</v>
      </c>
      <c r="C95" t="s">
        <v>1031</v>
      </c>
      <c r="G95" t="str">
        <f t="shared" si="1"/>
        <v>AirIntakes9</v>
      </c>
    </row>
    <row r="96" spans="1:7" x14ac:dyDescent="0.35">
      <c r="A96" t="s">
        <v>205</v>
      </c>
      <c r="B96">
        <f>VLOOKUP(Tbl_AirIntakes[[#This Row],[AirIntakes]],primary[[id]:[tier]],2,FALSE)</f>
        <v>10</v>
      </c>
      <c r="C96" t="s">
        <v>1031</v>
      </c>
      <c r="G96" t="str">
        <f t="shared" si="1"/>
        <v>AirIntakes10</v>
      </c>
    </row>
    <row r="97" spans="1:7" x14ac:dyDescent="0.35">
      <c r="G97" t="str">
        <f t="shared" si="1"/>
        <v/>
      </c>
    </row>
    <row r="98" spans="1:7" x14ac:dyDescent="0.35">
      <c r="G98" t="str">
        <f t="shared" si="1"/>
        <v/>
      </c>
    </row>
    <row r="99" spans="1:7" x14ac:dyDescent="0.35">
      <c r="A99" t="s">
        <v>1032</v>
      </c>
      <c r="B99" t="s">
        <v>250</v>
      </c>
      <c r="C99" t="s">
        <v>1171</v>
      </c>
      <c r="G99" t="str">
        <f t="shared" si="1"/>
        <v>TitleTier</v>
      </c>
    </row>
    <row r="100" spans="1:7" x14ac:dyDescent="0.35">
      <c r="A100" s="18" t="s">
        <v>0</v>
      </c>
      <c r="B100">
        <f>VLOOKUP(Tbl_StructuralPlaneParts[[#This Row],[StructuralPlaneParts]],primary[[id]:[tier]],2,FALSE)</f>
        <v>0</v>
      </c>
      <c r="C100" t="s">
        <v>1032</v>
      </c>
      <c r="G100" t="str">
        <f t="shared" si="1"/>
        <v>StructuralPlaneParts0</v>
      </c>
    </row>
    <row r="101" spans="1:7" x14ac:dyDescent="0.35">
      <c r="A101" t="s">
        <v>115</v>
      </c>
      <c r="B101">
        <f>VLOOKUP(Tbl_StructuralPlaneParts[[#This Row],[StructuralPlaneParts]],primary[[id]:[tier]],2,FALSE)</f>
        <v>1</v>
      </c>
      <c r="C101" t="s">
        <v>1032</v>
      </c>
      <c r="G101" t="str">
        <f t="shared" si="1"/>
        <v>StructuralPlaneParts1</v>
      </c>
    </row>
    <row r="102" spans="1:7" x14ac:dyDescent="0.35">
      <c r="A102" t="s">
        <v>6</v>
      </c>
      <c r="B102">
        <f>VLOOKUP(Tbl_StructuralPlaneParts[[#This Row],[StructuralPlaneParts]],primary[[id]:[tier]],2,FALSE)</f>
        <v>2</v>
      </c>
      <c r="C102" t="s">
        <v>1032</v>
      </c>
      <c r="G102" t="str">
        <f t="shared" si="1"/>
        <v>StructuralPlaneParts2</v>
      </c>
    </row>
    <row r="103" spans="1:7" x14ac:dyDescent="0.35">
      <c r="A103" t="s">
        <v>14</v>
      </c>
      <c r="B103">
        <f>VLOOKUP(Tbl_StructuralPlaneParts[[#This Row],[StructuralPlaneParts]],primary[[id]:[tier]],2,FALSE)</f>
        <v>3</v>
      </c>
      <c r="C103" t="s">
        <v>1032</v>
      </c>
      <c r="G103" t="str">
        <f t="shared" si="1"/>
        <v>StructuralPlaneParts3</v>
      </c>
    </row>
    <row r="104" spans="1:7" x14ac:dyDescent="0.35">
      <c r="A104" t="s">
        <v>27</v>
      </c>
      <c r="B104">
        <f>VLOOKUP(Tbl_StructuralPlaneParts[[#This Row],[StructuralPlaneParts]],primary[[id]:[tier]],2,FALSE)</f>
        <v>4</v>
      </c>
      <c r="C104" t="s">
        <v>1032</v>
      </c>
      <c r="G104" t="str">
        <f t="shared" si="1"/>
        <v>StructuralPlaneParts4</v>
      </c>
    </row>
    <row r="105" spans="1:7" x14ac:dyDescent="0.35">
      <c r="A105" t="s">
        <v>43</v>
      </c>
      <c r="B105">
        <f>VLOOKUP(Tbl_StructuralPlaneParts[[#This Row],[StructuralPlaneParts]],primary[[id]:[tier]],2,FALSE)</f>
        <v>5</v>
      </c>
      <c r="C105" t="s">
        <v>1032</v>
      </c>
      <c r="G105" t="str">
        <f t="shared" si="1"/>
        <v>StructuralPlaneParts5</v>
      </c>
    </row>
    <row r="106" spans="1:7" x14ac:dyDescent="0.35">
      <c r="A106" t="s">
        <v>66</v>
      </c>
      <c r="B106">
        <f>VLOOKUP(Tbl_StructuralPlaneParts[[#This Row],[StructuralPlaneParts]],primary[[id]:[tier]],2,FALSE)</f>
        <v>6</v>
      </c>
      <c r="C106" t="s">
        <v>1032</v>
      </c>
      <c r="G106" t="str">
        <f t="shared" si="1"/>
        <v>StructuralPlaneParts6</v>
      </c>
    </row>
    <row r="107" spans="1:7" x14ac:dyDescent="0.35">
      <c r="A107" t="s">
        <v>92</v>
      </c>
      <c r="B107">
        <f>VLOOKUP(Tbl_StructuralPlaneParts[[#This Row],[StructuralPlaneParts]],primary[[id]:[tier]],2,FALSE)</f>
        <v>7</v>
      </c>
      <c r="C107" t="s">
        <v>1032</v>
      </c>
      <c r="G107" t="str">
        <f t="shared" si="1"/>
        <v>StructuralPlaneParts7</v>
      </c>
    </row>
    <row r="108" spans="1:7" x14ac:dyDescent="0.35">
      <c r="A108" t="s">
        <v>132</v>
      </c>
      <c r="B108">
        <f>VLOOKUP(Tbl_StructuralPlaneParts[[#This Row],[StructuralPlaneParts]],primary[[id]:[tier]],2,FALSE)</f>
        <v>8</v>
      </c>
      <c r="C108" t="s">
        <v>1032</v>
      </c>
      <c r="G108" t="str">
        <f t="shared" si="1"/>
        <v>StructuralPlaneParts8</v>
      </c>
    </row>
    <row r="109" spans="1:7" x14ac:dyDescent="0.35">
      <c r="A109" t="s">
        <v>162</v>
      </c>
      <c r="B109">
        <f>VLOOKUP(Tbl_StructuralPlaneParts[[#This Row],[StructuralPlaneParts]],primary[[id]:[tier]],2,FALSE)</f>
        <v>9</v>
      </c>
      <c r="C109" t="s">
        <v>1032</v>
      </c>
      <c r="G109" t="str">
        <f t="shared" si="1"/>
        <v>StructuralPlaneParts9</v>
      </c>
    </row>
    <row r="110" spans="1:7" x14ac:dyDescent="0.35">
      <c r="A110" t="s">
        <v>208</v>
      </c>
      <c r="B110">
        <f>VLOOKUP(Tbl_StructuralPlaneParts[[#This Row],[StructuralPlaneParts]],primary[[id]:[tier]],2,FALSE)</f>
        <v>10</v>
      </c>
      <c r="C110" t="s">
        <v>1032</v>
      </c>
      <c r="G110" t="str">
        <f t="shared" si="1"/>
        <v>StructuralPlaneParts10</v>
      </c>
    </row>
    <row r="111" spans="1:7" x14ac:dyDescent="0.35">
      <c r="G111" t="str">
        <f t="shared" si="1"/>
        <v/>
      </c>
    </row>
    <row r="112" spans="1:7" x14ac:dyDescent="0.35">
      <c r="G112" t="str">
        <f t="shared" si="1"/>
        <v/>
      </c>
    </row>
    <row r="113" spans="1:7" x14ac:dyDescent="0.35">
      <c r="A113" t="s">
        <v>1033</v>
      </c>
      <c r="B113" t="s">
        <v>250</v>
      </c>
      <c r="C113" t="s">
        <v>1171</v>
      </c>
      <c r="G113" t="str">
        <f t="shared" si="1"/>
        <v>TitleTier</v>
      </c>
    </row>
    <row r="114" spans="1:7" x14ac:dyDescent="0.35">
      <c r="A114" s="18" t="s">
        <v>1000</v>
      </c>
      <c r="B114">
        <f>VLOOKUP(Tbl_CommandModules[[#This Row],[CommandModules]],primary[[id]:[tier]],2,FALSE)</f>
        <v>4</v>
      </c>
      <c r="C114" t="s">
        <v>1033</v>
      </c>
      <c r="G114" t="str">
        <f t="shared" si="1"/>
        <v>CommandModules4</v>
      </c>
    </row>
    <row r="115" spans="1:7" x14ac:dyDescent="0.35">
      <c r="A115" t="s">
        <v>46</v>
      </c>
      <c r="B115">
        <f>VLOOKUP(Tbl_CommandModules[[#This Row],[CommandModules]],primary[[id]:[tier]],2,FALSE)</f>
        <v>5</v>
      </c>
      <c r="C115" t="s">
        <v>1033</v>
      </c>
      <c r="G115" t="str">
        <f t="shared" si="1"/>
        <v>CommandModules5</v>
      </c>
    </row>
    <row r="116" spans="1:7" x14ac:dyDescent="0.35">
      <c r="A116" t="s">
        <v>69</v>
      </c>
      <c r="B116">
        <f>VLOOKUP(Tbl_CommandModules[[#This Row],[CommandModules]],primary[[id]:[tier]],2,FALSE)</f>
        <v>6</v>
      </c>
      <c r="C116" t="s">
        <v>1033</v>
      </c>
      <c r="G116" t="str">
        <f t="shared" si="1"/>
        <v>CommandModules6</v>
      </c>
    </row>
    <row r="117" spans="1:7" x14ac:dyDescent="0.35">
      <c r="A117" t="s">
        <v>95</v>
      </c>
      <c r="B117">
        <f>VLOOKUP(Tbl_CommandModules[[#This Row],[CommandModules]],primary[[id]:[tier]],2,FALSE)</f>
        <v>7</v>
      </c>
      <c r="C117" t="s">
        <v>1033</v>
      </c>
      <c r="G117" t="str">
        <f t="shared" si="1"/>
        <v>CommandModules7</v>
      </c>
    </row>
    <row r="118" spans="1:7" x14ac:dyDescent="0.35">
      <c r="A118" t="s">
        <v>135</v>
      </c>
      <c r="B118">
        <f>VLOOKUP(Tbl_CommandModules[[#This Row],[CommandModules]],primary[[id]:[tier]],2,FALSE)</f>
        <v>8</v>
      </c>
      <c r="C118" t="s">
        <v>1033</v>
      </c>
      <c r="G118" t="str">
        <f t="shared" si="1"/>
        <v>CommandModules8</v>
      </c>
    </row>
    <row r="119" spans="1:7" x14ac:dyDescent="0.35">
      <c r="A119" t="s">
        <v>165</v>
      </c>
      <c r="B119">
        <f>VLOOKUP(Tbl_CommandModules[[#This Row],[CommandModules]],primary[[id]:[tier]],2,FALSE)</f>
        <v>9</v>
      </c>
      <c r="C119" t="s">
        <v>1033</v>
      </c>
      <c r="G119" t="str">
        <f t="shared" si="1"/>
        <v>CommandModules9</v>
      </c>
    </row>
    <row r="120" spans="1:7" x14ac:dyDescent="0.35">
      <c r="A120" t="s">
        <v>167</v>
      </c>
      <c r="B120">
        <f>VLOOKUP(Tbl_CommandModules[[#This Row],[CommandModules]],primary[[id]:[tier]],2,FALSE)</f>
        <v>10</v>
      </c>
      <c r="C120" t="s">
        <v>1033</v>
      </c>
      <c r="G120" t="str">
        <f t="shared" si="1"/>
        <v>CommandModules10</v>
      </c>
    </row>
    <row r="121" spans="1:7" x14ac:dyDescent="0.35">
      <c r="G121" t="str">
        <f t="shared" si="1"/>
        <v/>
      </c>
    </row>
    <row r="122" spans="1:7" x14ac:dyDescent="0.35">
      <c r="G122" t="str">
        <f t="shared" si="1"/>
        <v/>
      </c>
    </row>
    <row r="123" spans="1:7" x14ac:dyDescent="0.35">
      <c r="A123" t="s">
        <v>1034</v>
      </c>
      <c r="B123" t="s">
        <v>250</v>
      </c>
      <c r="C123" t="s">
        <v>1171</v>
      </c>
      <c r="G123" t="str">
        <f t="shared" si="1"/>
        <v>TitleTier</v>
      </c>
    </row>
    <row r="124" spans="1:7" x14ac:dyDescent="0.35">
      <c r="A124" s="18" t="s">
        <v>47</v>
      </c>
      <c r="B124">
        <f>_xlfn.FLOOR.MATH(VLOOKUP(Tbl_Landers[[#This Row],[Landers]],primary[[id]:[tier]],2,FALSE),1)</f>
        <v>5</v>
      </c>
      <c r="C124" t="s">
        <v>1034</v>
      </c>
      <c r="G124" t="str">
        <f t="shared" si="1"/>
        <v>Landers5</v>
      </c>
    </row>
    <row r="125" spans="1:7" x14ac:dyDescent="0.35">
      <c r="A125" s="18" t="s">
        <v>70</v>
      </c>
      <c r="B125">
        <f>_xlfn.FLOOR.MATH(VLOOKUP(Tbl_Landers[[#This Row],[Landers]],primary[[id]:[tier]],2,FALSE),1)</f>
        <v>6</v>
      </c>
      <c r="C125" t="s">
        <v>1034</v>
      </c>
      <c r="G125" t="str">
        <f t="shared" si="1"/>
        <v>Landers6</v>
      </c>
    </row>
    <row r="126" spans="1:7" x14ac:dyDescent="0.35">
      <c r="A126" s="18" t="s">
        <v>96</v>
      </c>
      <c r="B126">
        <f>_xlfn.FLOOR.MATH(VLOOKUP(Tbl_Landers[[#This Row],[Landers]],primary[[id]:[tier]],2,FALSE),1)</f>
        <v>7</v>
      </c>
      <c r="C126" t="s">
        <v>1034</v>
      </c>
      <c r="G126" t="str">
        <f t="shared" si="1"/>
        <v>Landers7</v>
      </c>
    </row>
    <row r="127" spans="1:7" x14ac:dyDescent="0.35">
      <c r="A127" t="s">
        <v>164</v>
      </c>
      <c r="B127">
        <f>_xlfn.FLOOR.MATH(VLOOKUP(Tbl_Landers[[#This Row],[Landers]],primary[[id]:[tier]],2,FALSE),1)</f>
        <v>9</v>
      </c>
      <c r="C127" t="s">
        <v>1034</v>
      </c>
      <c r="G127" t="str">
        <f t="shared" si="1"/>
        <v>Landers9</v>
      </c>
    </row>
    <row r="128" spans="1:7" x14ac:dyDescent="0.35">
      <c r="A128" t="s">
        <v>166</v>
      </c>
      <c r="B128">
        <f>_xlfn.FLOOR.MATH(VLOOKUP(Tbl_Landers[[#This Row],[Landers]],primary[[id]:[tier]],2,FALSE),1)</f>
        <v>10</v>
      </c>
      <c r="C128" t="s">
        <v>1034</v>
      </c>
      <c r="G128" t="str">
        <f t="shared" si="1"/>
        <v>Landers10</v>
      </c>
    </row>
    <row r="129" spans="1:7" x14ac:dyDescent="0.35">
      <c r="G129" t="str">
        <f t="shared" si="1"/>
        <v/>
      </c>
    </row>
    <row r="130" spans="1:7" x14ac:dyDescent="0.35">
      <c r="G130" t="str">
        <f t="shared" si="1"/>
        <v/>
      </c>
    </row>
    <row r="131" spans="1:7" x14ac:dyDescent="0.35">
      <c r="A131" t="s">
        <v>1136</v>
      </c>
      <c r="B131" t="s">
        <v>250</v>
      </c>
      <c r="C131" t="s">
        <v>1171</v>
      </c>
      <c r="G131" t="str">
        <f t="shared" si="1"/>
        <v>TitleTier</v>
      </c>
    </row>
    <row r="132" spans="1:7" x14ac:dyDescent="0.35">
      <c r="A132" s="18" t="s">
        <v>29</v>
      </c>
      <c r="B132">
        <f>_xlfn.FLOOR.MATH(VLOOKUP(Tbl_ReEntryModules[[#This Row],[ReEntryModules]],primary[[id]:[tier]],2,FALSE),1)</f>
        <v>3</v>
      </c>
      <c r="C132" t="s">
        <v>1136</v>
      </c>
      <c r="G132" t="str">
        <f t="shared" si="1"/>
        <v>ReEntryModules3</v>
      </c>
    </row>
    <row r="133" spans="1:7" x14ac:dyDescent="0.35">
      <c r="A133" s="18" t="s">
        <v>48</v>
      </c>
      <c r="B133">
        <f>_xlfn.FLOOR.MATH(VLOOKUP(Tbl_ReEntryModules[[#This Row],[ReEntryModules]],primary[[id]:[tier]],2,FALSE),1)</f>
        <v>4</v>
      </c>
      <c r="C133" t="s">
        <v>1136</v>
      </c>
      <c r="G133" t="str">
        <f t="shared" si="1"/>
        <v>ReEntryModules4</v>
      </c>
    </row>
    <row r="134" spans="1:7" x14ac:dyDescent="0.35">
      <c r="A134" s="18" t="s">
        <v>71</v>
      </c>
      <c r="B134">
        <f>_xlfn.FLOOR.MATH(VLOOKUP(Tbl_ReEntryModules[[#This Row],[ReEntryModules]],primary[[id]:[tier]],2,FALSE),1)</f>
        <v>5</v>
      </c>
      <c r="C134" t="s">
        <v>1136</v>
      </c>
      <c r="G134" t="str">
        <f t="shared" si="1"/>
        <v>ReEntryModules5</v>
      </c>
    </row>
    <row r="135" spans="1:7" x14ac:dyDescent="0.35">
      <c r="G135" t="str">
        <f t="shared" si="1"/>
        <v/>
      </c>
    </row>
    <row r="136" spans="1:7" x14ac:dyDescent="0.35">
      <c r="G136" t="str">
        <f t="shared" si="1"/>
        <v/>
      </c>
    </row>
    <row r="137" spans="1:7" x14ac:dyDescent="0.35">
      <c r="A137" t="s">
        <v>1036</v>
      </c>
      <c r="B137" t="s">
        <v>250</v>
      </c>
      <c r="C137" t="s">
        <v>1171</v>
      </c>
      <c r="G137" t="str">
        <f t="shared" si="1"/>
        <v>TitleTier</v>
      </c>
    </row>
    <row r="138" spans="1:7" x14ac:dyDescent="0.35">
      <c r="A138" s="18" t="s">
        <v>0</v>
      </c>
      <c r="B138">
        <f>_xlfn.FLOOR.MATH(VLOOKUP(Tbl_StructuralAdapters[[#This Row],[StructuralAdapters]],primary[[id]:[tier]],2,FALSE),1)</f>
        <v>0</v>
      </c>
      <c r="C138" t="s">
        <v>1036</v>
      </c>
      <c r="G138" t="str">
        <f t="shared" si="1"/>
        <v>StructuralAdapters0</v>
      </c>
    </row>
    <row r="139" spans="1:7" x14ac:dyDescent="0.35">
      <c r="A139" s="18" t="s">
        <v>997</v>
      </c>
      <c r="B139">
        <f>_xlfn.FLOOR.MATH(VLOOKUP(Tbl_StructuralAdapters[[#This Row],[StructuralAdapters]],primary[[id]:[tier]],2,FALSE),1)</f>
        <v>1</v>
      </c>
      <c r="C139" t="s">
        <v>1036</v>
      </c>
      <c r="G139" t="str">
        <f t="shared" si="1"/>
        <v>StructuralAdapters1</v>
      </c>
    </row>
    <row r="140" spans="1:7" x14ac:dyDescent="0.35">
      <c r="A140" s="18" t="s">
        <v>116</v>
      </c>
      <c r="B140">
        <f>_xlfn.FLOOR.MATH(VLOOKUP(Tbl_StructuralAdapters[[#This Row],[StructuralAdapters]],primary[[id]:[tier]],2,FALSE),1)</f>
        <v>2</v>
      </c>
      <c r="C140" t="s">
        <v>1036</v>
      </c>
      <c r="G140" t="str">
        <f t="shared" si="1"/>
        <v>StructuralAdapters2</v>
      </c>
    </row>
    <row r="141" spans="1:7" x14ac:dyDescent="0.35">
      <c r="A141" t="s">
        <v>13</v>
      </c>
      <c r="B141">
        <f>_xlfn.FLOOR.MATH(VLOOKUP(Tbl_StructuralAdapters[[#This Row],[StructuralAdapters]],primary[[id]:[tier]],2,FALSE),1)</f>
        <v>3</v>
      </c>
      <c r="C141" t="s">
        <v>1036</v>
      </c>
      <c r="G141" t="str">
        <f t="shared" si="1"/>
        <v>StructuralAdapters3</v>
      </c>
    </row>
    <row r="142" spans="1:7" x14ac:dyDescent="0.35">
      <c r="A142" t="s">
        <v>461</v>
      </c>
      <c r="B142">
        <f>_xlfn.FLOOR.MATH(VLOOKUP(Tbl_StructuralAdapters[[#This Row],[StructuralAdapters]],primary[[id]:[tier]],2,FALSE),1)</f>
        <v>4</v>
      </c>
      <c r="C142" t="s">
        <v>1036</v>
      </c>
      <c r="G142" t="str">
        <f t="shared" si="1"/>
        <v>StructuralAdapters4</v>
      </c>
    </row>
    <row r="143" spans="1:7" x14ac:dyDescent="0.35">
      <c r="A143" t="s">
        <v>499</v>
      </c>
      <c r="B143">
        <f>_xlfn.FLOOR.MATH(VLOOKUP(Tbl_StructuralAdapters[[#This Row],[StructuralAdapters]],primary[[id]:[tier]],2,FALSE),1)</f>
        <v>5</v>
      </c>
      <c r="C143" t="s">
        <v>1036</v>
      </c>
      <c r="G143" t="str">
        <f t="shared" ref="G143:G206" si="3">_xlfn.CONCAT(C143,B143)</f>
        <v>StructuralAdapters5</v>
      </c>
    </row>
    <row r="144" spans="1:7" x14ac:dyDescent="0.35">
      <c r="A144" t="s">
        <v>462</v>
      </c>
      <c r="B144">
        <f>_xlfn.FLOOR.MATH(VLOOKUP(Tbl_StructuralAdapters[[#This Row],[StructuralAdapters]],primary[[id]:[tier]],2,FALSE),1)</f>
        <v>6</v>
      </c>
      <c r="C144" t="s">
        <v>1036</v>
      </c>
      <c r="G144" t="str">
        <f t="shared" si="3"/>
        <v>StructuralAdapters6</v>
      </c>
    </row>
    <row r="145" spans="1:7" x14ac:dyDescent="0.35">
      <c r="A145" t="s">
        <v>88</v>
      </c>
      <c r="B145">
        <f>_xlfn.FLOOR.MATH(VLOOKUP(Tbl_StructuralAdapters[[#This Row],[StructuralAdapters]],primary[[id]:[tier]],2,FALSE),1)</f>
        <v>7</v>
      </c>
      <c r="C145" t="s">
        <v>1036</v>
      </c>
      <c r="G145" t="str">
        <f t="shared" si="3"/>
        <v>StructuralAdapters7</v>
      </c>
    </row>
    <row r="146" spans="1:7" x14ac:dyDescent="0.35">
      <c r="A146" t="s">
        <v>128</v>
      </c>
      <c r="B146">
        <f>_xlfn.FLOOR.MATH(VLOOKUP(Tbl_StructuralAdapters[[#This Row],[StructuralAdapters]],primary[[id]:[tier]],2,FALSE),1)</f>
        <v>8</v>
      </c>
      <c r="C146" t="s">
        <v>1036</v>
      </c>
      <c r="G146" t="str">
        <f t="shared" si="3"/>
        <v>StructuralAdapters8</v>
      </c>
    </row>
    <row r="147" spans="1:7" x14ac:dyDescent="0.35">
      <c r="A147" t="s">
        <v>158</v>
      </c>
      <c r="B147">
        <f>_xlfn.FLOOR.MATH(VLOOKUP(Tbl_StructuralAdapters[[#This Row],[StructuralAdapters]],primary[[id]:[tier]],2,FALSE),1)</f>
        <v>9</v>
      </c>
      <c r="C147" t="s">
        <v>1036</v>
      </c>
      <c r="G147" t="str">
        <f t="shared" si="3"/>
        <v>StructuralAdapters9</v>
      </c>
    </row>
    <row r="148" spans="1:7" x14ac:dyDescent="0.35">
      <c r="A148" t="s">
        <v>202</v>
      </c>
      <c r="B148">
        <f>_xlfn.FLOOR.MATH(VLOOKUP(Tbl_StructuralAdapters[[#This Row],[StructuralAdapters]],primary[[id]:[tier]],2,FALSE),1)</f>
        <v>10</v>
      </c>
      <c r="C148" t="s">
        <v>1036</v>
      </c>
      <c r="G148" t="str">
        <f t="shared" si="3"/>
        <v>StructuralAdapters10</v>
      </c>
    </row>
    <row r="149" spans="1:7" x14ac:dyDescent="0.35">
      <c r="A149" t="s">
        <v>223</v>
      </c>
      <c r="B149">
        <f>_xlfn.FLOOR.MATH(VLOOKUP(Tbl_StructuralAdapters[[#This Row],[StructuralAdapters]],primary[[id]:[tier]],2,FALSE),1)</f>
        <v>11</v>
      </c>
      <c r="C149" t="s">
        <v>1036</v>
      </c>
      <c r="G149" t="str">
        <f t="shared" si="3"/>
        <v>StructuralAdapters11</v>
      </c>
    </row>
    <row r="150" spans="1:7" x14ac:dyDescent="0.35">
      <c r="G150" t="str">
        <f t="shared" si="3"/>
        <v/>
      </c>
    </row>
    <row r="151" spans="1:7" x14ac:dyDescent="0.35">
      <c r="G151" t="str">
        <f t="shared" si="3"/>
        <v/>
      </c>
    </row>
    <row r="152" spans="1:7" x14ac:dyDescent="0.35">
      <c r="A152" s="18" t="s">
        <v>465</v>
      </c>
      <c r="B152" t="s">
        <v>250</v>
      </c>
      <c r="C152" t="s">
        <v>1171</v>
      </c>
      <c r="G152" t="str">
        <f t="shared" si="3"/>
        <v>TitleTier</v>
      </c>
    </row>
    <row r="153" spans="1:7" x14ac:dyDescent="0.35">
      <c r="A153" s="18" t="s">
        <v>0</v>
      </c>
      <c r="B153">
        <f>_xlfn.FLOOR.MATH(VLOOKUP(Tbl_Fairings[[#This Row],[Fairings]],primary[[id]:[tier]],2,FALSE),1)</f>
        <v>0</v>
      </c>
      <c r="C153" s="18" t="s">
        <v>465</v>
      </c>
      <c r="D153" s="18"/>
      <c r="E153" s="18"/>
      <c r="F153" s="18"/>
      <c r="G153" t="str">
        <f t="shared" si="3"/>
        <v>Fairings0</v>
      </c>
    </row>
    <row r="154" spans="1:7" x14ac:dyDescent="0.35">
      <c r="A154" s="18" t="s">
        <v>997</v>
      </c>
      <c r="B154">
        <f>_xlfn.FLOOR.MATH(VLOOKUP(Tbl_Fairings[[#This Row],[Fairings]],primary[[id]:[tier]],2,FALSE),1)</f>
        <v>1</v>
      </c>
      <c r="C154" s="18" t="s">
        <v>465</v>
      </c>
      <c r="D154" s="18"/>
      <c r="E154" s="18"/>
      <c r="F154" s="18"/>
      <c r="G154" t="str">
        <f t="shared" si="3"/>
        <v>Fairings1</v>
      </c>
    </row>
    <row r="155" spans="1:7" x14ac:dyDescent="0.35">
      <c r="A155" s="18" t="s">
        <v>116</v>
      </c>
      <c r="B155">
        <f>_xlfn.FLOOR.MATH(VLOOKUP(Tbl_Fairings[[#This Row],[Fairings]],primary[[id]:[tier]],2,FALSE),1)</f>
        <v>2</v>
      </c>
      <c r="C155" s="18" t="s">
        <v>465</v>
      </c>
      <c r="D155" s="18"/>
      <c r="E155" s="18"/>
      <c r="F155" s="18"/>
      <c r="G155" t="str">
        <f t="shared" si="3"/>
        <v>Fairings2</v>
      </c>
    </row>
    <row r="156" spans="1:7" x14ac:dyDescent="0.35">
      <c r="A156" t="s">
        <v>13</v>
      </c>
      <c r="B156">
        <f>_xlfn.FLOOR.MATH(VLOOKUP(Tbl_Fairings[[#This Row],[Fairings]],primary[[id]:[tier]],2,FALSE),1)</f>
        <v>3</v>
      </c>
      <c r="C156" s="18" t="s">
        <v>465</v>
      </c>
      <c r="D156" s="18"/>
      <c r="E156" s="18"/>
      <c r="F156" s="18"/>
      <c r="G156" t="str">
        <f t="shared" si="3"/>
        <v>Fairings3</v>
      </c>
    </row>
    <row r="157" spans="1:7" x14ac:dyDescent="0.35">
      <c r="A157" t="s">
        <v>461</v>
      </c>
      <c r="B157">
        <f>_xlfn.FLOOR.MATH(VLOOKUP(Tbl_Fairings[[#This Row],[Fairings]],primary[[id]:[tier]],2,FALSE),1)</f>
        <v>4</v>
      </c>
      <c r="C157" s="18" t="s">
        <v>465</v>
      </c>
      <c r="D157" s="18"/>
      <c r="E157" s="18"/>
      <c r="F157" s="18"/>
      <c r="G157" t="str">
        <f t="shared" si="3"/>
        <v>Fairings4</v>
      </c>
    </row>
    <row r="158" spans="1:7" x14ac:dyDescent="0.35">
      <c r="A158" t="s">
        <v>499</v>
      </c>
      <c r="B158">
        <f>_xlfn.FLOOR.MATH(VLOOKUP(Tbl_Fairings[[#This Row],[Fairings]],primary[[id]:[tier]],2,FALSE),1)</f>
        <v>5</v>
      </c>
      <c r="C158" s="18" t="s">
        <v>465</v>
      </c>
      <c r="D158" s="18"/>
      <c r="E158" s="18"/>
      <c r="F158" s="18"/>
      <c r="G158" t="str">
        <f t="shared" si="3"/>
        <v>Fairings5</v>
      </c>
    </row>
    <row r="159" spans="1:7" x14ac:dyDescent="0.35">
      <c r="A159" t="s">
        <v>462</v>
      </c>
      <c r="B159">
        <f>_xlfn.FLOOR.MATH(VLOOKUP(Tbl_Fairings[[#This Row],[Fairings]],primary[[id]:[tier]],2,FALSE),1)</f>
        <v>6</v>
      </c>
      <c r="C159" s="18" t="s">
        <v>465</v>
      </c>
      <c r="D159" s="18"/>
      <c r="E159" s="18"/>
      <c r="F159" s="18"/>
      <c r="G159" t="str">
        <f t="shared" si="3"/>
        <v>Fairings6</v>
      </c>
    </row>
    <row r="160" spans="1:7" x14ac:dyDescent="0.35">
      <c r="A160" t="s">
        <v>88</v>
      </c>
      <c r="B160">
        <f>_xlfn.FLOOR.MATH(VLOOKUP(Tbl_Fairings[[#This Row],[Fairings]],primary[[id]:[tier]],2,FALSE),1)</f>
        <v>7</v>
      </c>
      <c r="C160" s="18" t="s">
        <v>465</v>
      </c>
      <c r="D160" s="18"/>
      <c r="E160" s="18"/>
      <c r="F160" s="18"/>
      <c r="G160" t="str">
        <f t="shared" si="3"/>
        <v>Fairings7</v>
      </c>
    </row>
    <row r="161" spans="1:7" x14ac:dyDescent="0.35">
      <c r="A161" t="s">
        <v>128</v>
      </c>
      <c r="B161">
        <f>_xlfn.FLOOR.MATH(VLOOKUP(Tbl_Fairings[[#This Row],[Fairings]],primary[[id]:[tier]],2,FALSE),1)</f>
        <v>8</v>
      </c>
      <c r="C161" s="18" t="s">
        <v>465</v>
      </c>
      <c r="D161" s="18"/>
      <c r="E161" s="18"/>
      <c r="F161" s="18"/>
      <c r="G161" t="str">
        <f t="shared" si="3"/>
        <v>Fairings8</v>
      </c>
    </row>
    <row r="162" spans="1:7" x14ac:dyDescent="0.35">
      <c r="A162" t="s">
        <v>158</v>
      </c>
      <c r="B162">
        <f>_xlfn.FLOOR.MATH(VLOOKUP(Tbl_Fairings[[#This Row],[Fairings]],primary[[id]:[tier]],2,FALSE),1)</f>
        <v>9</v>
      </c>
      <c r="C162" s="18" t="s">
        <v>465</v>
      </c>
      <c r="D162" s="18"/>
      <c r="E162" s="18"/>
      <c r="F162" s="18"/>
      <c r="G162" t="str">
        <f t="shared" si="3"/>
        <v>Fairings9</v>
      </c>
    </row>
    <row r="163" spans="1:7" x14ac:dyDescent="0.35">
      <c r="A163" t="s">
        <v>202</v>
      </c>
      <c r="B163">
        <f>_xlfn.FLOOR.MATH(VLOOKUP(Tbl_Fairings[[#This Row],[Fairings]],primary[[id]:[tier]],2,FALSE),1)</f>
        <v>10</v>
      </c>
      <c r="C163" s="18" t="s">
        <v>465</v>
      </c>
      <c r="D163" s="18"/>
      <c r="E163" s="18"/>
      <c r="F163" s="18"/>
      <c r="G163" t="str">
        <f t="shared" si="3"/>
        <v>Fairings10</v>
      </c>
    </row>
    <row r="164" spans="1:7" x14ac:dyDescent="0.35">
      <c r="A164" t="s">
        <v>223</v>
      </c>
      <c r="B164">
        <f>_xlfn.FLOOR.MATH(VLOOKUP(Tbl_Fairings[[#This Row],[Fairings]],primary[[id]:[tier]],2,FALSE),1)</f>
        <v>11</v>
      </c>
      <c r="C164" s="18" t="s">
        <v>465</v>
      </c>
      <c r="D164" s="18"/>
      <c r="E164" s="18"/>
      <c r="F164" s="18"/>
      <c r="G164" t="str">
        <f t="shared" si="3"/>
        <v>Fairings11</v>
      </c>
    </row>
    <row r="165" spans="1:7" x14ac:dyDescent="0.35">
      <c r="G165" t="str">
        <f t="shared" si="3"/>
        <v/>
      </c>
    </row>
    <row r="166" spans="1:7" x14ac:dyDescent="0.35">
      <c r="G166" t="str">
        <f t="shared" si="3"/>
        <v/>
      </c>
    </row>
    <row r="167" spans="1:7" x14ac:dyDescent="0.35">
      <c r="A167" s="18" t="s">
        <v>1037</v>
      </c>
      <c r="B167" t="s">
        <v>250</v>
      </c>
      <c r="C167" t="s">
        <v>1171</v>
      </c>
      <c r="G167" t="str">
        <f t="shared" si="3"/>
        <v>TitleTier</v>
      </c>
    </row>
    <row r="168" spans="1:7" x14ac:dyDescent="0.35">
      <c r="A168" s="18" t="s">
        <v>0</v>
      </c>
      <c r="B168">
        <f>_xlfn.FLOOR.MATH(VLOOKUP(Tbl_NoseCones[[#This Row],[NoseCones]],primary[[id]:[tier]],2,FALSE),1)</f>
        <v>0</v>
      </c>
      <c r="C168" s="18" t="s">
        <v>1037</v>
      </c>
      <c r="D168" s="18"/>
      <c r="E168" s="18"/>
      <c r="F168" s="18"/>
      <c r="G168" t="str">
        <f t="shared" si="3"/>
        <v>NoseCones0</v>
      </c>
    </row>
    <row r="169" spans="1:7" x14ac:dyDescent="0.35">
      <c r="A169" s="18" t="s">
        <v>997</v>
      </c>
      <c r="B169">
        <f>_xlfn.FLOOR.MATH(VLOOKUP(Tbl_NoseCones[[#This Row],[NoseCones]],primary[[id]:[tier]],2,FALSE),1)</f>
        <v>1</v>
      </c>
      <c r="C169" s="18" t="s">
        <v>1037</v>
      </c>
      <c r="D169" s="18"/>
      <c r="E169" s="18"/>
      <c r="F169" s="18"/>
      <c r="G169" t="str">
        <f t="shared" si="3"/>
        <v>NoseCones1</v>
      </c>
    </row>
    <row r="170" spans="1:7" x14ac:dyDescent="0.35">
      <c r="A170" s="18" t="s">
        <v>116</v>
      </c>
      <c r="B170">
        <f>_xlfn.FLOOR.MATH(VLOOKUP(Tbl_NoseCones[[#This Row],[NoseCones]],primary[[id]:[tier]],2,FALSE),1)</f>
        <v>2</v>
      </c>
      <c r="C170" s="18" t="s">
        <v>1037</v>
      </c>
      <c r="D170" s="18"/>
      <c r="E170" s="18"/>
      <c r="F170" s="18"/>
      <c r="G170" t="str">
        <f t="shared" si="3"/>
        <v>NoseCones2</v>
      </c>
    </row>
    <row r="171" spans="1:7" x14ac:dyDescent="0.35">
      <c r="A171" t="s">
        <v>13</v>
      </c>
      <c r="B171">
        <f>_xlfn.FLOOR.MATH(VLOOKUP(Tbl_NoseCones[[#This Row],[NoseCones]],primary[[id]:[tier]],2,FALSE),1)</f>
        <v>3</v>
      </c>
      <c r="C171" s="18" t="s">
        <v>1037</v>
      </c>
      <c r="D171" s="18"/>
      <c r="E171" s="18"/>
      <c r="F171" s="18"/>
      <c r="G171" t="str">
        <f t="shared" si="3"/>
        <v>NoseCones3</v>
      </c>
    </row>
    <row r="172" spans="1:7" x14ac:dyDescent="0.35">
      <c r="A172" t="s">
        <v>461</v>
      </c>
      <c r="B172">
        <f>_xlfn.FLOOR.MATH(VLOOKUP(Tbl_NoseCones[[#This Row],[NoseCones]],primary[[id]:[tier]],2,FALSE),1)</f>
        <v>4</v>
      </c>
      <c r="C172" s="18" t="s">
        <v>1037</v>
      </c>
      <c r="D172" s="18"/>
      <c r="E172" s="18"/>
      <c r="F172" s="18"/>
      <c r="G172" t="str">
        <f t="shared" si="3"/>
        <v>NoseCones4</v>
      </c>
    </row>
    <row r="173" spans="1:7" x14ac:dyDescent="0.35">
      <c r="A173" t="s">
        <v>499</v>
      </c>
      <c r="B173">
        <f>_xlfn.FLOOR.MATH(VLOOKUP(Tbl_NoseCones[[#This Row],[NoseCones]],primary[[id]:[tier]],2,FALSE),1)</f>
        <v>5</v>
      </c>
      <c r="C173" s="18" t="s">
        <v>1037</v>
      </c>
      <c r="D173" s="18"/>
      <c r="E173" s="18"/>
      <c r="F173" s="18"/>
      <c r="G173" t="str">
        <f t="shared" si="3"/>
        <v>NoseCones5</v>
      </c>
    </row>
    <row r="174" spans="1:7" x14ac:dyDescent="0.35">
      <c r="A174" t="s">
        <v>462</v>
      </c>
      <c r="B174">
        <f>_xlfn.FLOOR.MATH(VLOOKUP(Tbl_NoseCones[[#This Row],[NoseCones]],primary[[id]:[tier]],2,FALSE),1)</f>
        <v>6</v>
      </c>
      <c r="C174" s="18" t="s">
        <v>1037</v>
      </c>
      <c r="D174" s="18"/>
      <c r="E174" s="18"/>
      <c r="F174" s="18"/>
      <c r="G174" t="str">
        <f t="shared" si="3"/>
        <v>NoseCones6</v>
      </c>
    </row>
    <row r="175" spans="1:7" x14ac:dyDescent="0.35">
      <c r="A175" t="s">
        <v>88</v>
      </c>
      <c r="B175">
        <f>_xlfn.FLOOR.MATH(VLOOKUP(Tbl_NoseCones[[#This Row],[NoseCones]],primary[[id]:[tier]],2,FALSE),1)</f>
        <v>7</v>
      </c>
      <c r="C175" s="18" t="s">
        <v>1037</v>
      </c>
      <c r="D175" s="18"/>
      <c r="E175" s="18"/>
      <c r="F175" s="18"/>
      <c r="G175" t="str">
        <f t="shared" si="3"/>
        <v>NoseCones7</v>
      </c>
    </row>
    <row r="176" spans="1:7" x14ac:dyDescent="0.35">
      <c r="A176" t="s">
        <v>128</v>
      </c>
      <c r="B176">
        <f>_xlfn.FLOOR.MATH(VLOOKUP(Tbl_NoseCones[[#This Row],[NoseCones]],primary[[id]:[tier]],2,FALSE),1)</f>
        <v>8</v>
      </c>
      <c r="C176" s="18" t="s">
        <v>1037</v>
      </c>
      <c r="D176" s="18"/>
      <c r="E176" s="18"/>
      <c r="F176" s="18"/>
      <c r="G176" t="str">
        <f t="shared" si="3"/>
        <v>NoseCones8</v>
      </c>
    </row>
    <row r="177" spans="1:7" x14ac:dyDescent="0.35">
      <c r="A177" t="s">
        <v>158</v>
      </c>
      <c r="B177">
        <f>_xlfn.FLOOR.MATH(VLOOKUP(Tbl_NoseCones[[#This Row],[NoseCones]],primary[[id]:[tier]],2,FALSE),1)</f>
        <v>9</v>
      </c>
      <c r="C177" s="18" t="s">
        <v>1037</v>
      </c>
      <c r="D177" s="18"/>
      <c r="E177" s="18"/>
      <c r="F177" s="18"/>
      <c r="G177" t="str">
        <f t="shared" si="3"/>
        <v>NoseCones9</v>
      </c>
    </row>
    <row r="178" spans="1:7" x14ac:dyDescent="0.35">
      <c r="A178" t="s">
        <v>202</v>
      </c>
      <c r="B178">
        <f>_xlfn.FLOOR.MATH(VLOOKUP(Tbl_NoseCones[[#This Row],[NoseCones]],primary[[id]:[tier]],2,FALSE),1)</f>
        <v>10</v>
      </c>
      <c r="C178" s="18" t="s">
        <v>1037</v>
      </c>
      <c r="D178" s="18"/>
      <c r="E178" s="18"/>
      <c r="F178" s="18"/>
      <c r="G178" t="str">
        <f t="shared" si="3"/>
        <v>NoseCones10</v>
      </c>
    </row>
    <row r="179" spans="1:7" x14ac:dyDescent="0.35">
      <c r="A179" t="s">
        <v>223</v>
      </c>
      <c r="B179">
        <f>_xlfn.FLOOR.MATH(VLOOKUP(Tbl_NoseCones[[#This Row],[NoseCones]],primary[[id]:[tier]],2,FALSE),1)</f>
        <v>11</v>
      </c>
      <c r="C179" s="18" t="s">
        <v>1037</v>
      </c>
      <c r="D179" s="18"/>
      <c r="E179" s="18"/>
      <c r="F179" s="18"/>
      <c r="G179" t="str">
        <f t="shared" si="3"/>
        <v>NoseCones11</v>
      </c>
    </row>
    <row r="180" spans="1:7" x14ac:dyDescent="0.35">
      <c r="G180" t="str">
        <f t="shared" si="3"/>
        <v/>
      </c>
    </row>
    <row r="181" spans="1:7" x14ac:dyDescent="0.35">
      <c r="G181" t="str">
        <f t="shared" si="3"/>
        <v/>
      </c>
    </row>
    <row r="182" spans="1:7" x14ac:dyDescent="0.35">
      <c r="A182" s="18" t="s">
        <v>1038</v>
      </c>
      <c r="B182" t="s">
        <v>250</v>
      </c>
      <c r="C182" t="s">
        <v>1171</v>
      </c>
      <c r="G182" t="str">
        <f t="shared" si="3"/>
        <v>TitleTier</v>
      </c>
    </row>
    <row r="183" spans="1:7" x14ac:dyDescent="0.35">
      <c r="A183" s="18" t="s">
        <v>0</v>
      </c>
      <c r="B183">
        <f>_xlfn.FLOOR.MATH(VLOOKUP(Tbl_StructuralStationRocketParts[[#This Row],[StructuralStationRocketParts]],primary[[id]:[tier]],2,FALSE),1)</f>
        <v>0</v>
      </c>
      <c r="C183" s="18" t="s">
        <v>1038</v>
      </c>
      <c r="D183" s="18"/>
      <c r="E183" s="18"/>
      <c r="F183" s="18"/>
      <c r="G183" t="str">
        <f t="shared" si="3"/>
        <v>StructuralStationRocketParts0</v>
      </c>
    </row>
    <row r="184" spans="1:7" x14ac:dyDescent="0.35">
      <c r="A184" s="18" t="s">
        <v>997</v>
      </c>
      <c r="B184">
        <f>_xlfn.FLOOR.MATH(VLOOKUP(Tbl_StructuralStationRocketParts[[#This Row],[StructuralStationRocketParts]],primary[[id]:[tier]],2,FALSE),1)</f>
        <v>1</v>
      </c>
      <c r="C184" s="18" t="s">
        <v>1038</v>
      </c>
      <c r="D184" s="18"/>
      <c r="E184" s="18"/>
      <c r="F184" s="18"/>
      <c r="G184" t="str">
        <f t="shared" si="3"/>
        <v>StructuralStationRocketParts1</v>
      </c>
    </row>
    <row r="185" spans="1:7" x14ac:dyDescent="0.35">
      <c r="A185" s="18" t="s">
        <v>116</v>
      </c>
      <c r="B185">
        <f>_xlfn.FLOOR.MATH(VLOOKUP(Tbl_StructuralStationRocketParts[[#This Row],[StructuralStationRocketParts]],primary[[id]:[tier]],2,FALSE),1)</f>
        <v>2</v>
      </c>
      <c r="C185" s="18" t="s">
        <v>1038</v>
      </c>
      <c r="D185" s="18"/>
      <c r="E185" s="18"/>
      <c r="F185" s="18"/>
      <c r="G185" t="str">
        <f t="shared" si="3"/>
        <v>StructuralStationRocketParts2</v>
      </c>
    </row>
    <row r="186" spans="1:7" x14ac:dyDescent="0.35">
      <c r="A186" t="s">
        <v>13</v>
      </c>
      <c r="B186">
        <f>_xlfn.FLOOR.MATH(VLOOKUP(Tbl_StructuralStationRocketParts[[#This Row],[StructuralStationRocketParts]],primary[[id]:[tier]],2,FALSE),1)</f>
        <v>3</v>
      </c>
      <c r="C186" s="18" t="s">
        <v>1038</v>
      </c>
      <c r="D186" s="18"/>
      <c r="E186" s="18"/>
      <c r="F186" s="18"/>
      <c r="G186" t="str">
        <f t="shared" si="3"/>
        <v>StructuralStationRocketParts3</v>
      </c>
    </row>
    <row r="187" spans="1:7" x14ac:dyDescent="0.35">
      <c r="A187" t="s">
        <v>25</v>
      </c>
      <c r="B187">
        <f>_xlfn.FLOOR.MATH(VLOOKUP(Tbl_StructuralStationRocketParts[[#This Row],[StructuralStationRocketParts]],primary[[id]:[tier]],2,FALSE),1)</f>
        <v>4</v>
      </c>
      <c r="C187" s="18" t="s">
        <v>1038</v>
      </c>
      <c r="D187" s="18"/>
      <c r="E187" s="18"/>
      <c r="F187" s="18"/>
      <c r="G187" t="str">
        <f t="shared" si="3"/>
        <v>StructuralStationRocketParts4</v>
      </c>
    </row>
    <row r="188" spans="1:7" x14ac:dyDescent="0.35">
      <c r="A188" t="s">
        <v>40</v>
      </c>
      <c r="B188">
        <f>_xlfn.FLOOR.MATH(VLOOKUP(Tbl_StructuralStationRocketParts[[#This Row],[StructuralStationRocketParts]],primary[[id]:[tier]],2,FALSE),1)</f>
        <v>5</v>
      </c>
      <c r="C188" s="18" t="s">
        <v>1038</v>
      </c>
      <c r="D188" s="18"/>
      <c r="E188" s="18"/>
      <c r="F188" s="18"/>
      <c r="G188" t="str">
        <f t="shared" si="3"/>
        <v>StructuralStationRocketParts5</v>
      </c>
    </row>
    <row r="189" spans="1:7" x14ac:dyDescent="0.35">
      <c r="A189" t="s">
        <v>63</v>
      </c>
      <c r="B189">
        <f>_xlfn.FLOOR.MATH(VLOOKUP(Tbl_StructuralStationRocketParts[[#This Row],[StructuralStationRocketParts]],primary[[id]:[tier]],2,FALSE),1)</f>
        <v>6</v>
      </c>
      <c r="C189" s="18" t="s">
        <v>1038</v>
      </c>
      <c r="D189" s="18"/>
      <c r="E189" s="18"/>
      <c r="F189" s="18"/>
      <c r="G189" t="str">
        <f t="shared" si="3"/>
        <v>StructuralStationRocketParts6</v>
      </c>
    </row>
    <row r="190" spans="1:7" x14ac:dyDescent="0.35">
      <c r="A190" t="s">
        <v>89</v>
      </c>
      <c r="B190">
        <f>_xlfn.FLOOR.MATH(VLOOKUP(Tbl_StructuralStationRocketParts[[#This Row],[StructuralStationRocketParts]],primary[[id]:[tier]],2,FALSE),1)</f>
        <v>7</v>
      </c>
      <c r="C190" s="18" t="s">
        <v>1038</v>
      </c>
      <c r="D190" s="18"/>
      <c r="E190" s="18"/>
      <c r="F190" s="18"/>
      <c r="G190" t="str">
        <f t="shared" si="3"/>
        <v>StructuralStationRocketParts7</v>
      </c>
    </row>
    <row r="191" spans="1:7" x14ac:dyDescent="0.35">
      <c r="A191" t="s">
        <v>129</v>
      </c>
      <c r="B191">
        <f>_xlfn.FLOOR.MATH(VLOOKUP(Tbl_StructuralStationRocketParts[[#This Row],[StructuralStationRocketParts]],primary[[id]:[tier]],2,FALSE),1)</f>
        <v>8</v>
      </c>
      <c r="C191" s="18" t="s">
        <v>1038</v>
      </c>
      <c r="D191" s="18"/>
      <c r="E191" s="18"/>
      <c r="F191" s="18"/>
      <c r="G191" t="str">
        <f t="shared" si="3"/>
        <v>StructuralStationRocketParts8</v>
      </c>
    </row>
    <row r="192" spans="1:7" x14ac:dyDescent="0.35">
      <c r="A192" t="s">
        <v>159</v>
      </c>
      <c r="B192">
        <f>_xlfn.FLOOR.MATH(VLOOKUP(Tbl_StructuralStationRocketParts[[#This Row],[StructuralStationRocketParts]],primary[[id]:[tier]],2,FALSE),1)</f>
        <v>9</v>
      </c>
      <c r="C192" s="18" t="s">
        <v>1038</v>
      </c>
      <c r="D192" s="18"/>
      <c r="E192" s="18"/>
      <c r="F192" s="18"/>
      <c r="G192" t="str">
        <f t="shared" si="3"/>
        <v>StructuralStationRocketParts9</v>
      </c>
    </row>
    <row r="193" spans="1:7" x14ac:dyDescent="0.35">
      <c r="A193" t="s">
        <v>206</v>
      </c>
      <c r="B193">
        <f>_xlfn.FLOOR.MATH(VLOOKUP(Tbl_StructuralStationRocketParts[[#This Row],[StructuralStationRocketParts]],primary[[id]:[tier]],2,FALSE),1)</f>
        <v>10</v>
      </c>
      <c r="C193" s="18" t="s">
        <v>1038</v>
      </c>
      <c r="D193" s="18"/>
      <c r="E193" s="18"/>
      <c r="F193" s="18"/>
      <c r="G193" t="str">
        <f t="shared" si="3"/>
        <v>StructuralStationRocketParts10</v>
      </c>
    </row>
    <row r="194" spans="1:7" x14ac:dyDescent="0.35">
      <c r="A194" t="s">
        <v>223</v>
      </c>
      <c r="B194">
        <f>_xlfn.FLOOR.MATH(VLOOKUP(Tbl_StructuralStationRocketParts[[#This Row],[StructuralStationRocketParts]],primary[[id]:[tier]],2,FALSE),1)</f>
        <v>11</v>
      </c>
      <c r="C194" s="18" t="s">
        <v>1038</v>
      </c>
      <c r="D194" s="18"/>
      <c r="E194" s="18"/>
      <c r="F194" s="18"/>
      <c r="G194" t="str">
        <f t="shared" si="3"/>
        <v>StructuralStationRocketParts11</v>
      </c>
    </row>
    <row r="195" spans="1:7" x14ac:dyDescent="0.35">
      <c r="G195" t="str">
        <f t="shared" si="3"/>
        <v/>
      </c>
    </row>
    <row r="196" spans="1:7" x14ac:dyDescent="0.35">
      <c r="G196" t="str">
        <f t="shared" si="3"/>
        <v/>
      </c>
    </row>
    <row r="197" spans="1:7" x14ac:dyDescent="0.35">
      <c r="A197" t="s">
        <v>1039</v>
      </c>
      <c r="B197" t="s">
        <v>250</v>
      </c>
      <c r="C197" t="s">
        <v>1171</v>
      </c>
      <c r="G197" t="str">
        <f t="shared" si="3"/>
        <v>TitleTier</v>
      </c>
    </row>
    <row r="198" spans="1:7" x14ac:dyDescent="0.35">
      <c r="A198" s="18" t="s">
        <v>0</v>
      </c>
      <c r="B198">
        <f>VLOOKUP(Tbl_DecouplersSeparators[[#This Row],[DecouplersSeparators]],primary[[id]:[tier]],2,FALSE)</f>
        <v>0</v>
      </c>
      <c r="C198" t="s">
        <v>1039</v>
      </c>
      <c r="G198" t="str">
        <f t="shared" si="3"/>
        <v>DecouplersSeparators0</v>
      </c>
    </row>
    <row r="199" spans="1:7" x14ac:dyDescent="0.35">
      <c r="A199" t="s">
        <v>997</v>
      </c>
      <c r="B199">
        <f>VLOOKUP(Tbl_DecouplersSeparators[[#This Row],[DecouplersSeparators]],primary[[id]:[tier]],2,FALSE)</f>
        <v>1</v>
      </c>
      <c r="C199" t="s">
        <v>1039</v>
      </c>
      <c r="G199" t="str">
        <f t="shared" si="3"/>
        <v>DecouplersSeparators1</v>
      </c>
    </row>
    <row r="200" spans="1:7" x14ac:dyDescent="0.35">
      <c r="A200" t="s">
        <v>116</v>
      </c>
      <c r="B200">
        <f>VLOOKUP(Tbl_DecouplersSeparators[[#This Row],[DecouplersSeparators]],primary[[id]:[tier]],2,FALSE)</f>
        <v>2</v>
      </c>
      <c r="C200" t="s">
        <v>1039</v>
      </c>
      <c r="G200" t="str">
        <f t="shared" si="3"/>
        <v>DecouplersSeparators2</v>
      </c>
    </row>
    <row r="201" spans="1:7" x14ac:dyDescent="0.35">
      <c r="A201" t="s">
        <v>13</v>
      </c>
      <c r="B201">
        <f>VLOOKUP(Tbl_DecouplersSeparators[[#This Row],[DecouplersSeparators]],primary[[id]:[tier]],2,FALSE)</f>
        <v>3</v>
      </c>
      <c r="C201" t="s">
        <v>1039</v>
      </c>
      <c r="G201" t="str">
        <f t="shared" si="3"/>
        <v>DecouplersSeparators3</v>
      </c>
    </row>
    <row r="202" spans="1:7" x14ac:dyDescent="0.35">
      <c r="A202" t="s">
        <v>24</v>
      </c>
      <c r="B202">
        <f>VLOOKUP(Tbl_DecouplersSeparators[[#This Row],[DecouplersSeparators]],primary[[id]:[tier]],2,FALSE)</f>
        <v>4</v>
      </c>
      <c r="C202" t="s">
        <v>1039</v>
      </c>
      <c r="G202" t="str">
        <f t="shared" si="3"/>
        <v>DecouplersSeparators4</v>
      </c>
    </row>
    <row r="203" spans="1:7" x14ac:dyDescent="0.35">
      <c r="A203" t="s">
        <v>39</v>
      </c>
      <c r="B203">
        <f>VLOOKUP(Tbl_DecouplersSeparators[[#This Row],[DecouplersSeparators]],primary[[id]:[tier]],2,FALSE)</f>
        <v>5</v>
      </c>
      <c r="C203" t="s">
        <v>1039</v>
      </c>
      <c r="G203" t="str">
        <f t="shared" si="3"/>
        <v>DecouplersSeparators5</v>
      </c>
    </row>
    <row r="204" spans="1:7" x14ac:dyDescent="0.35">
      <c r="A204" t="s">
        <v>62</v>
      </c>
      <c r="B204">
        <f>VLOOKUP(Tbl_DecouplersSeparators[[#This Row],[DecouplersSeparators]],primary[[id]:[tier]],2,FALSE)</f>
        <v>6</v>
      </c>
      <c r="C204" t="s">
        <v>1039</v>
      </c>
      <c r="G204" t="str">
        <f t="shared" si="3"/>
        <v>DecouplersSeparators6</v>
      </c>
    </row>
    <row r="205" spans="1:7" x14ac:dyDescent="0.35">
      <c r="A205" t="s">
        <v>87</v>
      </c>
      <c r="B205">
        <f>VLOOKUP(Tbl_DecouplersSeparators[[#This Row],[DecouplersSeparators]],primary[[id]:[tier]],2,FALSE)</f>
        <v>7</v>
      </c>
      <c r="C205" t="s">
        <v>1039</v>
      </c>
      <c r="G205" t="str">
        <f t="shared" si="3"/>
        <v>DecouplersSeparators7</v>
      </c>
    </row>
    <row r="206" spans="1:7" x14ac:dyDescent="0.35">
      <c r="A206" t="s">
        <v>127</v>
      </c>
      <c r="B206">
        <f>VLOOKUP(Tbl_DecouplersSeparators[[#This Row],[DecouplersSeparators]],primary[[id]:[tier]],2,FALSE)</f>
        <v>8</v>
      </c>
      <c r="C206" t="s">
        <v>1039</v>
      </c>
      <c r="G206" t="str">
        <f t="shared" si="3"/>
        <v>DecouplersSeparators8</v>
      </c>
    </row>
    <row r="207" spans="1:7" x14ac:dyDescent="0.35">
      <c r="A207" t="s">
        <v>156</v>
      </c>
      <c r="B207">
        <f>VLOOKUP(Tbl_DecouplersSeparators[[#This Row],[DecouplersSeparators]],primary[[id]:[tier]],2,FALSE)</f>
        <v>9</v>
      </c>
      <c r="C207" t="s">
        <v>1039</v>
      </c>
      <c r="G207" t="str">
        <f t="shared" ref="G207:G270" si="4">_xlfn.CONCAT(C207,B207)</f>
        <v>DecouplersSeparators9</v>
      </c>
    </row>
    <row r="208" spans="1:7" x14ac:dyDescent="0.35">
      <c r="A208" t="s">
        <v>201</v>
      </c>
      <c r="B208">
        <f>VLOOKUP(Tbl_DecouplersSeparators[[#This Row],[DecouplersSeparators]],primary[[id]:[tier]],2,FALSE)</f>
        <v>10</v>
      </c>
      <c r="C208" t="s">
        <v>1039</v>
      </c>
      <c r="G208" t="str">
        <f t="shared" si="4"/>
        <v>DecouplersSeparators10</v>
      </c>
    </row>
    <row r="209" spans="1:7" x14ac:dyDescent="0.35">
      <c r="A209" t="s">
        <v>222</v>
      </c>
      <c r="B209">
        <f>VLOOKUP(Tbl_DecouplersSeparators[[#This Row],[DecouplersSeparators]],primary[[id]:[tier]],2,FALSE)</f>
        <v>11</v>
      </c>
      <c r="C209" t="s">
        <v>1039</v>
      </c>
      <c r="G209" t="str">
        <f t="shared" si="4"/>
        <v>DecouplersSeparators11</v>
      </c>
    </row>
    <row r="210" spans="1:7" x14ac:dyDescent="0.35">
      <c r="G210" t="str">
        <f t="shared" si="4"/>
        <v/>
      </c>
    </row>
    <row r="211" spans="1:7" x14ac:dyDescent="0.35">
      <c r="G211" t="str">
        <f t="shared" si="4"/>
        <v/>
      </c>
    </row>
    <row r="212" spans="1:7" x14ac:dyDescent="0.35">
      <c r="A212" t="s">
        <v>1040</v>
      </c>
      <c r="B212" t="s">
        <v>250</v>
      </c>
      <c r="C212" t="s">
        <v>1171</v>
      </c>
      <c r="G212" t="str">
        <f t="shared" si="4"/>
        <v>TitleTier</v>
      </c>
    </row>
    <row r="213" spans="1:7" x14ac:dyDescent="0.35">
      <c r="A213" s="18" t="s">
        <v>0</v>
      </c>
      <c r="B213">
        <f>VLOOKUP(Tbl_DockingPorts[[#This Row],[DockingPorts]],primary[[id]:[tier]],2,FALSE)</f>
        <v>0</v>
      </c>
      <c r="C213" t="s">
        <v>1040</v>
      </c>
      <c r="G213" t="str">
        <f t="shared" si="4"/>
        <v>DockingPorts0</v>
      </c>
    </row>
    <row r="214" spans="1:7" x14ac:dyDescent="0.35">
      <c r="A214" t="s">
        <v>997</v>
      </c>
      <c r="B214">
        <f>VLOOKUP(Tbl_DockingPorts[[#This Row],[DockingPorts]],primary[[id]:[tier]],2,FALSE)</f>
        <v>1</v>
      </c>
      <c r="C214" t="s">
        <v>1040</v>
      </c>
      <c r="G214" t="str">
        <f t="shared" si="4"/>
        <v>DockingPorts1</v>
      </c>
    </row>
    <row r="215" spans="1:7" x14ac:dyDescent="0.35">
      <c r="A215" t="s">
        <v>116</v>
      </c>
      <c r="B215">
        <f>VLOOKUP(Tbl_DockingPorts[[#This Row],[DockingPorts]],primary[[id]:[tier]],2,FALSE)</f>
        <v>2</v>
      </c>
      <c r="C215" t="s">
        <v>1040</v>
      </c>
      <c r="G215" t="str">
        <f t="shared" si="4"/>
        <v>DockingPorts2</v>
      </c>
    </row>
    <row r="216" spans="1:7" x14ac:dyDescent="0.35">
      <c r="A216" t="s">
        <v>13</v>
      </c>
      <c r="B216">
        <f>VLOOKUP(Tbl_DockingPorts[[#This Row],[DockingPorts]],primary[[id]:[tier]],2,FALSE)</f>
        <v>3</v>
      </c>
      <c r="C216" t="s">
        <v>1040</v>
      </c>
      <c r="G216" t="str">
        <f t="shared" si="4"/>
        <v>DockingPorts3</v>
      </c>
    </row>
    <row r="217" spans="1:7" x14ac:dyDescent="0.35">
      <c r="A217" t="s">
        <v>24</v>
      </c>
      <c r="B217">
        <f>VLOOKUP(Tbl_DockingPorts[[#This Row],[DockingPorts]],primary[[id]:[tier]],2,FALSE)</f>
        <v>4</v>
      </c>
      <c r="C217" t="s">
        <v>1040</v>
      </c>
      <c r="G217" t="str">
        <f t="shared" si="4"/>
        <v>DockingPorts4</v>
      </c>
    </row>
    <row r="218" spans="1:7" x14ac:dyDescent="0.35">
      <c r="A218" t="s">
        <v>39</v>
      </c>
      <c r="B218">
        <f>VLOOKUP(Tbl_DockingPorts[[#This Row],[DockingPorts]],primary[[id]:[tier]],2,FALSE)</f>
        <v>5</v>
      </c>
      <c r="C218" t="s">
        <v>1040</v>
      </c>
      <c r="G218" t="str">
        <f t="shared" si="4"/>
        <v>DockingPorts5</v>
      </c>
    </row>
    <row r="219" spans="1:7" x14ac:dyDescent="0.35">
      <c r="A219" t="s">
        <v>62</v>
      </c>
      <c r="B219">
        <f>VLOOKUP(Tbl_DockingPorts[[#This Row],[DockingPorts]],primary[[id]:[tier]],2,FALSE)</f>
        <v>6</v>
      </c>
      <c r="C219" t="s">
        <v>1040</v>
      </c>
      <c r="G219" t="str">
        <f t="shared" si="4"/>
        <v>DockingPorts6</v>
      </c>
    </row>
    <row r="220" spans="1:7" x14ac:dyDescent="0.35">
      <c r="A220" t="s">
        <v>87</v>
      </c>
      <c r="B220">
        <f>VLOOKUP(Tbl_DockingPorts[[#This Row],[DockingPorts]],primary[[id]:[tier]],2,FALSE)</f>
        <v>7</v>
      </c>
      <c r="C220" t="s">
        <v>1040</v>
      </c>
      <c r="G220" t="str">
        <f t="shared" si="4"/>
        <v>DockingPorts7</v>
      </c>
    </row>
    <row r="221" spans="1:7" x14ac:dyDescent="0.35">
      <c r="A221" t="s">
        <v>127</v>
      </c>
      <c r="B221">
        <f>VLOOKUP(Tbl_DockingPorts[[#This Row],[DockingPorts]],primary[[id]:[tier]],2,FALSE)</f>
        <v>8</v>
      </c>
      <c r="C221" t="s">
        <v>1040</v>
      </c>
      <c r="G221" t="str">
        <f t="shared" si="4"/>
        <v>DockingPorts8</v>
      </c>
    </row>
    <row r="222" spans="1:7" x14ac:dyDescent="0.35">
      <c r="A222" t="s">
        <v>156</v>
      </c>
      <c r="B222">
        <f>VLOOKUP(Tbl_DockingPorts[[#This Row],[DockingPorts]],primary[[id]:[tier]],2,FALSE)</f>
        <v>9</v>
      </c>
      <c r="C222" t="s">
        <v>1040</v>
      </c>
      <c r="G222" t="str">
        <f t="shared" si="4"/>
        <v>DockingPorts9</v>
      </c>
    </row>
    <row r="223" spans="1:7" x14ac:dyDescent="0.35">
      <c r="A223" t="s">
        <v>201</v>
      </c>
      <c r="B223">
        <f>VLOOKUP(Tbl_DockingPorts[[#This Row],[DockingPorts]],primary[[id]:[tier]],2,FALSE)</f>
        <v>10</v>
      </c>
      <c r="C223" t="s">
        <v>1040</v>
      </c>
      <c r="G223" t="str">
        <f t="shared" si="4"/>
        <v>DockingPorts10</v>
      </c>
    </row>
    <row r="224" spans="1:7" x14ac:dyDescent="0.35">
      <c r="A224" t="s">
        <v>222</v>
      </c>
      <c r="B224">
        <f>VLOOKUP(Tbl_DockingPorts[[#This Row],[DockingPorts]],primary[[id]:[tier]],2,FALSE)</f>
        <v>11</v>
      </c>
      <c r="C224" t="s">
        <v>1040</v>
      </c>
      <c r="G224" t="str">
        <f t="shared" si="4"/>
        <v>DockingPorts11</v>
      </c>
    </row>
    <row r="225" spans="1:7" x14ac:dyDescent="0.35">
      <c r="G225" t="str">
        <f t="shared" si="4"/>
        <v/>
      </c>
    </row>
    <row r="226" spans="1:7" x14ac:dyDescent="0.35">
      <c r="G226" t="str">
        <f t="shared" si="4"/>
        <v/>
      </c>
    </row>
    <row r="227" spans="1:7" x14ac:dyDescent="0.35">
      <c r="A227" s="18" t="s">
        <v>1041</v>
      </c>
      <c r="B227" t="s">
        <v>250</v>
      </c>
      <c r="C227" t="s">
        <v>1171</v>
      </c>
      <c r="G227" t="str">
        <f t="shared" si="4"/>
        <v>TitleTier</v>
      </c>
    </row>
    <row r="228" spans="1:7" x14ac:dyDescent="0.35">
      <c r="A228" s="18" t="s">
        <v>0</v>
      </c>
      <c r="B228">
        <f>VLOOKUP(Tbl_EnginePlates[[#This Row],[EnginePlates]],primary[[id]:[tier]],2,FALSE)</f>
        <v>0</v>
      </c>
      <c r="C228" s="18" t="s">
        <v>1041</v>
      </c>
      <c r="D228" s="18"/>
      <c r="E228" s="18"/>
      <c r="F228" s="18"/>
      <c r="G228" t="str">
        <f t="shared" si="4"/>
        <v>EnginePlates0</v>
      </c>
    </row>
    <row r="229" spans="1:7" x14ac:dyDescent="0.35">
      <c r="A229" t="s">
        <v>997</v>
      </c>
      <c r="B229">
        <f>VLOOKUP(Tbl_EnginePlates[[#This Row],[EnginePlates]],primary[[id]:[tier]],2,FALSE)</f>
        <v>1</v>
      </c>
      <c r="C229" s="18" t="s">
        <v>1041</v>
      </c>
      <c r="D229" s="18"/>
      <c r="E229" s="18"/>
      <c r="F229" s="18"/>
      <c r="G229" t="str">
        <f t="shared" si="4"/>
        <v>EnginePlates1</v>
      </c>
    </row>
    <row r="230" spans="1:7" x14ac:dyDescent="0.35">
      <c r="A230" t="s">
        <v>116</v>
      </c>
      <c r="B230">
        <f>VLOOKUP(Tbl_EnginePlates[[#This Row],[EnginePlates]],primary[[id]:[tier]],2,FALSE)</f>
        <v>2</v>
      </c>
      <c r="C230" s="18" t="s">
        <v>1041</v>
      </c>
      <c r="D230" s="18"/>
      <c r="E230" s="18"/>
      <c r="F230" s="18"/>
      <c r="G230" t="str">
        <f t="shared" si="4"/>
        <v>EnginePlates2</v>
      </c>
    </row>
    <row r="231" spans="1:7" x14ac:dyDescent="0.35">
      <c r="A231" t="s">
        <v>13</v>
      </c>
      <c r="B231">
        <f>VLOOKUP(Tbl_EnginePlates[[#This Row],[EnginePlates]],primary[[id]:[tier]],2,FALSE)</f>
        <v>3</v>
      </c>
      <c r="C231" s="18" t="s">
        <v>1041</v>
      </c>
      <c r="D231" s="18"/>
      <c r="E231" s="18"/>
      <c r="F231" s="18"/>
      <c r="G231" t="str">
        <f t="shared" si="4"/>
        <v>EnginePlates3</v>
      </c>
    </row>
    <row r="232" spans="1:7" x14ac:dyDescent="0.35">
      <c r="A232" t="s">
        <v>24</v>
      </c>
      <c r="B232">
        <f>VLOOKUP(Tbl_EnginePlates[[#This Row],[EnginePlates]],primary[[id]:[tier]],2,FALSE)</f>
        <v>4</v>
      </c>
      <c r="C232" s="18" t="s">
        <v>1041</v>
      </c>
      <c r="D232" s="18"/>
      <c r="E232" s="18"/>
      <c r="F232" s="18"/>
      <c r="G232" t="str">
        <f t="shared" si="4"/>
        <v>EnginePlates4</v>
      </c>
    </row>
    <row r="233" spans="1:7" x14ac:dyDescent="0.35">
      <c r="A233" t="s">
        <v>39</v>
      </c>
      <c r="B233">
        <f>VLOOKUP(Tbl_EnginePlates[[#This Row],[EnginePlates]],primary[[id]:[tier]],2,FALSE)</f>
        <v>5</v>
      </c>
      <c r="C233" s="18" t="s">
        <v>1041</v>
      </c>
      <c r="D233" s="18"/>
      <c r="E233" s="18"/>
      <c r="F233" s="18"/>
      <c r="G233" t="str">
        <f t="shared" si="4"/>
        <v>EnginePlates5</v>
      </c>
    </row>
    <row r="234" spans="1:7" x14ac:dyDescent="0.35">
      <c r="A234" t="s">
        <v>62</v>
      </c>
      <c r="B234">
        <f>VLOOKUP(Tbl_EnginePlates[[#This Row],[EnginePlates]],primary[[id]:[tier]],2,FALSE)</f>
        <v>6</v>
      </c>
      <c r="C234" s="18" t="s">
        <v>1041</v>
      </c>
      <c r="D234" s="18"/>
      <c r="E234" s="18"/>
      <c r="F234" s="18"/>
      <c r="G234" t="str">
        <f t="shared" si="4"/>
        <v>EnginePlates6</v>
      </c>
    </row>
    <row r="235" spans="1:7" x14ac:dyDescent="0.35">
      <c r="A235" t="s">
        <v>87</v>
      </c>
      <c r="B235">
        <f>VLOOKUP(Tbl_EnginePlates[[#This Row],[EnginePlates]],primary[[id]:[tier]],2,FALSE)</f>
        <v>7</v>
      </c>
      <c r="C235" s="18" t="s">
        <v>1041</v>
      </c>
      <c r="D235" s="18"/>
      <c r="E235" s="18"/>
      <c r="F235" s="18"/>
      <c r="G235" t="str">
        <f t="shared" si="4"/>
        <v>EnginePlates7</v>
      </c>
    </row>
    <row r="236" spans="1:7" x14ac:dyDescent="0.35">
      <c r="A236" t="s">
        <v>127</v>
      </c>
      <c r="B236">
        <f>VLOOKUP(Tbl_EnginePlates[[#This Row],[EnginePlates]],primary[[id]:[tier]],2,FALSE)</f>
        <v>8</v>
      </c>
      <c r="C236" s="18" t="s">
        <v>1041</v>
      </c>
      <c r="D236" s="18"/>
      <c r="E236" s="18"/>
      <c r="F236" s="18"/>
      <c r="G236" t="str">
        <f t="shared" si="4"/>
        <v>EnginePlates8</v>
      </c>
    </row>
    <row r="237" spans="1:7" x14ac:dyDescent="0.35">
      <c r="A237" t="s">
        <v>156</v>
      </c>
      <c r="B237">
        <f>VLOOKUP(Tbl_EnginePlates[[#This Row],[EnginePlates]],primary[[id]:[tier]],2,FALSE)</f>
        <v>9</v>
      </c>
      <c r="C237" s="18" t="s">
        <v>1041</v>
      </c>
      <c r="D237" s="18"/>
      <c r="E237" s="18"/>
      <c r="F237" s="18"/>
      <c r="G237" t="str">
        <f t="shared" si="4"/>
        <v>EnginePlates9</v>
      </c>
    </row>
    <row r="238" spans="1:7" x14ac:dyDescent="0.35">
      <c r="A238" t="s">
        <v>201</v>
      </c>
      <c r="B238">
        <f>VLOOKUP(Tbl_EnginePlates[[#This Row],[EnginePlates]],primary[[id]:[tier]],2,FALSE)</f>
        <v>10</v>
      </c>
      <c r="C238" s="18" t="s">
        <v>1041</v>
      </c>
      <c r="D238" s="18"/>
      <c r="E238" s="18"/>
      <c r="F238" s="18"/>
      <c r="G238" t="str">
        <f t="shared" si="4"/>
        <v>EnginePlates10</v>
      </c>
    </row>
    <row r="239" spans="1:7" x14ac:dyDescent="0.35">
      <c r="A239" t="s">
        <v>222</v>
      </c>
      <c r="B239">
        <f>VLOOKUP(Tbl_EnginePlates[[#This Row],[EnginePlates]],primary[[id]:[tier]],2,FALSE)</f>
        <v>11</v>
      </c>
      <c r="C239" s="18" t="s">
        <v>1041</v>
      </c>
      <c r="D239" s="18"/>
      <c r="E239" s="18"/>
      <c r="F239" s="18"/>
      <c r="G239" t="str">
        <f t="shared" si="4"/>
        <v>EnginePlates11</v>
      </c>
    </row>
    <row r="240" spans="1:7" x14ac:dyDescent="0.35">
      <c r="G240" t="str">
        <f t="shared" si="4"/>
        <v/>
      </c>
    </row>
    <row r="241" spans="1:7" x14ac:dyDescent="0.35">
      <c r="G241" t="str">
        <f t="shared" si="4"/>
        <v/>
      </c>
    </row>
    <row r="242" spans="1:7" x14ac:dyDescent="0.35">
      <c r="A242" s="18" t="s">
        <v>1042</v>
      </c>
      <c r="B242" t="s">
        <v>250</v>
      </c>
      <c r="C242" t="s">
        <v>1171</v>
      </c>
      <c r="G242" t="str">
        <f t="shared" si="4"/>
        <v>TitleTier</v>
      </c>
    </row>
    <row r="243" spans="1:7" x14ac:dyDescent="0.35">
      <c r="A243" s="18" t="s">
        <v>0</v>
      </c>
      <c r="B243">
        <f>VLOOKUP(Tbl_SolarPanels[[#This Row],[SolarPanels]],primary[[id]:[tier]],2,FALSE)</f>
        <v>0</v>
      </c>
      <c r="C243" s="18" t="s">
        <v>1042</v>
      </c>
      <c r="D243" s="18"/>
      <c r="E243" s="18"/>
      <c r="F243" s="18"/>
      <c r="G243" t="str">
        <f t="shared" si="4"/>
        <v>SolarPanels0</v>
      </c>
    </row>
    <row r="244" spans="1:7" x14ac:dyDescent="0.35">
      <c r="A244" t="s">
        <v>120</v>
      </c>
      <c r="B244">
        <f>VLOOKUP(Tbl_SolarPanels[[#This Row],[SolarPanels]],primary[[id]:[tier]],2,FALSE)</f>
        <v>1</v>
      </c>
      <c r="C244" s="18" t="s">
        <v>1042</v>
      </c>
      <c r="D244" s="18"/>
      <c r="E244" s="18"/>
      <c r="F244" s="18"/>
      <c r="G244" t="str">
        <f t="shared" si="4"/>
        <v>SolarPanels1</v>
      </c>
    </row>
    <row r="245" spans="1:7" x14ac:dyDescent="0.35">
      <c r="A245" t="s">
        <v>7</v>
      </c>
      <c r="B245">
        <f>VLOOKUP(Tbl_SolarPanels[[#This Row],[SolarPanels]],primary[[id]:[tier]],2,FALSE)</f>
        <v>2</v>
      </c>
      <c r="C245" s="18" t="s">
        <v>1042</v>
      </c>
      <c r="D245" s="18"/>
      <c r="E245" s="18"/>
      <c r="F245" s="18"/>
      <c r="G245" t="str">
        <f t="shared" si="4"/>
        <v>SolarPanels2</v>
      </c>
    </row>
    <row r="246" spans="1:7" x14ac:dyDescent="0.35">
      <c r="A246" t="s">
        <v>485</v>
      </c>
      <c r="B246">
        <f>VLOOKUP(Tbl_SolarPanels[[#This Row],[SolarPanels]],primary[[id]:[tier]],2,FALSE)</f>
        <v>3</v>
      </c>
      <c r="C246" s="18" t="s">
        <v>1042</v>
      </c>
      <c r="D246" s="18"/>
      <c r="E246" s="18"/>
      <c r="F246" s="18"/>
      <c r="G246" t="str">
        <f t="shared" si="4"/>
        <v>SolarPanels3</v>
      </c>
    </row>
    <row r="247" spans="1:7" x14ac:dyDescent="0.35">
      <c r="A247" t="s">
        <v>31</v>
      </c>
      <c r="B247">
        <f>VLOOKUP(Tbl_SolarPanels[[#This Row],[SolarPanels]],primary[[id]:[tier]],2,FALSE)</f>
        <v>4</v>
      </c>
      <c r="C247" s="18" t="s">
        <v>1042</v>
      </c>
      <c r="D247" s="18"/>
      <c r="E247" s="18"/>
      <c r="F247" s="18"/>
      <c r="G247" t="str">
        <f t="shared" si="4"/>
        <v>SolarPanels4</v>
      </c>
    </row>
    <row r="248" spans="1:7" x14ac:dyDescent="0.35">
      <c r="A248" t="s">
        <v>454</v>
      </c>
      <c r="B248">
        <f>VLOOKUP(Tbl_SolarPanels[[#This Row],[SolarPanels]],primary[[id]:[tier]],2,FALSE)</f>
        <v>5</v>
      </c>
      <c r="C248" s="18" t="s">
        <v>1042</v>
      </c>
      <c r="D248" s="18"/>
      <c r="E248" s="18"/>
      <c r="F248" s="18"/>
      <c r="G248" t="str">
        <f t="shared" si="4"/>
        <v>SolarPanels5</v>
      </c>
    </row>
    <row r="249" spans="1:7" x14ac:dyDescent="0.35">
      <c r="A249" t="s">
        <v>786</v>
      </c>
      <c r="B249">
        <f>VLOOKUP(Tbl_SolarPanels[[#This Row],[SolarPanels]],primary[[id]:[tier]],2,FALSE)</f>
        <v>6</v>
      </c>
      <c r="C249" s="18" t="s">
        <v>1042</v>
      </c>
      <c r="D249" s="18"/>
      <c r="E249" s="18"/>
      <c r="F249" s="18"/>
      <c r="G249" t="str">
        <f t="shared" si="4"/>
        <v>SolarPanels6</v>
      </c>
    </row>
    <row r="250" spans="1:7" x14ac:dyDescent="0.35">
      <c r="A250" t="s">
        <v>145</v>
      </c>
      <c r="B250">
        <f>VLOOKUP(Tbl_SolarPanels[[#This Row],[SolarPanels]],primary[[id]:[tier]],2,FALSE)</f>
        <v>7</v>
      </c>
      <c r="C250" s="18" t="s">
        <v>1042</v>
      </c>
      <c r="D250" s="18"/>
      <c r="E250" s="18"/>
      <c r="F250" s="18"/>
      <c r="G250" t="str">
        <f t="shared" si="4"/>
        <v>SolarPanels7</v>
      </c>
    </row>
    <row r="251" spans="1:7" x14ac:dyDescent="0.35">
      <c r="A251" t="s">
        <v>181</v>
      </c>
      <c r="B251">
        <f>VLOOKUP(Tbl_SolarPanels[[#This Row],[SolarPanels]],primary[[id]:[tier]],2,FALSE)</f>
        <v>8</v>
      </c>
      <c r="C251" s="18" t="s">
        <v>1042</v>
      </c>
      <c r="D251" s="18"/>
      <c r="E251" s="18"/>
      <c r="F251" s="18"/>
      <c r="G251" t="str">
        <f t="shared" si="4"/>
        <v>SolarPanels8</v>
      </c>
    </row>
    <row r="252" spans="1:7" x14ac:dyDescent="0.35">
      <c r="A252" t="s">
        <v>182</v>
      </c>
      <c r="B252">
        <f>VLOOKUP(Tbl_SolarPanels[[#This Row],[SolarPanels]],primary[[id]:[tier]],2,FALSE)</f>
        <v>9</v>
      </c>
      <c r="C252" s="18" t="s">
        <v>1042</v>
      </c>
      <c r="D252" s="18"/>
      <c r="E252" s="18"/>
      <c r="F252" s="18"/>
      <c r="G252" t="str">
        <f t="shared" si="4"/>
        <v>SolarPanels9</v>
      </c>
    </row>
    <row r="253" spans="1:7" x14ac:dyDescent="0.35">
      <c r="A253" t="s">
        <v>183</v>
      </c>
      <c r="B253">
        <f>VLOOKUP(Tbl_SolarPanels[[#This Row],[SolarPanels]],primary[[id]:[tier]],2,FALSE)</f>
        <v>10</v>
      </c>
      <c r="C253" s="18" t="s">
        <v>1042</v>
      </c>
      <c r="D253" s="18"/>
      <c r="E253" s="18"/>
      <c r="F253" s="18"/>
      <c r="G253" t="str">
        <f t="shared" si="4"/>
        <v>SolarPanels10</v>
      </c>
    </row>
    <row r="254" spans="1:7" x14ac:dyDescent="0.35">
      <c r="A254" t="s">
        <v>228</v>
      </c>
      <c r="B254">
        <f>VLOOKUP(Tbl_SolarPanels[[#This Row],[SolarPanels]],primary[[id]:[tier]],2,FALSE)</f>
        <v>11</v>
      </c>
      <c r="C254" s="18" t="s">
        <v>1042</v>
      </c>
      <c r="D254" s="18"/>
      <c r="E254" s="18"/>
      <c r="F254" s="18"/>
      <c r="G254" t="str">
        <f t="shared" si="4"/>
        <v>SolarPanels11</v>
      </c>
    </row>
    <row r="255" spans="1:7" x14ac:dyDescent="0.35">
      <c r="A255" t="s">
        <v>242</v>
      </c>
      <c r="B255">
        <f>VLOOKUP(Tbl_SolarPanels[[#This Row],[SolarPanels]],primary[[id]:[tier]],2,FALSE)</f>
        <v>12</v>
      </c>
      <c r="C255" s="18" t="s">
        <v>1042</v>
      </c>
      <c r="D255" s="18"/>
      <c r="E255" s="18"/>
      <c r="F255" s="18"/>
      <c r="G255" t="str">
        <f t="shared" si="4"/>
        <v>SolarPanels12</v>
      </c>
    </row>
    <row r="256" spans="1:7" x14ac:dyDescent="0.35">
      <c r="G256" t="str">
        <f t="shared" si="4"/>
        <v/>
      </c>
    </row>
    <row r="257" spans="1:7" x14ac:dyDescent="0.35">
      <c r="G257" t="str">
        <f t="shared" si="4"/>
        <v/>
      </c>
    </row>
    <row r="258" spans="1:7" x14ac:dyDescent="0.35">
      <c r="A258" s="18" t="s">
        <v>1043</v>
      </c>
      <c r="B258" t="s">
        <v>250</v>
      </c>
      <c r="C258" t="s">
        <v>1171</v>
      </c>
      <c r="G258" t="str">
        <f t="shared" si="4"/>
        <v>TitleTier</v>
      </c>
    </row>
    <row r="259" spans="1:7" x14ac:dyDescent="0.35">
      <c r="A259" s="18" t="s">
        <v>0</v>
      </c>
      <c r="B259">
        <f>VLOOKUP(Tbl_BatteriesFuelCells[[#This Row],[BatteriesFuelCells]],primary[[id]:[tier]],2,FALSE)</f>
        <v>0</v>
      </c>
      <c r="C259" s="18" t="s">
        <v>1043</v>
      </c>
      <c r="D259" s="18"/>
      <c r="E259" s="18"/>
      <c r="F259" s="18"/>
      <c r="G259" t="str">
        <f t="shared" si="4"/>
        <v>BatteriesFuelCells0</v>
      </c>
    </row>
    <row r="260" spans="1:7" x14ac:dyDescent="0.35">
      <c r="A260" t="s">
        <v>120</v>
      </c>
      <c r="B260">
        <f>VLOOKUP(Tbl_BatteriesFuelCells[[#This Row],[BatteriesFuelCells]],primary[[id]:[tier]],2,FALSE)</f>
        <v>1</v>
      </c>
      <c r="C260" s="18" t="s">
        <v>1043</v>
      </c>
      <c r="D260" s="18"/>
      <c r="E260" s="18"/>
      <c r="F260" s="18"/>
      <c r="G260" t="str">
        <f t="shared" si="4"/>
        <v>BatteriesFuelCells1</v>
      </c>
    </row>
    <row r="261" spans="1:7" x14ac:dyDescent="0.35">
      <c r="A261" t="s">
        <v>7</v>
      </c>
      <c r="B261">
        <f>VLOOKUP(Tbl_BatteriesFuelCells[[#This Row],[BatteriesFuelCells]],primary[[id]:[tier]],2,FALSE)</f>
        <v>2</v>
      </c>
      <c r="C261" s="18" t="s">
        <v>1043</v>
      </c>
      <c r="D261" s="18"/>
      <c r="E261" s="18"/>
      <c r="F261" s="18"/>
      <c r="G261" t="str">
        <f t="shared" si="4"/>
        <v>BatteriesFuelCells2</v>
      </c>
    </row>
    <row r="262" spans="1:7" x14ac:dyDescent="0.35">
      <c r="A262" t="s">
        <v>485</v>
      </c>
      <c r="B262">
        <f>VLOOKUP(Tbl_BatteriesFuelCells[[#This Row],[BatteriesFuelCells]],primary[[id]:[tier]],2,FALSE)</f>
        <v>3</v>
      </c>
      <c r="C262" s="18" t="s">
        <v>1043</v>
      </c>
      <c r="D262" s="18"/>
      <c r="E262" s="18"/>
      <c r="F262" s="18"/>
      <c r="G262" t="str">
        <f t="shared" si="4"/>
        <v>BatteriesFuelCells3</v>
      </c>
    </row>
    <row r="263" spans="1:7" x14ac:dyDescent="0.35">
      <c r="A263" t="s">
        <v>31</v>
      </c>
      <c r="B263">
        <f>VLOOKUP(Tbl_BatteriesFuelCells[[#This Row],[BatteriesFuelCells]],primary[[id]:[tier]],2,FALSE)</f>
        <v>4</v>
      </c>
      <c r="C263" s="18" t="s">
        <v>1043</v>
      </c>
      <c r="D263" s="18"/>
      <c r="E263" s="18"/>
      <c r="F263" s="18"/>
      <c r="G263" t="str">
        <f t="shared" si="4"/>
        <v>BatteriesFuelCells4</v>
      </c>
    </row>
    <row r="264" spans="1:7" x14ac:dyDescent="0.35">
      <c r="A264" t="s">
        <v>52</v>
      </c>
      <c r="B264">
        <f>VLOOKUP(Tbl_BatteriesFuelCells[[#This Row],[BatteriesFuelCells]],primary[[id]:[tier]],2,FALSE)</f>
        <v>5</v>
      </c>
      <c r="C264" s="18" t="s">
        <v>1043</v>
      </c>
      <c r="D264" s="18"/>
      <c r="E264" s="18"/>
      <c r="F264" s="18"/>
      <c r="G264" t="str">
        <f t="shared" si="4"/>
        <v>BatteriesFuelCells5</v>
      </c>
    </row>
    <row r="265" spans="1:7" x14ac:dyDescent="0.35">
      <c r="A265" t="s">
        <v>76</v>
      </c>
      <c r="B265">
        <f>VLOOKUP(Tbl_BatteriesFuelCells[[#This Row],[BatteriesFuelCells]],primary[[id]:[tier]],2,FALSE)</f>
        <v>6</v>
      </c>
      <c r="C265" s="18" t="s">
        <v>1043</v>
      </c>
      <c r="D265" s="18"/>
      <c r="E265" s="18"/>
      <c r="F265" s="18"/>
      <c r="G265" t="str">
        <f t="shared" si="4"/>
        <v>BatteriesFuelCells6</v>
      </c>
    </row>
    <row r="266" spans="1:7" x14ac:dyDescent="0.35">
      <c r="A266" t="s">
        <v>101</v>
      </c>
      <c r="B266">
        <f>VLOOKUP(Tbl_BatteriesFuelCells[[#This Row],[BatteriesFuelCells]],primary[[id]:[tier]],2,FALSE)</f>
        <v>7</v>
      </c>
      <c r="C266" s="18" t="s">
        <v>1043</v>
      </c>
      <c r="D266" s="18"/>
      <c r="E266" s="18"/>
      <c r="F266" s="18"/>
      <c r="G266" t="str">
        <f t="shared" si="4"/>
        <v>BatteriesFuelCells7</v>
      </c>
    </row>
    <row r="267" spans="1:7" x14ac:dyDescent="0.35">
      <c r="A267" t="s">
        <v>144</v>
      </c>
      <c r="B267">
        <f>VLOOKUP(Tbl_BatteriesFuelCells[[#This Row],[BatteriesFuelCells]],primary[[id]:[tier]],2,FALSE)</f>
        <v>8</v>
      </c>
      <c r="C267" s="18" t="s">
        <v>1043</v>
      </c>
      <c r="D267" s="18"/>
      <c r="E267" s="18"/>
      <c r="F267" s="18"/>
      <c r="G267" t="str">
        <f t="shared" si="4"/>
        <v>BatteriesFuelCells8</v>
      </c>
    </row>
    <row r="268" spans="1:7" x14ac:dyDescent="0.35">
      <c r="A268" t="s">
        <v>176</v>
      </c>
      <c r="B268">
        <f>VLOOKUP(Tbl_BatteriesFuelCells[[#This Row],[BatteriesFuelCells]],primary[[id]:[tier]],2,FALSE)</f>
        <v>9</v>
      </c>
      <c r="C268" s="18" t="s">
        <v>1043</v>
      </c>
      <c r="D268" s="18"/>
      <c r="E268" s="18"/>
      <c r="F268" s="18"/>
      <c r="G268" t="str">
        <f t="shared" si="4"/>
        <v>BatteriesFuelCells9</v>
      </c>
    </row>
    <row r="269" spans="1:7" x14ac:dyDescent="0.35">
      <c r="A269" t="s">
        <v>177</v>
      </c>
      <c r="B269">
        <f>VLOOKUP(Tbl_BatteriesFuelCells[[#This Row],[BatteriesFuelCells]],primary[[id]:[tier]],2,FALSE)</f>
        <v>10</v>
      </c>
      <c r="C269" s="18" t="s">
        <v>1043</v>
      </c>
      <c r="D269" s="18"/>
      <c r="E269" s="18"/>
      <c r="F269" s="18"/>
      <c r="G269" t="str">
        <f t="shared" si="4"/>
        <v>BatteriesFuelCells10</v>
      </c>
    </row>
    <row r="270" spans="1:7" x14ac:dyDescent="0.35">
      <c r="A270" t="s">
        <v>178</v>
      </c>
      <c r="B270">
        <f>VLOOKUP(Tbl_BatteriesFuelCells[[#This Row],[BatteriesFuelCells]],primary[[id]:[tier]],2,FALSE)</f>
        <v>11</v>
      </c>
      <c r="C270" s="18" t="s">
        <v>1043</v>
      </c>
      <c r="D270" s="18"/>
      <c r="E270" s="18"/>
      <c r="F270" s="18"/>
      <c r="G270" t="str">
        <f t="shared" si="4"/>
        <v>BatteriesFuelCells11</v>
      </c>
    </row>
    <row r="271" spans="1:7" x14ac:dyDescent="0.35">
      <c r="A271" t="s">
        <v>179</v>
      </c>
      <c r="B271">
        <f>VLOOKUP(Tbl_BatteriesFuelCells[[#This Row],[BatteriesFuelCells]],primary[[id]:[tier]],2,FALSE)</f>
        <v>12</v>
      </c>
      <c r="C271" s="18" t="s">
        <v>1043</v>
      </c>
      <c r="D271" s="18"/>
      <c r="E271" s="18"/>
      <c r="F271" s="18"/>
      <c r="G271" t="str">
        <f t="shared" ref="G271:G334" si="5">_xlfn.CONCAT(C271,B271)</f>
        <v>BatteriesFuelCells12</v>
      </c>
    </row>
    <row r="272" spans="1:7" x14ac:dyDescent="0.35">
      <c r="A272" t="s">
        <v>180</v>
      </c>
      <c r="B272">
        <f>VLOOKUP(Tbl_BatteriesFuelCells[[#This Row],[BatteriesFuelCells]],primary[[id]:[tier]],2,FALSE)</f>
        <v>13</v>
      </c>
      <c r="C272" s="18" t="s">
        <v>1043</v>
      </c>
      <c r="D272" s="18"/>
      <c r="E272" s="18"/>
      <c r="F272" s="18"/>
      <c r="G272" t="str">
        <f t="shared" si="5"/>
        <v>BatteriesFuelCells13</v>
      </c>
    </row>
    <row r="273" spans="1:7" x14ac:dyDescent="0.35">
      <c r="G273" t="str">
        <f t="shared" si="5"/>
        <v/>
      </c>
    </row>
    <row r="274" spans="1:7" x14ac:dyDescent="0.35">
      <c r="G274" t="str">
        <f t="shared" si="5"/>
        <v/>
      </c>
    </row>
    <row r="275" spans="1:7" x14ac:dyDescent="0.35">
      <c r="A275" s="18" t="s">
        <v>1151</v>
      </c>
      <c r="B275" t="s">
        <v>250</v>
      </c>
      <c r="C275" t="s">
        <v>1171</v>
      </c>
      <c r="G275" t="str">
        <f t="shared" si="5"/>
        <v>TitleTier</v>
      </c>
    </row>
    <row r="276" spans="1:7" x14ac:dyDescent="0.35">
      <c r="A276" s="18" t="s">
        <v>184</v>
      </c>
      <c r="B276">
        <f>VLOOKUP(Tbl_PropulsionBeamed[[#This Row],[PropulsionBeamed]],primary[[id]:[tier]],2,FALSE)</f>
        <v>10</v>
      </c>
      <c r="C276" s="18" t="s">
        <v>1151</v>
      </c>
      <c r="D276" s="18"/>
      <c r="E276" s="18"/>
      <c r="F276" s="18"/>
      <c r="G276" t="str">
        <f t="shared" si="5"/>
        <v>PropulsionBeamed10</v>
      </c>
    </row>
    <row r="277" spans="1:7" x14ac:dyDescent="0.35">
      <c r="A277" t="s">
        <v>185</v>
      </c>
      <c r="B277" t="e">
        <f>VLOOKUP(Tbl_PropulsionBeamed[[#This Row],[PropulsionBeamed]],primary[[id]:[tier]],2,FALSE)</f>
        <v>#N/A</v>
      </c>
      <c r="C277" s="18" t="s">
        <v>1151</v>
      </c>
      <c r="D277" s="18"/>
      <c r="E277" s="18"/>
      <c r="F277" s="18"/>
      <c r="G277" t="e">
        <f t="shared" si="5"/>
        <v>#N/A</v>
      </c>
    </row>
    <row r="278" spans="1:7" x14ac:dyDescent="0.35">
      <c r="A278" t="s">
        <v>236</v>
      </c>
      <c r="B278" t="e">
        <f>VLOOKUP(Tbl_PropulsionBeamed[[#This Row],[PropulsionBeamed]],primary[[id]:[tier]],2,FALSE)</f>
        <v>#N/A</v>
      </c>
      <c r="C278" s="18" t="s">
        <v>1151</v>
      </c>
      <c r="D278" s="18"/>
      <c r="E278" s="18"/>
      <c r="F278" s="18"/>
      <c r="G278" t="e">
        <f t="shared" si="5"/>
        <v>#N/A</v>
      </c>
    </row>
    <row r="279" spans="1:7" x14ac:dyDescent="0.35">
      <c r="A279" t="s">
        <v>237</v>
      </c>
      <c r="B279" t="e">
        <f>VLOOKUP(Tbl_PropulsionBeamed[[#This Row],[PropulsionBeamed]],primary[[id]:[tier]],2,FALSE)</f>
        <v>#N/A</v>
      </c>
      <c r="C279" s="18" t="s">
        <v>1151</v>
      </c>
      <c r="D279" s="18"/>
      <c r="E279" s="18"/>
      <c r="F279" s="18"/>
      <c r="G279" t="e">
        <f t="shared" si="5"/>
        <v>#N/A</v>
      </c>
    </row>
    <row r="280" spans="1:7" x14ac:dyDescent="0.35">
      <c r="G280" t="str">
        <f t="shared" si="5"/>
        <v/>
      </c>
    </row>
    <row r="281" spans="1:7" x14ac:dyDescent="0.35">
      <c r="G281" t="str">
        <f t="shared" si="5"/>
        <v/>
      </c>
    </row>
    <row r="282" spans="1:7" x14ac:dyDescent="0.35">
      <c r="A282" s="18" t="s">
        <v>1144</v>
      </c>
      <c r="B282" t="s">
        <v>250</v>
      </c>
      <c r="C282" t="s">
        <v>1171</v>
      </c>
      <c r="D282" t="s">
        <v>1256</v>
      </c>
      <c r="E282" t="s">
        <v>1267</v>
      </c>
      <c r="G282" t="str">
        <f t="shared" si="5"/>
        <v>TitleTier</v>
      </c>
    </row>
    <row r="283" spans="1:7" x14ac:dyDescent="0.35">
      <c r="A283" s="18" t="s">
        <v>0</v>
      </c>
      <c r="B283">
        <f>VLOOKUP(Tbl_RocketryPumpFed[[#This Row],[RocketryPumpFed]],primary[[id]:[tier]],2,FALSE)</f>
        <v>0</v>
      </c>
      <c r="C283" s="18" t="s">
        <v>1144</v>
      </c>
      <c r="D283" s="18" t="s">
        <v>3</v>
      </c>
      <c r="E283" s="18" t="s">
        <v>3</v>
      </c>
      <c r="F283" s="18"/>
      <c r="G283" t="str">
        <f t="shared" si="5"/>
        <v>RocketryPumpFed0</v>
      </c>
    </row>
    <row r="284" spans="1:7" x14ac:dyDescent="0.35">
      <c r="A284" t="s">
        <v>1070</v>
      </c>
      <c r="B284">
        <f>VLOOKUP(Tbl_RocketryPumpFed[[#This Row],[RocketryPumpFed]],primary[[id]:[tier]],2,FALSE)</f>
        <v>1</v>
      </c>
      <c r="C284" s="18" t="s">
        <v>1144</v>
      </c>
      <c r="D284" s="18" t="s">
        <v>1044</v>
      </c>
      <c r="E284" s="18" t="s">
        <v>1102</v>
      </c>
      <c r="F284" s="18"/>
      <c r="G284" t="str">
        <f t="shared" si="5"/>
        <v>RocketryPumpFed1</v>
      </c>
    </row>
    <row r="285" spans="1:7" x14ac:dyDescent="0.35">
      <c r="A285" t="s">
        <v>4</v>
      </c>
      <c r="B285">
        <f>VLOOKUP(Tbl_RocketryPumpFed[[#This Row],[RocketryPumpFed]],primary[[id]:[tier]],2,FALSE)</f>
        <v>2</v>
      </c>
      <c r="C285" s="18" t="s">
        <v>1144</v>
      </c>
      <c r="D285" t="s">
        <v>1045</v>
      </c>
      <c r="E285" t="s">
        <v>5</v>
      </c>
      <c r="F285" s="18"/>
      <c r="G285" t="str">
        <f t="shared" si="5"/>
        <v>RocketryPumpFed2</v>
      </c>
    </row>
    <row r="286" spans="1:7" x14ac:dyDescent="0.35">
      <c r="A286" t="s">
        <v>11</v>
      </c>
      <c r="B286">
        <f>VLOOKUP(Tbl_RocketryPumpFed[[#This Row],[RocketryPumpFed]],primary[[id]:[tier]],2,FALSE)</f>
        <v>3</v>
      </c>
      <c r="C286" s="18" t="s">
        <v>1144</v>
      </c>
      <c r="D286" t="s">
        <v>1046</v>
      </c>
      <c r="E286" t="s">
        <v>10</v>
      </c>
      <c r="F286" s="18"/>
      <c r="G286" t="str">
        <f t="shared" si="5"/>
        <v>RocketryPumpFed3</v>
      </c>
    </row>
    <row r="287" spans="1:7" x14ac:dyDescent="0.35">
      <c r="A287" t="s">
        <v>21</v>
      </c>
      <c r="B287">
        <f>VLOOKUP(Tbl_RocketryPumpFed[[#This Row],[RocketryPumpFed]],primary[[id]:[tier]],2,FALSE)</f>
        <v>4</v>
      </c>
      <c r="C287" s="18" t="s">
        <v>1144</v>
      </c>
      <c r="D287" t="s">
        <v>1047</v>
      </c>
      <c r="E287" t="s">
        <v>20</v>
      </c>
      <c r="F287" s="18"/>
      <c r="G287" t="str">
        <f t="shared" si="5"/>
        <v>RocketryPumpFed4</v>
      </c>
    </row>
    <row r="288" spans="1:7" x14ac:dyDescent="0.35">
      <c r="A288" t="s">
        <v>36</v>
      </c>
      <c r="B288">
        <f>VLOOKUP(Tbl_RocketryPumpFed[[#This Row],[RocketryPumpFed]],primary[[id]:[tier]],2,FALSE)</f>
        <v>5</v>
      </c>
      <c r="C288" s="18" t="s">
        <v>1144</v>
      </c>
      <c r="D288" t="s">
        <v>1048</v>
      </c>
      <c r="E288" t="s">
        <v>35</v>
      </c>
      <c r="F288" s="18"/>
      <c r="G288" t="str">
        <f t="shared" si="5"/>
        <v>RocketryPumpFed5</v>
      </c>
    </row>
    <row r="289" spans="1:7" x14ac:dyDescent="0.35">
      <c r="A289" t="s">
        <v>59</v>
      </c>
      <c r="B289">
        <f>VLOOKUP(Tbl_RocketryPumpFed[[#This Row],[RocketryPumpFed]],primary[[id]:[tier]],2,FALSE)</f>
        <v>6</v>
      </c>
      <c r="C289" s="18" t="s">
        <v>1144</v>
      </c>
      <c r="D289" t="s">
        <v>1049</v>
      </c>
      <c r="E289" t="s">
        <v>58</v>
      </c>
      <c r="F289" s="18"/>
      <c r="G289" t="str">
        <f t="shared" si="5"/>
        <v>RocketryPumpFed6</v>
      </c>
    </row>
    <row r="290" spans="1:7" x14ac:dyDescent="0.35">
      <c r="A290" t="s">
        <v>85</v>
      </c>
      <c r="B290">
        <f>VLOOKUP(Tbl_RocketryPumpFed[[#This Row],[RocketryPumpFed]],primary[[id]:[tier]],2,FALSE)</f>
        <v>7</v>
      </c>
      <c r="C290" s="18" t="s">
        <v>1144</v>
      </c>
      <c r="D290" t="s">
        <v>1050</v>
      </c>
      <c r="E290" t="s">
        <v>84</v>
      </c>
      <c r="F290" s="18"/>
      <c r="G290" t="str">
        <f t="shared" si="5"/>
        <v>RocketryPumpFed7</v>
      </c>
    </row>
    <row r="291" spans="1:7" x14ac:dyDescent="0.35">
      <c r="A291" t="s">
        <v>125</v>
      </c>
      <c r="B291">
        <f>VLOOKUP(Tbl_RocketryPumpFed[[#This Row],[RocketryPumpFed]],primary[[id]:[tier]],2,FALSE)</f>
        <v>8</v>
      </c>
      <c r="C291" s="18" t="s">
        <v>1144</v>
      </c>
      <c r="D291" t="s">
        <v>1051</v>
      </c>
      <c r="E291" t="s">
        <v>124</v>
      </c>
      <c r="F291" s="18"/>
      <c r="G291" t="str">
        <f t="shared" si="5"/>
        <v>RocketryPumpFed8</v>
      </c>
    </row>
    <row r="292" spans="1:7" x14ac:dyDescent="0.35">
      <c r="A292" t="s">
        <v>154</v>
      </c>
      <c r="B292">
        <f>VLOOKUP(Tbl_RocketryPumpFed[[#This Row],[RocketryPumpFed]],primary[[id]:[tier]],2,FALSE)</f>
        <v>9</v>
      </c>
      <c r="C292" s="18" t="s">
        <v>1144</v>
      </c>
      <c r="D292" t="s">
        <v>1052</v>
      </c>
      <c r="E292" t="s">
        <v>153</v>
      </c>
      <c r="F292" s="18"/>
      <c r="G292" t="str">
        <f t="shared" si="5"/>
        <v>RocketryPumpFed9</v>
      </c>
    </row>
    <row r="293" spans="1:7" x14ac:dyDescent="0.35">
      <c r="A293" t="s">
        <v>199</v>
      </c>
      <c r="B293">
        <f>VLOOKUP(Tbl_RocketryPumpFed[[#This Row],[RocketryPumpFed]],primary[[id]:[tier]],2,FALSE)</f>
        <v>10</v>
      </c>
      <c r="C293" s="18" t="s">
        <v>1144</v>
      </c>
      <c r="D293" t="s">
        <v>1053</v>
      </c>
      <c r="E293" t="s">
        <v>198</v>
      </c>
      <c r="F293" s="18"/>
      <c r="G293" t="str">
        <f t="shared" si="5"/>
        <v>RocketryPumpFed10</v>
      </c>
    </row>
    <row r="294" spans="1:7" x14ac:dyDescent="0.35">
      <c r="A294" t="s">
        <v>221</v>
      </c>
      <c r="B294">
        <f>VLOOKUP(Tbl_RocketryPumpFed[[#This Row],[RocketryPumpFed]],primary[[id]:[tier]],2,FALSE)</f>
        <v>11</v>
      </c>
      <c r="C294" s="18" t="s">
        <v>1144</v>
      </c>
      <c r="D294" t="s">
        <v>1054</v>
      </c>
      <c r="E294" t="s">
        <v>220</v>
      </c>
      <c r="F294" s="18"/>
      <c r="G294" t="str">
        <f t="shared" si="5"/>
        <v>RocketryPumpFed11</v>
      </c>
    </row>
    <row r="295" spans="1:7" x14ac:dyDescent="0.35">
      <c r="G295" t="str">
        <f t="shared" si="5"/>
        <v/>
      </c>
    </row>
    <row r="296" spans="1:7" x14ac:dyDescent="0.35">
      <c r="G296" t="str">
        <f t="shared" si="5"/>
        <v/>
      </c>
    </row>
    <row r="297" spans="1:7" x14ac:dyDescent="0.35">
      <c r="A297" s="18" t="s">
        <v>1145</v>
      </c>
      <c r="B297" t="s">
        <v>250</v>
      </c>
      <c r="C297" t="s">
        <v>1171</v>
      </c>
      <c r="D297" t="s">
        <v>1256</v>
      </c>
      <c r="E297" t="s">
        <v>1267</v>
      </c>
      <c r="G297" t="str">
        <f t="shared" si="5"/>
        <v>TitleTier</v>
      </c>
    </row>
    <row r="298" spans="1:7" x14ac:dyDescent="0.35">
      <c r="A298" s="18" t="s">
        <v>0</v>
      </c>
      <c r="B298">
        <f>VLOOKUP(Tbl_RocketryAdvancedPumpFed[[#This Row],[RocketryAdvancedPumpFed]],primary[[id]:[tier]],2,FALSE)</f>
        <v>0</v>
      </c>
      <c r="C298" s="18" t="s">
        <v>1145</v>
      </c>
      <c r="D298" s="18" t="s">
        <v>3</v>
      </c>
      <c r="E298" s="18" t="s">
        <v>3</v>
      </c>
      <c r="F298" s="18"/>
      <c r="G298" t="str">
        <f t="shared" si="5"/>
        <v>RocketryAdvancedPumpFed0</v>
      </c>
    </row>
    <row r="299" spans="1:7" x14ac:dyDescent="0.35">
      <c r="A299" t="s">
        <v>1070</v>
      </c>
      <c r="B299">
        <f>VLOOKUP(Tbl_RocketryAdvancedPumpFed[[#This Row],[RocketryAdvancedPumpFed]],primary[[id]:[tier]],2,FALSE)</f>
        <v>1</v>
      </c>
      <c r="C299" s="18" t="s">
        <v>1145</v>
      </c>
      <c r="D299" t="s">
        <v>1044</v>
      </c>
      <c r="E299" t="s">
        <v>1102</v>
      </c>
      <c r="F299" s="18"/>
      <c r="G299" t="str">
        <f t="shared" si="5"/>
        <v>RocketryAdvancedPumpFed1</v>
      </c>
    </row>
    <row r="300" spans="1:7" x14ac:dyDescent="0.35">
      <c r="A300" t="s">
        <v>4</v>
      </c>
      <c r="B300">
        <f>VLOOKUP(Tbl_RocketryAdvancedPumpFed[[#This Row],[RocketryAdvancedPumpFed]],primary[[id]:[tier]],2,FALSE)</f>
        <v>2</v>
      </c>
      <c r="C300" s="18" t="s">
        <v>1145</v>
      </c>
      <c r="D300" t="s">
        <v>1045</v>
      </c>
      <c r="E300" t="s">
        <v>5</v>
      </c>
      <c r="F300" s="18"/>
      <c r="G300" t="str">
        <f t="shared" si="5"/>
        <v>RocketryAdvancedPumpFed2</v>
      </c>
    </row>
    <row r="301" spans="1:7" x14ac:dyDescent="0.35">
      <c r="A301" t="s">
        <v>11</v>
      </c>
      <c r="B301">
        <f>VLOOKUP(Tbl_RocketryAdvancedPumpFed[[#This Row],[RocketryAdvancedPumpFed]],primary[[id]:[tier]],2,FALSE)</f>
        <v>3</v>
      </c>
      <c r="C301" s="18" t="s">
        <v>1145</v>
      </c>
      <c r="D301" t="s">
        <v>1046</v>
      </c>
      <c r="E301" t="s">
        <v>10</v>
      </c>
      <c r="F301" s="18"/>
      <c r="G301" t="str">
        <f t="shared" si="5"/>
        <v>RocketryAdvancedPumpFed3</v>
      </c>
    </row>
    <row r="302" spans="1:7" x14ac:dyDescent="0.35">
      <c r="A302" t="s">
        <v>21</v>
      </c>
      <c r="B302">
        <f>VLOOKUP(Tbl_RocketryAdvancedPumpFed[[#This Row],[RocketryAdvancedPumpFed]],primary[[id]:[tier]],2,FALSE)</f>
        <v>4</v>
      </c>
      <c r="C302" s="18" t="s">
        <v>1145</v>
      </c>
      <c r="D302" t="s">
        <v>1047</v>
      </c>
      <c r="E302" t="s">
        <v>20</v>
      </c>
      <c r="F302" s="18"/>
      <c r="G302" t="str">
        <f t="shared" si="5"/>
        <v>RocketryAdvancedPumpFed4</v>
      </c>
    </row>
    <row r="303" spans="1:7" x14ac:dyDescent="0.35">
      <c r="A303" t="s">
        <v>36</v>
      </c>
      <c r="B303">
        <f>VLOOKUP(Tbl_RocketryAdvancedPumpFed[[#This Row],[RocketryAdvancedPumpFed]],primary[[id]:[tier]],2,FALSE)</f>
        <v>5</v>
      </c>
      <c r="C303" s="18" t="s">
        <v>1145</v>
      </c>
      <c r="D303" t="s">
        <v>1048</v>
      </c>
      <c r="E303" t="s">
        <v>35</v>
      </c>
      <c r="F303" s="18"/>
      <c r="G303" t="str">
        <f t="shared" si="5"/>
        <v>RocketryAdvancedPumpFed5</v>
      </c>
    </row>
    <row r="304" spans="1:7" x14ac:dyDescent="0.35">
      <c r="A304" t="s">
        <v>59</v>
      </c>
      <c r="B304">
        <f>VLOOKUP(Tbl_RocketryAdvancedPumpFed[[#This Row],[RocketryAdvancedPumpFed]],primary[[id]:[tier]],2,FALSE)</f>
        <v>6</v>
      </c>
      <c r="C304" s="18" t="s">
        <v>1145</v>
      </c>
      <c r="D304" t="s">
        <v>1049</v>
      </c>
      <c r="E304" t="s">
        <v>58</v>
      </c>
      <c r="F304" s="18"/>
      <c r="G304" t="str">
        <f t="shared" si="5"/>
        <v>RocketryAdvancedPumpFed6</v>
      </c>
    </row>
    <row r="305" spans="1:7" x14ac:dyDescent="0.35">
      <c r="A305" t="s">
        <v>82</v>
      </c>
      <c r="B305">
        <f>VLOOKUP(Tbl_RocketryAdvancedPumpFed[[#This Row],[RocketryAdvancedPumpFed]],primary[[id]:[tier]],2,FALSE)</f>
        <v>7</v>
      </c>
      <c r="C305" s="18" t="s">
        <v>1145</v>
      </c>
      <c r="D305" t="s">
        <v>1055</v>
      </c>
      <c r="E305" t="s">
        <v>1056</v>
      </c>
      <c r="F305" s="18"/>
      <c r="G305" t="str">
        <f t="shared" si="5"/>
        <v>RocketryAdvancedPumpFed7</v>
      </c>
    </row>
    <row r="306" spans="1:7" x14ac:dyDescent="0.35">
      <c r="A306" t="s">
        <v>122</v>
      </c>
      <c r="B306">
        <f>VLOOKUP(Tbl_RocketryAdvancedPumpFed[[#This Row],[RocketryAdvancedPumpFed]],primary[[id]:[tier]],2,FALSE)</f>
        <v>8</v>
      </c>
      <c r="C306" s="18" t="s">
        <v>1145</v>
      </c>
      <c r="D306" t="s">
        <v>1057</v>
      </c>
      <c r="E306" t="s">
        <v>1058</v>
      </c>
      <c r="F306" s="18"/>
      <c r="G306" t="str">
        <f t="shared" si="5"/>
        <v>RocketryAdvancedPumpFed8</v>
      </c>
    </row>
    <row r="307" spans="1:7" x14ac:dyDescent="0.35">
      <c r="A307" t="s">
        <v>151</v>
      </c>
      <c r="B307">
        <f>VLOOKUP(Tbl_RocketryAdvancedPumpFed[[#This Row],[RocketryAdvancedPumpFed]],primary[[id]:[tier]],2,FALSE)</f>
        <v>9</v>
      </c>
      <c r="C307" s="18" t="s">
        <v>1145</v>
      </c>
      <c r="D307" t="s">
        <v>1063</v>
      </c>
      <c r="E307" t="s">
        <v>1062</v>
      </c>
      <c r="F307" s="18"/>
      <c r="G307" t="str">
        <f t="shared" si="5"/>
        <v>RocketryAdvancedPumpFed9</v>
      </c>
    </row>
    <row r="308" spans="1:7" x14ac:dyDescent="0.35">
      <c r="A308" t="s">
        <v>197</v>
      </c>
      <c r="B308">
        <f>VLOOKUP(Tbl_RocketryAdvancedPumpFed[[#This Row],[RocketryAdvancedPumpFed]],primary[[id]:[tier]],2,FALSE)</f>
        <v>10</v>
      </c>
      <c r="C308" s="18" t="s">
        <v>1145</v>
      </c>
      <c r="D308" t="s">
        <v>1064</v>
      </c>
      <c r="E308" t="s">
        <v>1065</v>
      </c>
      <c r="F308" s="18"/>
      <c r="G308" t="str">
        <f t="shared" si="5"/>
        <v>RocketryAdvancedPumpFed10</v>
      </c>
    </row>
    <row r="309" spans="1:7" x14ac:dyDescent="0.35">
      <c r="A309" t="s">
        <v>219</v>
      </c>
      <c r="B309">
        <f>VLOOKUP(Tbl_RocketryAdvancedPumpFed[[#This Row],[RocketryAdvancedPumpFed]],primary[[id]:[tier]],2,FALSE)</f>
        <v>11</v>
      </c>
      <c r="C309" s="18" t="s">
        <v>1145</v>
      </c>
      <c r="D309" t="s">
        <v>1067</v>
      </c>
      <c r="E309" t="s">
        <v>1066</v>
      </c>
      <c r="F309" s="18"/>
      <c r="G309" t="str">
        <f t="shared" si="5"/>
        <v>RocketryAdvancedPumpFed11</v>
      </c>
    </row>
    <row r="310" spans="1:7" x14ac:dyDescent="0.35">
      <c r="G310" t="str">
        <f t="shared" si="5"/>
        <v/>
      </c>
    </row>
    <row r="311" spans="1:7" x14ac:dyDescent="0.35">
      <c r="G311" t="str">
        <f t="shared" si="5"/>
        <v/>
      </c>
    </row>
    <row r="312" spans="1:7" x14ac:dyDescent="0.35">
      <c r="A312" s="18" t="s">
        <v>1146</v>
      </c>
      <c r="B312" t="s">
        <v>250</v>
      </c>
      <c r="C312" t="s">
        <v>1171</v>
      </c>
      <c r="D312" t="s">
        <v>1256</v>
      </c>
      <c r="E312" t="s">
        <v>1267</v>
      </c>
      <c r="G312" t="str">
        <f t="shared" si="5"/>
        <v>TitleTier</v>
      </c>
    </row>
    <row r="313" spans="1:7" x14ac:dyDescent="0.35">
      <c r="A313" s="18" t="s">
        <v>0</v>
      </c>
      <c r="B313">
        <f>VLOOKUP(Tbl_RocketryPressureFed[[#This Row],[RocketryPressureFed]],primary[[id]:[tier]],2,FALSE)</f>
        <v>0</v>
      </c>
      <c r="C313" s="18" t="s">
        <v>1146</v>
      </c>
      <c r="D313" s="18" t="s">
        <v>3</v>
      </c>
      <c r="E313" s="18" t="s">
        <v>3</v>
      </c>
      <c r="F313" s="18"/>
      <c r="G313" t="str">
        <f t="shared" si="5"/>
        <v>RocketryPressureFed0</v>
      </c>
    </row>
    <row r="314" spans="1:7" x14ac:dyDescent="0.35">
      <c r="A314" t="s">
        <v>1070</v>
      </c>
      <c r="B314">
        <f>VLOOKUP(Tbl_RocketryPressureFed[[#This Row],[RocketryPressureFed]],primary[[id]:[tier]],2,FALSE)</f>
        <v>1</v>
      </c>
      <c r="C314" s="18" t="s">
        <v>1146</v>
      </c>
      <c r="D314" t="s">
        <v>1044</v>
      </c>
      <c r="E314" t="s">
        <v>1044</v>
      </c>
      <c r="F314" s="18"/>
      <c r="G314" t="str">
        <f t="shared" si="5"/>
        <v>RocketryPressureFed1</v>
      </c>
    </row>
    <row r="315" spans="1:7" x14ac:dyDescent="0.35">
      <c r="A315" t="s">
        <v>1013</v>
      </c>
      <c r="B315">
        <f>VLOOKUP(Tbl_RocketryPressureFed[[#This Row],[RocketryPressureFed]],primary[[id]:[tier]],2,FALSE)</f>
        <v>2</v>
      </c>
      <c r="C315" s="18" t="s">
        <v>1146</v>
      </c>
      <c r="D315" t="s">
        <v>1098</v>
      </c>
      <c r="E315" t="s">
        <v>1098</v>
      </c>
      <c r="F315" s="18"/>
      <c r="G315" t="str">
        <f t="shared" si="5"/>
        <v>RocketryPressureFed2</v>
      </c>
    </row>
    <row r="316" spans="1:7" x14ac:dyDescent="0.35">
      <c r="A316" t="s">
        <v>1068</v>
      </c>
      <c r="B316">
        <f>VLOOKUP(Tbl_RocketryPressureFed[[#This Row],[RocketryPressureFed]],primary[[id]:[tier]],2,FALSE)</f>
        <v>3</v>
      </c>
      <c r="C316" s="18" t="s">
        <v>1146</v>
      </c>
      <c r="D316" t="s">
        <v>1268</v>
      </c>
      <c r="E316" t="s">
        <v>1268</v>
      </c>
      <c r="F316" s="18"/>
      <c r="G316" t="str">
        <f t="shared" si="5"/>
        <v>RocketryPressureFed3</v>
      </c>
    </row>
    <row r="317" spans="1:7" x14ac:dyDescent="0.35">
      <c r="A317" t="s">
        <v>1025</v>
      </c>
      <c r="B317">
        <f>VLOOKUP(Tbl_RocketryPressureFed[[#This Row],[RocketryPressureFed]],primary[[id]:[tier]],2,FALSE)</f>
        <v>4</v>
      </c>
      <c r="C317" s="18" t="s">
        <v>1146</v>
      </c>
      <c r="D317" t="s">
        <v>1059</v>
      </c>
      <c r="E317" t="s">
        <v>1059</v>
      </c>
      <c r="F317" s="18"/>
      <c r="G317" t="str">
        <f t="shared" si="5"/>
        <v>RocketryPressureFed4</v>
      </c>
    </row>
    <row r="318" spans="1:7" x14ac:dyDescent="0.35">
      <c r="A318" t="s">
        <v>33</v>
      </c>
      <c r="B318">
        <f>VLOOKUP(Tbl_RocketryPressureFed[[#This Row],[RocketryPressureFed]],primary[[id]:[tier]],2,FALSE)</f>
        <v>5</v>
      </c>
      <c r="C318" s="18" t="s">
        <v>1146</v>
      </c>
      <c r="D318" t="s">
        <v>1269</v>
      </c>
      <c r="E318" t="s">
        <v>1269</v>
      </c>
      <c r="F318" s="18"/>
      <c r="G318" t="str">
        <f t="shared" si="5"/>
        <v>RocketryPressureFed5</v>
      </c>
    </row>
    <row r="319" spans="1:7" x14ac:dyDescent="0.35">
      <c r="A319" t="s">
        <v>56</v>
      </c>
      <c r="B319">
        <f>VLOOKUP(Tbl_RocketryPressureFed[[#This Row],[RocketryPressureFed]],primary[[id]:[tier]],2,FALSE)</f>
        <v>6</v>
      </c>
      <c r="C319" s="18" t="s">
        <v>1146</v>
      </c>
      <c r="D319" t="s">
        <v>1061</v>
      </c>
      <c r="E319" t="s">
        <v>1061</v>
      </c>
      <c r="F319" s="18"/>
      <c r="G319" t="str">
        <f t="shared" si="5"/>
        <v>RocketryPressureFed6</v>
      </c>
    </row>
    <row r="320" spans="1:7" x14ac:dyDescent="0.35">
      <c r="A320" t="s">
        <v>82</v>
      </c>
      <c r="B320">
        <f>VLOOKUP(Tbl_RocketryPressureFed[[#This Row],[RocketryPressureFed]],primary[[id]:[tier]],2,FALSE)</f>
        <v>7</v>
      </c>
      <c r="C320" s="18" t="s">
        <v>1146</v>
      </c>
      <c r="D320" t="s">
        <v>1055</v>
      </c>
      <c r="E320" t="s">
        <v>1056</v>
      </c>
      <c r="F320" s="18"/>
      <c r="G320" t="str">
        <f t="shared" si="5"/>
        <v>RocketryPressureFed7</v>
      </c>
    </row>
    <row r="321" spans="1:7" x14ac:dyDescent="0.35">
      <c r="A321" t="s">
        <v>122</v>
      </c>
      <c r="B321">
        <f>VLOOKUP(Tbl_RocketryPressureFed[[#This Row],[RocketryPressureFed]],primary[[id]:[tier]],2,FALSE)</f>
        <v>8</v>
      </c>
      <c r="C321" s="18" t="s">
        <v>1146</v>
      </c>
      <c r="D321" t="s">
        <v>1057</v>
      </c>
      <c r="E321" t="s">
        <v>1058</v>
      </c>
      <c r="F321" s="18"/>
      <c r="G321" t="str">
        <f t="shared" si="5"/>
        <v>RocketryPressureFed8</v>
      </c>
    </row>
    <row r="322" spans="1:7" x14ac:dyDescent="0.35">
      <c r="A322" t="s">
        <v>151</v>
      </c>
      <c r="B322">
        <f>VLOOKUP(Tbl_RocketryPressureFed[[#This Row],[RocketryPressureFed]],primary[[id]:[tier]],2,FALSE)</f>
        <v>9</v>
      </c>
      <c r="C322" s="18" t="s">
        <v>1146</v>
      </c>
      <c r="D322" t="s">
        <v>1063</v>
      </c>
      <c r="E322" t="s">
        <v>1062</v>
      </c>
      <c r="F322" s="18"/>
      <c r="G322" t="str">
        <f t="shared" si="5"/>
        <v>RocketryPressureFed9</v>
      </c>
    </row>
    <row r="323" spans="1:7" x14ac:dyDescent="0.35">
      <c r="A323" t="s">
        <v>197</v>
      </c>
      <c r="B323">
        <f>VLOOKUP(Tbl_RocketryPressureFed[[#This Row],[RocketryPressureFed]],primary[[id]:[tier]],2,FALSE)</f>
        <v>10</v>
      </c>
      <c r="C323" s="18" t="s">
        <v>1146</v>
      </c>
      <c r="D323" t="s">
        <v>1064</v>
      </c>
      <c r="E323" t="s">
        <v>1065</v>
      </c>
      <c r="F323" s="18"/>
      <c r="G323" t="str">
        <f t="shared" si="5"/>
        <v>RocketryPressureFed10</v>
      </c>
    </row>
    <row r="324" spans="1:7" x14ac:dyDescent="0.35">
      <c r="A324" t="s">
        <v>219</v>
      </c>
      <c r="B324">
        <f>VLOOKUP(Tbl_RocketryPressureFed[[#This Row],[RocketryPressureFed]],primary[[id]:[tier]],2,FALSE)</f>
        <v>11</v>
      </c>
      <c r="C324" s="18" t="s">
        <v>1146</v>
      </c>
      <c r="D324" t="s">
        <v>1067</v>
      </c>
      <c r="E324" t="s">
        <v>1066</v>
      </c>
      <c r="F324" s="18"/>
      <c r="G324" t="str">
        <f t="shared" si="5"/>
        <v>RocketryPressureFed11</v>
      </c>
    </row>
    <row r="325" spans="1:7" x14ac:dyDescent="0.35">
      <c r="G325" t="str">
        <f t="shared" si="5"/>
        <v/>
      </c>
    </row>
    <row r="326" spans="1:7" x14ac:dyDescent="0.35">
      <c r="G326" t="str">
        <f t="shared" si="5"/>
        <v/>
      </c>
    </row>
    <row r="327" spans="1:7" x14ac:dyDescent="0.35">
      <c r="A327" t="s">
        <v>1147</v>
      </c>
      <c r="B327" t="s">
        <v>250</v>
      </c>
      <c r="C327" t="s">
        <v>1171</v>
      </c>
      <c r="G327" t="str">
        <f t="shared" si="5"/>
        <v>TitleTier</v>
      </c>
    </row>
    <row r="328" spans="1:7" x14ac:dyDescent="0.35">
      <c r="A328" s="18" t="s">
        <v>627</v>
      </c>
      <c r="B328">
        <f>_xlfn.FLOOR.MATH(VLOOKUP(Tbl_PropulsionIon[[#This Row],[PropulsionIon]],primary[[id]:[tier]],2,FALSE),1)</f>
        <v>7</v>
      </c>
      <c r="C328" t="s">
        <v>1147</v>
      </c>
      <c r="G328" t="str">
        <f t="shared" si="5"/>
        <v>PropulsionIon7</v>
      </c>
    </row>
    <row r="329" spans="1:7" x14ac:dyDescent="0.35">
      <c r="A329" t="s">
        <v>110</v>
      </c>
      <c r="B329">
        <f>_xlfn.FLOOR.MATH(VLOOKUP(Tbl_PropulsionIon[[#This Row],[PropulsionIon]],primary[[id]:[tier]],2,FALSE),1)</f>
        <v>8</v>
      </c>
      <c r="C329" t="s">
        <v>1147</v>
      </c>
      <c r="G329" t="str">
        <f t="shared" si="5"/>
        <v>PropulsionIon8</v>
      </c>
    </row>
    <row r="330" spans="1:7" x14ac:dyDescent="0.35">
      <c r="A330" t="s">
        <v>150</v>
      </c>
      <c r="B330">
        <f>_xlfn.FLOOR.MATH(VLOOKUP(Tbl_PropulsionIon[[#This Row],[PropulsionIon]],primary[[id]:[tier]],2,FALSE),1)</f>
        <v>9</v>
      </c>
      <c r="C330" t="s">
        <v>1147</v>
      </c>
      <c r="G330" t="str">
        <f t="shared" si="5"/>
        <v>PropulsionIon9</v>
      </c>
    </row>
    <row r="331" spans="1:7" x14ac:dyDescent="0.35">
      <c r="A331" t="s">
        <v>196</v>
      </c>
      <c r="B331">
        <f>_xlfn.FLOOR.MATH(VLOOKUP(Tbl_PropulsionIon[[#This Row],[PropulsionIon]],primary[[id]:[tier]],2,FALSE),1)</f>
        <v>10</v>
      </c>
      <c r="C331" t="s">
        <v>1147</v>
      </c>
      <c r="G331" t="str">
        <f t="shared" si="5"/>
        <v>PropulsionIon10</v>
      </c>
    </row>
    <row r="332" spans="1:7" x14ac:dyDescent="0.35">
      <c r="A332" t="s">
        <v>218</v>
      </c>
      <c r="B332">
        <f>_xlfn.FLOOR.MATH(VLOOKUP(Tbl_PropulsionIon[[#This Row],[PropulsionIon]],primary[[id]:[tier]],2,FALSE),1)</f>
        <v>11</v>
      </c>
      <c r="C332" t="s">
        <v>1147</v>
      </c>
      <c r="G332" t="str">
        <f t="shared" si="5"/>
        <v>PropulsionIon11</v>
      </c>
    </row>
    <row r="333" spans="1:7" x14ac:dyDescent="0.35">
      <c r="A333" t="s">
        <v>234</v>
      </c>
      <c r="B333">
        <f>_xlfn.FLOOR.MATH(VLOOKUP(Tbl_PropulsionIon[[#This Row],[PropulsionIon]],primary[[id]:[tier]],2,FALSE),1)</f>
        <v>12</v>
      </c>
      <c r="C333" t="s">
        <v>1147</v>
      </c>
      <c r="G333" t="str">
        <f t="shared" si="5"/>
        <v>PropulsionIon12</v>
      </c>
    </row>
    <row r="334" spans="1:7" x14ac:dyDescent="0.35">
      <c r="A334" t="s">
        <v>241</v>
      </c>
      <c r="B334">
        <f>_xlfn.FLOOR.MATH(VLOOKUP(Tbl_PropulsionIon[[#This Row],[PropulsionIon]],primary[[id]:[tier]],2,FALSE),1)</f>
        <v>13</v>
      </c>
      <c r="C334" t="s">
        <v>1147</v>
      </c>
      <c r="G334" t="str">
        <f t="shared" si="5"/>
        <v>PropulsionIon13</v>
      </c>
    </row>
    <row r="335" spans="1:7" x14ac:dyDescent="0.35">
      <c r="G335" t="str">
        <f t="shared" ref="G335:G398" si="6">_xlfn.CONCAT(C335,B335)</f>
        <v/>
      </c>
    </row>
    <row r="336" spans="1:7" x14ac:dyDescent="0.35">
      <c r="G336" t="str">
        <f t="shared" si="6"/>
        <v/>
      </c>
    </row>
    <row r="337" spans="1:7" x14ac:dyDescent="0.35">
      <c r="A337" t="s">
        <v>1148</v>
      </c>
      <c r="B337" t="s">
        <v>250</v>
      </c>
      <c r="C337" t="s">
        <v>1171</v>
      </c>
      <c r="G337" t="str">
        <f t="shared" si="6"/>
        <v>TitleTier</v>
      </c>
    </row>
    <row r="338" spans="1:7" x14ac:dyDescent="0.35">
      <c r="A338" s="18" t="s">
        <v>195</v>
      </c>
      <c r="B338">
        <f>_xlfn.FLOOR.MATH(VLOOKUP(Tbl_PropulsionLithium[[#This Row],[PropulsionLithium]],primary[[id]:[tier]],2,FALSE),1)</f>
        <v>10</v>
      </c>
      <c r="C338" t="s">
        <v>1148</v>
      </c>
      <c r="G338" t="str">
        <f t="shared" si="6"/>
        <v>PropulsionLithium10</v>
      </c>
    </row>
    <row r="339" spans="1:7" x14ac:dyDescent="0.35">
      <c r="A339" t="s">
        <v>217</v>
      </c>
      <c r="B339">
        <f>_xlfn.FLOOR.MATH(VLOOKUP(Tbl_PropulsionLithium[[#This Row],[PropulsionLithium]],primary[[id]:[tier]],2,FALSE),1)</f>
        <v>11</v>
      </c>
      <c r="C339" t="s">
        <v>1148</v>
      </c>
      <c r="G339" t="str">
        <f t="shared" si="6"/>
        <v>PropulsionLithium11</v>
      </c>
    </row>
    <row r="340" spans="1:7" x14ac:dyDescent="0.35">
      <c r="A340" t="s">
        <v>233</v>
      </c>
      <c r="B340">
        <f>_xlfn.FLOOR.MATH(VLOOKUP(Tbl_PropulsionLithium[[#This Row],[PropulsionLithium]],primary[[id]:[tier]],2,FALSE),1)</f>
        <v>12</v>
      </c>
      <c r="C340" t="s">
        <v>1148</v>
      </c>
      <c r="G340" t="str">
        <f t="shared" si="6"/>
        <v>PropulsionLithium12</v>
      </c>
    </row>
    <row r="341" spans="1:7" x14ac:dyDescent="0.35">
      <c r="G341" t="str">
        <f t="shared" si="6"/>
        <v/>
      </c>
    </row>
    <row r="342" spans="1:7" x14ac:dyDescent="0.35">
      <c r="G342" t="str">
        <f t="shared" si="6"/>
        <v/>
      </c>
    </row>
    <row r="343" spans="1:7" x14ac:dyDescent="0.35">
      <c r="A343" t="s">
        <v>1137</v>
      </c>
      <c r="B343" t="s">
        <v>250</v>
      </c>
      <c r="C343" t="s">
        <v>1171</v>
      </c>
      <c r="G343" t="str">
        <f t="shared" si="6"/>
        <v>TitleTier</v>
      </c>
    </row>
    <row r="344" spans="1:7" x14ac:dyDescent="0.35">
      <c r="A344" s="18" t="s">
        <v>0</v>
      </c>
      <c r="B344">
        <f>_xlfn.FLOOR.MATH(VLOOKUP(Tbl_SolidRocketBoosters[[#This Row],[SolidRocketBoosters]],primary[[id]:[tier]],2,FALSE),1)</f>
        <v>0</v>
      </c>
      <c r="C344" t="s">
        <v>1137</v>
      </c>
      <c r="G344" t="str">
        <f t="shared" si="6"/>
        <v>SolidRocketBoosters0</v>
      </c>
    </row>
    <row r="345" spans="1:7" x14ac:dyDescent="0.35">
      <c r="A345" t="s">
        <v>1070</v>
      </c>
      <c r="B345">
        <f>_xlfn.FLOOR.MATH(VLOOKUP(Tbl_SolidRocketBoosters[[#This Row],[SolidRocketBoosters]],primary[[id]:[tier]],2,FALSE),1)</f>
        <v>1</v>
      </c>
      <c r="C345" t="s">
        <v>1137</v>
      </c>
      <c r="G345" t="str">
        <f t="shared" si="6"/>
        <v>SolidRocketBoosters1</v>
      </c>
    </row>
    <row r="346" spans="1:7" x14ac:dyDescent="0.35">
      <c r="A346" t="s">
        <v>1014</v>
      </c>
      <c r="B346">
        <f>_xlfn.FLOOR.MATH(VLOOKUP(Tbl_SolidRocketBoosters[[#This Row],[SolidRocketBoosters]],primary[[id]:[tier]],2,FALSE),1)</f>
        <v>2</v>
      </c>
      <c r="C346" t="s">
        <v>1137</v>
      </c>
      <c r="G346" t="str">
        <f t="shared" si="6"/>
        <v>SolidRocketBoosters2</v>
      </c>
    </row>
    <row r="347" spans="1:7" x14ac:dyDescent="0.35">
      <c r="A347" t="s">
        <v>9</v>
      </c>
      <c r="B347">
        <f>_xlfn.FLOOR.MATH(VLOOKUP(Tbl_SolidRocketBoosters[[#This Row],[SolidRocketBoosters]],primary[[id]:[tier]],2,FALSE),1)</f>
        <v>3</v>
      </c>
      <c r="C347" t="s">
        <v>1137</v>
      </c>
      <c r="G347" t="str">
        <f t="shared" si="6"/>
        <v>SolidRocketBoosters3</v>
      </c>
    </row>
    <row r="348" spans="1:7" x14ac:dyDescent="0.35">
      <c r="A348" t="s">
        <v>19</v>
      </c>
      <c r="B348">
        <f>_xlfn.FLOOR.MATH(VLOOKUP(Tbl_SolidRocketBoosters[[#This Row],[SolidRocketBoosters]],primary[[id]:[tier]],2,FALSE),1)</f>
        <v>4</v>
      </c>
      <c r="C348" t="s">
        <v>1137</v>
      </c>
      <c r="G348" t="str">
        <f t="shared" si="6"/>
        <v>SolidRocketBoosters4</v>
      </c>
    </row>
    <row r="349" spans="1:7" x14ac:dyDescent="0.35">
      <c r="A349" t="s">
        <v>34</v>
      </c>
      <c r="B349">
        <f>_xlfn.FLOOR.MATH(VLOOKUP(Tbl_SolidRocketBoosters[[#This Row],[SolidRocketBoosters]],primary[[id]:[tier]],2,FALSE),1)</f>
        <v>5</v>
      </c>
      <c r="C349" t="s">
        <v>1137</v>
      </c>
      <c r="G349" t="str">
        <f t="shared" si="6"/>
        <v>SolidRocketBoosters5</v>
      </c>
    </row>
    <row r="350" spans="1:7" x14ac:dyDescent="0.35">
      <c r="A350" t="s">
        <v>57</v>
      </c>
      <c r="B350">
        <f>_xlfn.FLOOR.MATH(VLOOKUP(Tbl_SolidRocketBoosters[[#This Row],[SolidRocketBoosters]],primary[[id]:[tier]],2,FALSE),1)</f>
        <v>6</v>
      </c>
      <c r="C350" t="s">
        <v>1137</v>
      </c>
      <c r="G350" t="str">
        <f t="shared" si="6"/>
        <v>SolidRocketBoosters6</v>
      </c>
    </row>
    <row r="351" spans="1:7" x14ac:dyDescent="0.35">
      <c r="A351" t="s">
        <v>83</v>
      </c>
      <c r="B351">
        <f>_xlfn.FLOOR.MATH(VLOOKUP(Tbl_SolidRocketBoosters[[#This Row],[SolidRocketBoosters]],primary[[id]:[tier]],2,FALSE),1)</f>
        <v>7</v>
      </c>
      <c r="C351" t="s">
        <v>1137</v>
      </c>
      <c r="G351" t="str">
        <f t="shared" si="6"/>
        <v>SolidRocketBoosters7</v>
      </c>
    </row>
    <row r="352" spans="1:7" x14ac:dyDescent="0.35">
      <c r="A352" t="s">
        <v>123</v>
      </c>
      <c r="B352">
        <f>_xlfn.FLOOR.MATH(VLOOKUP(Tbl_SolidRocketBoosters[[#This Row],[SolidRocketBoosters]],primary[[id]:[tier]],2,FALSE),1)</f>
        <v>8</v>
      </c>
      <c r="C352" t="s">
        <v>1137</v>
      </c>
      <c r="G352" t="str">
        <f t="shared" si="6"/>
        <v>SolidRocketBoosters8</v>
      </c>
    </row>
    <row r="353" spans="1:7" x14ac:dyDescent="0.35">
      <c r="A353" t="s">
        <v>152</v>
      </c>
      <c r="B353">
        <f>_xlfn.FLOOR.MATH(VLOOKUP(Tbl_SolidRocketBoosters[[#This Row],[SolidRocketBoosters]],primary[[id]:[tier]],2,FALSE),1)</f>
        <v>9</v>
      </c>
      <c r="C353" t="s">
        <v>1137</v>
      </c>
      <c r="G353" t="str">
        <f t="shared" si="6"/>
        <v>SolidRocketBoosters9</v>
      </c>
    </row>
    <row r="354" spans="1:7" x14ac:dyDescent="0.35">
      <c r="G354" t="str">
        <f t="shared" si="6"/>
        <v/>
      </c>
    </row>
    <row r="355" spans="1:7" x14ac:dyDescent="0.35">
      <c r="G355" t="str">
        <f t="shared" si="6"/>
        <v/>
      </c>
    </row>
    <row r="356" spans="1:7" x14ac:dyDescent="0.35">
      <c r="A356" t="s">
        <v>1149</v>
      </c>
      <c r="B356" t="s">
        <v>250</v>
      </c>
      <c r="C356" t="s">
        <v>1171</v>
      </c>
      <c r="G356" t="str">
        <f t="shared" si="6"/>
        <v>TitleTier</v>
      </c>
    </row>
    <row r="357" spans="1:7" x14ac:dyDescent="0.35">
      <c r="A357" s="18" t="s">
        <v>733</v>
      </c>
      <c r="B357">
        <f>_xlfn.FLOOR.MATH(VLOOKUP(Tbl_PropulsionNuclear[[#This Row],[PropulsionNuclear]],primary[[id]:[tier]],2,FALSE),1)</f>
        <v>6</v>
      </c>
      <c r="C357" t="s">
        <v>1149</v>
      </c>
      <c r="G357" t="str">
        <f t="shared" si="6"/>
        <v>PropulsionNuclear6</v>
      </c>
    </row>
    <row r="358" spans="1:7" x14ac:dyDescent="0.35">
      <c r="A358" t="s">
        <v>80</v>
      </c>
      <c r="B358">
        <f>_xlfn.FLOOR.MATH(VLOOKUP(Tbl_PropulsionNuclear[[#This Row],[PropulsionNuclear]],primary[[id]:[tier]],2,FALSE),1)</f>
        <v>7</v>
      </c>
      <c r="C358" t="s">
        <v>1149</v>
      </c>
      <c r="G358" t="str">
        <f t="shared" si="6"/>
        <v>PropulsionNuclear7</v>
      </c>
    </row>
    <row r="359" spans="1:7" x14ac:dyDescent="0.35">
      <c r="A359" t="s">
        <v>108</v>
      </c>
      <c r="B359">
        <f>_xlfn.FLOOR.MATH(VLOOKUP(Tbl_PropulsionNuclear[[#This Row],[PropulsionNuclear]],primary[[id]:[tier]],2,FALSE),1)</f>
        <v>8</v>
      </c>
      <c r="C359" t="s">
        <v>1149</v>
      </c>
      <c r="G359" t="str">
        <f t="shared" si="6"/>
        <v>PropulsionNuclear8</v>
      </c>
    </row>
    <row r="360" spans="1:7" x14ac:dyDescent="0.35">
      <c r="A360" t="s">
        <v>149</v>
      </c>
      <c r="B360">
        <f>_xlfn.FLOOR.MATH(VLOOKUP(Tbl_PropulsionNuclear[[#This Row],[PropulsionNuclear]],primary[[id]:[tier]],2,FALSE),1)</f>
        <v>9</v>
      </c>
      <c r="C360" t="s">
        <v>1149</v>
      </c>
      <c r="G360" t="str">
        <f t="shared" si="6"/>
        <v>PropulsionNuclear9</v>
      </c>
    </row>
    <row r="361" spans="1:7" x14ac:dyDescent="0.35">
      <c r="A361" t="s">
        <v>192</v>
      </c>
      <c r="B361">
        <f>_xlfn.FLOOR.MATH(VLOOKUP(Tbl_PropulsionNuclear[[#This Row],[PropulsionNuclear]],primary[[id]:[tier]],2,FALSE),1)</f>
        <v>10</v>
      </c>
      <c r="C361" t="s">
        <v>1149</v>
      </c>
      <c r="G361" t="str">
        <f t="shared" si="6"/>
        <v>PropulsionNuclear10</v>
      </c>
    </row>
    <row r="362" spans="1:7" x14ac:dyDescent="0.35">
      <c r="A362" t="s">
        <v>215</v>
      </c>
      <c r="B362">
        <f>_xlfn.FLOOR.MATH(VLOOKUP(Tbl_PropulsionNuclear[[#This Row],[PropulsionNuclear]],primary[[id]:[tier]],2,FALSE),1)</f>
        <v>11</v>
      </c>
      <c r="C362" t="s">
        <v>1149</v>
      </c>
      <c r="G362" t="str">
        <f t="shared" si="6"/>
        <v>PropulsionNuclear11</v>
      </c>
    </row>
    <row r="363" spans="1:7" x14ac:dyDescent="0.35">
      <c r="A363" t="s">
        <v>232</v>
      </c>
      <c r="B363">
        <f>_xlfn.FLOOR.MATH(VLOOKUP(Tbl_PropulsionNuclear[[#This Row],[PropulsionNuclear]],primary[[id]:[tier]],2,FALSE),1)</f>
        <v>12</v>
      </c>
      <c r="C363" t="s">
        <v>1149</v>
      </c>
      <c r="G363" t="str">
        <f t="shared" si="6"/>
        <v>PropulsionNuclear12</v>
      </c>
    </row>
    <row r="364" spans="1:7" x14ac:dyDescent="0.35">
      <c r="A364" t="s">
        <v>239</v>
      </c>
      <c r="B364">
        <f>_xlfn.FLOOR.MATH(VLOOKUP(Tbl_PropulsionNuclear[[#This Row],[PropulsionNuclear]],primary[[id]:[tier]],2,FALSE),1)</f>
        <v>13</v>
      </c>
      <c r="C364" t="s">
        <v>1149</v>
      </c>
      <c r="G364" t="str">
        <f t="shared" si="6"/>
        <v>PropulsionNuclear13</v>
      </c>
    </row>
    <row r="365" spans="1:7" x14ac:dyDescent="0.35">
      <c r="G365" t="str">
        <f t="shared" si="6"/>
        <v/>
      </c>
    </row>
    <row r="366" spans="1:7" x14ac:dyDescent="0.35">
      <c r="G366" t="str">
        <f t="shared" si="6"/>
        <v/>
      </c>
    </row>
    <row r="367" spans="1:7" x14ac:dyDescent="0.35">
      <c r="A367" t="s">
        <v>1150</v>
      </c>
      <c r="B367" t="s">
        <v>250</v>
      </c>
      <c r="C367" t="s">
        <v>1171</v>
      </c>
      <c r="G367" t="str">
        <f t="shared" si="6"/>
        <v>TitleTier</v>
      </c>
    </row>
    <row r="368" spans="1:7" x14ac:dyDescent="0.35">
      <c r="A368" s="18" t="s">
        <v>193</v>
      </c>
      <c r="B368">
        <f>_xlfn.FLOOR.MATH(VLOOKUP(Tbl_PropulsionFusion[[#This Row],[PropulsionFusion]],primary[[id]:[tier]],2,FALSE),1)</f>
        <v>10</v>
      </c>
      <c r="C368" t="s">
        <v>1150</v>
      </c>
      <c r="G368" t="str">
        <f t="shared" si="6"/>
        <v>PropulsionFusion10</v>
      </c>
    </row>
    <row r="369" spans="1:7" x14ac:dyDescent="0.35">
      <c r="A369" t="s">
        <v>216</v>
      </c>
      <c r="B369">
        <f>_xlfn.FLOOR.MATH(VLOOKUP(Tbl_PropulsionFusion[[#This Row],[PropulsionFusion]],primary[[id]:[tier]],2,FALSE),1)</f>
        <v>11</v>
      </c>
      <c r="C369" t="s">
        <v>1150</v>
      </c>
      <c r="G369" t="str">
        <f t="shared" si="6"/>
        <v>PropulsionFusion11</v>
      </c>
    </row>
    <row r="370" spans="1:7" x14ac:dyDescent="0.35">
      <c r="A370" t="s">
        <v>231</v>
      </c>
      <c r="B370">
        <f>_xlfn.FLOOR.MATH(VLOOKUP(Tbl_PropulsionFusion[[#This Row],[PropulsionFusion]],primary[[id]:[tier]],2,FALSE),1)</f>
        <v>12</v>
      </c>
      <c r="C370" t="s">
        <v>1150</v>
      </c>
      <c r="G370" t="str">
        <f t="shared" si="6"/>
        <v>PropulsionFusion12</v>
      </c>
    </row>
    <row r="371" spans="1:7" x14ac:dyDescent="0.35">
      <c r="A371" t="s">
        <v>240</v>
      </c>
      <c r="B371">
        <f>_xlfn.FLOOR.MATH(VLOOKUP(Tbl_PropulsionFusion[[#This Row],[PropulsionFusion]],primary[[id]:[tier]],2,FALSE),1)</f>
        <v>13</v>
      </c>
      <c r="C371" t="s">
        <v>1150</v>
      </c>
      <c r="G371" t="str">
        <f t="shared" si="6"/>
        <v>PropulsionFusion13</v>
      </c>
    </row>
    <row r="372" spans="1:7" x14ac:dyDescent="0.35">
      <c r="G372" t="str">
        <f t="shared" si="6"/>
        <v/>
      </c>
    </row>
    <row r="373" spans="1:7" x14ac:dyDescent="0.35">
      <c r="G373" t="str">
        <f t="shared" si="6"/>
        <v/>
      </c>
    </row>
    <row r="374" spans="1:7" x14ac:dyDescent="0.35">
      <c r="A374" t="s">
        <v>1138</v>
      </c>
      <c r="B374" t="s">
        <v>250</v>
      </c>
      <c r="C374" t="s">
        <v>1171</v>
      </c>
      <c r="G374" t="str">
        <f t="shared" si="6"/>
        <v>TitleTier</v>
      </c>
    </row>
    <row r="375" spans="1:7" x14ac:dyDescent="0.35">
      <c r="A375" s="18" t="s">
        <v>733</v>
      </c>
      <c r="B375">
        <f>_xlfn.FLOOR.MATH(VLOOKUP(Tbl_NuclearPower[[#This Row],[NuclearPower]],primary[[id]:[tier]],2,FALSE),1)</f>
        <v>6</v>
      </c>
      <c r="C375" t="s">
        <v>1138</v>
      </c>
      <c r="G375" t="str">
        <f t="shared" si="6"/>
        <v>NuclearPower6</v>
      </c>
    </row>
    <row r="376" spans="1:7" x14ac:dyDescent="0.35">
      <c r="A376" t="s">
        <v>79</v>
      </c>
      <c r="B376">
        <f>_xlfn.FLOOR.MATH(VLOOKUP(Tbl_NuclearPower[[#This Row],[NuclearPower]],primary[[id]:[tier]],2,FALSE),1)</f>
        <v>7</v>
      </c>
      <c r="C376" t="s">
        <v>1138</v>
      </c>
      <c r="G376" t="str">
        <f t="shared" si="6"/>
        <v>NuclearPower7</v>
      </c>
    </row>
    <row r="377" spans="1:7" x14ac:dyDescent="0.35">
      <c r="A377" t="s">
        <v>107</v>
      </c>
      <c r="B377">
        <f>_xlfn.FLOOR.MATH(VLOOKUP(Tbl_NuclearPower[[#This Row],[NuclearPower]],primary[[id]:[tier]],2,FALSE),1)</f>
        <v>8</v>
      </c>
      <c r="C377" t="s">
        <v>1138</v>
      </c>
      <c r="G377" t="str">
        <f t="shared" si="6"/>
        <v>NuclearPower8</v>
      </c>
    </row>
    <row r="378" spans="1:7" x14ac:dyDescent="0.35">
      <c r="A378" t="s">
        <v>148</v>
      </c>
      <c r="B378">
        <f>_xlfn.FLOOR.MATH(VLOOKUP(Tbl_NuclearPower[[#This Row],[NuclearPower]],primary[[id]:[tier]],2,FALSE),1)</f>
        <v>9</v>
      </c>
      <c r="C378" t="s">
        <v>1138</v>
      </c>
      <c r="G378" t="str">
        <f t="shared" si="6"/>
        <v>NuclearPower9</v>
      </c>
    </row>
    <row r="379" spans="1:7" x14ac:dyDescent="0.35">
      <c r="A379" t="s">
        <v>191</v>
      </c>
      <c r="B379">
        <f>_xlfn.FLOOR.MATH(VLOOKUP(Tbl_NuclearPower[[#This Row],[NuclearPower]],primary[[id]:[tier]],2,FALSE),1)</f>
        <v>10</v>
      </c>
      <c r="C379" t="s">
        <v>1138</v>
      </c>
      <c r="G379" t="str">
        <f t="shared" si="6"/>
        <v>NuclearPower10</v>
      </c>
    </row>
    <row r="380" spans="1:7" x14ac:dyDescent="0.35">
      <c r="A380" t="s">
        <v>214</v>
      </c>
      <c r="B380">
        <f>_xlfn.FLOOR.MATH(VLOOKUP(Tbl_NuclearPower[[#This Row],[NuclearPower]],primary[[id]:[tier]],2,FALSE),1)</f>
        <v>11</v>
      </c>
      <c r="C380" t="s">
        <v>1138</v>
      </c>
      <c r="G380" t="str">
        <f t="shared" si="6"/>
        <v>NuclearPower11</v>
      </c>
    </row>
    <row r="381" spans="1:7" x14ac:dyDescent="0.35">
      <c r="A381" t="s">
        <v>230</v>
      </c>
      <c r="B381">
        <f>_xlfn.FLOOR.MATH(VLOOKUP(Tbl_NuclearPower[[#This Row],[NuclearPower]],primary[[id]:[tier]],2,FALSE),1)</f>
        <v>12</v>
      </c>
      <c r="C381" t="s">
        <v>1138</v>
      </c>
      <c r="G381" t="str">
        <f t="shared" si="6"/>
        <v>NuclearPower12</v>
      </c>
    </row>
    <row r="382" spans="1:7" x14ac:dyDescent="0.35">
      <c r="A382" t="s">
        <v>239</v>
      </c>
      <c r="B382">
        <f>_xlfn.FLOOR.MATH(VLOOKUP(Tbl_NuclearPower[[#This Row],[NuclearPower]],primary[[id]:[tier]],2,FALSE),1)</f>
        <v>13</v>
      </c>
      <c r="C382" t="s">
        <v>1138</v>
      </c>
      <c r="G382" t="str">
        <f t="shared" si="6"/>
        <v>NuclearPower13</v>
      </c>
    </row>
    <row r="383" spans="1:7" x14ac:dyDescent="0.35">
      <c r="G383" t="str">
        <f t="shared" si="6"/>
        <v/>
      </c>
    </row>
    <row r="384" spans="1:7" x14ac:dyDescent="0.35">
      <c r="G384" t="str">
        <f t="shared" si="6"/>
        <v/>
      </c>
    </row>
    <row r="385" spans="1:7" x14ac:dyDescent="0.35">
      <c r="A385" t="s">
        <v>1139</v>
      </c>
      <c r="B385" t="s">
        <v>250</v>
      </c>
      <c r="C385" t="s">
        <v>1171</v>
      </c>
      <c r="G385" t="str">
        <f t="shared" si="6"/>
        <v>TitleTier</v>
      </c>
    </row>
    <row r="386" spans="1:7" x14ac:dyDescent="0.35">
      <c r="A386" s="18" t="s">
        <v>190</v>
      </c>
      <c r="B386">
        <f>_xlfn.FLOOR.MATH(VLOOKUP(Tbl_FusionPower[[#This Row],[FusionPower]],primary[[id]:[tier]],2,FALSE),1)</f>
        <v>10</v>
      </c>
      <c r="C386" t="s">
        <v>1139</v>
      </c>
      <c r="G386" t="str">
        <f t="shared" si="6"/>
        <v>FusionPower10</v>
      </c>
    </row>
    <row r="387" spans="1:7" x14ac:dyDescent="0.35">
      <c r="G387" t="str">
        <f t="shared" si="6"/>
        <v/>
      </c>
    </row>
    <row r="388" spans="1:7" x14ac:dyDescent="0.35">
      <c r="G388" t="str">
        <f t="shared" si="6"/>
        <v/>
      </c>
    </row>
    <row r="389" spans="1:7" x14ac:dyDescent="0.35">
      <c r="A389" t="s">
        <v>1140</v>
      </c>
      <c r="B389" t="s">
        <v>250</v>
      </c>
      <c r="C389" t="s">
        <v>1171</v>
      </c>
      <c r="G389" t="str">
        <f t="shared" si="6"/>
        <v>TitleTier</v>
      </c>
    </row>
    <row r="390" spans="1:7" x14ac:dyDescent="0.35">
      <c r="A390" s="18" t="s">
        <v>0</v>
      </c>
      <c r="B390">
        <f>_xlfn.FLOOR.MATH(VLOOKUP(Tbl_FuelTankStandard[[#This Row],[FuelTankStandard]],primary[[id]:[tier]],2,FALSE),1)</f>
        <v>0</v>
      </c>
      <c r="C390" t="s">
        <v>1140</v>
      </c>
      <c r="G390" t="str">
        <f t="shared" si="6"/>
        <v>FuelTankStandard0</v>
      </c>
    </row>
    <row r="391" spans="1:7" x14ac:dyDescent="0.35">
      <c r="A391" t="s">
        <v>997</v>
      </c>
      <c r="B391">
        <f>_xlfn.FLOOR.MATH(VLOOKUP(Tbl_FuelTankStandard[[#This Row],[FuelTankStandard]],primary[[id]:[tier]],2,FALSE),1)</f>
        <v>1</v>
      </c>
      <c r="C391" t="s">
        <v>1140</v>
      </c>
      <c r="G391" t="str">
        <f t="shared" si="6"/>
        <v>FuelTankStandard1</v>
      </c>
    </row>
    <row r="392" spans="1:7" x14ac:dyDescent="0.35">
      <c r="A392" t="s">
        <v>1015</v>
      </c>
      <c r="B392">
        <f>_xlfn.FLOOR.MATH(VLOOKUP(Tbl_FuelTankStandard[[#This Row],[FuelTankStandard]],primary[[id]:[tier]],2,FALSE),1)</f>
        <v>2</v>
      </c>
      <c r="C392" t="s">
        <v>1140</v>
      </c>
      <c r="G392" t="str">
        <f t="shared" si="6"/>
        <v>FuelTankStandard2</v>
      </c>
    </row>
    <row r="393" spans="1:7" x14ac:dyDescent="0.35">
      <c r="A393" t="s">
        <v>12</v>
      </c>
      <c r="B393">
        <f>_xlfn.FLOOR.MATH(VLOOKUP(Tbl_FuelTankStandard[[#This Row],[FuelTankStandard]],primary[[id]:[tier]],2,FALSE),1)</f>
        <v>3</v>
      </c>
      <c r="C393" t="s">
        <v>1140</v>
      </c>
      <c r="G393" t="str">
        <f t="shared" si="6"/>
        <v>FuelTankStandard3</v>
      </c>
    </row>
    <row r="394" spans="1:7" x14ac:dyDescent="0.35">
      <c r="A394" t="s">
        <v>22</v>
      </c>
      <c r="B394">
        <f>_xlfn.FLOOR.MATH(VLOOKUP(Tbl_FuelTankStandard[[#This Row],[FuelTankStandard]],primary[[id]:[tier]],2,FALSE),1)</f>
        <v>4</v>
      </c>
      <c r="C394" t="s">
        <v>1140</v>
      </c>
      <c r="G394" t="str">
        <f t="shared" si="6"/>
        <v>FuelTankStandard4</v>
      </c>
    </row>
    <row r="395" spans="1:7" x14ac:dyDescent="0.35">
      <c r="A395" t="s">
        <v>37</v>
      </c>
      <c r="B395">
        <f>_xlfn.FLOOR.MATH(VLOOKUP(Tbl_FuelTankStandard[[#This Row],[FuelTankStandard]],primary[[id]:[tier]],2,FALSE),1)</f>
        <v>5</v>
      </c>
      <c r="C395" t="s">
        <v>1140</v>
      </c>
      <c r="G395" t="str">
        <f t="shared" si="6"/>
        <v>FuelTankStandard5</v>
      </c>
    </row>
    <row r="396" spans="1:7" x14ac:dyDescent="0.35">
      <c r="A396" t="s">
        <v>60</v>
      </c>
      <c r="B396">
        <f>_xlfn.FLOOR.MATH(VLOOKUP(Tbl_FuelTankStandard[[#This Row],[FuelTankStandard]],primary[[id]:[tier]],2,FALSE),1)</f>
        <v>6</v>
      </c>
      <c r="C396" t="s">
        <v>1140</v>
      </c>
      <c r="G396" t="str">
        <f t="shared" si="6"/>
        <v>FuelTankStandard6</v>
      </c>
    </row>
    <row r="397" spans="1:7" x14ac:dyDescent="0.35">
      <c r="A397" t="s">
        <v>86</v>
      </c>
      <c r="B397">
        <f>_xlfn.FLOOR.MATH(VLOOKUP(Tbl_FuelTankStandard[[#This Row],[FuelTankStandard]],primary[[id]:[tier]],2,FALSE),1)</f>
        <v>7</v>
      </c>
      <c r="C397" t="s">
        <v>1140</v>
      </c>
      <c r="G397" t="str">
        <f t="shared" si="6"/>
        <v>FuelTankStandard7</v>
      </c>
    </row>
    <row r="398" spans="1:7" x14ac:dyDescent="0.35">
      <c r="A398" t="s">
        <v>126</v>
      </c>
      <c r="B398">
        <f>_xlfn.FLOOR.MATH(VLOOKUP(Tbl_FuelTankStandard[[#This Row],[FuelTankStandard]],primary[[id]:[tier]],2,FALSE),1)</f>
        <v>8</v>
      </c>
      <c r="C398" t="s">
        <v>1140</v>
      </c>
      <c r="G398" t="str">
        <f t="shared" si="6"/>
        <v>FuelTankStandard8</v>
      </c>
    </row>
    <row r="399" spans="1:7" x14ac:dyDescent="0.35">
      <c r="A399" t="s">
        <v>155</v>
      </c>
      <c r="B399">
        <f>_xlfn.FLOOR.MATH(VLOOKUP(Tbl_FuelTankStandard[[#This Row],[FuelTankStandard]],primary[[id]:[tier]],2,FALSE),1)</f>
        <v>9</v>
      </c>
      <c r="C399" t="s">
        <v>1140</v>
      </c>
      <c r="G399" t="str">
        <f t="shared" ref="G399:G462" si="7">_xlfn.CONCAT(C399,B399)</f>
        <v>FuelTankStandard9</v>
      </c>
    </row>
    <row r="400" spans="1:7" x14ac:dyDescent="0.35">
      <c r="A400" t="s">
        <v>200</v>
      </c>
      <c r="B400">
        <f>_xlfn.FLOOR.MATH(VLOOKUP(Tbl_FuelTankStandard[[#This Row],[FuelTankStandard]],primary[[id]:[tier]],2,FALSE),1)</f>
        <v>10</v>
      </c>
      <c r="C400" t="s">
        <v>1140</v>
      </c>
      <c r="G400" t="str">
        <f t="shared" si="7"/>
        <v>FuelTankStandard10</v>
      </c>
    </row>
    <row r="401" spans="1:7" x14ac:dyDescent="0.35">
      <c r="A401" t="s">
        <v>222</v>
      </c>
      <c r="B401">
        <f>_xlfn.FLOOR.MATH(VLOOKUP(Tbl_FuelTankStandard[[#This Row],[FuelTankStandard]],primary[[id]:[tier]],2,FALSE),1)</f>
        <v>11</v>
      </c>
      <c r="C401" t="s">
        <v>1140</v>
      </c>
      <c r="G401" t="str">
        <f t="shared" si="7"/>
        <v>FuelTankStandard11</v>
      </c>
    </row>
    <row r="402" spans="1:7" x14ac:dyDescent="0.35">
      <c r="G402" t="str">
        <f t="shared" si="7"/>
        <v/>
      </c>
    </row>
    <row r="403" spans="1:7" x14ac:dyDescent="0.35">
      <c r="G403" t="str">
        <f t="shared" si="7"/>
        <v/>
      </c>
    </row>
    <row r="404" spans="1:7" x14ac:dyDescent="0.35">
      <c r="A404" t="s">
        <v>1141</v>
      </c>
      <c r="B404" t="s">
        <v>250</v>
      </c>
      <c r="C404" t="s">
        <v>1171</v>
      </c>
      <c r="G404" t="str">
        <f t="shared" si="7"/>
        <v>TitleTier</v>
      </c>
    </row>
    <row r="405" spans="1:7" x14ac:dyDescent="0.35">
      <c r="A405" s="18" t="s">
        <v>23</v>
      </c>
      <c r="B405">
        <f>_xlfn.FLOOR.MATH(VLOOKUP(Tbl_FuelTankBalloon[[#This Row],[FuelTankBalloon]],primary[[id]:[tier]],2,FALSE),1)</f>
        <v>4</v>
      </c>
      <c r="C405" t="s">
        <v>1141</v>
      </c>
      <c r="G405" t="str">
        <f t="shared" si="7"/>
        <v>FuelTankBalloon4</v>
      </c>
    </row>
    <row r="406" spans="1:7" x14ac:dyDescent="0.35">
      <c r="A406" t="s">
        <v>38</v>
      </c>
      <c r="B406">
        <f>_xlfn.FLOOR.MATH(VLOOKUP(Tbl_FuelTankBalloon[[#This Row],[FuelTankBalloon]],primary[[id]:[tier]],2,FALSE),1)</f>
        <v>5</v>
      </c>
      <c r="C406" t="s">
        <v>1141</v>
      </c>
      <c r="G406" t="str">
        <f t="shared" si="7"/>
        <v>FuelTankBalloon5</v>
      </c>
    </row>
    <row r="407" spans="1:7" x14ac:dyDescent="0.35">
      <c r="A407" t="s">
        <v>61</v>
      </c>
      <c r="B407">
        <f>_xlfn.FLOOR.MATH(VLOOKUP(Tbl_FuelTankBalloon[[#This Row],[FuelTankBalloon]],primary[[id]:[tier]],2,FALSE),1)</f>
        <v>6</v>
      </c>
      <c r="C407" t="s">
        <v>1141</v>
      </c>
      <c r="G407" t="str">
        <f t="shared" si="7"/>
        <v>FuelTankBalloon6</v>
      </c>
    </row>
    <row r="408" spans="1:7" x14ac:dyDescent="0.35">
      <c r="A408" t="s">
        <v>204</v>
      </c>
      <c r="B408">
        <f>_xlfn.FLOOR.MATH(VLOOKUP(Tbl_FuelTankBalloon[[#This Row],[FuelTankBalloon]],primary[[id]:[tier]],2,FALSE),1)</f>
        <v>7</v>
      </c>
      <c r="C408" t="s">
        <v>1141</v>
      </c>
      <c r="G408" t="str">
        <f t="shared" si="7"/>
        <v>FuelTankBalloon7</v>
      </c>
    </row>
    <row r="409" spans="1:7" x14ac:dyDescent="0.35">
      <c r="A409" t="s">
        <v>203</v>
      </c>
      <c r="B409">
        <f>_xlfn.FLOOR.MATH(VLOOKUP(Tbl_FuelTankBalloon[[#This Row],[FuelTankBalloon]],primary[[id]:[tier]],2,FALSE),1)</f>
        <v>8</v>
      </c>
      <c r="C409" t="s">
        <v>1141</v>
      </c>
      <c r="G409" t="str">
        <f t="shared" si="7"/>
        <v>FuelTankBalloon8</v>
      </c>
    </row>
    <row r="410" spans="1:7" x14ac:dyDescent="0.35">
      <c r="A410" t="s">
        <v>207</v>
      </c>
      <c r="B410">
        <f>_xlfn.FLOOR.MATH(VLOOKUP(Tbl_FuelTankBalloon[[#This Row],[FuelTankBalloon]],primary[[id]:[tier]],2,FALSE),1)</f>
        <v>9</v>
      </c>
      <c r="C410" t="s">
        <v>1141</v>
      </c>
      <c r="G410" t="str">
        <f t="shared" si="7"/>
        <v>FuelTankBalloon9</v>
      </c>
    </row>
    <row r="411" spans="1:7" x14ac:dyDescent="0.35">
      <c r="A411" t="s">
        <v>200</v>
      </c>
      <c r="B411">
        <f>_xlfn.FLOOR.MATH(VLOOKUP(Tbl_FuelTankBalloon[[#This Row],[FuelTankBalloon]],primary[[id]:[tier]],2,FALSE),1)</f>
        <v>10</v>
      </c>
      <c r="C411" t="s">
        <v>1141</v>
      </c>
      <c r="G411" t="str">
        <f t="shared" si="7"/>
        <v>FuelTankBalloon10</v>
      </c>
    </row>
    <row r="412" spans="1:7" x14ac:dyDescent="0.35">
      <c r="A412" t="s">
        <v>222</v>
      </c>
      <c r="B412">
        <f>_xlfn.FLOOR.MATH(VLOOKUP(Tbl_FuelTankBalloon[[#This Row],[FuelTankBalloon]],primary[[id]:[tier]],2,FALSE),1)</f>
        <v>11</v>
      </c>
      <c r="C412" t="s">
        <v>1141</v>
      </c>
      <c r="G412" t="str">
        <f t="shared" si="7"/>
        <v>FuelTankBalloon11</v>
      </c>
    </row>
    <row r="413" spans="1:7" x14ac:dyDescent="0.35">
      <c r="G413" t="str">
        <f t="shared" si="7"/>
        <v/>
      </c>
    </row>
    <row r="414" spans="1:7" x14ac:dyDescent="0.35">
      <c r="G414" t="str">
        <f t="shared" si="7"/>
        <v/>
      </c>
    </row>
    <row r="415" spans="1:7" x14ac:dyDescent="0.35">
      <c r="A415" t="s">
        <v>1142</v>
      </c>
      <c r="B415" t="s">
        <v>250</v>
      </c>
      <c r="C415" t="s">
        <v>1171</v>
      </c>
      <c r="G415" t="str">
        <f t="shared" si="7"/>
        <v>TitleTier</v>
      </c>
    </row>
    <row r="416" spans="1:7" x14ac:dyDescent="0.35">
      <c r="A416" s="18" t="s">
        <v>109</v>
      </c>
      <c r="B416">
        <f>_xlfn.FLOOR.MATH(VLOOKUP(Tbl_FuelTankNobleGas[[#This Row],[FuelTankNobleGas]],primary[[id]:[tier]],2,FALSE),1)</f>
        <v>7</v>
      </c>
      <c r="C416" t="s">
        <v>1142</v>
      </c>
      <c r="G416" t="str">
        <f t="shared" si="7"/>
        <v>FuelTankNobleGas7</v>
      </c>
    </row>
    <row r="417" spans="1:7" x14ac:dyDescent="0.35">
      <c r="A417" t="s">
        <v>194</v>
      </c>
      <c r="B417">
        <f>_xlfn.FLOOR.MATH(VLOOKUP(Tbl_FuelTankNobleGas[[#This Row],[FuelTankNobleGas]],primary[[id]:[tier]],2,FALSE),1)</f>
        <v>10</v>
      </c>
      <c r="C417" t="s">
        <v>1142</v>
      </c>
      <c r="G417" t="str">
        <f t="shared" si="7"/>
        <v>FuelTankNobleGas10</v>
      </c>
    </row>
    <row r="418" spans="1:7" x14ac:dyDescent="0.35">
      <c r="G418" t="str">
        <f t="shared" si="7"/>
        <v/>
      </c>
    </row>
    <row r="419" spans="1:7" x14ac:dyDescent="0.35">
      <c r="G419" t="str">
        <f t="shared" si="7"/>
        <v/>
      </c>
    </row>
    <row r="420" spans="1:7" x14ac:dyDescent="0.35">
      <c r="A420" t="s">
        <v>1143</v>
      </c>
      <c r="B420" t="s">
        <v>250</v>
      </c>
      <c r="C420" t="s">
        <v>1171</v>
      </c>
      <c r="G420" t="str">
        <f t="shared" si="7"/>
        <v>TitleTier</v>
      </c>
    </row>
    <row r="421" spans="1:7" x14ac:dyDescent="0.35">
      <c r="A421" s="18" t="s">
        <v>106</v>
      </c>
      <c r="B421">
        <f>_xlfn.FLOOR.MATH(VLOOKUP(Tbl_FuelTankNuclear[[#This Row],[FuelTankNuclear]],primary[[id]:[tier]],2,FALSE),1)</f>
        <v>7</v>
      </c>
      <c r="C421" t="s">
        <v>1143</v>
      </c>
      <c r="G421" t="str">
        <f t="shared" si="7"/>
        <v>FuelTankNuclear7</v>
      </c>
    </row>
    <row r="422" spans="1:7" x14ac:dyDescent="0.35">
      <c r="G422" t="str">
        <f t="shared" si="7"/>
        <v/>
      </c>
    </row>
    <row r="423" spans="1:7" x14ac:dyDescent="0.35">
      <c r="G423" t="str">
        <f t="shared" si="7"/>
        <v/>
      </c>
    </row>
    <row r="424" spans="1:7" x14ac:dyDescent="0.35">
      <c r="A424" t="s">
        <v>1152</v>
      </c>
      <c r="B424" t="s">
        <v>250</v>
      </c>
      <c r="C424" t="s">
        <v>1171</v>
      </c>
      <c r="G424" t="str">
        <f t="shared" si="7"/>
        <v>TitleTier</v>
      </c>
    </row>
    <row r="425" spans="1:7" x14ac:dyDescent="0.35">
      <c r="A425" s="18" t="s">
        <v>0</v>
      </c>
      <c r="B425">
        <f>_xlfn.FLOOR.MATH(VLOOKUP(Tbl_ProbesSatellite[[#This Row],[ProbesSatellite]],primary[[id]:[tier]],2,FALSE),1)</f>
        <v>0</v>
      </c>
      <c r="C425" t="s">
        <v>1152</v>
      </c>
      <c r="G425" t="str">
        <f t="shared" si="7"/>
        <v>ProbesSatellite0</v>
      </c>
    </row>
    <row r="426" spans="1:7" x14ac:dyDescent="0.35">
      <c r="A426" t="s">
        <v>120</v>
      </c>
      <c r="B426">
        <f>_xlfn.FLOOR.MATH(VLOOKUP(Tbl_ProbesSatellite[[#This Row],[ProbesSatellite]],primary[[id]:[tier]],2,FALSE),1)</f>
        <v>1</v>
      </c>
      <c r="C426" t="s">
        <v>1152</v>
      </c>
      <c r="G426" t="str">
        <f t="shared" si="7"/>
        <v>ProbesSatellite1</v>
      </c>
    </row>
    <row r="427" spans="1:7" x14ac:dyDescent="0.35">
      <c r="A427" t="s">
        <v>7</v>
      </c>
      <c r="B427">
        <f>_xlfn.FLOOR.MATH(VLOOKUP(Tbl_ProbesSatellite[[#This Row],[ProbesSatellite]],primary[[id]:[tier]],2,FALSE),1)</f>
        <v>2</v>
      </c>
      <c r="C427" t="s">
        <v>1152</v>
      </c>
      <c r="G427" t="str">
        <f t="shared" si="7"/>
        <v>ProbesSatellite2</v>
      </c>
    </row>
    <row r="428" spans="1:7" x14ac:dyDescent="0.35">
      <c r="A428" t="s">
        <v>1016</v>
      </c>
      <c r="B428">
        <f>_xlfn.FLOOR.MATH(VLOOKUP(Tbl_ProbesSatellite[[#This Row],[ProbesSatellite]],primary[[id]:[tier]],2,FALSE),1)</f>
        <v>3</v>
      </c>
      <c r="C428" t="s">
        <v>1152</v>
      </c>
      <c r="G428" t="str">
        <f t="shared" si="7"/>
        <v>ProbesSatellite3</v>
      </c>
    </row>
    <row r="429" spans="1:7" x14ac:dyDescent="0.35">
      <c r="A429" t="s">
        <v>1017</v>
      </c>
      <c r="B429">
        <f>_xlfn.FLOOR.MATH(VLOOKUP(Tbl_ProbesSatellite[[#This Row],[ProbesSatellite]],primary[[id]:[tier]],2,FALSE),1)</f>
        <v>4</v>
      </c>
      <c r="C429" t="s">
        <v>1152</v>
      </c>
      <c r="G429" t="str">
        <f t="shared" si="7"/>
        <v>ProbesSatellite4</v>
      </c>
    </row>
    <row r="430" spans="1:7" x14ac:dyDescent="0.35">
      <c r="A430" t="s">
        <v>1018</v>
      </c>
      <c r="B430">
        <f>_xlfn.FLOOR.MATH(VLOOKUP(Tbl_ProbesSatellite[[#This Row],[ProbesSatellite]],primary[[id]:[tier]],2,FALSE),1)</f>
        <v>5</v>
      </c>
      <c r="C430" t="s">
        <v>1152</v>
      </c>
      <c r="G430" t="str">
        <f t="shared" si="7"/>
        <v>ProbesSatellite5</v>
      </c>
    </row>
    <row r="431" spans="1:7" x14ac:dyDescent="0.35">
      <c r="A431" t="s">
        <v>74</v>
      </c>
      <c r="B431">
        <f>_xlfn.FLOOR.MATH(VLOOKUP(Tbl_ProbesSatellite[[#This Row],[ProbesSatellite]],primary[[id]:[tier]],2,FALSE),1)</f>
        <v>6</v>
      </c>
      <c r="C431" t="s">
        <v>1152</v>
      </c>
      <c r="G431" t="str">
        <f t="shared" si="7"/>
        <v>ProbesSatellite6</v>
      </c>
    </row>
    <row r="432" spans="1:7" x14ac:dyDescent="0.35">
      <c r="A432" t="s">
        <v>99</v>
      </c>
      <c r="B432">
        <f>_xlfn.FLOOR.MATH(VLOOKUP(Tbl_ProbesSatellite[[#This Row],[ProbesSatellite]],primary[[id]:[tier]],2,FALSE),1)</f>
        <v>7</v>
      </c>
      <c r="C432" t="s">
        <v>1152</v>
      </c>
      <c r="G432" t="str">
        <f t="shared" si="7"/>
        <v>ProbesSatellite7</v>
      </c>
    </row>
    <row r="433" spans="1:7" x14ac:dyDescent="0.35">
      <c r="A433" t="s">
        <v>140</v>
      </c>
      <c r="B433">
        <f>_xlfn.FLOOR.MATH(VLOOKUP(Tbl_ProbesSatellite[[#This Row],[ProbesSatellite]],primary[[id]:[tier]],2,FALSE),1)</f>
        <v>8</v>
      </c>
      <c r="C433" t="s">
        <v>1152</v>
      </c>
      <c r="G433" t="str">
        <f t="shared" si="7"/>
        <v>ProbesSatellite8</v>
      </c>
    </row>
    <row r="434" spans="1:7" x14ac:dyDescent="0.35">
      <c r="A434" t="s">
        <v>174</v>
      </c>
      <c r="B434">
        <f>_xlfn.FLOOR.MATH(VLOOKUP(Tbl_ProbesSatellite[[#This Row],[ProbesSatellite]],primary[[id]:[tier]],2,FALSE),1)</f>
        <v>9</v>
      </c>
      <c r="C434" t="s">
        <v>1152</v>
      </c>
      <c r="G434" t="str">
        <f t="shared" si="7"/>
        <v>ProbesSatellite9</v>
      </c>
    </row>
    <row r="435" spans="1:7" x14ac:dyDescent="0.35">
      <c r="A435" t="s">
        <v>175</v>
      </c>
      <c r="B435">
        <f>_xlfn.FLOOR.MATH(VLOOKUP(Tbl_ProbesSatellite[[#This Row],[ProbesSatellite]],primary[[id]:[tier]],2,FALSE),1)</f>
        <v>10</v>
      </c>
      <c r="C435" t="s">
        <v>1152</v>
      </c>
      <c r="G435" t="str">
        <f t="shared" si="7"/>
        <v>ProbesSatellite10</v>
      </c>
    </row>
    <row r="436" spans="1:7" x14ac:dyDescent="0.35">
      <c r="G436" t="str">
        <f t="shared" si="7"/>
        <v/>
      </c>
    </row>
    <row r="437" spans="1:7" x14ac:dyDescent="0.35">
      <c r="G437" t="str">
        <f t="shared" si="7"/>
        <v/>
      </c>
    </row>
    <row r="438" spans="1:7" x14ac:dyDescent="0.35">
      <c r="A438" t="s">
        <v>1153</v>
      </c>
      <c r="B438" t="s">
        <v>250</v>
      </c>
      <c r="C438" t="s">
        <v>1171</v>
      </c>
      <c r="G438" t="str">
        <f t="shared" si="7"/>
        <v>TitleTier</v>
      </c>
    </row>
    <row r="439" spans="1:7" x14ac:dyDescent="0.35">
      <c r="A439" s="18" t="s">
        <v>0</v>
      </c>
      <c r="B439">
        <f>_xlfn.FLOOR.MATH(VLOOKUP(Tbl_ProbesAvionics[[#This Row],[ProbesAvionics]],primary[[id]:[tier]],2,FALSE),1)</f>
        <v>0</v>
      </c>
      <c r="C439" t="s">
        <v>1153</v>
      </c>
      <c r="G439" t="str">
        <f t="shared" si="7"/>
        <v>ProbesAvionics0</v>
      </c>
    </row>
    <row r="440" spans="1:7" x14ac:dyDescent="0.35">
      <c r="A440" t="s">
        <v>120</v>
      </c>
      <c r="B440">
        <f>_xlfn.FLOOR.MATH(VLOOKUP(Tbl_ProbesAvionics[[#This Row],[ProbesAvionics]],primary[[id]:[tier]],2,FALSE),1)</f>
        <v>1</v>
      </c>
      <c r="C440" t="s">
        <v>1153</v>
      </c>
      <c r="G440" t="str">
        <f t="shared" si="7"/>
        <v>ProbesAvionics1</v>
      </c>
    </row>
    <row r="441" spans="1:7" x14ac:dyDescent="0.35">
      <c r="A441" t="s">
        <v>7</v>
      </c>
      <c r="B441">
        <f>_xlfn.FLOOR.MATH(VLOOKUP(Tbl_ProbesAvionics[[#This Row],[ProbesAvionics]],primary[[id]:[tier]],2,FALSE),1)</f>
        <v>2</v>
      </c>
      <c r="C441" t="s">
        <v>1153</v>
      </c>
      <c r="G441" t="str">
        <f t="shared" si="7"/>
        <v>ProbesAvionics2</v>
      </c>
    </row>
    <row r="442" spans="1:7" x14ac:dyDescent="0.35">
      <c r="A442" t="s">
        <v>1016</v>
      </c>
      <c r="B442">
        <f>_xlfn.FLOOR.MATH(VLOOKUP(Tbl_ProbesAvionics[[#This Row],[ProbesAvionics]],primary[[id]:[tier]],2,FALSE),1)</f>
        <v>3</v>
      </c>
      <c r="C442" t="s">
        <v>1153</v>
      </c>
      <c r="G442" t="str">
        <f t="shared" si="7"/>
        <v>ProbesAvionics3</v>
      </c>
    </row>
    <row r="443" spans="1:7" x14ac:dyDescent="0.35">
      <c r="A443" t="s">
        <v>455</v>
      </c>
      <c r="B443">
        <f>_xlfn.FLOOR.MATH(VLOOKUP(Tbl_ProbesAvionics[[#This Row],[ProbesAvionics]],primary[[id]:[tier]],2,FALSE),1)</f>
        <v>4</v>
      </c>
      <c r="C443" t="s">
        <v>1153</v>
      </c>
      <c r="G443" t="str">
        <f t="shared" si="7"/>
        <v>ProbesAvionics4</v>
      </c>
    </row>
    <row r="444" spans="1:7" x14ac:dyDescent="0.35">
      <c r="A444" t="s">
        <v>456</v>
      </c>
      <c r="B444">
        <f>_xlfn.FLOOR.MATH(VLOOKUP(Tbl_ProbesAvionics[[#This Row],[ProbesAvionics]],primary[[id]:[tier]],2,FALSE),1)</f>
        <v>6</v>
      </c>
      <c r="C444" t="s">
        <v>1153</v>
      </c>
      <c r="G444" t="str">
        <f t="shared" si="7"/>
        <v>ProbesAvionics6</v>
      </c>
    </row>
    <row r="445" spans="1:7" x14ac:dyDescent="0.35">
      <c r="A445" t="s">
        <v>141</v>
      </c>
      <c r="B445">
        <f>_xlfn.FLOOR.MATH(VLOOKUP(Tbl_ProbesAvionics[[#This Row],[ProbesAvionics]],primary[[id]:[tier]],2,FALSE),1)</f>
        <v>8</v>
      </c>
      <c r="C445" t="s">
        <v>1153</v>
      </c>
      <c r="G445" t="str">
        <f t="shared" si="7"/>
        <v>ProbesAvionics8</v>
      </c>
    </row>
    <row r="446" spans="1:7" x14ac:dyDescent="0.35">
      <c r="A446" t="s">
        <v>173</v>
      </c>
      <c r="B446">
        <f>_xlfn.FLOOR.MATH(VLOOKUP(Tbl_ProbesAvionics[[#This Row],[ProbesAvionics]],primary[[id]:[tier]],2,FALSE),1)</f>
        <v>9</v>
      </c>
      <c r="C446" t="s">
        <v>1153</v>
      </c>
      <c r="G446" t="str">
        <f t="shared" si="7"/>
        <v>ProbesAvionics9</v>
      </c>
    </row>
    <row r="447" spans="1:7" x14ac:dyDescent="0.35">
      <c r="A447" t="s">
        <v>175</v>
      </c>
      <c r="B447">
        <f>_xlfn.FLOOR.MATH(VLOOKUP(Tbl_ProbesAvionics[[#This Row],[ProbesAvionics]],primary[[id]:[tier]],2,FALSE),1)</f>
        <v>10</v>
      </c>
      <c r="C447" t="s">
        <v>1153</v>
      </c>
      <c r="G447" t="str">
        <f t="shared" si="7"/>
        <v>ProbesAvionics10</v>
      </c>
    </row>
    <row r="448" spans="1:7" x14ac:dyDescent="0.35">
      <c r="G448" t="str">
        <f t="shared" si="7"/>
        <v/>
      </c>
    </row>
    <row r="449" spans="1:7" x14ac:dyDescent="0.35">
      <c r="G449" t="str">
        <f t="shared" si="7"/>
        <v/>
      </c>
    </row>
    <row r="450" spans="1:7" x14ac:dyDescent="0.35">
      <c r="A450" t="s">
        <v>1154</v>
      </c>
      <c r="B450" t="s">
        <v>250</v>
      </c>
      <c r="C450" t="s">
        <v>1171</v>
      </c>
      <c r="G450" t="str">
        <f t="shared" si="7"/>
        <v>TitleTier</v>
      </c>
    </row>
    <row r="451" spans="1:7" x14ac:dyDescent="0.35">
      <c r="A451" s="18" t="s">
        <v>0</v>
      </c>
      <c r="B451">
        <f>_xlfn.FLOOR.MATH(VLOOKUP(Tbl_Antenna[[#This Row],[Antenna]],primary[[id]:[tier]],2,FALSE),1)</f>
        <v>0</v>
      </c>
      <c r="C451" t="s">
        <v>1154</v>
      </c>
      <c r="G451" t="str">
        <f t="shared" si="7"/>
        <v>Antenna0</v>
      </c>
    </row>
    <row r="452" spans="1:7" x14ac:dyDescent="0.35">
      <c r="A452" t="s">
        <v>120</v>
      </c>
      <c r="B452">
        <f>_xlfn.FLOOR.MATH(VLOOKUP(Tbl_Antenna[[#This Row],[Antenna]],primary[[id]:[tier]],2,FALSE),1)</f>
        <v>1</v>
      </c>
      <c r="C452" t="s">
        <v>1154</v>
      </c>
      <c r="G452" t="str">
        <f t="shared" si="7"/>
        <v>Antenna1</v>
      </c>
    </row>
    <row r="453" spans="1:7" x14ac:dyDescent="0.35">
      <c r="A453" t="s">
        <v>7</v>
      </c>
      <c r="B453">
        <f>_xlfn.FLOOR.MATH(VLOOKUP(Tbl_Antenna[[#This Row],[Antenna]],primary[[id]:[tier]],2,FALSE),1)</f>
        <v>2</v>
      </c>
      <c r="C453" t="s">
        <v>1154</v>
      </c>
      <c r="G453" t="str">
        <f t="shared" si="7"/>
        <v>Antenna2</v>
      </c>
    </row>
    <row r="454" spans="1:7" x14ac:dyDescent="0.35">
      <c r="A454" t="s">
        <v>1016</v>
      </c>
      <c r="B454">
        <f>_xlfn.FLOOR.MATH(VLOOKUP(Tbl_Antenna[[#This Row],[Antenna]],primary[[id]:[tier]],2,FALSE),1)</f>
        <v>3</v>
      </c>
      <c r="C454" t="s">
        <v>1154</v>
      </c>
      <c r="G454" t="str">
        <f t="shared" si="7"/>
        <v>Antenna3</v>
      </c>
    </row>
    <row r="455" spans="1:7" x14ac:dyDescent="0.35">
      <c r="A455" t="s">
        <v>459</v>
      </c>
      <c r="B455">
        <f>_xlfn.FLOOR.MATH(VLOOKUP(Tbl_Antenna[[#This Row],[Antenna]],primary[[id]:[tier]],2,FALSE),1)</f>
        <v>4</v>
      </c>
      <c r="C455" t="s">
        <v>1154</v>
      </c>
      <c r="G455" t="str">
        <f t="shared" si="7"/>
        <v>Antenna4</v>
      </c>
    </row>
    <row r="456" spans="1:7" x14ac:dyDescent="0.35">
      <c r="A456" t="s">
        <v>460</v>
      </c>
      <c r="B456">
        <f>_xlfn.FLOOR.MATH(VLOOKUP(Tbl_Antenna[[#This Row],[Antenna]],primary[[id]:[tier]],2,FALSE),1)</f>
        <v>5</v>
      </c>
      <c r="C456" t="s">
        <v>1154</v>
      </c>
      <c r="G456" t="str">
        <f t="shared" si="7"/>
        <v>Antenna5</v>
      </c>
    </row>
    <row r="457" spans="1:7" x14ac:dyDescent="0.35">
      <c r="A457" t="s">
        <v>142</v>
      </c>
      <c r="B457">
        <f>_xlfn.FLOOR.MATH(VLOOKUP(Tbl_Antenna[[#This Row],[Antenna]],primary[[id]:[tier]],2,FALSE),1)</f>
        <v>6</v>
      </c>
      <c r="C457" t="s">
        <v>1154</v>
      </c>
      <c r="G457" t="str">
        <f t="shared" si="7"/>
        <v>Antenna6</v>
      </c>
    </row>
    <row r="458" spans="1:7" x14ac:dyDescent="0.35">
      <c r="A458" t="s">
        <v>98</v>
      </c>
      <c r="B458">
        <f>_xlfn.FLOOR.MATH(VLOOKUP(Tbl_Antenna[[#This Row],[Antenna]],primary[[id]:[tier]],2,FALSE),1)</f>
        <v>7</v>
      </c>
      <c r="C458" t="s">
        <v>1154</v>
      </c>
      <c r="G458" t="str">
        <f t="shared" si="7"/>
        <v>Antenna7</v>
      </c>
    </row>
    <row r="459" spans="1:7" x14ac:dyDescent="0.35">
      <c r="A459" t="s">
        <v>139</v>
      </c>
      <c r="B459">
        <f>_xlfn.FLOOR.MATH(VLOOKUP(Tbl_Antenna[[#This Row],[Antenna]],primary[[id]:[tier]],2,FALSE),1)</f>
        <v>8</v>
      </c>
      <c r="C459" t="s">
        <v>1154</v>
      </c>
      <c r="G459" t="str">
        <f t="shared" si="7"/>
        <v>Antenna8</v>
      </c>
    </row>
    <row r="460" spans="1:7" x14ac:dyDescent="0.35">
      <c r="A460" t="s">
        <v>171</v>
      </c>
      <c r="B460">
        <f>_xlfn.FLOOR.MATH(VLOOKUP(Tbl_Antenna[[#This Row],[Antenna]],primary[[id]:[tier]],2,FALSE),1)</f>
        <v>9</v>
      </c>
      <c r="C460" t="s">
        <v>1154</v>
      </c>
      <c r="G460" t="str">
        <f t="shared" si="7"/>
        <v>Antenna9</v>
      </c>
    </row>
    <row r="461" spans="1:7" x14ac:dyDescent="0.35">
      <c r="A461" t="s">
        <v>210</v>
      </c>
      <c r="B461">
        <f>_xlfn.FLOOR.MATH(VLOOKUP(Tbl_Antenna[[#This Row],[Antenna]],primary[[id]:[tier]],2,FALSE),1)</f>
        <v>10</v>
      </c>
      <c r="C461" t="s">
        <v>1154</v>
      </c>
      <c r="G461" t="str">
        <f t="shared" si="7"/>
        <v>Antenna10</v>
      </c>
    </row>
    <row r="462" spans="1:7" x14ac:dyDescent="0.35">
      <c r="A462" t="s">
        <v>227</v>
      </c>
      <c r="B462">
        <f>_xlfn.FLOOR.MATH(VLOOKUP(Tbl_Antenna[[#This Row],[Antenna]],primary[[id]:[tier]],2,FALSE),1)</f>
        <v>11</v>
      </c>
      <c r="C462" t="s">
        <v>1154</v>
      </c>
      <c r="G462" t="str">
        <f t="shared" si="7"/>
        <v>Antenna11</v>
      </c>
    </row>
    <row r="463" spans="1:7" x14ac:dyDescent="0.35">
      <c r="A463" t="s">
        <v>235</v>
      </c>
      <c r="B463">
        <f>_xlfn.FLOOR.MATH(VLOOKUP(Tbl_Antenna[[#This Row],[Antenna]],primary[[id]:[tier]],2,FALSE),1)</f>
        <v>12</v>
      </c>
      <c r="C463" t="s">
        <v>1154</v>
      </c>
      <c r="G463" t="str">
        <f t="shared" ref="G463:G526" si="8">_xlfn.CONCAT(C463,B463)</f>
        <v>Antenna12</v>
      </c>
    </row>
    <row r="464" spans="1:7" x14ac:dyDescent="0.35">
      <c r="G464" t="str">
        <f t="shared" si="8"/>
        <v/>
      </c>
    </row>
    <row r="465" spans="1:7" x14ac:dyDescent="0.35">
      <c r="G465" t="str">
        <f t="shared" si="8"/>
        <v/>
      </c>
    </row>
    <row r="466" spans="1:7" x14ac:dyDescent="0.35">
      <c r="A466" t="s">
        <v>1155</v>
      </c>
      <c r="B466" t="s">
        <v>250</v>
      </c>
      <c r="C466" t="s">
        <v>1171</v>
      </c>
      <c r="G466" t="str">
        <f t="shared" si="8"/>
        <v>TitleTier</v>
      </c>
    </row>
    <row r="467" spans="1:7" x14ac:dyDescent="0.35">
      <c r="A467" s="18" t="s">
        <v>0</v>
      </c>
      <c r="B467">
        <f>_xlfn.FLOOR.MATH(VLOOKUP(Tbl_LandingGearRoverWheels[[#This Row],[LandingGearRoverWheels]],primary[[id]:[tier]],2,FALSE),1)</f>
        <v>0</v>
      </c>
      <c r="C467" t="s">
        <v>1155</v>
      </c>
      <c r="G467" t="str">
        <f t="shared" si="8"/>
        <v>LandingGearRoverWheels0</v>
      </c>
    </row>
    <row r="468" spans="1:7" x14ac:dyDescent="0.35">
      <c r="A468" t="s">
        <v>115</v>
      </c>
      <c r="B468">
        <f>_xlfn.FLOOR.MATH(VLOOKUP(Tbl_LandingGearRoverWheels[[#This Row],[LandingGearRoverWheels]],primary[[id]:[tier]],2,FALSE),1)</f>
        <v>1</v>
      </c>
      <c r="C468" t="s">
        <v>1155</v>
      </c>
      <c r="G468" t="str">
        <f t="shared" si="8"/>
        <v>LandingGearRoverWheels1</v>
      </c>
    </row>
    <row r="469" spans="1:7" x14ac:dyDescent="0.35">
      <c r="A469" t="s">
        <v>6</v>
      </c>
      <c r="B469">
        <f>_xlfn.FLOOR.MATH(VLOOKUP(Tbl_LandingGearRoverWheels[[#This Row],[LandingGearRoverWheels]],primary[[id]:[tier]],2,FALSE),1)</f>
        <v>2</v>
      </c>
      <c r="C469" t="s">
        <v>1155</v>
      </c>
      <c r="G469" t="str">
        <f t="shared" si="8"/>
        <v>LandingGearRoverWheels2</v>
      </c>
    </row>
    <row r="470" spans="1:7" x14ac:dyDescent="0.35">
      <c r="A470" t="s">
        <v>14</v>
      </c>
      <c r="B470">
        <f>_xlfn.FLOOR.MATH(VLOOKUP(Tbl_LandingGearRoverWheels[[#This Row],[LandingGearRoverWheels]],primary[[id]:[tier]],2,FALSE),1)</f>
        <v>3</v>
      </c>
      <c r="C470" t="s">
        <v>1155</v>
      </c>
      <c r="G470" t="str">
        <f t="shared" si="8"/>
        <v>LandingGearRoverWheels3</v>
      </c>
    </row>
    <row r="471" spans="1:7" x14ac:dyDescent="0.35">
      <c r="A471" t="s">
        <v>119</v>
      </c>
      <c r="B471">
        <f>_xlfn.FLOOR.MATH(VLOOKUP(Tbl_LandingGearRoverWheels[[#This Row],[LandingGearRoverWheels]],primary[[id]:[tier]],2,FALSE),1)</f>
        <v>4</v>
      </c>
      <c r="C471" t="s">
        <v>1155</v>
      </c>
      <c r="G471" t="str">
        <f t="shared" si="8"/>
        <v>LandingGearRoverWheels4</v>
      </c>
    </row>
    <row r="472" spans="1:7" x14ac:dyDescent="0.35">
      <c r="A472" t="s">
        <v>44</v>
      </c>
      <c r="B472">
        <f>_xlfn.FLOOR.MATH(VLOOKUP(Tbl_LandingGearRoverWheels[[#This Row],[LandingGearRoverWheels]],primary[[id]:[tier]],2,FALSE),1)</f>
        <v>5</v>
      </c>
      <c r="C472" t="s">
        <v>1155</v>
      </c>
      <c r="G472" t="str">
        <f t="shared" si="8"/>
        <v>LandingGearRoverWheels5</v>
      </c>
    </row>
    <row r="473" spans="1:7" x14ac:dyDescent="0.35">
      <c r="A473" t="s">
        <v>68</v>
      </c>
      <c r="B473">
        <f>_xlfn.FLOOR.MATH(VLOOKUP(Tbl_LandingGearRoverWheels[[#This Row],[LandingGearRoverWheels]],primary[[id]:[tier]],2,FALSE),1)</f>
        <v>6</v>
      </c>
      <c r="C473" t="s">
        <v>1155</v>
      </c>
      <c r="G473" t="str">
        <f t="shared" si="8"/>
        <v>LandingGearRoverWheels6</v>
      </c>
    </row>
    <row r="474" spans="1:7" x14ac:dyDescent="0.35">
      <c r="A474" t="s">
        <v>94</v>
      </c>
      <c r="B474">
        <f>_xlfn.FLOOR.MATH(VLOOKUP(Tbl_LandingGearRoverWheels[[#This Row],[LandingGearRoverWheels]],primary[[id]:[tier]],2,FALSE),1)</f>
        <v>7</v>
      </c>
      <c r="C474" t="s">
        <v>1155</v>
      </c>
      <c r="G474" t="str">
        <f t="shared" si="8"/>
        <v>LandingGearRoverWheels7</v>
      </c>
    </row>
    <row r="475" spans="1:7" x14ac:dyDescent="0.35">
      <c r="A475" t="s">
        <v>134</v>
      </c>
      <c r="B475">
        <f>_xlfn.FLOOR.MATH(VLOOKUP(Tbl_LandingGearRoverWheels[[#This Row],[LandingGearRoverWheels]],primary[[id]:[tier]],2,FALSE),1)</f>
        <v>8</v>
      </c>
      <c r="C475" t="s">
        <v>1155</v>
      </c>
      <c r="G475" t="str">
        <f t="shared" si="8"/>
        <v>LandingGearRoverWheels8</v>
      </c>
    </row>
    <row r="476" spans="1:7" x14ac:dyDescent="0.35">
      <c r="A476" t="s">
        <v>163</v>
      </c>
      <c r="B476">
        <f>_xlfn.FLOOR.MATH(VLOOKUP(Tbl_LandingGearRoverWheels[[#This Row],[LandingGearRoverWheels]],primary[[id]:[tier]],2,FALSE),1)</f>
        <v>9</v>
      </c>
      <c r="C476" t="s">
        <v>1155</v>
      </c>
      <c r="G476" t="str">
        <f t="shared" si="8"/>
        <v>LandingGearRoverWheels9</v>
      </c>
    </row>
    <row r="477" spans="1:7" x14ac:dyDescent="0.35">
      <c r="G477" t="str">
        <f t="shared" si="8"/>
        <v/>
      </c>
    </row>
    <row r="478" spans="1:7" x14ac:dyDescent="0.35">
      <c r="G478" t="str">
        <f t="shared" si="8"/>
        <v/>
      </c>
    </row>
    <row r="479" spans="1:7" x14ac:dyDescent="0.35">
      <c r="A479" t="s">
        <v>1156</v>
      </c>
      <c r="B479" t="s">
        <v>250</v>
      </c>
      <c r="C479" t="s">
        <v>1171</v>
      </c>
      <c r="G479" t="str">
        <f t="shared" si="8"/>
        <v>TitleTier</v>
      </c>
    </row>
    <row r="480" spans="1:7" x14ac:dyDescent="0.35">
      <c r="A480" s="18" t="s">
        <v>0</v>
      </c>
      <c r="B480">
        <f>_xlfn.FLOOR.MATH(VLOOKUP(Tbl_LandingSkidsBaseFrames[[#This Row],[LandingSkidsBaseFrames]],primary[[id]:[tier]],2,FALSE),1)</f>
        <v>0</v>
      </c>
      <c r="C480" t="s">
        <v>1156</v>
      </c>
      <c r="G480" t="str">
        <f t="shared" si="8"/>
        <v>LandingSkidsBaseFrames0</v>
      </c>
    </row>
    <row r="481" spans="1:7" x14ac:dyDescent="0.35">
      <c r="A481" t="s">
        <v>115</v>
      </c>
      <c r="B481">
        <f>_xlfn.FLOOR.MATH(VLOOKUP(Tbl_LandingSkidsBaseFrames[[#This Row],[LandingSkidsBaseFrames]],primary[[id]:[tier]],2,FALSE),1)</f>
        <v>1</v>
      </c>
      <c r="C481" t="s">
        <v>1156</v>
      </c>
      <c r="G481" t="str">
        <f t="shared" si="8"/>
        <v>LandingSkidsBaseFrames1</v>
      </c>
    </row>
    <row r="482" spans="1:7" x14ac:dyDescent="0.35">
      <c r="A482" t="s">
        <v>6</v>
      </c>
      <c r="B482">
        <f>_xlfn.FLOOR.MATH(VLOOKUP(Tbl_LandingSkidsBaseFrames[[#This Row],[LandingSkidsBaseFrames]],primary[[id]:[tier]],2,FALSE),1)</f>
        <v>2</v>
      </c>
      <c r="C482" t="s">
        <v>1156</v>
      </c>
      <c r="G482" t="str">
        <f t="shared" si="8"/>
        <v>LandingSkidsBaseFrames2</v>
      </c>
    </row>
    <row r="483" spans="1:7" x14ac:dyDescent="0.35">
      <c r="A483" t="s">
        <v>14</v>
      </c>
      <c r="B483">
        <f>_xlfn.FLOOR.MATH(VLOOKUP(Tbl_LandingSkidsBaseFrames[[#This Row],[LandingSkidsBaseFrames]],primary[[id]:[tier]],2,FALSE),1)</f>
        <v>3</v>
      </c>
      <c r="C483" t="s">
        <v>1156</v>
      </c>
      <c r="G483" t="str">
        <f t="shared" si="8"/>
        <v>LandingSkidsBaseFrames3</v>
      </c>
    </row>
    <row r="484" spans="1:7" x14ac:dyDescent="0.35">
      <c r="A484" t="s">
        <v>119</v>
      </c>
      <c r="B484">
        <f>_xlfn.FLOOR.MATH(VLOOKUP(Tbl_LandingSkidsBaseFrames[[#This Row],[LandingSkidsBaseFrames]],primary[[id]:[tier]],2,FALSE),1)</f>
        <v>4</v>
      </c>
      <c r="C484" t="s">
        <v>1156</v>
      </c>
      <c r="G484" t="str">
        <f t="shared" si="8"/>
        <v>LandingSkidsBaseFrames4</v>
      </c>
    </row>
    <row r="485" spans="1:7" x14ac:dyDescent="0.35">
      <c r="A485" t="s">
        <v>44</v>
      </c>
      <c r="B485">
        <f>_xlfn.FLOOR.MATH(VLOOKUP(Tbl_LandingSkidsBaseFrames[[#This Row],[LandingSkidsBaseFrames]],primary[[id]:[tier]],2,FALSE),1)</f>
        <v>5</v>
      </c>
      <c r="C485" t="s">
        <v>1156</v>
      </c>
      <c r="G485" t="str">
        <f t="shared" si="8"/>
        <v>LandingSkidsBaseFrames5</v>
      </c>
    </row>
    <row r="486" spans="1:7" x14ac:dyDescent="0.35">
      <c r="A486" t="s">
        <v>68</v>
      </c>
      <c r="B486">
        <f>_xlfn.FLOOR.MATH(VLOOKUP(Tbl_LandingSkidsBaseFrames[[#This Row],[LandingSkidsBaseFrames]],primary[[id]:[tier]],2,FALSE),1)</f>
        <v>6</v>
      </c>
      <c r="C486" t="s">
        <v>1156</v>
      </c>
      <c r="G486" t="str">
        <f t="shared" si="8"/>
        <v>LandingSkidsBaseFrames6</v>
      </c>
    </row>
    <row r="487" spans="1:7" x14ac:dyDescent="0.35">
      <c r="A487" t="s">
        <v>457</v>
      </c>
      <c r="B487">
        <f>_xlfn.FLOOR.MATH(VLOOKUP(Tbl_LandingSkidsBaseFrames[[#This Row],[LandingSkidsBaseFrames]],primary[[id]:[tier]],2,FALSE),1)</f>
        <v>7</v>
      </c>
      <c r="C487" t="s">
        <v>1156</v>
      </c>
      <c r="G487" t="str">
        <f t="shared" si="8"/>
        <v>LandingSkidsBaseFrames7</v>
      </c>
    </row>
    <row r="488" spans="1:7" x14ac:dyDescent="0.35">
      <c r="A488" t="s">
        <v>458</v>
      </c>
      <c r="B488">
        <f>_xlfn.FLOOR.MATH(VLOOKUP(Tbl_LandingSkidsBaseFrames[[#This Row],[LandingSkidsBaseFrames]],primary[[id]:[tier]],2,FALSE),1)</f>
        <v>8</v>
      </c>
      <c r="C488" t="s">
        <v>1156</v>
      </c>
      <c r="G488" t="str">
        <f t="shared" si="8"/>
        <v>LandingSkidsBaseFrames8</v>
      </c>
    </row>
    <row r="489" spans="1:7" x14ac:dyDescent="0.35">
      <c r="G489" t="str">
        <f t="shared" si="8"/>
        <v/>
      </c>
    </row>
    <row r="490" spans="1:7" x14ac:dyDescent="0.35">
      <c r="G490" t="str">
        <f t="shared" si="8"/>
        <v/>
      </c>
    </row>
    <row r="491" spans="1:7" x14ac:dyDescent="0.35">
      <c r="A491" t="s">
        <v>1157</v>
      </c>
      <c r="B491" t="s">
        <v>250</v>
      </c>
      <c r="C491" t="s">
        <v>1171</v>
      </c>
      <c r="G491" t="str">
        <f t="shared" si="8"/>
        <v>TitleTier</v>
      </c>
    </row>
    <row r="492" spans="1:7" x14ac:dyDescent="0.35">
      <c r="A492" s="18" t="s">
        <v>995</v>
      </c>
      <c r="B492">
        <f>_xlfn.FLOOR.MATH(VLOOKUP(Tbl_LaddersLights[[#This Row],[LaddersLights]],primary[[id]:[tier]],2,FALSE),1)</f>
        <v>2</v>
      </c>
      <c r="C492" t="s">
        <v>1157</v>
      </c>
      <c r="G492" t="str">
        <f t="shared" si="8"/>
        <v>LaddersLights2</v>
      </c>
    </row>
    <row r="493" spans="1:7" x14ac:dyDescent="0.35">
      <c r="A493" s="18" t="s">
        <v>15</v>
      </c>
      <c r="B493">
        <f>_xlfn.FLOOR.MATH(VLOOKUP(Tbl_LaddersLights[[#This Row],[LaddersLights]],primary[[id]:[tier]],2,FALSE),1)</f>
        <v>3</v>
      </c>
      <c r="C493" t="s">
        <v>1157</v>
      </c>
      <c r="G493" t="str">
        <f t="shared" si="8"/>
        <v>LaddersLights3</v>
      </c>
    </row>
    <row r="494" spans="1:7" x14ac:dyDescent="0.35">
      <c r="A494" t="s">
        <v>28</v>
      </c>
      <c r="B494">
        <f>_xlfn.FLOOR.MATH(VLOOKUP(Tbl_LaddersLights[[#This Row],[LaddersLights]],primary[[id]:[tier]],2,FALSE),1)</f>
        <v>4</v>
      </c>
      <c r="C494" t="s">
        <v>1157</v>
      </c>
      <c r="G494" t="str">
        <f t="shared" si="8"/>
        <v>LaddersLights4</v>
      </c>
    </row>
    <row r="495" spans="1:7" x14ac:dyDescent="0.35">
      <c r="A495" t="s">
        <v>49</v>
      </c>
      <c r="B495">
        <f>_xlfn.FLOOR.MATH(VLOOKUP(Tbl_LaddersLights[[#This Row],[LaddersLights]],primary[[id]:[tier]],2,FALSE),1)</f>
        <v>5</v>
      </c>
      <c r="C495" t="s">
        <v>1157</v>
      </c>
      <c r="G495" t="str">
        <f t="shared" si="8"/>
        <v>LaddersLights5</v>
      </c>
    </row>
    <row r="496" spans="1:7" x14ac:dyDescent="0.35">
      <c r="A496" t="s">
        <v>72</v>
      </c>
      <c r="B496">
        <f>_xlfn.FLOOR.MATH(VLOOKUP(Tbl_LaddersLights[[#This Row],[LaddersLights]],primary[[id]:[tier]],2,FALSE),1)</f>
        <v>6</v>
      </c>
      <c r="C496" t="s">
        <v>1157</v>
      </c>
      <c r="G496" t="str">
        <f t="shared" si="8"/>
        <v>LaddersLights6</v>
      </c>
    </row>
    <row r="497" spans="1:7" x14ac:dyDescent="0.35">
      <c r="A497" t="s">
        <v>457</v>
      </c>
      <c r="B497">
        <f>_xlfn.FLOOR.MATH(VLOOKUP(Tbl_LaddersLights[[#This Row],[LaddersLights]],primary[[id]:[tier]],2,FALSE),1)</f>
        <v>7</v>
      </c>
      <c r="C497" t="s">
        <v>1157</v>
      </c>
      <c r="G497" t="str">
        <f t="shared" si="8"/>
        <v>LaddersLights7</v>
      </c>
    </row>
    <row r="498" spans="1:7" x14ac:dyDescent="0.35">
      <c r="A498" t="s">
        <v>458</v>
      </c>
      <c r="B498">
        <f>_xlfn.FLOOR.MATH(VLOOKUP(Tbl_LaddersLights[[#This Row],[LaddersLights]],primary[[id]:[tier]],2,FALSE),1)</f>
        <v>8</v>
      </c>
      <c r="C498" t="s">
        <v>1157</v>
      </c>
      <c r="G498" t="str">
        <f t="shared" si="8"/>
        <v>LaddersLights8</v>
      </c>
    </row>
    <row r="499" spans="1:7" x14ac:dyDescent="0.35">
      <c r="G499" t="str">
        <f t="shared" si="8"/>
        <v/>
      </c>
    </row>
    <row r="500" spans="1:7" x14ac:dyDescent="0.35">
      <c r="G500" t="str">
        <f t="shared" si="8"/>
        <v/>
      </c>
    </row>
    <row r="501" spans="1:7" x14ac:dyDescent="0.35">
      <c r="A501" t="s">
        <v>1158</v>
      </c>
      <c r="B501" t="s">
        <v>250</v>
      </c>
      <c r="C501" t="s">
        <v>1171</v>
      </c>
      <c r="G501" t="str">
        <f t="shared" si="8"/>
        <v>TitleTier</v>
      </c>
    </row>
    <row r="502" spans="1:7" x14ac:dyDescent="0.35">
      <c r="A502" s="18" t="s">
        <v>0</v>
      </c>
      <c r="B502">
        <f>_xlfn.FLOOR.MATH(VLOOKUP(Tbl_RCSThrusters[[#This Row],[RCSThrusters]],primary[[id]:[tier]],2,FALSE),1)</f>
        <v>0</v>
      </c>
      <c r="C502" t="s">
        <v>1158</v>
      </c>
      <c r="G502" t="str">
        <f t="shared" si="8"/>
        <v>RCSThrusters0</v>
      </c>
    </row>
    <row r="503" spans="1:7" x14ac:dyDescent="0.35">
      <c r="A503" t="s">
        <v>1070</v>
      </c>
      <c r="B503">
        <f>_xlfn.FLOOR.MATH(VLOOKUP(Tbl_RCSThrusters[[#This Row],[RCSThrusters]],primary[[id]:[tier]],2,FALSE),1)</f>
        <v>1</v>
      </c>
      <c r="C503" t="s">
        <v>1158</v>
      </c>
      <c r="G503" t="str">
        <f t="shared" si="8"/>
        <v>RCSThrusters1</v>
      </c>
    </row>
    <row r="504" spans="1:7" x14ac:dyDescent="0.35">
      <c r="A504" t="s">
        <v>1013</v>
      </c>
      <c r="B504">
        <f>_xlfn.FLOOR.MATH(VLOOKUP(Tbl_RCSThrusters[[#This Row],[RCSThrusters]],primary[[id]:[tier]],2,FALSE),1)</f>
        <v>2</v>
      </c>
      <c r="C504" t="s">
        <v>1158</v>
      </c>
      <c r="G504" t="str">
        <f t="shared" si="8"/>
        <v>RCSThrusters2</v>
      </c>
    </row>
    <row r="505" spans="1:7" x14ac:dyDescent="0.35">
      <c r="A505" t="s">
        <v>8</v>
      </c>
      <c r="B505">
        <f>_xlfn.FLOOR.MATH(VLOOKUP(Tbl_RCSThrusters[[#This Row],[RCSThrusters]],primary[[id]:[tier]],2,FALSE),1)</f>
        <v>3</v>
      </c>
      <c r="C505" t="s">
        <v>1158</v>
      </c>
      <c r="G505" t="str">
        <f t="shared" si="8"/>
        <v>RCSThrusters3</v>
      </c>
    </row>
    <row r="506" spans="1:7" x14ac:dyDescent="0.35">
      <c r="A506" t="s">
        <v>18</v>
      </c>
      <c r="B506">
        <f>_xlfn.FLOOR.MATH(VLOOKUP(Tbl_RCSThrusters[[#This Row],[RCSThrusters]],primary[[id]:[tier]],2,FALSE),1)</f>
        <v>4</v>
      </c>
      <c r="C506" t="s">
        <v>1158</v>
      </c>
      <c r="G506" t="str">
        <f t="shared" si="8"/>
        <v>RCSThrusters4</v>
      </c>
    </row>
    <row r="507" spans="1:7" x14ac:dyDescent="0.35">
      <c r="A507" t="s">
        <v>32</v>
      </c>
      <c r="B507">
        <f>_xlfn.FLOOR.MATH(VLOOKUP(Tbl_RCSThrusters[[#This Row],[RCSThrusters]],primary[[id]:[tier]],2,FALSE),1)</f>
        <v>5</v>
      </c>
      <c r="C507" t="s">
        <v>1158</v>
      </c>
      <c r="G507" t="str">
        <f t="shared" si="8"/>
        <v>RCSThrusters5</v>
      </c>
    </row>
    <row r="508" spans="1:7" x14ac:dyDescent="0.35">
      <c r="A508" t="s">
        <v>55</v>
      </c>
      <c r="B508">
        <f>_xlfn.FLOOR.MATH(VLOOKUP(Tbl_RCSThrusters[[#This Row],[RCSThrusters]],primary[[id]:[tier]],2,FALSE),1)</f>
        <v>6</v>
      </c>
      <c r="C508" t="s">
        <v>1158</v>
      </c>
      <c r="G508" t="str">
        <f t="shared" si="8"/>
        <v>RCSThrusters6</v>
      </c>
    </row>
    <row r="509" spans="1:7" x14ac:dyDescent="0.35">
      <c r="A509" t="s">
        <v>81</v>
      </c>
      <c r="B509">
        <f>_xlfn.FLOOR.MATH(VLOOKUP(Tbl_RCSThrusters[[#This Row],[RCSThrusters]],primary[[id]:[tier]],2,FALSE),1)</f>
        <v>7</v>
      </c>
      <c r="C509" t="s">
        <v>1158</v>
      </c>
      <c r="G509" t="str">
        <f t="shared" si="8"/>
        <v>RCSThrusters7</v>
      </c>
    </row>
    <row r="510" spans="1:7" x14ac:dyDescent="0.35">
      <c r="A510" t="s">
        <v>121</v>
      </c>
      <c r="B510">
        <f>_xlfn.FLOOR.MATH(VLOOKUP(Tbl_RCSThrusters[[#This Row],[RCSThrusters]],primary[[id]:[tier]],2,FALSE),1)</f>
        <v>8</v>
      </c>
      <c r="C510" t="s">
        <v>1158</v>
      </c>
      <c r="G510" t="str">
        <f t="shared" si="8"/>
        <v>RCSThrusters8</v>
      </c>
    </row>
    <row r="511" spans="1:7" x14ac:dyDescent="0.35">
      <c r="G511" t="str">
        <f t="shared" si="8"/>
        <v/>
      </c>
    </row>
    <row r="512" spans="1:7" x14ac:dyDescent="0.35">
      <c r="G512" t="str">
        <f t="shared" si="8"/>
        <v/>
      </c>
    </row>
    <row r="513" spans="1:7" x14ac:dyDescent="0.35">
      <c r="A513" t="s">
        <v>1159</v>
      </c>
      <c r="B513" t="s">
        <v>250</v>
      </c>
      <c r="C513" t="s">
        <v>1171</v>
      </c>
      <c r="G513" t="str">
        <f t="shared" si="8"/>
        <v>TitleTier</v>
      </c>
    </row>
    <row r="514" spans="1:7" x14ac:dyDescent="0.35">
      <c r="A514" s="18" t="s">
        <v>0</v>
      </c>
      <c r="B514">
        <f>_xlfn.FLOOR.MATH(VLOOKUP(Tbl_SASModules[[#This Row],[SASModules]],primary[[id]:[tier]],2,FALSE),1)</f>
        <v>0</v>
      </c>
      <c r="C514" t="s">
        <v>1159</v>
      </c>
      <c r="G514" t="str">
        <f t="shared" si="8"/>
        <v>SASModules0</v>
      </c>
    </row>
    <row r="515" spans="1:7" x14ac:dyDescent="0.35">
      <c r="A515" t="s">
        <v>1070</v>
      </c>
      <c r="B515">
        <f>_xlfn.FLOOR.MATH(VLOOKUP(Tbl_SASModules[[#This Row],[SASModules]],primary[[id]:[tier]],2,FALSE),1)</f>
        <v>1</v>
      </c>
      <c r="C515" t="s">
        <v>1159</v>
      </c>
      <c r="G515" t="str">
        <f t="shared" si="8"/>
        <v>SASModules1</v>
      </c>
    </row>
    <row r="516" spans="1:7" x14ac:dyDescent="0.35">
      <c r="A516" t="s">
        <v>1013</v>
      </c>
      <c r="B516">
        <f>_xlfn.FLOOR.MATH(VLOOKUP(Tbl_SASModules[[#This Row],[SASModules]],primary[[id]:[tier]],2,FALSE),1)</f>
        <v>2</v>
      </c>
      <c r="C516" t="s">
        <v>1159</v>
      </c>
      <c r="G516" t="str">
        <f t="shared" si="8"/>
        <v>SASModules2</v>
      </c>
    </row>
    <row r="517" spans="1:7" x14ac:dyDescent="0.35">
      <c r="A517" t="s">
        <v>8</v>
      </c>
      <c r="B517">
        <f>_xlfn.FLOOR.MATH(VLOOKUP(Tbl_SASModules[[#This Row],[SASModules]],primary[[id]:[tier]],2,FALSE),1)</f>
        <v>3</v>
      </c>
      <c r="C517" t="s">
        <v>1159</v>
      </c>
      <c r="G517" t="str">
        <f t="shared" si="8"/>
        <v>SASModules3</v>
      </c>
    </row>
    <row r="518" spans="1:7" x14ac:dyDescent="0.35">
      <c r="A518" t="s">
        <v>18</v>
      </c>
      <c r="B518">
        <f>_xlfn.FLOOR.MATH(VLOOKUP(Tbl_SASModules[[#This Row],[SASModules]],primary[[id]:[tier]],2,FALSE),1)</f>
        <v>4</v>
      </c>
      <c r="C518" t="s">
        <v>1159</v>
      </c>
      <c r="G518" t="str">
        <f t="shared" si="8"/>
        <v>SASModules4</v>
      </c>
    </row>
    <row r="519" spans="1:7" x14ac:dyDescent="0.35">
      <c r="A519" t="s">
        <v>32</v>
      </c>
      <c r="B519">
        <f>_xlfn.FLOOR.MATH(VLOOKUP(Tbl_SASModules[[#This Row],[SASModules]],primary[[id]:[tier]],2,FALSE),1)</f>
        <v>5</v>
      </c>
      <c r="C519" t="s">
        <v>1159</v>
      </c>
      <c r="G519" t="str">
        <f t="shared" si="8"/>
        <v>SASModules5</v>
      </c>
    </row>
    <row r="520" spans="1:7" x14ac:dyDescent="0.35">
      <c r="A520" t="s">
        <v>55</v>
      </c>
      <c r="B520">
        <f>_xlfn.FLOOR.MATH(VLOOKUP(Tbl_SASModules[[#This Row],[SASModules]],primary[[id]:[tier]],2,FALSE),1)</f>
        <v>6</v>
      </c>
      <c r="C520" t="s">
        <v>1159</v>
      </c>
      <c r="G520" t="str">
        <f t="shared" si="8"/>
        <v>SASModules6</v>
      </c>
    </row>
    <row r="521" spans="1:7" x14ac:dyDescent="0.35">
      <c r="A521" t="s">
        <v>81</v>
      </c>
      <c r="B521">
        <f>_xlfn.FLOOR.MATH(VLOOKUP(Tbl_SASModules[[#This Row],[SASModules]],primary[[id]:[tier]],2,FALSE),1)</f>
        <v>7</v>
      </c>
      <c r="C521" t="s">
        <v>1159</v>
      </c>
      <c r="G521" t="str">
        <f t="shared" si="8"/>
        <v>SASModules7</v>
      </c>
    </row>
    <row r="522" spans="1:7" x14ac:dyDescent="0.35">
      <c r="A522" t="s">
        <v>121</v>
      </c>
      <c r="B522">
        <f>_xlfn.FLOOR.MATH(VLOOKUP(Tbl_SASModules[[#This Row],[SASModules]],primary[[id]:[tier]],2,FALSE),1)</f>
        <v>8</v>
      </c>
      <c r="C522" t="s">
        <v>1159</v>
      </c>
      <c r="G522" t="str">
        <f t="shared" si="8"/>
        <v>SASModules8</v>
      </c>
    </row>
    <row r="523" spans="1:7" x14ac:dyDescent="0.35">
      <c r="G523" t="str">
        <f t="shared" si="8"/>
        <v/>
      </c>
    </row>
    <row r="524" spans="1:7" x14ac:dyDescent="0.35">
      <c r="G524" t="str">
        <f t="shared" si="8"/>
        <v/>
      </c>
    </row>
    <row r="525" spans="1:7" x14ac:dyDescent="0.35">
      <c r="A525" t="s">
        <v>1160</v>
      </c>
      <c r="B525" t="s">
        <v>250</v>
      </c>
      <c r="C525" t="s">
        <v>1171</v>
      </c>
      <c r="G525" t="str">
        <f t="shared" si="8"/>
        <v>TitleTier</v>
      </c>
    </row>
    <row r="526" spans="1:7" x14ac:dyDescent="0.35">
      <c r="A526" s="18" t="s">
        <v>0</v>
      </c>
      <c r="B526">
        <f>_xlfn.FLOOR.MATH(VLOOKUP(Tbl_LaunchEscape[[#This Row],[LaunchEscape]],primary[[id]:[tier]],2,FALSE),1)</f>
        <v>0</v>
      </c>
      <c r="C526" t="s">
        <v>1160</v>
      </c>
      <c r="G526" t="str">
        <f t="shared" si="8"/>
        <v>LaunchEscape0</v>
      </c>
    </row>
    <row r="527" spans="1:7" x14ac:dyDescent="0.35">
      <c r="A527" t="s">
        <v>1070</v>
      </c>
      <c r="B527">
        <f>_xlfn.FLOOR.MATH(VLOOKUP(Tbl_LaunchEscape[[#This Row],[LaunchEscape]],primary[[id]:[tier]],2,FALSE),1)</f>
        <v>1</v>
      </c>
      <c r="C527" t="s">
        <v>1160</v>
      </c>
      <c r="G527" t="str">
        <f t="shared" ref="G527:G590" si="9">_xlfn.CONCAT(C527,B527)</f>
        <v>LaunchEscape1</v>
      </c>
    </row>
    <row r="528" spans="1:7" x14ac:dyDescent="0.35">
      <c r="A528" t="s">
        <v>1013</v>
      </c>
      <c r="B528">
        <f>_xlfn.FLOOR.MATH(VLOOKUP(Tbl_LaunchEscape[[#This Row],[LaunchEscape]],primary[[id]:[tier]],2,FALSE),1)</f>
        <v>2</v>
      </c>
      <c r="C528" t="s">
        <v>1160</v>
      </c>
      <c r="G528" t="str">
        <f t="shared" si="9"/>
        <v>LaunchEscape2</v>
      </c>
    </row>
    <row r="529" spans="1:7" x14ac:dyDescent="0.35">
      <c r="A529" t="s">
        <v>8</v>
      </c>
      <c r="B529">
        <f>_xlfn.FLOOR.MATH(VLOOKUP(Tbl_LaunchEscape[[#This Row],[LaunchEscape]],primary[[id]:[tier]],2,FALSE),1)</f>
        <v>3</v>
      </c>
      <c r="C529" t="s">
        <v>1160</v>
      </c>
      <c r="G529" t="str">
        <f t="shared" si="9"/>
        <v>LaunchEscape3</v>
      </c>
    </row>
    <row r="530" spans="1:7" x14ac:dyDescent="0.35">
      <c r="A530" t="s">
        <v>18</v>
      </c>
      <c r="B530">
        <f>_xlfn.FLOOR.MATH(VLOOKUP(Tbl_LaunchEscape[[#This Row],[LaunchEscape]],primary[[id]:[tier]],2,FALSE),1)</f>
        <v>4</v>
      </c>
      <c r="C530" t="s">
        <v>1160</v>
      </c>
      <c r="G530" t="str">
        <f t="shared" si="9"/>
        <v>LaunchEscape4</v>
      </c>
    </row>
    <row r="531" spans="1:7" x14ac:dyDescent="0.35">
      <c r="A531" t="s">
        <v>32</v>
      </c>
      <c r="B531">
        <f>_xlfn.FLOOR.MATH(VLOOKUP(Tbl_LaunchEscape[[#This Row],[LaunchEscape]],primary[[id]:[tier]],2,FALSE),1)</f>
        <v>5</v>
      </c>
      <c r="C531" t="s">
        <v>1160</v>
      </c>
      <c r="G531" t="str">
        <f t="shared" si="9"/>
        <v>LaunchEscape5</v>
      </c>
    </row>
    <row r="532" spans="1:7" x14ac:dyDescent="0.35">
      <c r="A532" t="s">
        <v>55</v>
      </c>
      <c r="B532">
        <f>_xlfn.FLOOR.MATH(VLOOKUP(Tbl_LaunchEscape[[#This Row],[LaunchEscape]],primary[[id]:[tier]],2,FALSE),1)</f>
        <v>6</v>
      </c>
      <c r="C532" t="s">
        <v>1160</v>
      </c>
      <c r="G532" t="str">
        <f t="shared" si="9"/>
        <v>LaunchEscape6</v>
      </c>
    </row>
    <row r="533" spans="1:7" x14ac:dyDescent="0.35">
      <c r="A533" t="s">
        <v>81</v>
      </c>
      <c r="B533">
        <f>_xlfn.FLOOR.MATH(VLOOKUP(Tbl_LaunchEscape[[#This Row],[LaunchEscape]],primary[[id]:[tier]],2,FALSE),1)</f>
        <v>7</v>
      </c>
      <c r="C533" t="s">
        <v>1160</v>
      </c>
      <c r="G533" t="str">
        <f t="shared" si="9"/>
        <v>LaunchEscape7</v>
      </c>
    </row>
    <row r="534" spans="1:7" x14ac:dyDescent="0.35">
      <c r="A534" t="s">
        <v>121</v>
      </c>
      <c r="B534">
        <f>_xlfn.FLOOR.MATH(VLOOKUP(Tbl_LaunchEscape[[#This Row],[LaunchEscape]],primary[[id]:[tier]],2,FALSE),1)</f>
        <v>8</v>
      </c>
      <c r="C534" t="s">
        <v>1160</v>
      </c>
      <c r="G534" t="str">
        <f t="shared" si="9"/>
        <v>LaunchEscape8</v>
      </c>
    </row>
    <row r="535" spans="1:7" x14ac:dyDescent="0.35">
      <c r="G535" t="str">
        <f t="shared" si="9"/>
        <v/>
      </c>
    </row>
    <row r="536" spans="1:7" x14ac:dyDescent="0.35">
      <c r="G536" t="str">
        <f t="shared" si="9"/>
        <v/>
      </c>
    </row>
    <row r="537" spans="1:7" x14ac:dyDescent="0.35">
      <c r="A537" t="s">
        <v>1161</v>
      </c>
      <c r="B537" t="s">
        <v>250</v>
      </c>
      <c r="C537" t="s">
        <v>1171</v>
      </c>
      <c r="G537" t="str">
        <f t="shared" si="9"/>
        <v>TitleTier</v>
      </c>
    </row>
    <row r="538" spans="1:7" x14ac:dyDescent="0.35">
      <c r="A538" s="18" t="s">
        <v>0</v>
      </c>
      <c r="B538">
        <f>_xlfn.FLOOR.MATH(VLOOKUP(Tbl_HeatShields[[#This Row],[HeatShields]],primary[[id]:[tier]],2,FALSE),1)</f>
        <v>0</v>
      </c>
      <c r="C538" t="s">
        <v>1161</v>
      </c>
      <c r="G538" t="str">
        <f t="shared" si="9"/>
        <v>HeatShields0</v>
      </c>
    </row>
    <row r="539" spans="1:7" x14ac:dyDescent="0.35">
      <c r="A539" t="s">
        <v>120</v>
      </c>
      <c r="B539">
        <f>_xlfn.FLOOR.MATH(VLOOKUP(Tbl_HeatShields[[#This Row],[HeatShields]],primary[[id]:[tier]],2,FALSE),1)</f>
        <v>1</v>
      </c>
      <c r="C539" t="s">
        <v>1161</v>
      </c>
      <c r="G539" t="str">
        <f t="shared" si="9"/>
        <v>HeatShields1</v>
      </c>
    </row>
    <row r="540" spans="1:7" x14ac:dyDescent="0.35">
      <c r="A540" t="s">
        <v>995</v>
      </c>
      <c r="B540">
        <f>_xlfn.FLOOR.MATH(VLOOKUP(Tbl_HeatShields[[#This Row],[HeatShields]],primary[[id]:[tier]],2,FALSE),1)</f>
        <v>2</v>
      </c>
      <c r="C540" t="s">
        <v>1161</v>
      </c>
      <c r="G540" t="str">
        <f t="shared" si="9"/>
        <v>HeatShields2</v>
      </c>
    </row>
    <row r="541" spans="1:7" x14ac:dyDescent="0.35">
      <c r="A541" t="s">
        <v>15</v>
      </c>
      <c r="B541">
        <f>_xlfn.FLOOR.MATH(VLOOKUP(Tbl_HeatShields[[#This Row],[HeatShields]],primary[[id]:[tier]],2,FALSE),1)</f>
        <v>3</v>
      </c>
      <c r="C541" t="s">
        <v>1161</v>
      </c>
      <c r="G541" t="str">
        <f t="shared" si="9"/>
        <v>HeatShields3</v>
      </c>
    </row>
    <row r="542" spans="1:7" x14ac:dyDescent="0.35">
      <c r="A542" t="s">
        <v>28</v>
      </c>
      <c r="B542">
        <f>_xlfn.FLOOR.MATH(VLOOKUP(Tbl_HeatShields[[#This Row],[HeatShields]],primary[[id]:[tier]],2,FALSE),1)</f>
        <v>4</v>
      </c>
      <c r="C542" t="s">
        <v>1161</v>
      </c>
      <c r="G542" t="str">
        <f t="shared" si="9"/>
        <v>HeatShields4</v>
      </c>
    </row>
    <row r="543" spans="1:7" x14ac:dyDescent="0.35">
      <c r="A543" t="s">
        <v>991</v>
      </c>
      <c r="B543">
        <f>_xlfn.FLOOR.MATH(VLOOKUP(Tbl_HeatShields[[#This Row],[HeatShields]],primary[[id]:[tier]],2,FALSE),1)</f>
        <v>5</v>
      </c>
      <c r="C543" t="s">
        <v>1161</v>
      </c>
      <c r="G543" t="str">
        <f t="shared" si="9"/>
        <v>HeatShields5</v>
      </c>
    </row>
    <row r="544" spans="1:7" x14ac:dyDescent="0.35">
      <c r="A544" t="s">
        <v>103</v>
      </c>
      <c r="B544">
        <f>_xlfn.FLOOR.MATH(VLOOKUP(Tbl_HeatShields[[#This Row],[HeatShields]],primary[[id]:[tier]],2,FALSE),1)</f>
        <v>6</v>
      </c>
      <c r="C544" t="s">
        <v>1161</v>
      </c>
      <c r="G544" t="str">
        <f t="shared" si="9"/>
        <v>HeatShields6</v>
      </c>
    </row>
    <row r="545" spans="1:7" x14ac:dyDescent="0.35">
      <c r="A545" t="s">
        <v>102</v>
      </c>
      <c r="B545">
        <f>_xlfn.FLOOR.MATH(VLOOKUP(Tbl_HeatShields[[#This Row],[HeatShields]],primary[[id]:[tier]],2,FALSE),1)</f>
        <v>7</v>
      </c>
      <c r="C545" t="s">
        <v>1161</v>
      </c>
      <c r="G545" t="str">
        <f t="shared" si="9"/>
        <v>HeatShields7</v>
      </c>
    </row>
    <row r="546" spans="1:7" x14ac:dyDescent="0.35">
      <c r="A546" t="s">
        <v>143</v>
      </c>
      <c r="B546">
        <f>_xlfn.FLOOR.MATH(VLOOKUP(Tbl_HeatShields[[#This Row],[HeatShields]],primary[[id]:[tier]],2,FALSE),1)</f>
        <v>8</v>
      </c>
      <c r="C546" t="s">
        <v>1161</v>
      </c>
      <c r="G546" t="str">
        <f t="shared" si="9"/>
        <v>HeatShields8</v>
      </c>
    </row>
    <row r="547" spans="1:7" x14ac:dyDescent="0.35">
      <c r="A547" t="s">
        <v>172</v>
      </c>
      <c r="B547">
        <f>_xlfn.FLOOR.MATH(VLOOKUP(Tbl_HeatShields[[#This Row],[HeatShields]],primary[[id]:[tier]],2,FALSE),1)</f>
        <v>9</v>
      </c>
      <c r="C547" t="s">
        <v>1161</v>
      </c>
      <c r="G547" t="str">
        <f t="shared" si="9"/>
        <v>HeatShields9</v>
      </c>
    </row>
    <row r="548" spans="1:7" x14ac:dyDescent="0.35">
      <c r="A548" t="s">
        <v>211</v>
      </c>
      <c r="B548">
        <f>_xlfn.FLOOR.MATH(VLOOKUP(Tbl_HeatShields[[#This Row],[HeatShields]],primary[[id]:[tier]],2,FALSE),1)</f>
        <v>10</v>
      </c>
      <c r="C548" t="s">
        <v>1161</v>
      </c>
      <c r="G548" t="str">
        <f t="shared" si="9"/>
        <v>HeatShields10</v>
      </c>
    </row>
    <row r="549" spans="1:7" x14ac:dyDescent="0.35">
      <c r="A549" t="s">
        <v>238</v>
      </c>
      <c r="B549">
        <f>_xlfn.FLOOR.MATH(VLOOKUP(Tbl_HeatShields[[#This Row],[HeatShields]],primary[[id]:[tier]],2,FALSE),1)</f>
        <v>12</v>
      </c>
      <c r="C549" t="s">
        <v>1161</v>
      </c>
      <c r="G549" t="str">
        <f t="shared" si="9"/>
        <v>HeatShields12</v>
      </c>
    </row>
    <row r="550" spans="1:7" x14ac:dyDescent="0.35">
      <c r="G550" t="str">
        <f t="shared" si="9"/>
        <v/>
      </c>
    </row>
    <row r="551" spans="1:7" x14ac:dyDescent="0.35">
      <c r="G551" t="str">
        <f t="shared" si="9"/>
        <v/>
      </c>
    </row>
    <row r="552" spans="1:7" x14ac:dyDescent="0.35">
      <c r="A552" t="s">
        <v>1162</v>
      </c>
      <c r="B552" t="s">
        <v>250</v>
      </c>
      <c r="C552" t="s">
        <v>1171</v>
      </c>
      <c r="G552" t="str">
        <f t="shared" si="9"/>
        <v>TitleTier</v>
      </c>
    </row>
    <row r="553" spans="1:7" x14ac:dyDescent="0.35">
      <c r="A553" s="18" t="s">
        <v>0</v>
      </c>
      <c r="B553">
        <f>_xlfn.FLOOR.MATH(VLOOKUP(Tbl_Thermal[[#This Row],[Thermal]],primary[[id]:[tier]],2,FALSE),1)</f>
        <v>0</v>
      </c>
      <c r="C553" t="s">
        <v>1162</v>
      </c>
      <c r="G553" t="str">
        <f t="shared" si="9"/>
        <v>Thermal0</v>
      </c>
    </row>
    <row r="554" spans="1:7" x14ac:dyDescent="0.35">
      <c r="A554" t="s">
        <v>120</v>
      </c>
      <c r="B554">
        <f>_xlfn.FLOOR.MATH(VLOOKUP(Tbl_Thermal[[#This Row],[Thermal]],primary[[id]:[tier]],2,FALSE),1)</f>
        <v>1</v>
      </c>
      <c r="C554" t="s">
        <v>1162</v>
      </c>
      <c r="G554" t="str">
        <f t="shared" si="9"/>
        <v>Thermal1</v>
      </c>
    </row>
    <row r="555" spans="1:7" x14ac:dyDescent="0.35">
      <c r="A555" t="s">
        <v>995</v>
      </c>
      <c r="B555">
        <f>_xlfn.FLOOR.MATH(VLOOKUP(Tbl_Thermal[[#This Row],[Thermal]],primary[[id]:[tier]],2,FALSE),1)</f>
        <v>2</v>
      </c>
      <c r="C555" t="s">
        <v>1162</v>
      </c>
      <c r="G555" t="str">
        <f t="shared" si="9"/>
        <v>Thermal2</v>
      </c>
    </row>
    <row r="556" spans="1:7" x14ac:dyDescent="0.35">
      <c r="A556" t="s">
        <v>15</v>
      </c>
      <c r="B556">
        <f>_xlfn.FLOOR.MATH(VLOOKUP(Tbl_Thermal[[#This Row],[Thermal]],primary[[id]:[tier]],2,FALSE),1)</f>
        <v>3</v>
      </c>
      <c r="C556" t="s">
        <v>1162</v>
      </c>
      <c r="G556" t="str">
        <f t="shared" si="9"/>
        <v>Thermal3</v>
      </c>
    </row>
    <row r="557" spans="1:7" x14ac:dyDescent="0.35">
      <c r="A557" t="s">
        <v>28</v>
      </c>
      <c r="B557">
        <f>_xlfn.FLOOR.MATH(VLOOKUP(Tbl_Thermal[[#This Row],[Thermal]],primary[[id]:[tier]],2,FALSE),1)</f>
        <v>4</v>
      </c>
      <c r="C557" t="s">
        <v>1162</v>
      </c>
      <c r="G557" t="str">
        <f t="shared" si="9"/>
        <v>Thermal4</v>
      </c>
    </row>
    <row r="558" spans="1:7" x14ac:dyDescent="0.35">
      <c r="A558" t="s">
        <v>991</v>
      </c>
      <c r="B558">
        <f>_xlfn.FLOOR.MATH(VLOOKUP(Tbl_Thermal[[#This Row],[Thermal]],primary[[id]:[tier]],2,FALSE),1)</f>
        <v>5</v>
      </c>
      <c r="C558" t="s">
        <v>1162</v>
      </c>
      <c r="G558" t="str">
        <f t="shared" si="9"/>
        <v>Thermal5</v>
      </c>
    </row>
    <row r="559" spans="1:7" x14ac:dyDescent="0.35">
      <c r="A559" t="s">
        <v>103</v>
      </c>
      <c r="B559">
        <f>_xlfn.FLOOR.MATH(VLOOKUP(Tbl_Thermal[[#This Row],[Thermal]],primary[[id]:[tier]],2,FALSE),1)</f>
        <v>6</v>
      </c>
      <c r="C559" t="s">
        <v>1162</v>
      </c>
      <c r="G559" t="str">
        <f t="shared" si="9"/>
        <v>Thermal6</v>
      </c>
    </row>
    <row r="560" spans="1:7" x14ac:dyDescent="0.35">
      <c r="A560" t="s">
        <v>102</v>
      </c>
      <c r="B560">
        <f>_xlfn.FLOOR.MATH(VLOOKUP(Tbl_Thermal[[#This Row],[Thermal]],primary[[id]:[tier]],2,FALSE),1)</f>
        <v>7</v>
      </c>
      <c r="C560" t="s">
        <v>1162</v>
      </c>
      <c r="G560" t="str">
        <f t="shared" si="9"/>
        <v>Thermal7</v>
      </c>
    </row>
    <row r="561" spans="1:7" x14ac:dyDescent="0.35">
      <c r="A561" t="s">
        <v>143</v>
      </c>
      <c r="B561">
        <f>_xlfn.FLOOR.MATH(VLOOKUP(Tbl_Thermal[[#This Row],[Thermal]],primary[[id]:[tier]],2,FALSE),1)</f>
        <v>8</v>
      </c>
      <c r="C561" t="s">
        <v>1162</v>
      </c>
      <c r="G561" t="str">
        <f t="shared" si="9"/>
        <v>Thermal8</v>
      </c>
    </row>
    <row r="562" spans="1:7" x14ac:dyDescent="0.35">
      <c r="A562" t="s">
        <v>172</v>
      </c>
      <c r="B562">
        <f>_xlfn.FLOOR.MATH(VLOOKUP(Tbl_Thermal[[#This Row],[Thermal]],primary[[id]:[tier]],2,FALSE),1)</f>
        <v>9</v>
      </c>
      <c r="C562" t="s">
        <v>1162</v>
      </c>
      <c r="G562" t="str">
        <f t="shared" si="9"/>
        <v>Thermal9</v>
      </c>
    </row>
    <row r="563" spans="1:7" x14ac:dyDescent="0.35">
      <c r="A563" t="s">
        <v>211</v>
      </c>
      <c r="B563">
        <f>_xlfn.FLOOR.MATH(VLOOKUP(Tbl_Thermal[[#This Row],[Thermal]],primary[[id]:[tier]],2,FALSE),1)</f>
        <v>10</v>
      </c>
      <c r="C563" t="s">
        <v>1162</v>
      </c>
      <c r="G563" t="str">
        <f t="shared" si="9"/>
        <v>Thermal10</v>
      </c>
    </row>
    <row r="564" spans="1:7" x14ac:dyDescent="0.35">
      <c r="A564" t="s">
        <v>238</v>
      </c>
      <c r="B564">
        <f>_xlfn.FLOOR.MATH(VLOOKUP(Tbl_Thermal[[#This Row],[Thermal]],primary[[id]:[tier]],2,FALSE),1)</f>
        <v>12</v>
      </c>
      <c r="C564" t="s">
        <v>1162</v>
      </c>
      <c r="G564" t="str">
        <f t="shared" si="9"/>
        <v>Thermal12</v>
      </c>
    </row>
    <row r="565" spans="1:7" x14ac:dyDescent="0.35">
      <c r="G565" t="str">
        <f t="shared" si="9"/>
        <v/>
      </c>
    </row>
    <row r="566" spans="1:7" x14ac:dyDescent="0.35">
      <c r="G566" t="str">
        <f t="shared" si="9"/>
        <v/>
      </c>
    </row>
    <row r="567" spans="1:7" x14ac:dyDescent="0.35">
      <c r="A567" t="s">
        <v>1163</v>
      </c>
      <c r="B567" t="s">
        <v>250</v>
      </c>
      <c r="C567" t="s">
        <v>1171</v>
      </c>
      <c r="G567" t="str">
        <f t="shared" si="9"/>
        <v>TitleTier</v>
      </c>
    </row>
    <row r="568" spans="1:7" x14ac:dyDescent="0.35">
      <c r="A568" s="18" t="s">
        <v>0</v>
      </c>
      <c r="B568">
        <f>_xlfn.FLOOR.MATH(VLOOKUP(Tbl_Stations[[#This Row],[Stations]],primary[[id]:[tier]],2,FALSE),1)</f>
        <v>0</v>
      </c>
      <c r="C568" t="s">
        <v>1163</v>
      </c>
      <c r="G568" t="str">
        <f t="shared" si="9"/>
        <v>Stations0</v>
      </c>
    </row>
    <row r="569" spans="1:7" x14ac:dyDescent="0.35">
      <c r="A569" t="s">
        <v>120</v>
      </c>
      <c r="B569">
        <f>_xlfn.FLOOR.MATH(VLOOKUP(Tbl_Stations[[#This Row],[Stations]],primary[[id]:[tier]],2,FALSE),1)</f>
        <v>1</v>
      </c>
      <c r="C569" t="s">
        <v>1163</v>
      </c>
      <c r="G569" t="str">
        <f t="shared" si="9"/>
        <v>Stations1</v>
      </c>
    </row>
    <row r="570" spans="1:7" x14ac:dyDescent="0.35">
      <c r="A570" t="s">
        <v>7</v>
      </c>
      <c r="B570">
        <f>_xlfn.FLOOR.MATH(VLOOKUP(Tbl_Stations[[#This Row],[Stations]],primary[[id]:[tier]],2,FALSE),1)</f>
        <v>2</v>
      </c>
      <c r="C570" t="s">
        <v>1163</v>
      </c>
      <c r="G570" t="str">
        <f t="shared" si="9"/>
        <v>Stations2</v>
      </c>
    </row>
    <row r="571" spans="1:7" x14ac:dyDescent="0.35">
      <c r="A571" t="s">
        <v>17</v>
      </c>
      <c r="B571">
        <f>_xlfn.FLOOR.MATH(VLOOKUP(Tbl_Stations[[#This Row],[Stations]],primary[[id]:[tier]],2,FALSE),1)</f>
        <v>3</v>
      </c>
      <c r="C571" t="s">
        <v>1163</v>
      </c>
      <c r="G571" t="str">
        <f t="shared" si="9"/>
        <v>Stations3</v>
      </c>
    </row>
    <row r="572" spans="1:7" x14ac:dyDescent="0.35">
      <c r="A572" t="s">
        <v>53</v>
      </c>
      <c r="B572">
        <f>_xlfn.FLOOR.MATH(VLOOKUP(Tbl_Stations[[#This Row],[Stations]],primary[[id]:[tier]],2,FALSE),1)</f>
        <v>5</v>
      </c>
      <c r="C572" t="s">
        <v>1163</v>
      </c>
      <c r="G572" t="str">
        <f t="shared" si="9"/>
        <v>Stations5</v>
      </c>
    </row>
    <row r="573" spans="1:7" x14ac:dyDescent="0.35">
      <c r="A573" t="s">
        <v>77</v>
      </c>
      <c r="B573">
        <f>_xlfn.FLOOR.MATH(VLOOKUP(Tbl_Stations[[#This Row],[Stations]],primary[[id]:[tier]],2,FALSE),1)</f>
        <v>6</v>
      </c>
      <c r="C573" t="s">
        <v>1163</v>
      </c>
      <c r="G573" t="str">
        <f t="shared" si="9"/>
        <v>Stations6</v>
      </c>
    </row>
    <row r="574" spans="1:7" x14ac:dyDescent="0.35">
      <c r="A574" t="s">
        <v>104</v>
      </c>
      <c r="B574">
        <f>_xlfn.FLOOR.MATH(VLOOKUP(Tbl_Stations[[#This Row],[Stations]],primary[[id]:[tier]],2,FALSE),1)</f>
        <v>7</v>
      </c>
      <c r="C574" t="s">
        <v>1163</v>
      </c>
      <c r="G574" t="str">
        <f t="shared" si="9"/>
        <v>Stations7</v>
      </c>
    </row>
    <row r="575" spans="1:7" x14ac:dyDescent="0.35">
      <c r="A575" t="s">
        <v>146</v>
      </c>
      <c r="B575">
        <f>_xlfn.FLOOR.MATH(VLOOKUP(Tbl_Stations[[#This Row],[Stations]],primary[[id]:[tier]],2,FALSE),1)</f>
        <v>8</v>
      </c>
      <c r="C575" t="s">
        <v>1163</v>
      </c>
      <c r="G575" t="str">
        <f t="shared" si="9"/>
        <v>Stations8</v>
      </c>
    </row>
    <row r="576" spans="1:7" x14ac:dyDescent="0.35">
      <c r="A576" t="s">
        <v>187</v>
      </c>
      <c r="B576">
        <f>_xlfn.FLOOR.MATH(VLOOKUP(Tbl_Stations[[#This Row],[Stations]],primary[[id]:[tier]],2,FALSE),1)</f>
        <v>9</v>
      </c>
      <c r="C576" t="s">
        <v>1163</v>
      </c>
      <c r="G576" t="str">
        <f t="shared" si="9"/>
        <v>Stations9</v>
      </c>
    </row>
    <row r="577" spans="1:7" x14ac:dyDescent="0.35">
      <c r="A577" t="s">
        <v>212</v>
      </c>
      <c r="B577">
        <f>_xlfn.FLOOR.MATH(VLOOKUP(Tbl_Stations[[#This Row],[Stations]],primary[[id]:[tier]],2,FALSE),1)</f>
        <v>10</v>
      </c>
      <c r="C577" t="s">
        <v>1163</v>
      </c>
      <c r="G577" t="str">
        <f t="shared" si="9"/>
        <v>Stations10</v>
      </c>
    </row>
    <row r="578" spans="1:7" x14ac:dyDescent="0.35">
      <c r="A578" t="s">
        <v>188</v>
      </c>
      <c r="B578">
        <f>_xlfn.FLOOR.MATH(VLOOKUP(Tbl_Stations[[#This Row],[Stations]],primary[[id]:[tier]],2,FALSE),1)</f>
        <v>11</v>
      </c>
      <c r="C578" t="s">
        <v>1163</v>
      </c>
      <c r="G578" t="str">
        <f t="shared" si="9"/>
        <v>Stations11</v>
      </c>
    </row>
    <row r="579" spans="1:7" x14ac:dyDescent="0.35">
      <c r="A579" t="s">
        <v>189</v>
      </c>
      <c r="B579">
        <f>_xlfn.FLOOR.MATH(VLOOKUP(Tbl_Stations[[#This Row],[Stations]],primary[[id]:[tier]],2,FALSE),1)</f>
        <v>12</v>
      </c>
      <c r="C579" t="s">
        <v>1163</v>
      </c>
      <c r="G579" t="str">
        <f t="shared" si="9"/>
        <v>Stations12</v>
      </c>
    </row>
    <row r="580" spans="1:7" x14ac:dyDescent="0.35">
      <c r="G580" t="str">
        <f t="shared" si="9"/>
        <v/>
      </c>
    </row>
    <row r="581" spans="1:7" x14ac:dyDescent="0.35">
      <c r="G581" t="str">
        <f t="shared" si="9"/>
        <v/>
      </c>
    </row>
    <row r="582" spans="1:7" x14ac:dyDescent="0.35">
      <c r="A582" s="18" t="s">
        <v>1164</v>
      </c>
      <c r="B582" t="s">
        <v>250</v>
      </c>
      <c r="C582" t="s">
        <v>1171</v>
      </c>
      <c r="G582" t="str">
        <f t="shared" si="9"/>
        <v>TitleTier</v>
      </c>
    </row>
    <row r="583" spans="1:7" x14ac:dyDescent="0.35">
      <c r="A583" s="18" t="s">
        <v>0</v>
      </c>
      <c r="B583">
        <f>_xlfn.FLOOR.MATH(VLOOKUP(Tbl_Colonization[[#This Row],[Colonization]],primary[[id]:[tier]],2,FALSE),1)</f>
        <v>0</v>
      </c>
      <c r="C583" s="18" t="s">
        <v>1164</v>
      </c>
      <c r="D583" s="18"/>
      <c r="E583" s="18"/>
      <c r="F583" s="18"/>
      <c r="G583" t="str">
        <f t="shared" si="9"/>
        <v>Colonization0</v>
      </c>
    </row>
    <row r="584" spans="1:7" x14ac:dyDescent="0.35">
      <c r="A584" t="s">
        <v>120</v>
      </c>
      <c r="B584">
        <f>_xlfn.FLOOR.MATH(VLOOKUP(Tbl_Colonization[[#This Row],[Colonization]],primary[[id]:[tier]],2,FALSE),1)</f>
        <v>1</v>
      </c>
      <c r="C584" s="18" t="s">
        <v>1164</v>
      </c>
      <c r="D584" s="18"/>
      <c r="E584" s="18"/>
      <c r="F584" s="18"/>
      <c r="G584" t="str">
        <f t="shared" si="9"/>
        <v>Colonization1</v>
      </c>
    </row>
    <row r="585" spans="1:7" x14ac:dyDescent="0.35">
      <c r="A585" t="s">
        <v>7</v>
      </c>
      <c r="B585">
        <f>_xlfn.FLOOR.MATH(VLOOKUP(Tbl_Colonization[[#This Row],[Colonization]],primary[[id]:[tier]],2,FALSE),1)</f>
        <v>2</v>
      </c>
      <c r="C585" s="18" t="s">
        <v>1164</v>
      </c>
      <c r="D585" s="18"/>
      <c r="E585" s="18"/>
      <c r="F585" s="18"/>
      <c r="G585" t="str">
        <f t="shared" si="9"/>
        <v>Colonization2</v>
      </c>
    </row>
    <row r="586" spans="1:7" x14ac:dyDescent="0.35">
      <c r="A586" t="s">
        <v>17</v>
      </c>
      <c r="B586">
        <f>_xlfn.FLOOR.MATH(VLOOKUP(Tbl_Colonization[[#This Row],[Colonization]],primary[[id]:[tier]],2,FALSE),1)</f>
        <v>3</v>
      </c>
      <c r="C586" s="18" t="s">
        <v>1164</v>
      </c>
      <c r="D586" s="18"/>
      <c r="E586" s="18"/>
      <c r="F586" s="18"/>
      <c r="G586" t="str">
        <f t="shared" si="9"/>
        <v>Colonization3</v>
      </c>
    </row>
    <row r="587" spans="1:7" x14ac:dyDescent="0.35">
      <c r="A587" t="s">
        <v>53</v>
      </c>
      <c r="B587">
        <f>_xlfn.FLOOR.MATH(VLOOKUP(Tbl_Colonization[[#This Row],[Colonization]],primary[[id]:[tier]],2,FALSE),1)</f>
        <v>5</v>
      </c>
      <c r="C587" s="18" t="s">
        <v>1164</v>
      </c>
      <c r="D587" s="18"/>
      <c r="E587" s="18"/>
      <c r="F587" s="18"/>
      <c r="G587" t="str">
        <f t="shared" si="9"/>
        <v>Colonization5</v>
      </c>
    </row>
    <row r="588" spans="1:7" x14ac:dyDescent="0.35">
      <c r="A588" t="s">
        <v>77</v>
      </c>
      <c r="B588">
        <f>_xlfn.FLOOR.MATH(VLOOKUP(Tbl_Colonization[[#This Row],[Colonization]],primary[[id]:[tier]],2,FALSE),1)</f>
        <v>6</v>
      </c>
      <c r="C588" s="18" t="s">
        <v>1164</v>
      </c>
      <c r="D588" s="18"/>
      <c r="E588" s="18"/>
      <c r="F588" s="18"/>
      <c r="G588" t="str">
        <f t="shared" si="9"/>
        <v>Colonization6</v>
      </c>
    </row>
    <row r="589" spans="1:7" x14ac:dyDescent="0.35">
      <c r="A589" t="s">
        <v>104</v>
      </c>
      <c r="B589">
        <f>_xlfn.FLOOR.MATH(VLOOKUP(Tbl_Colonization[[#This Row],[Colonization]],primary[[id]:[tier]],2,FALSE),1)</f>
        <v>7</v>
      </c>
      <c r="C589" s="18" t="s">
        <v>1164</v>
      </c>
      <c r="D589" s="18"/>
      <c r="E589" s="18"/>
      <c r="F589" s="18"/>
      <c r="G589" t="str">
        <f t="shared" si="9"/>
        <v>Colonization7</v>
      </c>
    </row>
    <row r="590" spans="1:7" x14ac:dyDescent="0.35">
      <c r="A590" t="s">
        <v>146</v>
      </c>
      <c r="B590">
        <f>_xlfn.FLOOR.MATH(VLOOKUP(Tbl_Colonization[[#This Row],[Colonization]],primary[[id]:[tier]],2,FALSE),1)</f>
        <v>8</v>
      </c>
      <c r="C590" s="18" t="s">
        <v>1164</v>
      </c>
      <c r="D590" s="18"/>
      <c r="E590" s="18"/>
      <c r="F590" s="18"/>
      <c r="G590" t="str">
        <f t="shared" si="9"/>
        <v>Colonization8</v>
      </c>
    </row>
    <row r="591" spans="1:7" x14ac:dyDescent="0.35">
      <c r="A591" t="s">
        <v>187</v>
      </c>
      <c r="B591">
        <f>_xlfn.FLOOR.MATH(VLOOKUP(Tbl_Colonization[[#This Row],[Colonization]],primary[[id]:[tier]],2,FALSE),1)</f>
        <v>9</v>
      </c>
      <c r="C591" s="18" t="s">
        <v>1164</v>
      </c>
      <c r="D591" s="18"/>
      <c r="E591" s="18"/>
      <c r="F591" s="18"/>
      <c r="G591" t="str">
        <f t="shared" ref="G591:G654" si="10">_xlfn.CONCAT(C591,B591)</f>
        <v>Colonization9</v>
      </c>
    </row>
    <row r="592" spans="1:7" x14ac:dyDescent="0.35">
      <c r="A592" t="s">
        <v>212</v>
      </c>
      <c r="B592">
        <f>_xlfn.FLOOR.MATH(VLOOKUP(Tbl_Colonization[[#This Row],[Colonization]],primary[[id]:[tier]],2,FALSE),1)</f>
        <v>10</v>
      </c>
      <c r="C592" s="18" t="s">
        <v>1164</v>
      </c>
      <c r="D592" s="18"/>
      <c r="E592" s="18"/>
      <c r="F592" s="18"/>
      <c r="G592" t="str">
        <f t="shared" si="10"/>
        <v>Colonization10</v>
      </c>
    </row>
    <row r="593" spans="1:7" x14ac:dyDescent="0.35">
      <c r="A593" t="s">
        <v>188</v>
      </c>
      <c r="B593">
        <f>_xlfn.FLOOR.MATH(VLOOKUP(Tbl_Colonization[[#This Row],[Colonization]],primary[[id]:[tier]],2,FALSE),1)</f>
        <v>11</v>
      </c>
      <c r="C593" s="18" t="s">
        <v>1164</v>
      </c>
      <c r="D593" s="18"/>
      <c r="E593" s="18"/>
      <c r="F593" s="18"/>
      <c r="G593" t="str">
        <f t="shared" si="10"/>
        <v>Colonization11</v>
      </c>
    </row>
    <row r="594" spans="1:7" x14ac:dyDescent="0.35">
      <c r="A594" t="s">
        <v>189</v>
      </c>
      <c r="B594">
        <f>_xlfn.FLOOR.MATH(VLOOKUP(Tbl_Colonization[[#This Row],[Colonization]],primary[[id]:[tier]],2,FALSE),1)</f>
        <v>12</v>
      </c>
      <c r="C594" s="18" t="s">
        <v>1164</v>
      </c>
      <c r="D594" s="18"/>
      <c r="E594" s="18"/>
      <c r="F594" s="18"/>
      <c r="G594" t="str">
        <f t="shared" si="10"/>
        <v>Colonization12</v>
      </c>
    </row>
    <row r="595" spans="1:7" x14ac:dyDescent="0.35">
      <c r="G595" t="str">
        <f t="shared" si="10"/>
        <v/>
      </c>
    </row>
    <row r="596" spans="1:7" x14ac:dyDescent="0.35">
      <c r="G596" t="str">
        <f t="shared" si="10"/>
        <v/>
      </c>
    </row>
    <row r="597" spans="1:7" x14ac:dyDescent="0.35">
      <c r="A597" s="18" t="s">
        <v>1165</v>
      </c>
      <c r="B597" t="s">
        <v>250</v>
      </c>
      <c r="C597" t="s">
        <v>1171</v>
      </c>
      <c r="G597" t="str">
        <f t="shared" si="10"/>
        <v>TitleTier</v>
      </c>
    </row>
    <row r="598" spans="1:7" x14ac:dyDescent="0.35">
      <c r="A598" s="18" t="s">
        <v>0</v>
      </c>
      <c r="B598">
        <f>_xlfn.FLOOR.MATH(VLOOKUP(Tbl_LifeSupport[[#This Row],[LifeSupport]],primary[[id]:[tier]],2,FALSE),1)</f>
        <v>0</v>
      </c>
      <c r="C598" s="18" t="s">
        <v>1165</v>
      </c>
      <c r="D598" s="18"/>
      <c r="E598" s="18"/>
      <c r="F598" s="18"/>
      <c r="G598" t="str">
        <f t="shared" si="10"/>
        <v>LifeSupport0</v>
      </c>
    </row>
    <row r="599" spans="1:7" x14ac:dyDescent="0.35">
      <c r="A599" t="s">
        <v>120</v>
      </c>
      <c r="B599">
        <f>_xlfn.FLOOR.MATH(VLOOKUP(Tbl_LifeSupport[[#This Row],[LifeSupport]],primary[[id]:[tier]],2,FALSE),1)</f>
        <v>1</v>
      </c>
      <c r="C599" s="18" t="s">
        <v>1165</v>
      </c>
      <c r="D599" s="18"/>
      <c r="E599" s="18"/>
      <c r="F599" s="18"/>
      <c r="G599" t="str">
        <f t="shared" si="10"/>
        <v>LifeSupport1</v>
      </c>
    </row>
    <row r="600" spans="1:7" x14ac:dyDescent="0.35">
      <c r="A600" t="s">
        <v>7</v>
      </c>
      <c r="B600">
        <f>_xlfn.FLOOR.MATH(VLOOKUP(Tbl_LifeSupport[[#This Row],[LifeSupport]],primary[[id]:[tier]],2,FALSE),1)</f>
        <v>2</v>
      </c>
      <c r="C600" s="18" t="s">
        <v>1165</v>
      </c>
      <c r="D600" s="18"/>
      <c r="E600" s="18"/>
      <c r="F600" s="18"/>
      <c r="G600" t="str">
        <f t="shared" si="10"/>
        <v>LifeSupport2</v>
      </c>
    </row>
    <row r="601" spans="1:7" x14ac:dyDescent="0.35">
      <c r="A601" t="s">
        <v>17</v>
      </c>
      <c r="B601">
        <f>_xlfn.FLOOR.MATH(VLOOKUP(Tbl_LifeSupport[[#This Row],[LifeSupport]],primary[[id]:[tier]],2,FALSE),1)</f>
        <v>3</v>
      </c>
      <c r="C601" s="18" t="s">
        <v>1165</v>
      </c>
      <c r="D601" s="18"/>
      <c r="E601" s="18"/>
      <c r="F601" s="18"/>
      <c r="G601" t="str">
        <f t="shared" si="10"/>
        <v>LifeSupport3</v>
      </c>
    </row>
    <row r="602" spans="1:7" x14ac:dyDescent="0.35">
      <c r="A602" t="s">
        <v>53</v>
      </c>
      <c r="B602">
        <f>_xlfn.FLOOR.MATH(VLOOKUP(Tbl_LifeSupport[[#This Row],[LifeSupport]],primary[[id]:[tier]],2,FALSE),1)</f>
        <v>5</v>
      </c>
      <c r="C602" s="18" t="s">
        <v>1165</v>
      </c>
      <c r="D602" s="18"/>
      <c r="E602" s="18"/>
      <c r="F602" s="18"/>
      <c r="G602" t="str">
        <f t="shared" si="10"/>
        <v>LifeSupport5</v>
      </c>
    </row>
    <row r="603" spans="1:7" x14ac:dyDescent="0.35">
      <c r="A603" t="s">
        <v>77</v>
      </c>
      <c r="B603">
        <f>_xlfn.FLOOR.MATH(VLOOKUP(Tbl_LifeSupport[[#This Row],[LifeSupport]],primary[[id]:[tier]],2,FALSE),1)</f>
        <v>6</v>
      </c>
      <c r="C603" s="18" t="s">
        <v>1165</v>
      </c>
      <c r="D603" s="18"/>
      <c r="E603" s="18"/>
      <c r="F603" s="18"/>
      <c r="G603" t="str">
        <f t="shared" si="10"/>
        <v>LifeSupport6</v>
      </c>
    </row>
    <row r="604" spans="1:7" x14ac:dyDescent="0.35">
      <c r="A604" t="s">
        <v>104</v>
      </c>
      <c r="B604">
        <f>_xlfn.FLOOR.MATH(VLOOKUP(Tbl_LifeSupport[[#This Row],[LifeSupport]],primary[[id]:[tier]],2,FALSE),1)</f>
        <v>7</v>
      </c>
      <c r="C604" s="18" t="s">
        <v>1165</v>
      </c>
      <c r="D604" s="18"/>
      <c r="E604" s="18"/>
      <c r="F604" s="18"/>
      <c r="G604" t="str">
        <f t="shared" si="10"/>
        <v>LifeSupport7</v>
      </c>
    </row>
    <row r="605" spans="1:7" x14ac:dyDescent="0.35">
      <c r="A605" t="s">
        <v>146</v>
      </c>
      <c r="B605">
        <f>_xlfn.FLOOR.MATH(VLOOKUP(Tbl_LifeSupport[[#This Row],[LifeSupport]],primary[[id]:[tier]],2,FALSE),1)</f>
        <v>8</v>
      </c>
      <c r="C605" s="18" t="s">
        <v>1165</v>
      </c>
      <c r="D605" s="18"/>
      <c r="E605" s="18"/>
      <c r="F605" s="18"/>
      <c r="G605" t="str">
        <f t="shared" si="10"/>
        <v>LifeSupport8</v>
      </c>
    </row>
    <row r="606" spans="1:7" x14ac:dyDescent="0.35">
      <c r="A606" t="s">
        <v>187</v>
      </c>
      <c r="B606">
        <f>_xlfn.FLOOR.MATH(VLOOKUP(Tbl_LifeSupport[[#This Row],[LifeSupport]],primary[[id]:[tier]],2,FALSE),1)</f>
        <v>9</v>
      </c>
      <c r="C606" s="18" t="s">
        <v>1165</v>
      </c>
      <c r="D606" s="18"/>
      <c r="E606" s="18"/>
      <c r="F606" s="18"/>
      <c r="G606" t="str">
        <f t="shared" si="10"/>
        <v>LifeSupport9</v>
      </c>
    </row>
    <row r="607" spans="1:7" x14ac:dyDescent="0.35">
      <c r="A607" t="s">
        <v>212</v>
      </c>
      <c r="B607">
        <f>_xlfn.FLOOR.MATH(VLOOKUP(Tbl_LifeSupport[[#This Row],[LifeSupport]],primary[[id]:[tier]],2,FALSE),1)</f>
        <v>10</v>
      </c>
      <c r="C607" s="18" t="s">
        <v>1165</v>
      </c>
      <c r="D607" s="18"/>
      <c r="E607" s="18"/>
      <c r="F607" s="18"/>
      <c r="G607" t="str">
        <f t="shared" si="10"/>
        <v>LifeSupport10</v>
      </c>
    </row>
    <row r="608" spans="1:7" x14ac:dyDescent="0.35">
      <c r="A608" t="s">
        <v>188</v>
      </c>
      <c r="B608">
        <f>_xlfn.FLOOR.MATH(VLOOKUP(Tbl_LifeSupport[[#This Row],[LifeSupport]],primary[[id]:[tier]],2,FALSE),1)</f>
        <v>11</v>
      </c>
      <c r="C608" s="18" t="s">
        <v>1165</v>
      </c>
      <c r="D608" s="18"/>
      <c r="E608" s="18"/>
      <c r="F608" s="18"/>
      <c r="G608" t="str">
        <f t="shared" si="10"/>
        <v>LifeSupport11</v>
      </c>
    </row>
    <row r="609" spans="1:7" x14ac:dyDescent="0.35">
      <c r="A609" t="s">
        <v>189</v>
      </c>
      <c r="B609">
        <f>_xlfn.FLOOR.MATH(VLOOKUP(Tbl_LifeSupport[[#This Row],[LifeSupport]],primary[[id]:[tier]],2,FALSE),1)</f>
        <v>12</v>
      </c>
      <c r="C609" s="18" t="s">
        <v>1165</v>
      </c>
      <c r="D609" s="18"/>
      <c r="E609" s="18"/>
      <c r="F609" s="18"/>
      <c r="G609" t="str">
        <f t="shared" si="10"/>
        <v>LifeSupport12</v>
      </c>
    </row>
    <row r="610" spans="1:7" x14ac:dyDescent="0.35">
      <c r="G610" t="str">
        <f t="shared" si="10"/>
        <v/>
      </c>
    </row>
    <row r="611" spans="1:7" x14ac:dyDescent="0.35">
      <c r="G611" t="str">
        <f t="shared" si="10"/>
        <v/>
      </c>
    </row>
    <row r="612" spans="1:7" x14ac:dyDescent="0.35">
      <c r="A612" s="18" t="s">
        <v>1166</v>
      </c>
      <c r="B612" t="s">
        <v>250</v>
      </c>
      <c r="C612" t="s">
        <v>1171</v>
      </c>
      <c r="G612" t="str">
        <f t="shared" si="10"/>
        <v>TitleTier</v>
      </c>
    </row>
    <row r="613" spans="1:7" x14ac:dyDescent="0.35">
      <c r="A613" s="18" t="s">
        <v>0</v>
      </c>
      <c r="B613">
        <f>_xlfn.FLOOR.MATH(VLOOKUP(Tbl_Storage[[#This Row],[Storage]],primary[[id]:[tier]],2,FALSE),1)</f>
        <v>0</v>
      </c>
      <c r="C613" s="18" t="s">
        <v>1166</v>
      </c>
      <c r="D613" s="18"/>
      <c r="E613" s="18"/>
      <c r="F613" s="18"/>
      <c r="G613" t="str">
        <f t="shared" si="10"/>
        <v>Storage0</v>
      </c>
    </row>
    <row r="614" spans="1:7" x14ac:dyDescent="0.35">
      <c r="A614" t="s">
        <v>120</v>
      </c>
      <c r="B614">
        <f>_xlfn.FLOOR.MATH(VLOOKUP(Tbl_Storage[[#This Row],[Storage]],primary[[id]:[tier]],2,FALSE),1)</f>
        <v>1</v>
      </c>
      <c r="C614" s="18" t="s">
        <v>1166</v>
      </c>
      <c r="D614" s="18"/>
      <c r="E614" s="18"/>
      <c r="F614" s="18"/>
      <c r="G614" t="str">
        <f t="shared" si="10"/>
        <v>Storage1</v>
      </c>
    </row>
    <row r="615" spans="1:7" x14ac:dyDescent="0.35">
      <c r="A615" t="s">
        <v>7</v>
      </c>
      <c r="B615">
        <f>_xlfn.FLOOR.MATH(VLOOKUP(Tbl_Storage[[#This Row],[Storage]],primary[[id]:[tier]],2,FALSE),1)</f>
        <v>2</v>
      </c>
      <c r="C615" s="18" t="s">
        <v>1166</v>
      </c>
      <c r="D615" s="18"/>
      <c r="E615" s="18"/>
      <c r="F615" s="18"/>
      <c r="G615" t="str">
        <f t="shared" si="10"/>
        <v>Storage2</v>
      </c>
    </row>
    <row r="616" spans="1:7" x14ac:dyDescent="0.35">
      <c r="A616" t="s">
        <v>17</v>
      </c>
      <c r="B616">
        <f>_xlfn.FLOOR.MATH(VLOOKUP(Tbl_Storage[[#This Row],[Storage]],primary[[id]:[tier]],2,FALSE),1)</f>
        <v>3</v>
      </c>
      <c r="C616" s="18" t="s">
        <v>1166</v>
      </c>
      <c r="D616" s="18"/>
      <c r="E616" s="18"/>
      <c r="F616" s="18"/>
      <c r="G616" t="str">
        <f t="shared" si="10"/>
        <v>Storage3</v>
      </c>
    </row>
    <row r="617" spans="1:7" x14ac:dyDescent="0.35">
      <c r="A617" t="s">
        <v>54</v>
      </c>
      <c r="B617">
        <f>_xlfn.FLOOR.MATH(VLOOKUP(Tbl_Storage[[#This Row],[Storage]],primary[[id]:[tier]],2,FALSE),1)</f>
        <v>5</v>
      </c>
      <c r="C617" s="18" t="s">
        <v>1166</v>
      </c>
      <c r="D617" s="18"/>
      <c r="E617" s="18"/>
      <c r="F617" s="18"/>
      <c r="G617" t="str">
        <f t="shared" si="10"/>
        <v>Storage5</v>
      </c>
    </row>
    <row r="618" spans="1:7" x14ac:dyDescent="0.35">
      <c r="A618" t="s">
        <v>78</v>
      </c>
      <c r="B618">
        <f>_xlfn.FLOOR.MATH(VLOOKUP(Tbl_Storage[[#This Row],[Storage]],primary[[id]:[tier]],2,FALSE),1)</f>
        <v>6</v>
      </c>
      <c r="C618" s="18" t="s">
        <v>1166</v>
      </c>
      <c r="D618" s="18"/>
      <c r="E618" s="18"/>
      <c r="F618" s="18"/>
      <c r="G618" t="str">
        <f t="shared" si="10"/>
        <v>Storage6</v>
      </c>
    </row>
    <row r="619" spans="1:7" x14ac:dyDescent="0.35">
      <c r="A619" t="s">
        <v>105</v>
      </c>
      <c r="B619">
        <f>_xlfn.FLOOR.MATH(VLOOKUP(Tbl_Storage[[#This Row],[Storage]],primary[[id]:[tier]],2,FALSE),1)</f>
        <v>7</v>
      </c>
      <c r="C619" s="18" t="s">
        <v>1166</v>
      </c>
      <c r="D619" s="18"/>
      <c r="E619" s="18"/>
      <c r="F619" s="18"/>
      <c r="G619" t="str">
        <f t="shared" si="10"/>
        <v>Storage7</v>
      </c>
    </row>
    <row r="620" spans="1:7" x14ac:dyDescent="0.35">
      <c r="A620" t="s">
        <v>147</v>
      </c>
      <c r="B620">
        <f>_xlfn.FLOOR.MATH(VLOOKUP(Tbl_Storage[[#This Row],[Storage]],primary[[id]:[tier]],2,FALSE),1)</f>
        <v>8</v>
      </c>
      <c r="C620" s="18" t="s">
        <v>1166</v>
      </c>
      <c r="D620" s="18"/>
      <c r="E620" s="18"/>
      <c r="F620" s="18"/>
      <c r="G620" t="str">
        <f t="shared" si="10"/>
        <v>Storage8</v>
      </c>
    </row>
    <row r="621" spans="1:7" x14ac:dyDescent="0.35">
      <c r="A621" t="s">
        <v>186</v>
      </c>
      <c r="B621">
        <f>_xlfn.FLOOR.MATH(VLOOKUP(Tbl_Storage[[#This Row],[Storage]],primary[[id]:[tier]],2,FALSE),1)</f>
        <v>9</v>
      </c>
      <c r="C621" s="18" t="s">
        <v>1166</v>
      </c>
      <c r="D621" s="18"/>
      <c r="E621" s="18"/>
      <c r="F621" s="18"/>
      <c r="G621" t="str">
        <f t="shared" si="10"/>
        <v>Storage9</v>
      </c>
    </row>
    <row r="622" spans="1:7" x14ac:dyDescent="0.35">
      <c r="A622" t="s">
        <v>213</v>
      </c>
      <c r="B622">
        <f>_xlfn.FLOOR.MATH(VLOOKUP(Tbl_Storage[[#This Row],[Storage]],primary[[id]:[tier]],2,FALSE),1)</f>
        <v>10</v>
      </c>
      <c r="C622" s="18" t="s">
        <v>1166</v>
      </c>
      <c r="D622" s="18"/>
      <c r="E622" s="18"/>
      <c r="F622" s="18"/>
      <c r="G622" t="str">
        <f t="shared" si="10"/>
        <v>Storage10</v>
      </c>
    </row>
    <row r="623" spans="1:7" x14ac:dyDescent="0.35">
      <c r="A623" t="s">
        <v>229</v>
      </c>
      <c r="B623">
        <f>_xlfn.FLOOR.MATH(VLOOKUP(Tbl_Storage[[#This Row],[Storage]],primary[[id]:[tier]],2,FALSE),1)</f>
        <v>11</v>
      </c>
      <c r="C623" s="18" t="s">
        <v>1166</v>
      </c>
      <c r="D623" s="18"/>
      <c r="E623" s="18"/>
      <c r="F623" s="18"/>
      <c r="G623" t="str">
        <f t="shared" si="10"/>
        <v>Storage11</v>
      </c>
    </row>
    <row r="624" spans="1:7" x14ac:dyDescent="0.35">
      <c r="A624" t="s">
        <v>189</v>
      </c>
      <c r="B624">
        <f>_xlfn.FLOOR.MATH(VLOOKUP(Tbl_Storage[[#This Row],[Storage]],primary[[id]:[tier]],2,FALSE),1)</f>
        <v>12</v>
      </c>
      <c r="C624" s="18" t="s">
        <v>1166</v>
      </c>
      <c r="D624" s="18"/>
      <c r="E624" s="18"/>
      <c r="F624" s="18"/>
      <c r="G624" t="str">
        <f t="shared" si="10"/>
        <v>Storage12</v>
      </c>
    </row>
    <row r="625" spans="1:7" x14ac:dyDescent="0.35">
      <c r="G625" t="str">
        <f t="shared" si="10"/>
        <v/>
      </c>
    </row>
    <row r="626" spans="1:7" x14ac:dyDescent="0.35">
      <c r="G626" t="str">
        <f t="shared" si="10"/>
        <v/>
      </c>
    </row>
    <row r="627" spans="1:7" x14ac:dyDescent="0.35">
      <c r="A627" s="18" t="s">
        <v>1167</v>
      </c>
      <c r="B627" t="s">
        <v>250</v>
      </c>
      <c r="C627" t="s">
        <v>1171</v>
      </c>
      <c r="G627" t="str">
        <f t="shared" si="10"/>
        <v>TitleTier</v>
      </c>
    </row>
    <row r="628" spans="1:7" x14ac:dyDescent="0.35">
      <c r="A628" s="18" t="s">
        <v>0</v>
      </c>
      <c r="B628">
        <f>_xlfn.FLOOR.MATH(VLOOKUP(Tbl_Resources[[#This Row],[Resources]],primary[[id]:[tier]],2,FALSE),1)</f>
        <v>0</v>
      </c>
      <c r="C628" s="18" t="s">
        <v>1167</v>
      </c>
      <c r="D628" s="18"/>
      <c r="E628" s="18"/>
      <c r="F628" s="18"/>
      <c r="G628" t="str">
        <f t="shared" si="10"/>
        <v>Resources0</v>
      </c>
    </row>
    <row r="629" spans="1:7" x14ac:dyDescent="0.35">
      <c r="A629" t="s">
        <v>120</v>
      </c>
      <c r="B629">
        <f>_xlfn.FLOOR.MATH(VLOOKUP(Tbl_Resources[[#This Row],[Resources]],primary[[id]:[tier]],2,FALSE),1)</f>
        <v>1</v>
      </c>
      <c r="C629" s="18" t="s">
        <v>1167</v>
      </c>
      <c r="D629" s="18"/>
      <c r="E629" s="18"/>
      <c r="F629" s="18"/>
      <c r="G629" t="str">
        <f t="shared" si="10"/>
        <v>Resources1</v>
      </c>
    </row>
    <row r="630" spans="1:7" x14ac:dyDescent="0.35">
      <c r="A630" t="s">
        <v>7</v>
      </c>
      <c r="B630">
        <f>_xlfn.FLOOR.MATH(VLOOKUP(Tbl_Resources[[#This Row],[Resources]],primary[[id]:[tier]],2,FALSE),1)</f>
        <v>2</v>
      </c>
      <c r="C630" s="18" t="s">
        <v>1167</v>
      </c>
      <c r="D630" s="18"/>
      <c r="E630" s="18"/>
      <c r="F630" s="18"/>
      <c r="G630" t="str">
        <f t="shared" si="10"/>
        <v>Resources2</v>
      </c>
    </row>
    <row r="631" spans="1:7" x14ac:dyDescent="0.35">
      <c r="A631" t="s">
        <v>17</v>
      </c>
      <c r="B631">
        <f>_xlfn.FLOOR.MATH(VLOOKUP(Tbl_Resources[[#This Row],[Resources]],primary[[id]:[tier]],2,FALSE),1)</f>
        <v>3</v>
      </c>
      <c r="C631" s="18" t="s">
        <v>1167</v>
      </c>
      <c r="D631" s="18"/>
      <c r="E631" s="18"/>
      <c r="F631" s="18"/>
      <c r="G631" t="str">
        <f t="shared" si="10"/>
        <v>Resources3</v>
      </c>
    </row>
    <row r="632" spans="1:7" x14ac:dyDescent="0.35">
      <c r="A632" t="s">
        <v>54</v>
      </c>
      <c r="B632">
        <f>_xlfn.FLOOR.MATH(VLOOKUP(Tbl_Resources[[#This Row],[Resources]],primary[[id]:[tier]],2,FALSE),1)</f>
        <v>5</v>
      </c>
      <c r="C632" s="18" t="s">
        <v>1167</v>
      </c>
      <c r="D632" s="18"/>
      <c r="E632" s="18"/>
      <c r="F632" s="18"/>
      <c r="G632" t="str">
        <f t="shared" si="10"/>
        <v>Resources5</v>
      </c>
    </row>
    <row r="633" spans="1:7" x14ac:dyDescent="0.35">
      <c r="A633" t="s">
        <v>78</v>
      </c>
      <c r="B633">
        <f>_xlfn.FLOOR.MATH(VLOOKUP(Tbl_Resources[[#This Row],[Resources]],primary[[id]:[tier]],2,FALSE),1)</f>
        <v>6</v>
      </c>
      <c r="C633" s="18" t="s">
        <v>1167</v>
      </c>
      <c r="D633" s="18"/>
      <c r="E633" s="18"/>
      <c r="F633" s="18"/>
      <c r="G633" t="str">
        <f t="shared" si="10"/>
        <v>Resources6</v>
      </c>
    </row>
    <row r="634" spans="1:7" x14ac:dyDescent="0.35">
      <c r="A634" t="s">
        <v>105</v>
      </c>
      <c r="B634">
        <f>_xlfn.FLOOR.MATH(VLOOKUP(Tbl_Resources[[#This Row],[Resources]],primary[[id]:[tier]],2,FALSE),1)</f>
        <v>7</v>
      </c>
      <c r="C634" s="18" t="s">
        <v>1167</v>
      </c>
      <c r="D634" s="18"/>
      <c r="E634" s="18"/>
      <c r="F634" s="18"/>
      <c r="G634" t="str">
        <f t="shared" si="10"/>
        <v>Resources7</v>
      </c>
    </row>
    <row r="635" spans="1:7" x14ac:dyDescent="0.35">
      <c r="A635" t="s">
        <v>147</v>
      </c>
      <c r="B635">
        <f>_xlfn.FLOOR.MATH(VLOOKUP(Tbl_Resources[[#This Row],[Resources]],primary[[id]:[tier]],2,FALSE),1)</f>
        <v>8</v>
      </c>
      <c r="C635" s="18" t="s">
        <v>1167</v>
      </c>
      <c r="D635" s="18"/>
      <c r="E635" s="18"/>
      <c r="F635" s="18"/>
      <c r="G635" t="str">
        <f t="shared" si="10"/>
        <v>Resources8</v>
      </c>
    </row>
    <row r="636" spans="1:7" x14ac:dyDescent="0.35">
      <c r="A636" t="s">
        <v>186</v>
      </c>
      <c r="B636">
        <f>_xlfn.FLOOR.MATH(VLOOKUP(Tbl_Resources[[#This Row],[Resources]],primary[[id]:[tier]],2,FALSE),1)</f>
        <v>9</v>
      </c>
      <c r="C636" s="18" t="s">
        <v>1167</v>
      </c>
      <c r="D636" s="18"/>
      <c r="E636" s="18"/>
      <c r="F636" s="18"/>
      <c r="G636" t="str">
        <f t="shared" si="10"/>
        <v>Resources9</v>
      </c>
    </row>
    <row r="637" spans="1:7" x14ac:dyDescent="0.35">
      <c r="A637" t="s">
        <v>213</v>
      </c>
      <c r="B637">
        <f>_xlfn.FLOOR.MATH(VLOOKUP(Tbl_Resources[[#This Row],[Resources]],primary[[id]:[tier]],2,FALSE),1)</f>
        <v>10</v>
      </c>
      <c r="C637" s="18" t="s">
        <v>1167</v>
      </c>
      <c r="D637" s="18"/>
      <c r="E637" s="18"/>
      <c r="F637" s="18"/>
      <c r="G637" t="str">
        <f t="shared" si="10"/>
        <v>Resources10</v>
      </c>
    </row>
    <row r="638" spans="1:7" x14ac:dyDescent="0.35">
      <c r="A638" t="s">
        <v>229</v>
      </c>
      <c r="B638">
        <f>_xlfn.FLOOR.MATH(VLOOKUP(Tbl_Resources[[#This Row],[Resources]],primary[[id]:[tier]],2,FALSE),1)</f>
        <v>11</v>
      </c>
      <c r="C638" s="18" t="s">
        <v>1167</v>
      </c>
      <c r="D638" s="18"/>
      <c r="E638" s="18"/>
      <c r="F638" s="18"/>
      <c r="G638" t="str">
        <f t="shared" si="10"/>
        <v>Resources11</v>
      </c>
    </row>
    <row r="639" spans="1:7" x14ac:dyDescent="0.35">
      <c r="A639" t="s">
        <v>189</v>
      </c>
      <c r="B639">
        <f>_xlfn.FLOOR.MATH(VLOOKUP(Tbl_Resources[[#This Row],[Resources]],primary[[id]:[tier]],2,FALSE),1)</f>
        <v>12</v>
      </c>
      <c r="C639" s="18" t="s">
        <v>1167</v>
      </c>
      <c r="D639" s="18"/>
      <c r="E639" s="18"/>
      <c r="F639" s="18"/>
      <c r="G639" t="str">
        <f t="shared" si="10"/>
        <v>Resources12</v>
      </c>
    </row>
    <row r="640" spans="1:7" x14ac:dyDescent="0.35">
      <c r="G640" t="str">
        <f t="shared" si="10"/>
        <v/>
      </c>
    </row>
    <row r="641" spans="1:7" x14ac:dyDescent="0.35">
      <c r="G641" t="str">
        <f t="shared" si="10"/>
        <v/>
      </c>
    </row>
    <row r="642" spans="1:7" x14ac:dyDescent="0.35">
      <c r="A642" t="s">
        <v>1175</v>
      </c>
      <c r="B642" t="s">
        <v>250</v>
      </c>
      <c r="C642" t="s">
        <v>1171</v>
      </c>
      <c r="G642" t="str">
        <f t="shared" si="10"/>
        <v>TitleTier</v>
      </c>
    </row>
    <row r="643" spans="1:7" x14ac:dyDescent="0.35">
      <c r="A643" s="18" t="s">
        <v>0</v>
      </c>
      <c r="B643">
        <f>_xlfn.FLOOR.MATH(VLOOKUP(Tbl_ScienceProbes[[#This Row],[ScienceProbe]],primary[[id]:[tier]],2,FALSE),1)</f>
        <v>0</v>
      </c>
      <c r="C643" t="s">
        <v>1175</v>
      </c>
      <c r="G643" t="str">
        <f t="shared" si="10"/>
        <v>ScienceProbe0</v>
      </c>
    </row>
    <row r="644" spans="1:7" x14ac:dyDescent="0.35">
      <c r="A644" t="s">
        <v>120</v>
      </c>
      <c r="B644">
        <f>_xlfn.FLOOR.MATH(VLOOKUP(Tbl_ScienceProbes[[#This Row],[ScienceProbe]],primary[[id]:[tier]],2,FALSE),1)</f>
        <v>1</v>
      </c>
      <c r="C644" t="s">
        <v>1175</v>
      </c>
      <c r="G644" t="str">
        <f t="shared" si="10"/>
        <v>ScienceProbe1</v>
      </c>
    </row>
    <row r="645" spans="1:7" x14ac:dyDescent="0.35">
      <c r="A645" t="s">
        <v>16</v>
      </c>
      <c r="B645">
        <f>_xlfn.FLOOR.MATH(VLOOKUP(Tbl_ScienceProbes[[#This Row],[ScienceProbe]],primary[[id]:[tier]],2,FALSE),1)</f>
        <v>3</v>
      </c>
      <c r="C645" t="s">
        <v>1175</v>
      </c>
      <c r="G645" t="str">
        <f t="shared" si="10"/>
        <v>ScienceProbe3</v>
      </c>
    </row>
    <row r="646" spans="1:7" x14ac:dyDescent="0.35">
      <c r="A646" t="s">
        <v>30</v>
      </c>
      <c r="B646">
        <f>_xlfn.FLOOR.MATH(VLOOKUP(Tbl_ScienceProbes[[#This Row],[ScienceProbe]],primary[[id]:[tier]],2,FALSE),1)</f>
        <v>4</v>
      </c>
      <c r="C646" t="s">
        <v>1175</v>
      </c>
      <c r="G646" t="str">
        <f t="shared" si="10"/>
        <v>ScienceProbe4</v>
      </c>
    </row>
    <row r="647" spans="1:7" x14ac:dyDescent="0.35">
      <c r="A647" t="s">
        <v>50</v>
      </c>
      <c r="B647">
        <f>_xlfn.FLOOR.MATH(VLOOKUP(Tbl_ScienceProbes[[#This Row],[ScienceProbe]],primary[[id]:[tier]],2,FALSE),1)</f>
        <v>5</v>
      </c>
      <c r="C647" t="s">
        <v>1175</v>
      </c>
      <c r="G647" t="str">
        <f t="shared" si="10"/>
        <v>ScienceProbe5</v>
      </c>
    </row>
    <row r="648" spans="1:7" x14ac:dyDescent="0.35">
      <c r="A648" t="s">
        <v>73</v>
      </c>
      <c r="B648">
        <f>_xlfn.FLOOR.MATH(VLOOKUP(Tbl_ScienceProbes[[#This Row],[ScienceProbe]],primary[[id]:[tier]],2,FALSE),1)</f>
        <v>6</v>
      </c>
      <c r="C648" t="s">
        <v>1175</v>
      </c>
      <c r="G648" t="str">
        <f t="shared" si="10"/>
        <v>ScienceProbe6</v>
      </c>
    </row>
    <row r="649" spans="1:7" x14ac:dyDescent="0.35">
      <c r="A649" t="s">
        <v>97</v>
      </c>
      <c r="B649">
        <f>_xlfn.FLOOR.MATH(VLOOKUP(Tbl_ScienceProbes[[#This Row],[ScienceProbe]],primary[[id]:[tier]],2,FALSE),1)</f>
        <v>7</v>
      </c>
      <c r="C649" t="s">
        <v>1175</v>
      </c>
      <c r="G649" t="str">
        <f t="shared" si="10"/>
        <v>ScienceProbe7</v>
      </c>
    </row>
    <row r="650" spans="1:7" x14ac:dyDescent="0.35">
      <c r="A650" t="s">
        <v>136</v>
      </c>
      <c r="B650">
        <f>_xlfn.FLOOR.MATH(VLOOKUP(Tbl_ScienceProbes[[#This Row],[ScienceProbe]],primary[[id]:[tier]],2,FALSE),1)</f>
        <v>8</v>
      </c>
      <c r="C650" t="s">
        <v>1175</v>
      </c>
      <c r="G650" t="str">
        <f t="shared" si="10"/>
        <v>ScienceProbe8</v>
      </c>
    </row>
    <row r="651" spans="1:7" x14ac:dyDescent="0.35">
      <c r="A651" t="s">
        <v>168</v>
      </c>
      <c r="B651">
        <f>_xlfn.FLOOR.MATH(VLOOKUP(Tbl_ScienceProbes[[#This Row],[ScienceProbe]],primary[[id]:[tier]],2,FALSE),1)</f>
        <v>9</v>
      </c>
      <c r="C651" t="s">
        <v>1175</v>
      </c>
      <c r="G651" t="str">
        <f t="shared" si="10"/>
        <v>ScienceProbe9</v>
      </c>
    </row>
    <row r="652" spans="1:7" x14ac:dyDescent="0.35">
      <c r="A652" t="s">
        <v>209</v>
      </c>
      <c r="B652">
        <f>_xlfn.FLOOR.MATH(VLOOKUP(Tbl_ScienceProbes[[#This Row],[ScienceProbe]],primary[[id]:[tier]],2,FALSE),1)</f>
        <v>10</v>
      </c>
      <c r="C652" t="s">
        <v>1175</v>
      </c>
      <c r="G652" t="str">
        <f t="shared" si="10"/>
        <v>ScienceProbe10</v>
      </c>
    </row>
    <row r="653" spans="1:7" x14ac:dyDescent="0.35">
      <c r="A653" t="s">
        <v>224</v>
      </c>
      <c r="B653">
        <f>_xlfn.FLOOR.MATH(VLOOKUP(Tbl_ScienceProbes[[#This Row],[ScienceProbe]],primary[[id]:[tier]],2,FALSE),1)</f>
        <v>11</v>
      </c>
      <c r="C653" t="s">
        <v>1175</v>
      </c>
      <c r="G653" t="str">
        <f t="shared" si="10"/>
        <v>ScienceProbe11</v>
      </c>
    </row>
    <row r="654" spans="1:7" x14ac:dyDescent="0.35">
      <c r="A654" t="s">
        <v>225</v>
      </c>
      <c r="B654">
        <f>_xlfn.FLOOR.MATH(VLOOKUP(Tbl_ScienceProbes[[#This Row],[ScienceProbe]],primary[[id]:[tier]],2,FALSE),1)</f>
        <v>12</v>
      </c>
      <c r="C654" t="s">
        <v>1175</v>
      </c>
      <c r="G654" t="str">
        <f t="shared" si="10"/>
        <v>ScienceProbe12</v>
      </c>
    </row>
    <row r="655" spans="1:7" x14ac:dyDescent="0.35">
      <c r="A655" t="s">
        <v>226</v>
      </c>
      <c r="B655">
        <f>_xlfn.FLOOR.MATH(VLOOKUP(Tbl_ScienceProbes[[#This Row],[ScienceProbe]],primary[[id]:[tier]],2,FALSE),1)</f>
        <v>13</v>
      </c>
      <c r="C655" t="s">
        <v>1175</v>
      </c>
      <c r="G655" t="str">
        <f t="shared" ref="G655:G681" si="11">_xlfn.CONCAT(C655,B655)</f>
        <v>ScienceProbe13</v>
      </c>
    </row>
    <row r="656" spans="1:7" x14ac:dyDescent="0.35">
      <c r="G656" t="str">
        <f t="shared" si="11"/>
        <v/>
      </c>
    </row>
    <row r="657" spans="1:7" x14ac:dyDescent="0.35">
      <c r="G657" t="str">
        <f t="shared" si="11"/>
        <v/>
      </c>
    </row>
    <row r="658" spans="1:7" x14ac:dyDescent="0.35">
      <c r="A658" t="s">
        <v>1176</v>
      </c>
      <c r="B658" t="s">
        <v>250</v>
      </c>
      <c r="C658" t="s">
        <v>1171</v>
      </c>
      <c r="G658" t="str">
        <f t="shared" si="11"/>
        <v>TitleTier</v>
      </c>
    </row>
    <row r="659" spans="1:7" x14ac:dyDescent="0.35">
      <c r="A659" s="18" t="s">
        <v>0</v>
      </c>
      <c r="B659">
        <f>_xlfn.FLOOR.MATH(VLOOKUP(Tbl_ScienceGround[[#This Row],[ScienceGround]],primary[[id]:[tier]],2,FALSE),1)</f>
        <v>0</v>
      </c>
      <c r="C659" t="s">
        <v>1175</v>
      </c>
      <c r="G659" t="str">
        <f t="shared" si="11"/>
        <v>ScienceProbe0</v>
      </c>
    </row>
    <row r="660" spans="1:7" x14ac:dyDescent="0.35">
      <c r="A660" t="s">
        <v>120</v>
      </c>
      <c r="B660">
        <f>_xlfn.FLOOR.MATH(VLOOKUP(Tbl_ScienceGround[[#This Row],[ScienceGround]],primary[[id]:[tier]],2,FALSE),1)</f>
        <v>1</v>
      </c>
      <c r="C660" t="s">
        <v>1175</v>
      </c>
      <c r="G660" t="str">
        <f t="shared" si="11"/>
        <v>ScienceProbe1</v>
      </c>
    </row>
    <row r="661" spans="1:7" x14ac:dyDescent="0.35">
      <c r="A661" t="s">
        <v>16</v>
      </c>
      <c r="B661">
        <f>_xlfn.FLOOR.MATH(VLOOKUP(Tbl_ScienceGround[[#This Row],[ScienceGround]],primary[[id]:[tier]],2,FALSE),1)</f>
        <v>3</v>
      </c>
      <c r="C661" t="s">
        <v>1175</v>
      </c>
      <c r="G661" t="str">
        <f t="shared" si="11"/>
        <v>ScienceProbe3</v>
      </c>
    </row>
    <row r="662" spans="1:7" x14ac:dyDescent="0.35">
      <c r="A662" t="s">
        <v>138</v>
      </c>
      <c r="B662">
        <f>_xlfn.FLOOR.MATH(VLOOKUP(Tbl_ScienceGround[[#This Row],[ScienceGround]],primary[[id]:[tier]],2,FALSE),1)</f>
        <v>4</v>
      </c>
      <c r="C662" t="s">
        <v>1175</v>
      </c>
      <c r="G662" t="str">
        <f t="shared" si="11"/>
        <v>ScienceProbe4</v>
      </c>
    </row>
    <row r="663" spans="1:7" x14ac:dyDescent="0.35">
      <c r="A663" t="s">
        <v>51</v>
      </c>
      <c r="B663">
        <f>_xlfn.FLOOR.MATH(VLOOKUP(Tbl_ScienceGround[[#This Row],[ScienceGround]],primary[[id]:[tier]],2,FALSE),1)</f>
        <v>5</v>
      </c>
      <c r="C663" t="s">
        <v>1175</v>
      </c>
      <c r="G663" t="str">
        <f t="shared" si="11"/>
        <v>ScienceProbe5</v>
      </c>
    </row>
    <row r="664" spans="1:7" x14ac:dyDescent="0.35">
      <c r="A664" t="s">
        <v>75</v>
      </c>
      <c r="B664">
        <f>_xlfn.FLOOR.MATH(VLOOKUP(Tbl_ScienceGround[[#This Row],[ScienceGround]],primary[[id]:[tier]],2,FALSE),1)</f>
        <v>6</v>
      </c>
      <c r="C664" t="s">
        <v>1175</v>
      </c>
      <c r="G664" t="str">
        <f t="shared" si="11"/>
        <v>ScienceProbe6</v>
      </c>
    </row>
    <row r="665" spans="1:7" x14ac:dyDescent="0.35">
      <c r="A665" t="s">
        <v>100</v>
      </c>
      <c r="B665">
        <f>_xlfn.FLOOR.MATH(VLOOKUP(Tbl_ScienceGround[[#This Row],[ScienceGround]],primary[[id]:[tier]],2,FALSE),1)</f>
        <v>7</v>
      </c>
      <c r="C665" t="s">
        <v>1175</v>
      </c>
      <c r="G665" t="str">
        <f t="shared" si="11"/>
        <v>ScienceProbe7</v>
      </c>
    </row>
    <row r="666" spans="1:7" x14ac:dyDescent="0.35">
      <c r="A666" t="s">
        <v>137</v>
      </c>
      <c r="B666">
        <f>_xlfn.FLOOR.MATH(VLOOKUP(Tbl_ScienceGround[[#This Row],[ScienceGround]],primary[[id]:[tier]],2,FALSE),1)</f>
        <v>8</v>
      </c>
      <c r="C666" t="s">
        <v>1175</v>
      </c>
      <c r="G666" t="str">
        <f t="shared" si="11"/>
        <v>ScienceProbe8</v>
      </c>
    </row>
    <row r="667" spans="1:7" x14ac:dyDescent="0.35">
      <c r="A667" t="s">
        <v>169</v>
      </c>
      <c r="B667">
        <f>_xlfn.FLOOR.MATH(VLOOKUP(Tbl_ScienceGround[[#This Row],[ScienceGround]],primary[[id]:[tier]],2,FALSE),1)</f>
        <v>9</v>
      </c>
      <c r="C667" t="s">
        <v>1175</v>
      </c>
      <c r="G667" t="str">
        <f t="shared" si="11"/>
        <v>ScienceProbe9</v>
      </c>
    </row>
    <row r="668" spans="1:7" x14ac:dyDescent="0.35">
      <c r="A668" t="s">
        <v>170</v>
      </c>
      <c r="B668">
        <f>_xlfn.FLOOR.MATH(VLOOKUP(Tbl_ScienceGround[[#This Row],[ScienceGround]],primary[[id]:[tier]],2,FALSE),1)</f>
        <v>10</v>
      </c>
      <c r="C668" t="s">
        <v>1175</v>
      </c>
      <c r="G668" t="str">
        <f t="shared" si="11"/>
        <v>ScienceProbe10</v>
      </c>
    </row>
    <row r="669" spans="1:7" x14ac:dyDescent="0.35">
      <c r="A669" t="s">
        <v>224</v>
      </c>
      <c r="B669">
        <f>_xlfn.FLOOR.MATH(VLOOKUP(Tbl_ScienceGround[[#This Row],[ScienceGround]],primary[[id]:[tier]],2,FALSE),1)</f>
        <v>11</v>
      </c>
      <c r="C669" t="s">
        <v>1175</v>
      </c>
      <c r="G669" t="str">
        <f t="shared" si="11"/>
        <v>ScienceProbe11</v>
      </c>
    </row>
    <row r="670" spans="1:7" x14ac:dyDescent="0.35">
      <c r="A670" t="s">
        <v>225</v>
      </c>
      <c r="B670">
        <f>_xlfn.FLOOR.MATH(VLOOKUP(Tbl_ScienceGround[[#This Row],[ScienceGround]],primary[[id]:[tier]],2,FALSE),1)</f>
        <v>12</v>
      </c>
      <c r="C670" t="s">
        <v>1175</v>
      </c>
      <c r="G670" t="str">
        <f t="shared" si="11"/>
        <v>ScienceProbe12</v>
      </c>
    </row>
    <row r="671" spans="1:7" x14ac:dyDescent="0.35">
      <c r="A671" t="s">
        <v>226</v>
      </c>
      <c r="B671">
        <f>_xlfn.FLOOR.MATH(VLOOKUP(Tbl_ScienceGround[[#This Row],[ScienceGround]],primary[[id]:[tier]],2,FALSE),1)</f>
        <v>13</v>
      </c>
      <c r="C671" t="s">
        <v>1175</v>
      </c>
      <c r="G671" t="str">
        <f t="shared" si="11"/>
        <v>ScienceProbe13</v>
      </c>
    </row>
    <row r="672" spans="1:7" x14ac:dyDescent="0.35">
      <c r="G672" t="str">
        <f t="shared" si="11"/>
        <v/>
      </c>
    </row>
    <row r="673" spans="1:7" x14ac:dyDescent="0.35">
      <c r="G673" t="str">
        <f t="shared" si="11"/>
        <v/>
      </c>
    </row>
    <row r="674" spans="1:7" x14ac:dyDescent="0.35">
      <c r="A674" t="s">
        <v>1177</v>
      </c>
      <c r="B674" t="s">
        <v>250</v>
      </c>
      <c r="C674" t="s">
        <v>1171</v>
      </c>
      <c r="G674" t="str">
        <f t="shared" si="11"/>
        <v>TitleTier</v>
      </c>
    </row>
    <row r="675" spans="1:7" x14ac:dyDescent="0.35">
      <c r="A675" s="18" t="s">
        <v>3</v>
      </c>
      <c r="B675">
        <f>_xlfn.FLOOR.MATH(VLOOKUP(Tbl_OtherParts[[#This Row],[OtherParts]],primary[[id]:[tier]],2,FALSE),1)</f>
        <v>0</v>
      </c>
      <c r="C675" t="s">
        <v>1177</v>
      </c>
      <c r="G675" t="str">
        <f t="shared" si="11"/>
        <v>OtherParts0</v>
      </c>
    </row>
    <row r="676" spans="1:7" x14ac:dyDescent="0.35">
      <c r="G676" t="str">
        <f t="shared" si="11"/>
        <v/>
      </c>
    </row>
    <row r="677" spans="1:7" x14ac:dyDescent="0.35">
      <c r="G677" t="str">
        <f t="shared" si="11"/>
        <v/>
      </c>
    </row>
    <row r="678" spans="1:7" x14ac:dyDescent="0.35">
      <c r="A678" t="s">
        <v>1178</v>
      </c>
      <c r="B678" t="s">
        <v>250</v>
      </c>
      <c r="C678" t="s">
        <v>1171</v>
      </c>
      <c r="G678" t="str">
        <f t="shared" si="11"/>
        <v>TitleTier</v>
      </c>
    </row>
    <row r="679" spans="1:7" x14ac:dyDescent="0.35">
      <c r="A679" s="18" t="s">
        <v>1179</v>
      </c>
      <c r="B679">
        <v>0</v>
      </c>
      <c r="C679" t="s">
        <v>1178</v>
      </c>
      <c r="G679" t="str">
        <f t="shared" si="11"/>
        <v>Unresearchable0</v>
      </c>
    </row>
    <row r="680" spans="1:7" x14ac:dyDescent="0.35">
      <c r="G680" t="str">
        <f t="shared" si="11"/>
        <v/>
      </c>
    </row>
    <row r="681" spans="1:7" x14ac:dyDescent="0.35">
      <c r="G681" t="str">
        <f t="shared" si="11"/>
        <v/>
      </c>
    </row>
  </sheetData>
  <phoneticPr fontId="4" type="noConversion"/>
  <dataValidations count="1">
    <dataValidation type="list" allowBlank="1" showInputMessage="1" showErrorMessage="1" sqref="A114:A120 A6:A15 A19:A28 A32:A42 A46:A56 A313:A324 A86:A96 A100:A110 A213:A224 A228:A239 A198:A209 A243:A255 A259:A272 A276:A279 A283:A294 A298:A309 A60:A71 A73:A84 D283:E283 D285:E294 D298:E309 D313:E324" xr:uid="{6A078507-F607-4653-81E6-99E58AA83B6D}">
      <formula1>INDIRECT("primary[id]")</formula1>
    </dataValidation>
  </dataValidations>
  <pageMargins left="0.7" right="0.7" top="0.75" bottom="0.75" header="0.3" footer="0.3"/>
  <tableParts count="5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A124:A128 A132:A134 A138:A149 A153:A164 A168:A179 A183:A194 A328:A334 A338:A340 A344:A353 A357:A364 A368:A371 A375:A382 A386 A390:A401 A405:A412 A416:A417 A421 A425:A435 A439:A447 A451:A463 A467:A476 A480:A488 A492:A498 A502:A510 A514:A522 A526:A534 A538:A549 A553:A564 A568:A579 A583:A594 A598:A609 A613:A624 A628:A639 A643:A655 A659:A671 A675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262</v>
      </c>
      <c r="B1" t="s">
        <v>262</v>
      </c>
      <c r="D1" t="s">
        <v>273</v>
      </c>
      <c r="F1" t="s">
        <v>351</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_xlfn._xlws.FILTER(primary[id],ISNUMBER(SEARCH(Templates!K1,primary[id])),"Not Found")</f>
        <v>deprecated</v>
      </c>
      <c r="D2" t="s">
        <v>269</v>
      </c>
      <c r="F2" s="18" t="s">
        <v>352</v>
      </c>
      <c r="H2">
        <v>2</v>
      </c>
      <c r="I2">
        <f>TreeDesign!I4</f>
        <v>0</v>
      </c>
    </row>
    <row r="3" spans="1:9" x14ac:dyDescent="0.35">
      <c r="A3" t="str">
        <v>generalLaunchPad</v>
      </c>
      <c r="B3" t="str">
        <v>generalLaunchPad</v>
      </c>
      <c r="D3" t="s">
        <v>270</v>
      </c>
      <c r="F3" s="18" t="s">
        <v>353</v>
      </c>
      <c r="H3">
        <v>3</v>
      </c>
      <c r="I3">
        <f>TreeDesign!I5</f>
        <v>0</v>
      </c>
    </row>
    <row r="4" spans="1:9" x14ac:dyDescent="0.35">
      <c r="A4" t="str">
        <v>launchPlates</v>
      </c>
      <c r="B4" t="str">
        <v>launchPlates</v>
      </c>
      <c r="D4" t="s">
        <v>271</v>
      </c>
      <c r="H4">
        <v>4</v>
      </c>
      <c r="I4">
        <f>TreeDesign!I6</f>
        <v>0</v>
      </c>
    </row>
    <row r="5" spans="1:9" x14ac:dyDescent="0.35">
      <c r="A5" t="str">
        <v>launchStands</v>
      </c>
      <c r="B5" t="str">
        <v>launchStands</v>
      </c>
      <c r="D5" t="s">
        <v>272</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F26" sqref="F26"/>
    </sheetView>
  </sheetViews>
  <sheetFormatPr defaultRowHeight="14.5" x14ac:dyDescent="0.35"/>
  <cols>
    <col min="2" max="2" width="8.1796875" customWidth="1"/>
    <col min="3" max="11" width="13.6328125" customWidth="1"/>
    <col min="12" max="12" width="10.81640625" customWidth="1"/>
  </cols>
  <sheetData>
    <row r="2" spans="2:12" ht="21" x14ac:dyDescent="0.5">
      <c r="C2" s="57" t="s">
        <v>319</v>
      </c>
      <c r="D2" s="57"/>
      <c r="E2" s="57"/>
      <c r="F2" s="57"/>
      <c r="G2" s="57" t="s">
        <v>320</v>
      </c>
      <c r="H2" s="57"/>
      <c r="I2" s="57"/>
      <c r="J2" s="57"/>
      <c r="K2" s="26"/>
      <c r="L2" s="27"/>
    </row>
    <row r="3" spans="2:12" x14ac:dyDescent="0.35">
      <c r="B3" s="8" t="s">
        <v>250</v>
      </c>
      <c r="C3" s="5" t="s">
        <v>251</v>
      </c>
      <c r="D3" s="9" t="s">
        <v>253</v>
      </c>
      <c r="E3" s="9" t="s">
        <v>1103</v>
      </c>
      <c r="F3" s="10" t="s">
        <v>255</v>
      </c>
      <c r="G3" s="5" t="s">
        <v>251</v>
      </c>
      <c r="H3" s="9" t="s">
        <v>253</v>
      </c>
      <c r="I3" s="9" t="s">
        <v>254</v>
      </c>
      <c r="J3" s="9" t="s">
        <v>255</v>
      </c>
      <c r="K3" s="8" t="s">
        <v>252</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1">
        <v>0</v>
      </c>
      <c r="H35" s="49"/>
      <c r="I35" s="50">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1">
        <v>0</v>
      </c>
      <c r="H36" s="49"/>
      <c r="I36" s="50">
        <f t="shared" ref="I36" si="6">H36*G36</f>
        <v>0</v>
      </c>
      <c r="J36" s="12">
        <f t="shared" ref="J36" si="7">J35+I36</f>
        <v>175304</v>
      </c>
      <c r="K36" s="7" t="str">
        <f t="shared" ref="K36" si="8">IFERROR(TEXT((F36-J36)/J36,"0%"),"N/A")</f>
        <v>85%</v>
      </c>
    </row>
    <row r="37" spans="2:11" x14ac:dyDescent="0.35">
      <c r="B37" s="48">
        <v>14.5</v>
      </c>
      <c r="C37" s="6">
        <f>COUNTIF(TreeDesign!B$3:B$600,B37)</f>
        <v>0</v>
      </c>
      <c r="D37" s="25">
        <f>ROUND(AVERAGE(D36,D38),0)</f>
        <v>8545</v>
      </c>
      <c r="E37" s="13">
        <f>SUMIF(primary[tier],TierCosts!B37,primary[cost])</f>
        <v>0</v>
      </c>
      <c r="F37" s="12">
        <f t="shared" si="5"/>
        <v>324971</v>
      </c>
      <c r="G37" s="27"/>
      <c r="H37" s="49"/>
      <c r="I37" s="50"/>
      <c r="J37" s="13"/>
      <c r="K37" s="11"/>
    </row>
    <row r="38" spans="2:11" x14ac:dyDescent="0.35">
      <c r="B38" s="48">
        <v>15</v>
      </c>
      <c r="C38" s="6">
        <f>COUNTIF(TreeDesign!B$3:B$600,B38)</f>
        <v>3</v>
      </c>
      <c r="D38" s="25">
        <f>ROUND(D36*1.5,0)</f>
        <v>10254</v>
      </c>
      <c r="E38" s="13">
        <f>SUMIF(primary[tier],TierCosts!B38,primary[cost])</f>
        <v>20508</v>
      </c>
      <c r="F38" s="12">
        <f t="shared" si="5"/>
        <v>345479</v>
      </c>
      <c r="G38" s="27"/>
      <c r="H38" s="49"/>
      <c r="I38" s="50"/>
      <c r="J38" s="13"/>
      <c r="K38" s="11"/>
    </row>
    <row r="39" spans="2:11" x14ac:dyDescent="0.35">
      <c r="B39" t="s">
        <v>1104</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O26"/>
  <sheetViews>
    <sheetView workbookViewId="0">
      <selection activeCell="C10" sqref="C10"/>
    </sheetView>
  </sheetViews>
  <sheetFormatPr defaultRowHeight="14.5" x14ac:dyDescent="0.35"/>
  <cols>
    <col min="1" max="1" width="19.7265625" bestFit="1" customWidth="1"/>
    <col min="3" max="3" width="24.7265625" bestFit="1" customWidth="1"/>
    <col min="4" max="4" width="24.7265625" customWidth="1"/>
    <col min="5" max="5" width="8.6328125" customWidth="1"/>
    <col min="6" max="6" width="16.6328125" customWidth="1"/>
    <col min="8" max="8" width="24.7265625" customWidth="1"/>
    <col min="9" max="9" width="9.26953125" customWidth="1"/>
    <col min="10" max="10" width="10.81640625" customWidth="1"/>
    <col min="12" max="12" width="16.6328125" customWidth="1"/>
  </cols>
  <sheetData>
    <row r="1" spans="1:15" x14ac:dyDescent="0.35">
      <c r="A1" t="s">
        <v>1185</v>
      </c>
      <c r="C1" t="s">
        <v>1198</v>
      </c>
      <c r="D1" t="s">
        <v>1237</v>
      </c>
      <c r="F1" t="s">
        <v>1203</v>
      </c>
      <c r="H1" t="s">
        <v>1211</v>
      </c>
      <c r="J1" t="s">
        <v>1217</v>
      </c>
      <c r="L1" t="s">
        <v>1212</v>
      </c>
      <c r="M1" t="s">
        <v>1182</v>
      </c>
    </row>
    <row r="2" spans="1:15" x14ac:dyDescent="0.35">
      <c r="A2" t="s">
        <v>1198</v>
      </c>
      <c r="C2" t="s">
        <v>1199</v>
      </c>
      <c r="D2" t="s">
        <v>1238</v>
      </c>
      <c r="F2" t="s">
        <v>1204</v>
      </c>
      <c r="H2" t="s">
        <v>1255</v>
      </c>
      <c r="J2" t="s">
        <v>1218</v>
      </c>
      <c r="K2" s="27"/>
      <c r="L2" s="22" t="s">
        <v>1239</v>
      </c>
      <c r="M2" s="22" t="s">
        <v>305</v>
      </c>
      <c r="N2" s="27"/>
      <c r="O2" s="27"/>
    </row>
    <row r="3" spans="1:15" x14ac:dyDescent="0.35">
      <c r="A3" t="s">
        <v>1211</v>
      </c>
      <c r="C3" t="s">
        <v>1195</v>
      </c>
      <c r="D3" t="s">
        <v>1200</v>
      </c>
      <c r="F3" t="s">
        <v>1205</v>
      </c>
      <c r="H3" t="s">
        <v>1257</v>
      </c>
      <c r="J3" t="s">
        <v>1219</v>
      </c>
      <c r="K3" s="27"/>
      <c r="L3" s="27" t="s">
        <v>1213</v>
      </c>
      <c r="M3" s="27" t="s">
        <v>305</v>
      </c>
      <c r="N3" s="27"/>
      <c r="O3" s="27"/>
    </row>
    <row r="4" spans="1:15" x14ac:dyDescent="0.35">
      <c r="A4" t="s">
        <v>1230</v>
      </c>
      <c r="C4" t="s">
        <v>1200</v>
      </c>
      <c r="D4" t="s">
        <v>1200</v>
      </c>
      <c r="F4" t="s">
        <v>1206</v>
      </c>
      <c r="H4" t="s">
        <v>1258</v>
      </c>
      <c r="J4" t="s">
        <v>1220</v>
      </c>
      <c r="K4" s="27"/>
      <c r="L4" s="27" t="s">
        <v>1214</v>
      </c>
      <c r="M4" s="27" t="s">
        <v>305</v>
      </c>
      <c r="N4" s="27"/>
      <c r="O4" s="27"/>
    </row>
    <row r="5" spans="1:15" x14ac:dyDescent="0.35">
      <c r="A5" t="s">
        <v>1231</v>
      </c>
      <c r="C5" t="s">
        <v>1196</v>
      </c>
      <c r="D5" t="s">
        <v>1200</v>
      </c>
      <c r="F5" t="s">
        <v>1207</v>
      </c>
      <c r="H5" t="s">
        <v>1259</v>
      </c>
      <c r="J5" t="s">
        <v>1221</v>
      </c>
      <c r="K5" s="27"/>
      <c r="L5" s="22" t="s">
        <v>1215</v>
      </c>
      <c r="M5" s="22" t="s">
        <v>305</v>
      </c>
      <c r="N5" s="27"/>
      <c r="O5" s="27"/>
    </row>
    <row r="6" spans="1:15" x14ac:dyDescent="0.35">
      <c r="A6" t="s">
        <v>1232</v>
      </c>
      <c r="C6" t="s">
        <v>1197</v>
      </c>
      <c r="D6" t="s">
        <v>1238</v>
      </c>
      <c r="F6" s="29" t="s">
        <v>1197</v>
      </c>
      <c r="H6" t="s">
        <v>1260</v>
      </c>
      <c r="J6" t="s">
        <v>1222</v>
      </c>
      <c r="K6" s="27"/>
      <c r="L6" s="22" t="s">
        <v>1216</v>
      </c>
      <c r="M6" s="22" t="s">
        <v>305</v>
      </c>
      <c r="N6" s="27"/>
      <c r="O6" s="27"/>
    </row>
    <row r="7" spans="1:15" x14ac:dyDescent="0.35">
      <c r="A7" t="s">
        <v>1233</v>
      </c>
      <c r="C7" t="s">
        <v>1201</v>
      </c>
      <c r="D7" t="s">
        <v>1238</v>
      </c>
      <c r="F7" s="33" t="s">
        <v>1208</v>
      </c>
      <c r="H7" t="s">
        <v>1261</v>
      </c>
      <c r="J7" t="s">
        <v>1223</v>
      </c>
      <c r="K7" s="27"/>
      <c r="L7" s="34"/>
      <c r="M7" s="22"/>
      <c r="N7" s="27"/>
      <c r="O7" s="27"/>
    </row>
    <row r="8" spans="1:15" x14ac:dyDescent="0.35">
      <c r="A8" t="s">
        <v>1234</v>
      </c>
      <c r="C8" t="s">
        <v>1202</v>
      </c>
      <c r="D8" t="s">
        <v>1238</v>
      </c>
      <c r="F8" t="s">
        <v>1202</v>
      </c>
      <c r="J8" t="s">
        <v>1224</v>
      </c>
      <c r="K8" s="27"/>
      <c r="L8" s="22"/>
      <c r="M8" s="22"/>
      <c r="N8" s="27"/>
      <c r="O8" s="27"/>
    </row>
    <row r="9" spans="1:15" x14ac:dyDescent="0.35">
      <c r="A9" t="s">
        <v>1235</v>
      </c>
      <c r="C9" t="s">
        <v>1238</v>
      </c>
      <c r="D9" t="s">
        <v>1238</v>
      </c>
      <c r="J9" t="s">
        <v>1225</v>
      </c>
      <c r="K9" s="27"/>
      <c r="L9" s="22"/>
      <c r="M9" s="22"/>
      <c r="N9" s="27"/>
      <c r="O9" s="27"/>
    </row>
    <row r="10" spans="1:15" x14ac:dyDescent="0.35">
      <c r="A10" t="s">
        <v>1236</v>
      </c>
      <c r="C10" t="s">
        <v>1209</v>
      </c>
      <c r="D10" t="s">
        <v>1209</v>
      </c>
      <c r="K10" s="27"/>
      <c r="L10" s="34"/>
      <c r="M10" s="22"/>
      <c r="N10" s="27"/>
      <c r="O10" s="27"/>
    </row>
    <row r="11" spans="1:15" x14ac:dyDescent="0.35">
      <c r="A11" t="s">
        <v>1212</v>
      </c>
      <c r="K11" s="27"/>
      <c r="L11" s="22"/>
      <c r="M11" s="22"/>
      <c r="N11" s="27"/>
      <c r="O11" s="27"/>
    </row>
    <row r="12" spans="1:15" x14ac:dyDescent="0.35">
      <c r="A12" t="s">
        <v>1184</v>
      </c>
      <c r="K12" s="27"/>
      <c r="L12" s="22"/>
      <c r="M12" s="22"/>
      <c r="N12" s="27"/>
      <c r="O12" s="27"/>
    </row>
    <row r="13" spans="1:15" x14ac:dyDescent="0.35">
      <c r="K13" s="27"/>
      <c r="L13" s="22"/>
      <c r="M13" s="22"/>
      <c r="N13" s="27"/>
      <c r="O13" s="27"/>
    </row>
    <row r="14" spans="1:15" x14ac:dyDescent="0.35">
      <c r="K14" s="27"/>
      <c r="L14" s="22"/>
      <c r="M14" s="22"/>
      <c r="N14" s="27"/>
      <c r="O14" s="27"/>
    </row>
    <row r="15" spans="1:15" x14ac:dyDescent="0.35">
      <c r="K15" s="27"/>
      <c r="L15" s="22"/>
      <c r="M15" s="22"/>
      <c r="N15" s="27"/>
      <c r="O15" s="27"/>
    </row>
    <row r="16" spans="1:15" x14ac:dyDescent="0.35">
      <c r="K16" s="27"/>
      <c r="L16" s="22"/>
      <c r="M16" s="22"/>
      <c r="N16" s="27"/>
      <c r="O16" s="27"/>
    </row>
    <row r="17" spans="11:15" x14ac:dyDescent="0.35">
      <c r="K17" s="27"/>
      <c r="L17" s="22"/>
      <c r="M17" s="22"/>
      <c r="N17" s="27"/>
      <c r="O17" s="27"/>
    </row>
    <row r="18" spans="11:15" x14ac:dyDescent="0.35">
      <c r="K18" s="27"/>
      <c r="L18" s="27"/>
      <c r="M18" s="27"/>
      <c r="N18" s="27"/>
      <c r="O18" s="27"/>
    </row>
    <row r="19" spans="11:15" x14ac:dyDescent="0.35">
      <c r="K19" s="27"/>
      <c r="L19" s="27"/>
      <c r="M19" s="27"/>
      <c r="N19" s="27"/>
      <c r="O19" s="27"/>
    </row>
    <row r="20" spans="11:15" x14ac:dyDescent="0.35">
      <c r="K20" s="27"/>
      <c r="L20" s="27"/>
      <c r="M20" s="27"/>
      <c r="N20" s="27"/>
      <c r="O20" s="27"/>
    </row>
    <row r="21" spans="11:15" x14ac:dyDescent="0.35">
      <c r="K21" s="27"/>
      <c r="L21" s="27"/>
      <c r="M21" s="27"/>
      <c r="N21" s="27"/>
      <c r="O21" s="27"/>
    </row>
    <row r="22" spans="11:15" x14ac:dyDescent="0.35">
      <c r="K22" s="27"/>
      <c r="L22" s="27"/>
      <c r="M22" s="27"/>
      <c r="N22" s="27"/>
      <c r="O22" s="27"/>
    </row>
    <row r="23" spans="11:15" x14ac:dyDescent="0.35">
      <c r="K23" s="27"/>
      <c r="L23" s="27"/>
      <c r="M23" s="27"/>
      <c r="N23" s="27"/>
      <c r="O23" s="27"/>
    </row>
    <row r="24" spans="11:15" x14ac:dyDescent="0.35">
      <c r="K24" s="27"/>
      <c r="L24" s="27"/>
      <c r="M24" s="27"/>
      <c r="N24" s="27"/>
      <c r="O24" s="27"/>
    </row>
    <row r="25" spans="11:15" x14ac:dyDescent="0.35">
      <c r="K25" s="27"/>
      <c r="L25" s="27"/>
      <c r="M25" s="27"/>
      <c r="N25" s="27"/>
      <c r="O25" s="27"/>
    </row>
    <row r="26" spans="11:15" x14ac:dyDescent="0.35">
      <c r="K26" s="27"/>
      <c r="L26" s="27"/>
      <c r="M26" s="27"/>
      <c r="N26" s="27"/>
      <c r="O26" s="27"/>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64</vt:i4>
      </vt:variant>
    </vt:vector>
  </HeadingPairs>
  <TitlesOfParts>
    <vt:vector size="71"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PropulsionBeamed</vt:lpstr>
      <vt:lpstr>PropulsionFusion</vt:lpstr>
      <vt:lpstr>PropulsionIon</vt:lpstr>
      <vt:lpstr>PropulsionLithium</vt:lpstr>
      <vt:lpstr>PropulsionNuclear</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TurboFanEngines</vt:lpstr>
      <vt:lpstr>TurboJetEngines</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2021-01-01T08:04:25Z</dcterms:modified>
</cp:coreProperties>
</file>