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3D\KSP\kiwiTechTree\Source\"/>
    </mc:Choice>
  </mc:AlternateContent>
  <xr:revisionPtr revIDLastSave="0" documentId="13_ncr:1_{9495B5F6-E769-45EE-AEB1-95B1A34686A5}" xr6:coauthVersionLast="45" xr6:coauthVersionMax="45" xr10:uidLastSave="{00000000-0000-0000-0000-000000000000}"/>
  <bookViews>
    <workbookView xWindow="16390" yWindow="520" windowWidth="21800" windowHeight="19980" activeTab="1" xr2:uid="{18B22CFD-9E2F-4ACB-8B6C-C8C8B7035FA5}"/>
  </bookViews>
  <sheets>
    <sheet name="Stock" sheetId="1" r:id="rId1"/>
    <sheet name="Kiwi" sheetId="2" r:id="rId2"/>
    <sheet name="ScienceParam" sheetId="3" r:id="rId3"/>
  </sheets>
  <definedNames>
    <definedName name="_xlnm._FilterDatabase" localSheetId="1" hidden="1">Kiwi!$A$2:$X$46</definedName>
    <definedName name="_xlnm._FilterDatabase" localSheetId="0" hidden="1">Stock!$A$2:$U$45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3" i="3" l="1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2" i="3"/>
  <c r="H33" i="3"/>
  <c r="D62" i="3"/>
  <c r="E62" i="3"/>
  <c r="F62" i="3"/>
  <c r="G62" i="3"/>
  <c r="H62" i="3"/>
  <c r="D61" i="3"/>
  <c r="E61" i="3"/>
  <c r="F61" i="3"/>
  <c r="G61" i="3"/>
  <c r="H61" i="3"/>
  <c r="D60" i="3"/>
  <c r="E60" i="3"/>
  <c r="F60" i="3"/>
  <c r="G60" i="3"/>
  <c r="H60" i="3"/>
  <c r="D59" i="3"/>
  <c r="E59" i="3"/>
  <c r="F59" i="3"/>
  <c r="G59" i="3"/>
  <c r="H59" i="3"/>
  <c r="D58" i="3"/>
  <c r="E58" i="3"/>
  <c r="F58" i="3"/>
  <c r="G58" i="3"/>
  <c r="H58" i="3"/>
  <c r="D57" i="3"/>
  <c r="E57" i="3"/>
  <c r="F57" i="3"/>
  <c r="G57" i="3"/>
  <c r="H57" i="3"/>
  <c r="D56" i="3"/>
  <c r="E56" i="3"/>
  <c r="F56" i="3"/>
  <c r="G56" i="3"/>
  <c r="H56" i="3"/>
  <c r="D55" i="3"/>
  <c r="E55" i="3"/>
  <c r="F55" i="3"/>
  <c r="G55" i="3"/>
  <c r="H55" i="3"/>
  <c r="D54" i="3"/>
  <c r="E54" i="3"/>
  <c r="F54" i="3"/>
  <c r="G54" i="3"/>
  <c r="H54" i="3"/>
  <c r="D53" i="3"/>
  <c r="E53" i="3"/>
  <c r="F53" i="3"/>
  <c r="G53" i="3"/>
  <c r="H53" i="3"/>
  <c r="D52" i="3"/>
  <c r="E52" i="3"/>
  <c r="F52" i="3"/>
  <c r="G52" i="3"/>
  <c r="H52" i="3"/>
  <c r="D51" i="3"/>
  <c r="E51" i="3"/>
  <c r="F51" i="3"/>
  <c r="G51" i="3"/>
  <c r="H51" i="3"/>
  <c r="D50" i="3"/>
  <c r="E50" i="3"/>
  <c r="F50" i="3"/>
  <c r="G50" i="3"/>
  <c r="H50" i="3"/>
  <c r="D49" i="3"/>
  <c r="E49" i="3"/>
  <c r="F49" i="3"/>
  <c r="G49" i="3"/>
  <c r="H49" i="3"/>
  <c r="D48" i="3"/>
  <c r="E48" i="3"/>
  <c r="F48" i="3"/>
  <c r="G48" i="3"/>
  <c r="H48" i="3"/>
  <c r="D44" i="3"/>
  <c r="E44" i="3"/>
  <c r="F44" i="3"/>
  <c r="G44" i="3"/>
  <c r="H44" i="3"/>
  <c r="D47" i="3"/>
  <c r="E47" i="3"/>
  <c r="F47" i="3"/>
  <c r="G47" i="3"/>
  <c r="H47" i="3"/>
  <c r="D45" i="3"/>
  <c r="E45" i="3"/>
  <c r="F45" i="3"/>
  <c r="G45" i="3"/>
  <c r="H45" i="3"/>
  <c r="D43" i="3"/>
  <c r="E43" i="3"/>
  <c r="F43" i="3"/>
  <c r="G43" i="3"/>
  <c r="H43" i="3"/>
  <c r="D42" i="3"/>
  <c r="E42" i="3"/>
  <c r="F42" i="3"/>
  <c r="G42" i="3"/>
  <c r="H42" i="3"/>
  <c r="D38" i="3"/>
  <c r="E38" i="3"/>
  <c r="F38" i="3"/>
  <c r="G38" i="3"/>
  <c r="H38" i="3"/>
  <c r="D41" i="3"/>
  <c r="E41" i="3"/>
  <c r="F41" i="3"/>
  <c r="G41" i="3"/>
  <c r="H41" i="3"/>
  <c r="D40" i="3"/>
  <c r="E40" i="3"/>
  <c r="F40" i="3"/>
  <c r="G40" i="3"/>
  <c r="H40" i="3"/>
  <c r="D39" i="3"/>
  <c r="E39" i="3"/>
  <c r="F39" i="3"/>
  <c r="G39" i="3"/>
  <c r="H39" i="3"/>
  <c r="D46" i="3"/>
  <c r="E46" i="3"/>
  <c r="F46" i="3"/>
  <c r="G46" i="3"/>
  <c r="H46" i="3"/>
  <c r="D37" i="3"/>
  <c r="E37" i="3"/>
  <c r="F37" i="3"/>
  <c r="G37" i="3"/>
  <c r="H37" i="3"/>
  <c r="D36" i="3"/>
  <c r="E36" i="3"/>
  <c r="F36" i="3"/>
  <c r="G36" i="3"/>
  <c r="H36" i="3"/>
  <c r="D35" i="3"/>
  <c r="E35" i="3"/>
  <c r="F35" i="3"/>
  <c r="G35" i="3"/>
  <c r="H35" i="3"/>
  <c r="D34" i="3"/>
  <c r="E34" i="3"/>
  <c r="F34" i="3"/>
  <c r="G34" i="3"/>
  <c r="H34" i="3"/>
  <c r="D33" i="3"/>
  <c r="E33" i="3"/>
  <c r="F33" i="3"/>
  <c r="G33" i="3"/>
  <c r="D32" i="3"/>
  <c r="E32" i="3"/>
  <c r="F32" i="3"/>
  <c r="G32" i="3"/>
  <c r="H32" i="3"/>
  <c r="D31" i="3"/>
  <c r="E31" i="3"/>
  <c r="F31" i="3"/>
  <c r="G31" i="3"/>
  <c r="H31" i="3"/>
  <c r="D30" i="3"/>
  <c r="E30" i="3"/>
  <c r="F30" i="3"/>
  <c r="G30" i="3"/>
  <c r="H30" i="3"/>
  <c r="D29" i="3"/>
  <c r="E29" i="3"/>
  <c r="F29" i="3"/>
  <c r="G29" i="3"/>
  <c r="H29" i="3"/>
  <c r="D28" i="3"/>
  <c r="E28" i="3"/>
  <c r="F28" i="3"/>
  <c r="G28" i="3"/>
  <c r="H28" i="3"/>
  <c r="D27" i="3"/>
  <c r="E27" i="3"/>
  <c r="F27" i="3"/>
  <c r="G27" i="3"/>
  <c r="H27" i="3"/>
  <c r="D26" i="3"/>
  <c r="E26" i="3"/>
  <c r="F26" i="3"/>
  <c r="G26" i="3"/>
  <c r="H26" i="3"/>
  <c r="D25" i="3"/>
  <c r="E25" i="3"/>
  <c r="F25" i="3"/>
  <c r="G25" i="3"/>
  <c r="H25" i="3"/>
  <c r="D24" i="3"/>
  <c r="E24" i="3"/>
  <c r="F24" i="3"/>
  <c r="G24" i="3"/>
  <c r="H24" i="3"/>
  <c r="D23" i="3"/>
  <c r="E23" i="3"/>
  <c r="F23" i="3"/>
  <c r="G23" i="3"/>
  <c r="H23" i="3"/>
  <c r="D22" i="3"/>
  <c r="E22" i="3"/>
  <c r="F22" i="3"/>
  <c r="G22" i="3"/>
  <c r="H22" i="3"/>
  <c r="D21" i="3"/>
  <c r="E21" i="3"/>
  <c r="F21" i="3"/>
  <c r="G21" i="3"/>
  <c r="H21" i="3"/>
  <c r="D20" i="3"/>
  <c r="E20" i="3"/>
  <c r="F20" i="3"/>
  <c r="G20" i="3"/>
  <c r="H20" i="3"/>
  <c r="D19" i="3"/>
  <c r="E19" i="3"/>
  <c r="F19" i="3"/>
  <c r="G19" i="3"/>
  <c r="H19" i="3"/>
  <c r="D18" i="3"/>
  <c r="E18" i="3"/>
  <c r="F18" i="3"/>
  <c r="G18" i="3"/>
  <c r="H18" i="3"/>
  <c r="D17" i="3"/>
  <c r="E17" i="3"/>
  <c r="F17" i="3"/>
  <c r="G17" i="3"/>
  <c r="H17" i="3"/>
  <c r="D5" i="3"/>
  <c r="E5" i="3"/>
  <c r="F5" i="3"/>
  <c r="G5" i="3"/>
  <c r="H5" i="3"/>
  <c r="D6" i="3"/>
  <c r="E6" i="3"/>
  <c r="F6" i="3"/>
  <c r="G6" i="3"/>
  <c r="H6" i="3"/>
  <c r="D7" i="3"/>
  <c r="E7" i="3"/>
  <c r="F7" i="3"/>
  <c r="G7" i="3"/>
  <c r="H7" i="3"/>
  <c r="D8" i="3"/>
  <c r="E8" i="3"/>
  <c r="F8" i="3"/>
  <c r="G8" i="3"/>
  <c r="H8" i="3"/>
  <c r="D9" i="3"/>
  <c r="E9" i="3"/>
  <c r="F9" i="3"/>
  <c r="G9" i="3"/>
  <c r="H9" i="3"/>
  <c r="D10" i="3"/>
  <c r="E10" i="3"/>
  <c r="F10" i="3"/>
  <c r="G10" i="3"/>
  <c r="H10" i="3"/>
  <c r="D11" i="3"/>
  <c r="E11" i="3"/>
  <c r="F11" i="3"/>
  <c r="G11" i="3"/>
  <c r="H11" i="3"/>
  <c r="D12" i="3"/>
  <c r="E12" i="3"/>
  <c r="F12" i="3"/>
  <c r="G12" i="3"/>
  <c r="H12" i="3"/>
  <c r="D13" i="3"/>
  <c r="E13" i="3"/>
  <c r="F13" i="3"/>
  <c r="G13" i="3"/>
  <c r="H13" i="3"/>
  <c r="D14" i="3"/>
  <c r="E14" i="3"/>
  <c r="F14" i="3"/>
  <c r="G14" i="3"/>
  <c r="H14" i="3"/>
  <c r="D15" i="3"/>
  <c r="E15" i="3"/>
  <c r="F15" i="3"/>
  <c r="G15" i="3"/>
  <c r="H15" i="3"/>
  <c r="D16" i="3"/>
  <c r="E16" i="3"/>
  <c r="F16" i="3"/>
  <c r="G16" i="3"/>
  <c r="H16" i="3"/>
  <c r="F4" i="3"/>
  <c r="G4" i="3"/>
  <c r="H4" i="3"/>
  <c r="E4" i="3"/>
  <c r="D4" i="3"/>
  <c r="K33" i="2"/>
  <c r="K4" i="2"/>
  <c r="K26" i="2"/>
  <c r="K32" i="2"/>
  <c r="K6" i="2"/>
  <c r="K31" i="2"/>
  <c r="K8" i="2"/>
  <c r="K7" i="2"/>
  <c r="K34" i="2"/>
  <c r="K25" i="2"/>
  <c r="K23" i="2"/>
  <c r="K20" i="2"/>
  <c r="K29" i="2"/>
  <c r="K27" i="2"/>
  <c r="K35" i="2"/>
  <c r="K15" i="2"/>
  <c r="K41" i="2"/>
  <c r="K16" i="2"/>
  <c r="K17" i="2"/>
  <c r="K42" i="2"/>
  <c r="K3" i="2"/>
  <c r="K18" i="2"/>
  <c r="K19" i="2"/>
  <c r="K5" i="2"/>
  <c r="K21" i="2"/>
  <c r="K22" i="2"/>
  <c r="K24" i="2"/>
  <c r="K28" i="2"/>
  <c r="K9" i="2"/>
  <c r="K10" i="2"/>
  <c r="K11" i="2"/>
  <c r="K12" i="2"/>
  <c r="K13" i="2"/>
  <c r="K43" i="2"/>
  <c r="K36" i="2"/>
  <c r="K37" i="2"/>
  <c r="K38" i="2"/>
  <c r="K39" i="2"/>
  <c r="K40" i="2"/>
  <c r="K44" i="2"/>
  <c r="K45" i="2"/>
  <c r="K46" i="2"/>
  <c r="K14" i="2"/>
  <c r="D15" i="2"/>
  <c r="J15" i="2" s="1"/>
  <c r="D3" i="2"/>
  <c r="J3" i="2" s="1"/>
  <c r="D41" i="2"/>
  <c r="J41" i="2" s="1"/>
  <c r="D5" i="2"/>
  <c r="J5" i="2" s="1"/>
  <c r="D16" i="2"/>
  <c r="J16" i="2" s="1"/>
  <c r="D17" i="2"/>
  <c r="J17" i="2" s="1"/>
  <c r="D18" i="2"/>
  <c r="J18" i="2" s="1"/>
  <c r="D21" i="2"/>
  <c r="J21" i="2" s="1"/>
  <c r="D22" i="2"/>
  <c r="J22" i="2" s="1"/>
  <c r="D42" i="2"/>
  <c r="J42" i="2" s="1"/>
  <c r="D28" i="2"/>
  <c r="J28" i="2" s="1"/>
  <c r="D9" i="2"/>
  <c r="J9" i="2" s="1"/>
  <c r="D10" i="2"/>
  <c r="J10" i="2" s="1"/>
  <c r="D11" i="2"/>
  <c r="J11" i="2" s="1"/>
  <c r="D12" i="2"/>
  <c r="J12" i="2" s="1"/>
  <c r="D13" i="2"/>
  <c r="J13" i="2" s="1"/>
  <c r="D19" i="2"/>
  <c r="J19" i="2" s="1"/>
  <c r="D24" i="2"/>
  <c r="J24" i="2" s="1"/>
  <c r="D43" i="2"/>
  <c r="J43" i="2" s="1"/>
  <c r="D36" i="2"/>
  <c r="J36" i="2" s="1"/>
  <c r="D37" i="2"/>
  <c r="J37" i="2" s="1"/>
  <c r="D38" i="2"/>
  <c r="J38" i="2" s="1"/>
  <c r="D39" i="2"/>
  <c r="J39" i="2" s="1"/>
  <c r="D40" i="2"/>
  <c r="J40" i="2" s="1"/>
  <c r="D20" i="2"/>
  <c r="J20" i="2" s="1"/>
  <c r="D23" i="2"/>
  <c r="J23" i="2" s="1"/>
  <c r="D25" i="2"/>
  <c r="J25" i="2" s="1"/>
  <c r="D29" i="2"/>
  <c r="J29" i="2" s="1"/>
  <c r="D35" i="2"/>
  <c r="J35" i="2" s="1"/>
  <c r="D31" i="2"/>
  <c r="J31" i="2" s="1"/>
  <c r="D32" i="2"/>
  <c r="J32" i="2" s="1"/>
  <c r="D33" i="2"/>
  <c r="J33" i="2" s="1"/>
  <c r="D26" i="2"/>
  <c r="J26" i="2" s="1"/>
  <c r="D7" i="2"/>
  <c r="J7" i="2" s="1"/>
  <c r="D34" i="2"/>
  <c r="J34" i="2" s="1"/>
  <c r="D44" i="2"/>
  <c r="J44" i="2" s="1"/>
  <c r="D27" i="2"/>
  <c r="J27" i="2" s="1"/>
  <c r="D30" i="2"/>
  <c r="J30" i="2" s="1"/>
  <c r="D8" i="2"/>
  <c r="J8" i="2" s="1"/>
  <c r="D6" i="2"/>
  <c r="J6" i="2" s="1"/>
  <c r="D45" i="2"/>
  <c r="J45" i="2" s="1"/>
  <c r="D14" i="2"/>
  <c r="J14" i="2" s="1"/>
  <c r="X46" i="2"/>
  <c r="W46" i="2"/>
  <c r="V46" i="2"/>
  <c r="U46" i="2"/>
  <c r="T46" i="2"/>
  <c r="S46" i="2"/>
  <c r="R46" i="2"/>
  <c r="Q46" i="2"/>
  <c r="P46" i="2"/>
  <c r="O46" i="2"/>
  <c r="N46" i="2"/>
  <c r="M46" i="2"/>
  <c r="X45" i="2"/>
  <c r="W45" i="2"/>
  <c r="V45" i="2"/>
  <c r="U45" i="2"/>
  <c r="T45" i="2"/>
  <c r="S45" i="2"/>
  <c r="R45" i="2"/>
  <c r="Q45" i="2"/>
  <c r="P45" i="2"/>
  <c r="O45" i="2"/>
  <c r="N45" i="2"/>
  <c r="M45" i="2"/>
  <c r="X6" i="2"/>
  <c r="W6" i="2"/>
  <c r="V6" i="2"/>
  <c r="U6" i="2"/>
  <c r="T6" i="2"/>
  <c r="S6" i="2"/>
  <c r="R6" i="2"/>
  <c r="Q6" i="2"/>
  <c r="P6" i="2"/>
  <c r="O6" i="2"/>
  <c r="N6" i="2"/>
  <c r="M6" i="2"/>
  <c r="X8" i="2"/>
  <c r="W8" i="2"/>
  <c r="V8" i="2"/>
  <c r="U8" i="2"/>
  <c r="T8" i="2"/>
  <c r="S8" i="2"/>
  <c r="R8" i="2"/>
  <c r="Q8" i="2"/>
  <c r="P8" i="2"/>
  <c r="O8" i="2"/>
  <c r="N8" i="2"/>
  <c r="M8" i="2"/>
  <c r="X30" i="2"/>
  <c r="W30" i="2"/>
  <c r="V30" i="2"/>
  <c r="U30" i="2"/>
  <c r="T30" i="2"/>
  <c r="S30" i="2"/>
  <c r="R30" i="2"/>
  <c r="Q30" i="2"/>
  <c r="P30" i="2"/>
  <c r="O30" i="2"/>
  <c r="N30" i="2"/>
  <c r="M30" i="2"/>
  <c r="X27" i="2"/>
  <c r="W27" i="2"/>
  <c r="V27" i="2"/>
  <c r="U27" i="2"/>
  <c r="T27" i="2"/>
  <c r="S27" i="2"/>
  <c r="R27" i="2"/>
  <c r="Q27" i="2"/>
  <c r="P27" i="2"/>
  <c r="O27" i="2"/>
  <c r="N27" i="2"/>
  <c r="M27" i="2"/>
  <c r="X44" i="2"/>
  <c r="W44" i="2"/>
  <c r="V44" i="2"/>
  <c r="U44" i="2"/>
  <c r="T44" i="2"/>
  <c r="S44" i="2"/>
  <c r="R44" i="2"/>
  <c r="Q44" i="2"/>
  <c r="P44" i="2"/>
  <c r="O44" i="2"/>
  <c r="N44" i="2"/>
  <c r="M44" i="2"/>
  <c r="X34" i="2"/>
  <c r="W34" i="2"/>
  <c r="V34" i="2"/>
  <c r="U34" i="2"/>
  <c r="T34" i="2"/>
  <c r="S34" i="2"/>
  <c r="R34" i="2"/>
  <c r="Q34" i="2"/>
  <c r="P34" i="2"/>
  <c r="O34" i="2"/>
  <c r="N34" i="2"/>
  <c r="M34" i="2"/>
  <c r="X7" i="2"/>
  <c r="W7" i="2"/>
  <c r="V7" i="2"/>
  <c r="U7" i="2"/>
  <c r="T7" i="2"/>
  <c r="S7" i="2"/>
  <c r="R7" i="2"/>
  <c r="Q7" i="2"/>
  <c r="P7" i="2"/>
  <c r="O7" i="2"/>
  <c r="N7" i="2"/>
  <c r="M7" i="2"/>
  <c r="X26" i="2"/>
  <c r="W26" i="2"/>
  <c r="V26" i="2"/>
  <c r="U26" i="2"/>
  <c r="T26" i="2"/>
  <c r="S26" i="2"/>
  <c r="R26" i="2"/>
  <c r="Q26" i="2"/>
  <c r="P26" i="2"/>
  <c r="O26" i="2"/>
  <c r="N26" i="2"/>
  <c r="M26" i="2"/>
  <c r="X33" i="2"/>
  <c r="W33" i="2"/>
  <c r="V33" i="2"/>
  <c r="U33" i="2"/>
  <c r="T33" i="2"/>
  <c r="S33" i="2"/>
  <c r="R33" i="2"/>
  <c r="Q33" i="2"/>
  <c r="P33" i="2"/>
  <c r="O33" i="2"/>
  <c r="N33" i="2"/>
  <c r="M33" i="2"/>
  <c r="X32" i="2"/>
  <c r="W32" i="2"/>
  <c r="V32" i="2"/>
  <c r="U32" i="2"/>
  <c r="T32" i="2"/>
  <c r="S32" i="2"/>
  <c r="R32" i="2"/>
  <c r="Q32" i="2"/>
  <c r="P32" i="2"/>
  <c r="O32" i="2"/>
  <c r="N32" i="2"/>
  <c r="M32" i="2"/>
  <c r="X31" i="2"/>
  <c r="W31" i="2"/>
  <c r="V31" i="2"/>
  <c r="U31" i="2"/>
  <c r="T31" i="2"/>
  <c r="S31" i="2"/>
  <c r="R31" i="2"/>
  <c r="Q31" i="2"/>
  <c r="P31" i="2"/>
  <c r="O31" i="2"/>
  <c r="N31" i="2"/>
  <c r="M31" i="2"/>
  <c r="X35" i="2"/>
  <c r="W35" i="2"/>
  <c r="V35" i="2"/>
  <c r="U35" i="2"/>
  <c r="T35" i="2"/>
  <c r="S35" i="2"/>
  <c r="R35" i="2"/>
  <c r="Q35" i="2"/>
  <c r="P35" i="2"/>
  <c r="O35" i="2"/>
  <c r="N35" i="2"/>
  <c r="M35" i="2"/>
  <c r="X29" i="2"/>
  <c r="W29" i="2"/>
  <c r="V29" i="2"/>
  <c r="U29" i="2"/>
  <c r="T29" i="2"/>
  <c r="S29" i="2"/>
  <c r="R29" i="2"/>
  <c r="Q29" i="2"/>
  <c r="P29" i="2"/>
  <c r="O29" i="2"/>
  <c r="N29" i="2"/>
  <c r="M29" i="2"/>
  <c r="X25" i="2"/>
  <c r="W25" i="2"/>
  <c r="V25" i="2"/>
  <c r="U25" i="2"/>
  <c r="T25" i="2"/>
  <c r="S25" i="2"/>
  <c r="R25" i="2"/>
  <c r="Q25" i="2"/>
  <c r="P25" i="2"/>
  <c r="O25" i="2"/>
  <c r="N25" i="2"/>
  <c r="M25" i="2"/>
  <c r="X23" i="2"/>
  <c r="W23" i="2"/>
  <c r="V23" i="2"/>
  <c r="U23" i="2"/>
  <c r="T23" i="2"/>
  <c r="S23" i="2"/>
  <c r="R23" i="2"/>
  <c r="Q23" i="2"/>
  <c r="P23" i="2"/>
  <c r="O23" i="2"/>
  <c r="N23" i="2"/>
  <c r="M23" i="2"/>
  <c r="X20" i="2"/>
  <c r="W20" i="2"/>
  <c r="V20" i="2"/>
  <c r="U20" i="2"/>
  <c r="T20" i="2"/>
  <c r="S20" i="2"/>
  <c r="R20" i="2"/>
  <c r="Q20" i="2"/>
  <c r="P20" i="2"/>
  <c r="O20" i="2"/>
  <c r="N20" i="2"/>
  <c r="M20" i="2"/>
  <c r="X40" i="2"/>
  <c r="W40" i="2"/>
  <c r="V40" i="2"/>
  <c r="U40" i="2"/>
  <c r="T40" i="2"/>
  <c r="S40" i="2"/>
  <c r="R40" i="2"/>
  <c r="Q40" i="2"/>
  <c r="P40" i="2"/>
  <c r="O40" i="2"/>
  <c r="N40" i="2"/>
  <c r="M40" i="2"/>
  <c r="X39" i="2"/>
  <c r="W39" i="2"/>
  <c r="V39" i="2"/>
  <c r="U39" i="2"/>
  <c r="T39" i="2"/>
  <c r="S39" i="2"/>
  <c r="R39" i="2"/>
  <c r="Q39" i="2"/>
  <c r="P39" i="2"/>
  <c r="O39" i="2"/>
  <c r="N39" i="2"/>
  <c r="M39" i="2"/>
  <c r="X38" i="2"/>
  <c r="W38" i="2"/>
  <c r="V38" i="2"/>
  <c r="U38" i="2"/>
  <c r="T38" i="2"/>
  <c r="S38" i="2"/>
  <c r="R38" i="2"/>
  <c r="Q38" i="2"/>
  <c r="P38" i="2"/>
  <c r="O38" i="2"/>
  <c r="N38" i="2"/>
  <c r="M38" i="2"/>
  <c r="X37" i="2"/>
  <c r="W37" i="2"/>
  <c r="V37" i="2"/>
  <c r="U37" i="2"/>
  <c r="T37" i="2"/>
  <c r="S37" i="2"/>
  <c r="R37" i="2"/>
  <c r="Q37" i="2"/>
  <c r="P37" i="2"/>
  <c r="O37" i="2"/>
  <c r="N37" i="2"/>
  <c r="M37" i="2"/>
  <c r="X36" i="2"/>
  <c r="W36" i="2"/>
  <c r="V36" i="2"/>
  <c r="U36" i="2"/>
  <c r="T36" i="2"/>
  <c r="S36" i="2"/>
  <c r="R36" i="2"/>
  <c r="Q36" i="2"/>
  <c r="P36" i="2"/>
  <c r="O36" i="2"/>
  <c r="N36" i="2"/>
  <c r="M36" i="2"/>
  <c r="X43" i="2"/>
  <c r="W43" i="2"/>
  <c r="V43" i="2"/>
  <c r="U43" i="2"/>
  <c r="T43" i="2"/>
  <c r="S43" i="2"/>
  <c r="R43" i="2"/>
  <c r="Q43" i="2"/>
  <c r="P43" i="2"/>
  <c r="O43" i="2"/>
  <c r="N43" i="2"/>
  <c r="M43" i="2"/>
  <c r="X24" i="2"/>
  <c r="W24" i="2"/>
  <c r="V24" i="2"/>
  <c r="U24" i="2"/>
  <c r="T24" i="2"/>
  <c r="S24" i="2"/>
  <c r="R24" i="2"/>
  <c r="Q24" i="2"/>
  <c r="P24" i="2"/>
  <c r="O24" i="2"/>
  <c r="N24" i="2"/>
  <c r="M24" i="2"/>
  <c r="X19" i="2"/>
  <c r="W19" i="2"/>
  <c r="V19" i="2"/>
  <c r="U19" i="2"/>
  <c r="T19" i="2"/>
  <c r="S19" i="2"/>
  <c r="R19" i="2"/>
  <c r="Q19" i="2"/>
  <c r="P19" i="2"/>
  <c r="O19" i="2"/>
  <c r="N19" i="2"/>
  <c r="M19" i="2"/>
  <c r="X13" i="2"/>
  <c r="W13" i="2"/>
  <c r="V13" i="2"/>
  <c r="U13" i="2"/>
  <c r="T13" i="2"/>
  <c r="S13" i="2"/>
  <c r="R13" i="2"/>
  <c r="Q13" i="2"/>
  <c r="P13" i="2"/>
  <c r="O13" i="2"/>
  <c r="N13" i="2"/>
  <c r="M13" i="2"/>
  <c r="X12" i="2"/>
  <c r="W12" i="2"/>
  <c r="V12" i="2"/>
  <c r="U12" i="2"/>
  <c r="T12" i="2"/>
  <c r="S12" i="2"/>
  <c r="R12" i="2"/>
  <c r="Q12" i="2"/>
  <c r="P12" i="2"/>
  <c r="O12" i="2"/>
  <c r="N12" i="2"/>
  <c r="M12" i="2"/>
  <c r="X11" i="2"/>
  <c r="W11" i="2"/>
  <c r="V11" i="2"/>
  <c r="U11" i="2"/>
  <c r="T11" i="2"/>
  <c r="S11" i="2"/>
  <c r="R11" i="2"/>
  <c r="Q11" i="2"/>
  <c r="P11" i="2"/>
  <c r="O11" i="2"/>
  <c r="N11" i="2"/>
  <c r="M11" i="2"/>
  <c r="X10" i="2"/>
  <c r="W10" i="2"/>
  <c r="V10" i="2"/>
  <c r="U10" i="2"/>
  <c r="T10" i="2"/>
  <c r="S10" i="2"/>
  <c r="R10" i="2"/>
  <c r="Q10" i="2"/>
  <c r="P10" i="2"/>
  <c r="O10" i="2"/>
  <c r="N10" i="2"/>
  <c r="M10" i="2"/>
  <c r="X9" i="2"/>
  <c r="W9" i="2"/>
  <c r="V9" i="2"/>
  <c r="U9" i="2"/>
  <c r="T9" i="2"/>
  <c r="S9" i="2"/>
  <c r="R9" i="2"/>
  <c r="Q9" i="2"/>
  <c r="P9" i="2"/>
  <c r="O9" i="2"/>
  <c r="N9" i="2"/>
  <c r="M9" i="2"/>
  <c r="X28" i="2"/>
  <c r="W28" i="2"/>
  <c r="V28" i="2"/>
  <c r="U28" i="2"/>
  <c r="T28" i="2"/>
  <c r="S28" i="2"/>
  <c r="R28" i="2"/>
  <c r="Q28" i="2"/>
  <c r="P28" i="2"/>
  <c r="O28" i="2"/>
  <c r="N28" i="2"/>
  <c r="M28" i="2"/>
  <c r="X42" i="2"/>
  <c r="W42" i="2"/>
  <c r="V42" i="2"/>
  <c r="U42" i="2"/>
  <c r="T42" i="2"/>
  <c r="S42" i="2"/>
  <c r="R42" i="2"/>
  <c r="Q42" i="2"/>
  <c r="P42" i="2"/>
  <c r="O42" i="2"/>
  <c r="N42" i="2"/>
  <c r="M42" i="2"/>
  <c r="X22" i="2"/>
  <c r="W22" i="2"/>
  <c r="V22" i="2"/>
  <c r="U22" i="2"/>
  <c r="T22" i="2"/>
  <c r="S22" i="2"/>
  <c r="R22" i="2"/>
  <c r="Q22" i="2"/>
  <c r="P22" i="2"/>
  <c r="O22" i="2"/>
  <c r="N22" i="2"/>
  <c r="M22" i="2"/>
  <c r="X21" i="2"/>
  <c r="W21" i="2"/>
  <c r="V21" i="2"/>
  <c r="U21" i="2"/>
  <c r="T21" i="2"/>
  <c r="S21" i="2"/>
  <c r="R21" i="2"/>
  <c r="Q21" i="2"/>
  <c r="P21" i="2"/>
  <c r="O21" i="2"/>
  <c r="N21" i="2"/>
  <c r="M21" i="2"/>
  <c r="X18" i="2"/>
  <c r="W18" i="2"/>
  <c r="V18" i="2"/>
  <c r="U18" i="2"/>
  <c r="T18" i="2"/>
  <c r="S18" i="2"/>
  <c r="R18" i="2"/>
  <c r="Q18" i="2"/>
  <c r="P18" i="2"/>
  <c r="O18" i="2"/>
  <c r="N18" i="2"/>
  <c r="M18" i="2"/>
  <c r="X17" i="2"/>
  <c r="W17" i="2"/>
  <c r="V17" i="2"/>
  <c r="U17" i="2"/>
  <c r="T17" i="2"/>
  <c r="S17" i="2"/>
  <c r="R17" i="2"/>
  <c r="Q17" i="2"/>
  <c r="P17" i="2"/>
  <c r="O17" i="2"/>
  <c r="N17" i="2"/>
  <c r="M17" i="2"/>
  <c r="X16" i="2"/>
  <c r="W16" i="2"/>
  <c r="V16" i="2"/>
  <c r="U16" i="2"/>
  <c r="T16" i="2"/>
  <c r="S16" i="2"/>
  <c r="R16" i="2"/>
  <c r="Q16" i="2"/>
  <c r="P16" i="2"/>
  <c r="O16" i="2"/>
  <c r="N16" i="2"/>
  <c r="M16" i="2"/>
  <c r="X5" i="2"/>
  <c r="W5" i="2"/>
  <c r="V5" i="2"/>
  <c r="U5" i="2"/>
  <c r="T5" i="2"/>
  <c r="S5" i="2"/>
  <c r="R5" i="2"/>
  <c r="Q5" i="2"/>
  <c r="P5" i="2"/>
  <c r="O5" i="2"/>
  <c r="N5" i="2"/>
  <c r="M5" i="2"/>
  <c r="X41" i="2"/>
  <c r="W41" i="2"/>
  <c r="V41" i="2"/>
  <c r="U41" i="2"/>
  <c r="T41" i="2"/>
  <c r="S41" i="2"/>
  <c r="R41" i="2"/>
  <c r="Q41" i="2"/>
  <c r="P41" i="2"/>
  <c r="O41" i="2"/>
  <c r="N41" i="2"/>
  <c r="M41" i="2"/>
  <c r="X3" i="2"/>
  <c r="W3" i="2"/>
  <c r="V3" i="2"/>
  <c r="U3" i="2"/>
  <c r="T3" i="2"/>
  <c r="S3" i="2"/>
  <c r="R3" i="2"/>
  <c r="Q3" i="2"/>
  <c r="P3" i="2"/>
  <c r="O3" i="2"/>
  <c r="N3" i="2"/>
  <c r="M3" i="2"/>
  <c r="X15" i="2"/>
  <c r="W15" i="2"/>
  <c r="V15" i="2"/>
  <c r="U15" i="2"/>
  <c r="T15" i="2"/>
  <c r="S15" i="2"/>
  <c r="R15" i="2"/>
  <c r="Q15" i="2"/>
  <c r="P15" i="2"/>
  <c r="O15" i="2"/>
  <c r="N15" i="2"/>
  <c r="M15" i="2"/>
  <c r="X14" i="2"/>
  <c r="W14" i="2"/>
  <c r="V14" i="2"/>
  <c r="U14" i="2"/>
  <c r="T14" i="2"/>
  <c r="S14" i="2"/>
  <c r="R14" i="2"/>
  <c r="Q14" i="2"/>
  <c r="P14" i="2"/>
  <c r="O14" i="2"/>
  <c r="N14" i="2"/>
  <c r="M14" i="2"/>
  <c r="P22" i="1"/>
  <c r="Q22" i="1"/>
  <c r="R22" i="1"/>
  <c r="S22" i="1"/>
  <c r="T22" i="1"/>
  <c r="U22" i="1"/>
  <c r="J22" i="1"/>
  <c r="K22" i="1"/>
  <c r="L22" i="1"/>
  <c r="M22" i="1"/>
  <c r="N22" i="1"/>
  <c r="O22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3" i="1"/>
</calcChain>
</file>

<file path=xl/sharedStrings.xml><?xml version="1.0" encoding="utf-8"?>
<sst xmlns="http://schemas.openxmlformats.org/spreadsheetml/2006/main" count="397" uniqueCount="163">
  <si>
    <t>Experiment</t>
  </si>
  <si>
    <t>crewReport</t>
  </si>
  <si>
    <t>baseValue</t>
  </si>
  <si>
    <t>scienceCap</t>
  </si>
  <si>
    <t>dataScale</t>
  </si>
  <si>
    <t>situationMask</t>
  </si>
  <si>
    <t>biomeMask</t>
  </si>
  <si>
    <t>level</t>
  </si>
  <si>
    <t>SrfLanded</t>
  </si>
  <si>
    <t>SrfSplashed</t>
  </si>
  <si>
    <t>FlyingLow</t>
  </si>
  <si>
    <t>FlyingHigh</t>
  </si>
  <si>
    <t>InSpaceLow</t>
  </si>
  <si>
    <t>InSpaceHigh</t>
  </si>
  <si>
    <t>Situation</t>
  </si>
  <si>
    <t>Biome Specific</t>
  </si>
  <si>
    <t>xmitDataScalar</t>
  </si>
  <si>
    <t>evaReport</t>
  </si>
  <si>
    <t>mysteryGoo</t>
  </si>
  <si>
    <t>surfaceSample</t>
  </si>
  <si>
    <t>mobileMaterialsLab</t>
  </si>
  <si>
    <t>temperatureScan</t>
  </si>
  <si>
    <t>barometerScan</t>
  </si>
  <si>
    <t>seismicScan</t>
  </si>
  <si>
    <t>gravityScan</t>
  </si>
  <si>
    <t>atmosphereAnalysis</t>
  </si>
  <si>
    <t>asteroidSample</t>
  </si>
  <si>
    <t>infraredTelescope</t>
  </si>
  <si>
    <t>mod</t>
  </si>
  <si>
    <t>stock</t>
  </si>
  <si>
    <t>ltech</t>
  </si>
  <si>
    <t>ltech skylab</t>
  </si>
  <si>
    <t>microGrav</t>
  </si>
  <si>
    <t>modelRockets</t>
  </si>
  <si>
    <t>habCheck</t>
  </si>
  <si>
    <t>fireCheck</t>
  </si>
  <si>
    <t>plantCheck</t>
  </si>
  <si>
    <t>radioWaves</t>
  </si>
  <si>
    <t>radiationScan</t>
  </si>
  <si>
    <t>SCANsatAltimetryLoRes</t>
  </si>
  <si>
    <t>SCANsatAltimetryHiRes</t>
  </si>
  <si>
    <t>SCANsat</t>
  </si>
  <si>
    <t>ex. Photo-Tylo-Cave</t>
  </si>
  <si>
    <t>SCANsatBiomeAnomaly</t>
  </si>
  <si>
    <t>SCANsatResources</t>
  </si>
  <si>
    <t>SCANsatVisual</t>
  </si>
  <si>
    <t>magScan</t>
  </si>
  <si>
    <t>Dmagic</t>
  </si>
  <si>
    <t>rpwsScan</t>
  </si>
  <si>
    <t>scopeScan</t>
  </si>
  <si>
    <t>dmImagingPlatform</t>
  </si>
  <si>
    <t>dmSIGINT</t>
  </si>
  <si>
    <t>dmReconScan</t>
  </si>
  <si>
    <t>dmNAlbedoScan</t>
  </si>
  <si>
    <t>dmXRayDiffract</t>
  </si>
  <si>
    <t>dmlaserblastscan</t>
  </si>
  <si>
    <t>dmSolarParticles</t>
  </si>
  <si>
    <t>dmSoilMoisture</t>
  </si>
  <si>
    <t>dmAsteroidScan</t>
  </si>
  <si>
    <t>dmRadiometerScan</t>
  </si>
  <si>
    <t>dmseismicHammer</t>
  </si>
  <si>
    <t>dmbathymetryscan</t>
  </si>
  <si>
    <t>dmbiodrillscan</t>
  </si>
  <si>
    <t>AnomalyScan</t>
  </si>
  <si>
    <t>Squad</t>
  </si>
  <si>
    <t>LTech</t>
  </si>
  <si>
    <t>DMagicOrbitalScience</t>
  </si>
  <si>
    <t>dmRoverGoo/dmRoverMat</t>
  </si>
  <si>
    <t>Body</t>
  </si>
  <si>
    <t>landedData</t>
  </si>
  <si>
    <t>splashedData</t>
  </si>
  <si>
    <t>flyingLowData</t>
  </si>
  <si>
    <t>flyingHighData</t>
  </si>
  <si>
    <t>spaceLowData</t>
  </si>
  <si>
    <t>spaceHighData</t>
  </si>
  <si>
    <t>Sun</t>
  </si>
  <si>
    <t>Kerbin</t>
  </si>
  <si>
    <t>Mun</t>
  </si>
  <si>
    <t>Minmus</t>
  </si>
  <si>
    <t>Moho</t>
  </si>
  <si>
    <t>Eve</t>
  </si>
  <si>
    <t>Duna</t>
  </si>
  <si>
    <t>Ike</t>
  </si>
  <si>
    <t>Jool</t>
  </si>
  <si>
    <t>Laythe</t>
  </si>
  <si>
    <t>Vall</t>
  </si>
  <si>
    <t>Bop</t>
  </si>
  <si>
    <t>Tylo</t>
  </si>
  <si>
    <t>Gilly</t>
  </si>
  <si>
    <t>Pol</t>
  </si>
  <si>
    <t>Dres</t>
  </si>
  <si>
    <t>Eeloo</t>
  </si>
  <si>
    <t>Mod</t>
  </si>
  <si>
    <t>Nissee</t>
  </si>
  <si>
    <t>OPM</t>
  </si>
  <si>
    <t>Thatmo</t>
  </si>
  <si>
    <t>Notes</t>
  </si>
  <si>
    <t>Neidon Moon</t>
  </si>
  <si>
    <t>Karen</t>
  </si>
  <si>
    <t>Plock Moon</t>
  </si>
  <si>
    <t>Tekto</t>
  </si>
  <si>
    <t>Sarnus Moon</t>
  </si>
  <si>
    <t>Slate</t>
  </si>
  <si>
    <t>Ovok</t>
  </si>
  <si>
    <t>Hale</t>
  </si>
  <si>
    <t>Wal</t>
  </si>
  <si>
    <t>Urlum Moon</t>
  </si>
  <si>
    <t>Tal</t>
  </si>
  <si>
    <t>Priax</t>
  </si>
  <si>
    <t>Polta</t>
  </si>
  <si>
    <t>Urlum</t>
  </si>
  <si>
    <t>Sarnus</t>
  </si>
  <si>
    <t>Plock</t>
  </si>
  <si>
    <t>Neidon</t>
  </si>
  <si>
    <t>OPM Planet</t>
  </si>
  <si>
    <t>Ki'Ki</t>
  </si>
  <si>
    <t>MPE</t>
  </si>
  <si>
    <t>Havous Moon</t>
  </si>
  <si>
    <t>Kal</t>
  </si>
  <si>
    <t>Havous</t>
  </si>
  <si>
    <t>MPE Planet</t>
  </si>
  <si>
    <t>Geito</t>
  </si>
  <si>
    <t>MPE Comet</t>
  </si>
  <si>
    <t>Flake</t>
  </si>
  <si>
    <t>Mracksis Moon</t>
  </si>
  <si>
    <t>Ervo</t>
  </si>
  <si>
    <t>Edas</t>
  </si>
  <si>
    <t>MPE Asteroid</t>
  </si>
  <si>
    <t>Crokslev</t>
  </si>
  <si>
    <t>Archae</t>
  </si>
  <si>
    <t>Ervo Moon</t>
  </si>
  <si>
    <t>Zore</t>
  </si>
  <si>
    <t>Vant</t>
  </si>
  <si>
    <t>Soden</t>
  </si>
  <si>
    <t>Mracksis</t>
  </si>
  <si>
    <t>Lon</t>
  </si>
  <si>
    <t>Soden Moon</t>
  </si>
  <si>
    <t>Lint-Mikey</t>
  </si>
  <si>
    <t>Epona</t>
  </si>
  <si>
    <t>GEP</t>
  </si>
  <si>
    <t>GEP Planet</t>
  </si>
  <si>
    <t>Damona</t>
  </si>
  <si>
    <t>Sirona Moon</t>
  </si>
  <si>
    <t>Cernunnos</t>
  </si>
  <si>
    <t>Caireen</t>
  </si>
  <si>
    <t>Sucellus Moon</t>
  </si>
  <si>
    <t>Brovo</t>
  </si>
  <si>
    <t>Belisama</t>
  </si>
  <si>
    <t>Nodens Moon</t>
  </si>
  <si>
    <t>Airmed</t>
  </si>
  <si>
    <t>Toutatis</t>
  </si>
  <si>
    <t>Taranis</t>
  </si>
  <si>
    <t>Sucellus</t>
  </si>
  <si>
    <t>Sirona</t>
  </si>
  <si>
    <t>Rosmerta</t>
  </si>
  <si>
    <t>Epona Moon</t>
  </si>
  <si>
    <t>RAB-58E</t>
  </si>
  <si>
    <t>Nodens</t>
  </si>
  <si>
    <t>Grannus</t>
  </si>
  <si>
    <t>GEP Sun</t>
  </si>
  <si>
    <t>recoveredData</t>
  </si>
  <si>
    <t>flyingThreshold</t>
  </si>
  <si>
    <t>spaceThreshold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</si>
</sst>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0194C-F9FC-4445-B00E-381BC06878BA}">
  <dimension ref="A1:U45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D3" sqref="D3"/>
    </sheetView>
  </sheetViews>
  <sheetFormatPr defaultRowHeight="14.5" x14ac:dyDescent="0.35"/>
  <cols>
    <col min="1" max="1" width="17.81640625" bestFit="1" customWidth="1"/>
    <col min="2" max="2" width="4.6328125" bestFit="1" customWidth="1"/>
    <col min="3" max="3" width="9.36328125" bestFit="1" customWidth="1"/>
    <col min="4" max="4" width="10" bestFit="1" customWidth="1"/>
    <col min="5" max="5" width="8.7265625" bestFit="1" customWidth="1"/>
    <col min="6" max="6" width="12.54296875" bestFit="1" customWidth="1"/>
    <col min="7" max="7" width="10.54296875" bestFit="1" customWidth="1"/>
    <col min="8" max="8" width="13.36328125" bestFit="1" customWidth="1"/>
    <col min="9" max="9" width="13.36328125" customWidth="1"/>
    <col min="10" max="10" width="9.1796875" bestFit="1" customWidth="1"/>
    <col min="11" max="11" width="10.54296875" bestFit="1" customWidth="1"/>
    <col min="12" max="12" width="8.90625" bestFit="1" customWidth="1"/>
    <col min="13" max="13" width="9.26953125" bestFit="1" customWidth="1"/>
    <col min="14" max="14" width="10.6328125" bestFit="1" customWidth="1"/>
    <col min="15" max="15" width="11" bestFit="1" customWidth="1"/>
    <col min="16" max="16" width="9.1796875" bestFit="1" customWidth="1"/>
    <col min="17" max="17" width="10.54296875" bestFit="1" customWidth="1"/>
    <col min="18" max="18" width="8.90625" bestFit="1" customWidth="1"/>
    <col min="19" max="19" width="9.26953125" bestFit="1" customWidth="1"/>
    <col min="20" max="20" width="10.6328125" bestFit="1" customWidth="1"/>
    <col min="21" max="21" width="11" bestFit="1" customWidth="1"/>
  </cols>
  <sheetData>
    <row r="1" spans="1:21" x14ac:dyDescent="0.35">
      <c r="J1" s="1" t="s">
        <v>14</v>
      </c>
      <c r="K1" s="1"/>
      <c r="L1" s="1"/>
      <c r="M1" s="1"/>
      <c r="N1" s="1"/>
      <c r="O1" s="1"/>
      <c r="P1" s="1" t="s">
        <v>15</v>
      </c>
      <c r="Q1" s="1"/>
      <c r="R1" s="1"/>
      <c r="S1" s="1"/>
      <c r="T1" s="1"/>
      <c r="U1" s="1"/>
    </row>
    <row r="2" spans="1:21" x14ac:dyDescent="0.35">
      <c r="A2" t="s">
        <v>0</v>
      </c>
      <c r="B2" t="s">
        <v>7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16</v>
      </c>
      <c r="I2" t="s">
        <v>28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">
        <v>13</v>
      </c>
      <c r="P2" t="s">
        <v>8</v>
      </c>
      <c r="Q2" t="s">
        <v>9</v>
      </c>
      <c r="R2" t="s">
        <v>10</v>
      </c>
      <c r="S2" t="s">
        <v>11</v>
      </c>
      <c r="T2" t="s">
        <v>12</v>
      </c>
      <c r="U2" t="s">
        <v>13</v>
      </c>
    </row>
    <row r="3" spans="1:21" x14ac:dyDescent="0.35">
      <c r="A3" t="s">
        <v>1</v>
      </c>
      <c r="B3">
        <v>0</v>
      </c>
      <c r="C3">
        <v>5</v>
      </c>
      <c r="D3">
        <v>5</v>
      </c>
      <c r="E3">
        <v>1</v>
      </c>
      <c r="F3">
        <v>63</v>
      </c>
      <c r="G3">
        <v>7</v>
      </c>
      <c r="I3" t="s">
        <v>29</v>
      </c>
      <c r="J3" t="str">
        <f>IF(F3&lt;&gt;"",IF(LEFT(RIGHT(DEC2BIN($F3,6),1),1)*1=1,"Yes","No"),"")</f>
        <v>Yes</v>
      </c>
      <c r="K3" t="str">
        <f>IF(F3&lt;&gt;"",IF(LEFT(RIGHT(DEC2BIN($F3,6),2),1)*1=1,"Yes","No"),"")</f>
        <v>Yes</v>
      </c>
      <c r="L3" t="str">
        <f>IF(F3&lt;&gt;"",IF(LEFT(RIGHT(DEC2BIN($F3,6),3),1)*1=1,"Yes","No"),"")</f>
        <v>Yes</v>
      </c>
      <c r="M3" t="str">
        <f>IF(F3&lt;&gt;"",IF(LEFT(RIGHT(DEC2BIN($F3,6),4),1)*1=1,"Yes","No"),"")</f>
        <v>Yes</v>
      </c>
      <c r="N3" t="str">
        <f>IF(F3&lt;&gt;"",IF(LEFT(RIGHT(DEC2BIN($F3,6),5),1)*1=1,"Yes","No"),"")</f>
        <v>Yes</v>
      </c>
      <c r="O3" t="str">
        <f>IF(F3&lt;&gt;"",IF(LEFT(RIGHT(DEC2BIN($F3,6),6),1)*1=1,"Yes","No"),"")</f>
        <v>Yes</v>
      </c>
      <c r="P3" t="str">
        <f>IF(F3&lt;&gt;"",IF(LEFT(RIGHT(DEC2BIN($G3,6),1),1)*1=1,"Yes","No"),"")</f>
        <v>Yes</v>
      </c>
      <c r="Q3" t="str">
        <f>IF(F3&lt;&gt;"",IF(LEFT(RIGHT(DEC2BIN($G3,6),2),1)*1=1,"Yes","No"),"")</f>
        <v>Yes</v>
      </c>
      <c r="R3" t="str">
        <f>IF(F3&lt;&gt;"",IF(LEFT(RIGHT(DEC2BIN($G3,6),3),1)*1=1,"Yes","No"),"")</f>
        <v>Yes</v>
      </c>
      <c r="S3" t="str">
        <f>IF(F3&lt;&gt;"",IF(LEFT(RIGHT(DEC2BIN($G3,6),4),1)*1=1,"Yes","No"),"")</f>
        <v>No</v>
      </c>
      <c r="T3" t="str">
        <f>IF(F3&lt;&gt;"",IF(F3&lt;&gt;"",IF(LEFT(RIGHT(DEC2BIN($G3,6),5),1)*1=1,"Yes","No"),""),"")</f>
        <v>No</v>
      </c>
      <c r="U3" t="str">
        <f>IF(F3&lt;&gt;"",IF(LEFT(RIGHT(DEC2BIN($G3,6),6),1)*1=1,"Yes","No"),"")</f>
        <v>No</v>
      </c>
    </row>
    <row r="4" spans="1:21" x14ac:dyDescent="0.35">
      <c r="A4" t="s">
        <v>17</v>
      </c>
      <c r="B4">
        <v>0</v>
      </c>
      <c r="C4">
        <v>8</v>
      </c>
      <c r="D4">
        <v>8</v>
      </c>
      <c r="E4">
        <v>1</v>
      </c>
      <c r="F4">
        <v>63</v>
      </c>
      <c r="G4">
        <v>23</v>
      </c>
      <c r="I4" t="s">
        <v>29</v>
      </c>
      <c r="J4" t="str">
        <f t="shared" ref="J4:J45" si="0">IF(F4&lt;&gt;"",IF(LEFT(RIGHT(DEC2BIN($F4,6),1),1)*1=1,"Yes","No"),"")</f>
        <v>Yes</v>
      </c>
      <c r="K4" t="str">
        <f t="shared" ref="K4:K45" si="1">IF(F4&lt;&gt;"",IF(LEFT(RIGHT(DEC2BIN($F4,6),2),1)*1=1,"Yes","No"),"")</f>
        <v>Yes</v>
      </c>
      <c r="L4" t="str">
        <f t="shared" ref="L4:L45" si="2">IF(F4&lt;&gt;"",IF(LEFT(RIGHT(DEC2BIN($F4,6),3),1)*1=1,"Yes","No"),"")</f>
        <v>Yes</v>
      </c>
      <c r="M4" t="str">
        <f t="shared" ref="M4:M45" si="3">IF(F4&lt;&gt;"",IF(LEFT(RIGHT(DEC2BIN($F4,6),4),1)*1=1,"Yes","No"),"")</f>
        <v>Yes</v>
      </c>
      <c r="N4" t="str">
        <f t="shared" ref="N4:N45" si="4">IF(F4&lt;&gt;"",IF(LEFT(RIGHT(DEC2BIN($F4,6),5),1)*1=1,"Yes","No"),"")</f>
        <v>Yes</v>
      </c>
      <c r="O4" t="str">
        <f t="shared" ref="O4:O45" si="5">IF(F4&lt;&gt;"",IF(LEFT(RIGHT(DEC2BIN($F4,6),6),1)*1=1,"Yes","No"),"")</f>
        <v>Yes</v>
      </c>
      <c r="P4" t="str">
        <f t="shared" ref="P4:P45" si="6">IF(F4&lt;&gt;"",IF(LEFT(RIGHT(DEC2BIN($G4,6),1),1)*1=1,"Yes","No"),"")</f>
        <v>Yes</v>
      </c>
      <c r="Q4" t="str">
        <f t="shared" ref="Q4:Q45" si="7">IF(F4&lt;&gt;"",IF(LEFT(RIGHT(DEC2BIN($G4,6),2),1)*1=1,"Yes","No"),"")</f>
        <v>Yes</v>
      </c>
      <c r="R4" t="str">
        <f t="shared" ref="R4:R45" si="8">IF(F4&lt;&gt;"",IF(LEFT(RIGHT(DEC2BIN($G4,6),3),1)*1=1,"Yes","No"),"")</f>
        <v>Yes</v>
      </c>
      <c r="S4" t="str">
        <f t="shared" ref="S4:S45" si="9">IF(F4&lt;&gt;"",IF(LEFT(RIGHT(DEC2BIN($G4,6),4),1)*1=1,"Yes","No"),"")</f>
        <v>No</v>
      </c>
      <c r="T4" t="str">
        <f t="shared" ref="T4:T45" si="10">IF(F4&lt;&gt;"",IF(F4&lt;&gt;"",IF(LEFT(RIGHT(DEC2BIN($G4,6),5),1)*1=1,"Yes","No"),""),"")</f>
        <v>Yes</v>
      </c>
      <c r="U4" t="str">
        <f t="shared" ref="U4:U45" si="11">IF(F4&lt;&gt;"",IF(LEFT(RIGHT(DEC2BIN($G4,6),6),1)*1=1,"Yes","No"),"")</f>
        <v>No</v>
      </c>
    </row>
    <row r="5" spans="1:21" x14ac:dyDescent="0.35">
      <c r="A5" t="s">
        <v>18</v>
      </c>
      <c r="B5">
        <v>1</v>
      </c>
      <c r="C5">
        <v>10</v>
      </c>
      <c r="D5">
        <v>13</v>
      </c>
      <c r="E5">
        <v>1</v>
      </c>
      <c r="F5">
        <v>63</v>
      </c>
      <c r="G5">
        <v>3</v>
      </c>
      <c r="I5" t="s">
        <v>29</v>
      </c>
      <c r="J5" t="str">
        <f t="shared" si="0"/>
        <v>Yes</v>
      </c>
      <c r="K5" t="str">
        <f t="shared" si="1"/>
        <v>Yes</v>
      </c>
      <c r="L5" t="str">
        <f t="shared" si="2"/>
        <v>Yes</v>
      </c>
      <c r="M5" t="str">
        <f t="shared" si="3"/>
        <v>Yes</v>
      </c>
      <c r="N5" t="str">
        <f t="shared" si="4"/>
        <v>Yes</v>
      </c>
      <c r="O5" t="str">
        <f t="shared" si="5"/>
        <v>Yes</v>
      </c>
      <c r="P5" t="str">
        <f t="shared" si="6"/>
        <v>Yes</v>
      </c>
      <c r="Q5" t="str">
        <f t="shared" si="7"/>
        <v>Yes</v>
      </c>
      <c r="R5" t="str">
        <f t="shared" si="8"/>
        <v>No</v>
      </c>
      <c r="S5" t="str">
        <f t="shared" si="9"/>
        <v>No</v>
      </c>
      <c r="T5" t="str">
        <f t="shared" si="10"/>
        <v>No</v>
      </c>
      <c r="U5" t="str">
        <f t="shared" si="11"/>
        <v>No</v>
      </c>
    </row>
    <row r="6" spans="1:21" x14ac:dyDescent="0.35">
      <c r="A6" t="s">
        <v>19</v>
      </c>
      <c r="B6">
        <v>0</v>
      </c>
      <c r="C6">
        <v>30</v>
      </c>
      <c r="D6">
        <v>40</v>
      </c>
      <c r="E6">
        <v>1</v>
      </c>
      <c r="F6">
        <v>3</v>
      </c>
      <c r="G6">
        <v>3</v>
      </c>
      <c r="I6" t="s">
        <v>29</v>
      </c>
      <c r="J6" t="str">
        <f t="shared" si="0"/>
        <v>Yes</v>
      </c>
      <c r="K6" t="str">
        <f t="shared" si="1"/>
        <v>Yes</v>
      </c>
      <c r="L6" t="str">
        <f t="shared" si="2"/>
        <v>No</v>
      </c>
      <c r="M6" t="str">
        <f t="shared" si="3"/>
        <v>No</v>
      </c>
      <c r="N6" t="str">
        <f t="shared" si="4"/>
        <v>No</v>
      </c>
      <c r="O6" t="str">
        <f t="shared" si="5"/>
        <v>No</v>
      </c>
      <c r="P6" t="str">
        <f t="shared" si="6"/>
        <v>Yes</v>
      </c>
      <c r="Q6" t="str">
        <f t="shared" si="7"/>
        <v>Yes</v>
      </c>
      <c r="R6" t="str">
        <f t="shared" si="8"/>
        <v>No</v>
      </c>
      <c r="S6" t="str">
        <f t="shared" si="9"/>
        <v>No</v>
      </c>
      <c r="T6" t="str">
        <f t="shared" si="10"/>
        <v>No</v>
      </c>
      <c r="U6" t="str">
        <f t="shared" si="11"/>
        <v>No</v>
      </c>
    </row>
    <row r="7" spans="1:21" x14ac:dyDescent="0.35">
      <c r="A7" t="s">
        <v>20</v>
      </c>
      <c r="B7">
        <v>3</v>
      </c>
      <c r="C7">
        <v>25</v>
      </c>
      <c r="D7">
        <v>32</v>
      </c>
      <c r="E7">
        <v>1</v>
      </c>
      <c r="F7">
        <v>63</v>
      </c>
      <c r="G7">
        <v>3</v>
      </c>
      <c r="I7" t="s">
        <v>29</v>
      </c>
      <c r="J7" t="str">
        <f t="shared" si="0"/>
        <v>Yes</v>
      </c>
      <c r="K7" t="str">
        <f t="shared" si="1"/>
        <v>Yes</v>
      </c>
      <c r="L7" t="str">
        <f t="shared" si="2"/>
        <v>Yes</v>
      </c>
      <c r="M7" t="str">
        <f t="shared" si="3"/>
        <v>Yes</v>
      </c>
      <c r="N7" t="str">
        <f t="shared" si="4"/>
        <v>Yes</v>
      </c>
      <c r="O7" t="str">
        <f t="shared" si="5"/>
        <v>Yes</v>
      </c>
      <c r="P7" t="str">
        <f t="shared" si="6"/>
        <v>Yes</v>
      </c>
      <c r="Q7" t="str">
        <f t="shared" si="7"/>
        <v>Yes</v>
      </c>
      <c r="R7" t="str">
        <f t="shared" si="8"/>
        <v>No</v>
      </c>
      <c r="S7" t="str">
        <f t="shared" si="9"/>
        <v>No</v>
      </c>
      <c r="T7" t="str">
        <f t="shared" si="10"/>
        <v>No</v>
      </c>
      <c r="U7" t="str">
        <f t="shared" si="11"/>
        <v>No</v>
      </c>
    </row>
    <row r="8" spans="1:21" x14ac:dyDescent="0.35">
      <c r="A8" t="s">
        <v>21</v>
      </c>
      <c r="B8">
        <v>0</v>
      </c>
      <c r="C8">
        <v>8</v>
      </c>
      <c r="D8">
        <v>8</v>
      </c>
      <c r="E8">
        <v>1</v>
      </c>
      <c r="F8">
        <v>63</v>
      </c>
      <c r="G8">
        <v>7</v>
      </c>
      <c r="I8" t="s">
        <v>29</v>
      </c>
      <c r="J8" t="str">
        <f t="shared" si="0"/>
        <v>Yes</v>
      </c>
      <c r="K8" t="str">
        <f t="shared" si="1"/>
        <v>Yes</v>
      </c>
      <c r="L8" t="str">
        <f t="shared" si="2"/>
        <v>Yes</v>
      </c>
      <c r="M8" t="str">
        <f t="shared" si="3"/>
        <v>Yes</v>
      </c>
      <c r="N8" t="str">
        <f t="shared" si="4"/>
        <v>Yes</v>
      </c>
      <c r="O8" t="str">
        <f t="shared" si="5"/>
        <v>Yes</v>
      </c>
      <c r="P8" t="str">
        <f t="shared" si="6"/>
        <v>Yes</v>
      </c>
      <c r="Q8" t="str">
        <f t="shared" si="7"/>
        <v>Yes</v>
      </c>
      <c r="R8" t="str">
        <f t="shared" si="8"/>
        <v>Yes</v>
      </c>
      <c r="S8" t="str">
        <f t="shared" si="9"/>
        <v>No</v>
      </c>
      <c r="T8" t="str">
        <f t="shared" si="10"/>
        <v>No</v>
      </c>
      <c r="U8" t="str">
        <f t="shared" si="11"/>
        <v>No</v>
      </c>
    </row>
    <row r="9" spans="1:21" x14ac:dyDescent="0.35">
      <c r="A9" t="s">
        <v>22</v>
      </c>
      <c r="B9">
        <v>0</v>
      </c>
      <c r="C9">
        <v>12</v>
      </c>
      <c r="D9">
        <v>12</v>
      </c>
      <c r="E9">
        <v>1</v>
      </c>
      <c r="F9">
        <v>63</v>
      </c>
      <c r="G9">
        <v>3</v>
      </c>
      <c r="I9" t="s">
        <v>29</v>
      </c>
      <c r="J9" t="str">
        <f t="shared" si="0"/>
        <v>Yes</v>
      </c>
      <c r="K9" t="str">
        <f t="shared" si="1"/>
        <v>Yes</v>
      </c>
      <c r="L9" t="str">
        <f t="shared" si="2"/>
        <v>Yes</v>
      </c>
      <c r="M9" t="str">
        <f t="shared" si="3"/>
        <v>Yes</v>
      </c>
      <c r="N9" t="str">
        <f t="shared" si="4"/>
        <v>Yes</v>
      </c>
      <c r="O9" t="str">
        <f t="shared" si="5"/>
        <v>Yes</v>
      </c>
      <c r="P9" t="str">
        <f t="shared" si="6"/>
        <v>Yes</v>
      </c>
      <c r="Q9" t="str">
        <f t="shared" si="7"/>
        <v>Yes</v>
      </c>
      <c r="R9" t="str">
        <f t="shared" si="8"/>
        <v>No</v>
      </c>
      <c r="S9" t="str">
        <f t="shared" si="9"/>
        <v>No</v>
      </c>
      <c r="T9" t="str">
        <f t="shared" si="10"/>
        <v>No</v>
      </c>
      <c r="U9" t="str">
        <f t="shared" si="11"/>
        <v>No</v>
      </c>
    </row>
    <row r="10" spans="1:21" x14ac:dyDescent="0.35">
      <c r="A10" t="s">
        <v>23</v>
      </c>
      <c r="B10">
        <v>2</v>
      </c>
      <c r="C10">
        <v>20</v>
      </c>
      <c r="D10">
        <v>22</v>
      </c>
      <c r="E10">
        <v>2.5</v>
      </c>
      <c r="F10">
        <v>1</v>
      </c>
      <c r="G10">
        <v>1</v>
      </c>
      <c r="I10" t="s">
        <v>29</v>
      </c>
      <c r="J10" t="str">
        <f t="shared" si="0"/>
        <v>Yes</v>
      </c>
      <c r="K10" t="str">
        <f t="shared" si="1"/>
        <v>No</v>
      </c>
      <c r="L10" t="str">
        <f t="shared" si="2"/>
        <v>No</v>
      </c>
      <c r="M10" t="str">
        <f t="shared" si="3"/>
        <v>No</v>
      </c>
      <c r="N10" t="str">
        <f t="shared" si="4"/>
        <v>No</v>
      </c>
      <c r="O10" t="str">
        <f t="shared" si="5"/>
        <v>No</v>
      </c>
      <c r="P10" t="str">
        <f t="shared" si="6"/>
        <v>Yes</v>
      </c>
      <c r="Q10" t="str">
        <f t="shared" si="7"/>
        <v>No</v>
      </c>
      <c r="R10" t="str">
        <f t="shared" si="8"/>
        <v>No</v>
      </c>
      <c r="S10" t="str">
        <f t="shared" si="9"/>
        <v>No</v>
      </c>
      <c r="T10" t="str">
        <f t="shared" si="10"/>
        <v>No</v>
      </c>
      <c r="U10" t="str">
        <f t="shared" si="11"/>
        <v>No</v>
      </c>
    </row>
    <row r="11" spans="1:21" x14ac:dyDescent="0.35">
      <c r="A11" t="s">
        <v>24</v>
      </c>
      <c r="B11">
        <v>4</v>
      </c>
      <c r="C11">
        <v>20</v>
      </c>
      <c r="D11">
        <v>22</v>
      </c>
      <c r="E11">
        <v>3</v>
      </c>
      <c r="F11">
        <v>51</v>
      </c>
      <c r="G11">
        <v>51</v>
      </c>
      <c r="I11" t="s">
        <v>29</v>
      </c>
      <c r="J11" t="str">
        <f t="shared" si="0"/>
        <v>Yes</v>
      </c>
      <c r="K11" t="str">
        <f t="shared" si="1"/>
        <v>Yes</v>
      </c>
      <c r="L11" t="str">
        <f t="shared" si="2"/>
        <v>No</v>
      </c>
      <c r="M11" t="str">
        <f t="shared" si="3"/>
        <v>No</v>
      </c>
      <c r="N11" t="str">
        <f t="shared" si="4"/>
        <v>Yes</v>
      </c>
      <c r="O11" t="str">
        <f t="shared" si="5"/>
        <v>Yes</v>
      </c>
      <c r="P11" t="str">
        <f t="shared" si="6"/>
        <v>Yes</v>
      </c>
      <c r="Q11" t="str">
        <f t="shared" si="7"/>
        <v>Yes</v>
      </c>
      <c r="R11" t="str">
        <f t="shared" si="8"/>
        <v>No</v>
      </c>
      <c r="S11" t="str">
        <f t="shared" si="9"/>
        <v>No</v>
      </c>
      <c r="T11" t="str">
        <f t="shared" si="10"/>
        <v>Yes</v>
      </c>
      <c r="U11" t="str">
        <f t="shared" si="11"/>
        <v>Yes</v>
      </c>
    </row>
    <row r="12" spans="1:21" x14ac:dyDescent="0.35">
      <c r="A12" t="s">
        <v>25</v>
      </c>
      <c r="B12">
        <v>4</v>
      </c>
      <c r="C12">
        <v>20</v>
      </c>
      <c r="D12">
        <v>24</v>
      </c>
      <c r="E12">
        <v>10</v>
      </c>
      <c r="F12">
        <v>13</v>
      </c>
      <c r="G12">
        <v>13</v>
      </c>
      <c r="I12" t="s">
        <v>29</v>
      </c>
      <c r="J12" t="str">
        <f t="shared" si="0"/>
        <v>Yes</v>
      </c>
      <c r="K12" t="str">
        <f t="shared" si="1"/>
        <v>No</v>
      </c>
      <c r="L12" t="str">
        <f t="shared" si="2"/>
        <v>Yes</v>
      </c>
      <c r="M12" t="str">
        <f t="shared" si="3"/>
        <v>Yes</v>
      </c>
      <c r="N12" t="str">
        <f t="shared" si="4"/>
        <v>No</v>
      </c>
      <c r="O12" t="str">
        <f t="shared" si="5"/>
        <v>No</v>
      </c>
      <c r="P12" t="str">
        <f t="shared" si="6"/>
        <v>Yes</v>
      </c>
      <c r="Q12" t="str">
        <f t="shared" si="7"/>
        <v>No</v>
      </c>
      <c r="R12" t="str">
        <f t="shared" si="8"/>
        <v>Yes</v>
      </c>
      <c r="S12" t="str">
        <f t="shared" si="9"/>
        <v>Yes</v>
      </c>
      <c r="T12" t="str">
        <f t="shared" si="10"/>
        <v>No</v>
      </c>
      <c r="U12" t="str">
        <f t="shared" si="11"/>
        <v>No</v>
      </c>
    </row>
    <row r="13" spans="1:21" x14ac:dyDescent="0.35">
      <c r="A13" t="s">
        <v>26</v>
      </c>
      <c r="B13">
        <v>0</v>
      </c>
      <c r="C13">
        <v>60</v>
      </c>
      <c r="D13">
        <v>70</v>
      </c>
      <c r="E13">
        <v>1</v>
      </c>
      <c r="F13">
        <v>63</v>
      </c>
      <c r="G13">
        <v>7</v>
      </c>
      <c r="I13" t="s">
        <v>29</v>
      </c>
      <c r="J13" t="str">
        <f t="shared" si="0"/>
        <v>Yes</v>
      </c>
      <c r="K13" t="str">
        <f t="shared" si="1"/>
        <v>Yes</v>
      </c>
      <c r="L13" t="str">
        <f t="shared" si="2"/>
        <v>Yes</v>
      </c>
      <c r="M13" t="str">
        <f t="shared" si="3"/>
        <v>Yes</v>
      </c>
      <c r="N13" t="str">
        <f t="shared" si="4"/>
        <v>Yes</v>
      </c>
      <c r="O13" t="str">
        <f t="shared" si="5"/>
        <v>Yes</v>
      </c>
      <c r="P13" t="str">
        <f t="shared" si="6"/>
        <v>Yes</v>
      </c>
      <c r="Q13" t="str">
        <f t="shared" si="7"/>
        <v>Yes</v>
      </c>
      <c r="R13" t="str">
        <f t="shared" si="8"/>
        <v>Yes</v>
      </c>
      <c r="S13" t="str">
        <f t="shared" si="9"/>
        <v>No</v>
      </c>
      <c r="T13" t="str">
        <f t="shared" si="10"/>
        <v>No</v>
      </c>
      <c r="U13" t="str">
        <f t="shared" si="11"/>
        <v>No</v>
      </c>
    </row>
    <row r="14" spans="1:21" x14ac:dyDescent="0.35">
      <c r="A14" t="s">
        <v>27</v>
      </c>
      <c r="B14">
        <v>6</v>
      </c>
      <c r="C14">
        <v>15</v>
      </c>
      <c r="D14">
        <v>22</v>
      </c>
      <c r="E14">
        <v>2</v>
      </c>
      <c r="F14">
        <v>32</v>
      </c>
      <c r="G14">
        <v>0</v>
      </c>
      <c r="I14" t="s">
        <v>29</v>
      </c>
      <c r="J14" t="str">
        <f t="shared" si="0"/>
        <v>No</v>
      </c>
      <c r="K14" t="str">
        <f t="shared" si="1"/>
        <v>No</v>
      </c>
      <c r="L14" t="str">
        <f t="shared" si="2"/>
        <v>No</v>
      </c>
      <c r="M14" t="str">
        <f t="shared" si="3"/>
        <v>No</v>
      </c>
      <c r="N14" t="str">
        <f t="shared" si="4"/>
        <v>No</v>
      </c>
      <c r="O14" t="str">
        <f t="shared" si="5"/>
        <v>Yes</v>
      </c>
      <c r="P14" t="str">
        <f t="shared" si="6"/>
        <v>No</v>
      </c>
      <c r="Q14" t="str">
        <f t="shared" si="7"/>
        <v>No</v>
      </c>
      <c r="R14" t="str">
        <f t="shared" si="8"/>
        <v>No</v>
      </c>
      <c r="S14" t="str">
        <f t="shared" si="9"/>
        <v>No</v>
      </c>
      <c r="T14" t="str">
        <f t="shared" si="10"/>
        <v>No</v>
      </c>
      <c r="U14" t="str">
        <f t="shared" si="11"/>
        <v>No</v>
      </c>
    </row>
    <row r="15" spans="1:21" x14ac:dyDescent="0.35">
      <c r="A15" t="s">
        <v>32</v>
      </c>
      <c r="B15">
        <v>7</v>
      </c>
      <c r="C15">
        <v>10</v>
      </c>
      <c r="D15">
        <v>400</v>
      </c>
      <c r="E15">
        <v>10</v>
      </c>
      <c r="F15">
        <v>48</v>
      </c>
      <c r="G15">
        <v>0</v>
      </c>
      <c r="H15">
        <v>0.7</v>
      </c>
      <c r="I15" t="s">
        <v>31</v>
      </c>
      <c r="J15" t="str">
        <f t="shared" si="0"/>
        <v>No</v>
      </c>
      <c r="K15" t="str">
        <f t="shared" si="1"/>
        <v>No</v>
      </c>
      <c r="L15" t="str">
        <f t="shared" si="2"/>
        <v>No</v>
      </c>
      <c r="M15" t="str">
        <f t="shared" si="3"/>
        <v>No</v>
      </c>
      <c r="N15" t="str">
        <f t="shared" si="4"/>
        <v>Yes</v>
      </c>
      <c r="O15" t="str">
        <f t="shared" si="5"/>
        <v>Yes</v>
      </c>
      <c r="P15" t="str">
        <f t="shared" si="6"/>
        <v>No</v>
      </c>
      <c r="Q15" t="str">
        <f t="shared" si="7"/>
        <v>No</v>
      </c>
      <c r="R15" t="str">
        <f t="shared" si="8"/>
        <v>No</v>
      </c>
      <c r="S15" t="str">
        <f t="shared" si="9"/>
        <v>No</v>
      </c>
      <c r="T15" t="str">
        <f t="shared" si="10"/>
        <v>No</v>
      </c>
      <c r="U15" t="str">
        <f t="shared" si="11"/>
        <v>No</v>
      </c>
    </row>
    <row r="16" spans="1:21" x14ac:dyDescent="0.35">
      <c r="A16" t="s">
        <v>33</v>
      </c>
      <c r="B16">
        <v>7</v>
      </c>
      <c r="C16">
        <v>10</v>
      </c>
      <c r="D16">
        <v>20</v>
      </c>
      <c r="E16">
        <v>10</v>
      </c>
      <c r="F16">
        <v>49</v>
      </c>
      <c r="G16">
        <v>0</v>
      </c>
      <c r="H16">
        <v>0.7</v>
      </c>
      <c r="I16" t="s">
        <v>31</v>
      </c>
      <c r="J16" t="str">
        <f t="shared" si="0"/>
        <v>Yes</v>
      </c>
      <c r="K16" t="str">
        <f t="shared" si="1"/>
        <v>No</v>
      </c>
      <c r="L16" t="str">
        <f t="shared" si="2"/>
        <v>No</v>
      </c>
      <c r="M16" t="str">
        <f t="shared" si="3"/>
        <v>No</v>
      </c>
      <c r="N16" t="str">
        <f t="shared" si="4"/>
        <v>Yes</v>
      </c>
      <c r="O16" t="str">
        <f t="shared" si="5"/>
        <v>Yes</v>
      </c>
      <c r="P16" t="str">
        <f t="shared" si="6"/>
        <v>No</v>
      </c>
      <c r="Q16" t="str">
        <f t="shared" si="7"/>
        <v>No</v>
      </c>
      <c r="R16" t="str">
        <f t="shared" si="8"/>
        <v>No</v>
      </c>
      <c r="S16" t="str">
        <f t="shared" si="9"/>
        <v>No</v>
      </c>
      <c r="T16" t="str">
        <f t="shared" si="10"/>
        <v>No</v>
      </c>
      <c r="U16" t="str">
        <f t="shared" si="11"/>
        <v>No</v>
      </c>
    </row>
    <row r="17" spans="1:21" x14ac:dyDescent="0.35">
      <c r="A17" t="s">
        <v>34</v>
      </c>
      <c r="B17">
        <v>7</v>
      </c>
      <c r="C17">
        <v>10</v>
      </c>
      <c r="D17">
        <v>20</v>
      </c>
      <c r="E17">
        <v>40</v>
      </c>
      <c r="F17">
        <v>3</v>
      </c>
      <c r="G17">
        <v>0</v>
      </c>
      <c r="H17">
        <v>0.7</v>
      </c>
      <c r="I17" t="s">
        <v>31</v>
      </c>
      <c r="J17" t="str">
        <f t="shared" si="0"/>
        <v>Yes</v>
      </c>
      <c r="K17" t="str">
        <f t="shared" si="1"/>
        <v>Yes</v>
      </c>
      <c r="L17" t="str">
        <f t="shared" si="2"/>
        <v>No</v>
      </c>
      <c r="M17" t="str">
        <f t="shared" si="3"/>
        <v>No</v>
      </c>
      <c r="N17" t="str">
        <f t="shared" si="4"/>
        <v>No</v>
      </c>
      <c r="O17" t="str">
        <f t="shared" si="5"/>
        <v>No</v>
      </c>
      <c r="P17" t="str">
        <f t="shared" si="6"/>
        <v>No</v>
      </c>
      <c r="Q17" t="str">
        <f t="shared" si="7"/>
        <v>No</v>
      </c>
      <c r="R17" t="str">
        <f t="shared" si="8"/>
        <v>No</v>
      </c>
      <c r="S17" t="str">
        <f t="shared" si="9"/>
        <v>No</v>
      </c>
      <c r="T17" t="str">
        <f t="shared" si="10"/>
        <v>No</v>
      </c>
      <c r="U17" t="str">
        <f t="shared" si="11"/>
        <v>No</v>
      </c>
    </row>
    <row r="18" spans="1:21" x14ac:dyDescent="0.35">
      <c r="A18" t="s">
        <v>35</v>
      </c>
      <c r="B18">
        <v>7</v>
      </c>
      <c r="C18">
        <v>50</v>
      </c>
      <c r="D18">
        <v>200</v>
      </c>
      <c r="E18">
        <v>40</v>
      </c>
      <c r="F18">
        <v>48</v>
      </c>
      <c r="G18">
        <v>0</v>
      </c>
      <c r="H18">
        <v>0.7</v>
      </c>
      <c r="I18" t="s">
        <v>31</v>
      </c>
      <c r="J18" t="str">
        <f t="shared" si="0"/>
        <v>No</v>
      </c>
      <c r="K18" t="str">
        <f t="shared" si="1"/>
        <v>No</v>
      </c>
      <c r="L18" t="str">
        <f t="shared" si="2"/>
        <v>No</v>
      </c>
      <c r="M18" t="str">
        <f t="shared" si="3"/>
        <v>No</v>
      </c>
      <c r="N18" t="str">
        <f t="shared" si="4"/>
        <v>Yes</v>
      </c>
      <c r="O18" t="str">
        <f t="shared" si="5"/>
        <v>Yes</v>
      </c>
      <c r="P18" t="str">
        <f t="shared" si="6"/>
        <v>No</v>
      </c>
      <c r="Q18" t="str">
        <f t="shared" si="7"/>
        <v>No</v>
      </c>
      <c r="R18" t="str">
        <f t="shared" si="8"/>
        <v>No</v>
      </c>
      <c r="S18" t="str">
        <f t="shared" si="9"/>
        <v>No</v>
      </c>
      <c r="T18" t="str">
        <f t="shared" si="10"/>
        <v>No</v>
      </c>
      <c r="U18" t="str">
        <f t="shared" si="11"/>
        <v>No</v>
      </c>
    </row>
    <row r="19" spans="1:21" x14ac:dyDescent="0.35">
      <c r="A19" t="s">
        <v>36</v>
      </c>
      <c r="B19">
        <v>7</v>
      </c>
      <c r="C19">
        <v>50</v>
      </c>
      <c r="D19">
        <v>100</v>
      </c>
      <c r="E19">
        <v>100</v>
      </c>
      <c r="F19">
        <v>48</v>
      </c>
      <c r="G19">
        <v>0</v>
      </c>
      <c r="H19">
        <v>0.7</v>
      </c>
      <c r="I19" t="s">
        <v>31</v>
      </c>
      <c r="J19" t="str">
        <f t="shared" si="0"/>
        <v>No</v>
      </c>
      <c r="K19" t="str">
        <f t="shared" si="1"/>
        <v>No</v>
      </c>
      <c r="L19" t="str">
        <f t="shared" si="2"/>
        <v>No</v>
      </c>
      <c r="M19" t="str">
        <f t="shared" si="3"/>
        <v>No</v>
      </c>
      <c r="N19" t="str">
        <f t="shared" si="4"/>
        <v>Yes</v>
      </c>
      <c r="O19" t="str">
        <f t="shared" si="5"/>
        <v>Yes</v>
      </c>
      <c r="P19" t="str">
        <f t="shared" si="6"/>
        <v>No</v>
      </c>
      <c r="Q19" t="str">
        <f t="shared" si="7"/>
        <v>No</v>
      </c>
      <c r="R19" t="str">
        <f t="shared" si="8"/>
        <v>No</v>
      </c>
      <c r="S19" t="str">
        <f t="shared" si="9"/>
        <v>No</v>
      </c>
      <c r="T19" t="str">
        <f t="shared" si="10"/>
        <v>No</v>
      </c>
      <c r="U19" t="str">
        <f t="shared" si="11"/>
        <v>No</v>
      </c>
    </row>
    <row r="20" spans="1:21" x14ac:dyDescent="0.35">
      <c r="A20" t="s">
        <v>37</v>
      </c>
      <c r="B20">
        <v>2</v>
      </c>
      <c r="C20">
        <v>20</v>
      </c>
      <c r="D20">
        <v>22</v>
      </c>
      <c r="E20">
        <v>1.8</v>
      </c>
      <c r="F20">
        <v>51</v>
      </c>
      <c r="G20">
        <v>51</v>
      </c>
      <c r="I20" t="s">
        <v>30</v>
      </c>
      <c r="J20" t="str">
        <f t="shared" si="0"/>
        <v>Yes</v>
      </c>
      <c r="K20" t="str">
        <f t="shared" si="1"/>
        <v>Yes</v>
      </c>
      <c r="L20" t="str">
        <f t="shared" si="2"/>
        <v>No</v>
      </c>
      <c r="M20" t="str">
        <f t="shared" si="3"/>
        <v>No</v>
      </c>
      <c r="N20" t="str">
        <f t="shared" si="4"/>
        <v>Yes</v>
      </c>
      <c r="O20" t="str">
        <f t="shared" si="5"/>
        <v>Yes</v>
      </c>
      <c r="P20" t="str">
        <f t="shared" si="6"/>
        <v>Yes</v>
      </c>
      <c r="Q20" t="str">
        <f t="shared" si="7"/>
        <v>Yes</v>
      </c>
      <c r="R20" t="str">
        <f t="shared" si="8"/>
        <v>No</v>
      </c>
      <c r="S20" t="str">
        <f t="shared" si="9"/>
        <v>No</v>
      </c>
      <c r="T20" t="str">
        <f t="shared" si="10"/>
        <v>Yes</v>
      </c>
      <c r="U20" t="str">
        <f t="shared" si="11"/>
        <v>Yes</v>
      </c>
    </row>
    <row r="21" spans="1:21" x14ac:dyDescent="0.35">
      <c r="A21" t="s">
        <v>38</v>
      </c>
      <c r="B21">
        <v>5</v>
      </c>
      <c r="C21">
        <v>20</v>
      </c>
      <c r="D21">
        <v>22</v>
      </c>
      <c r="E21">
        <v>3</v>
      </c>
      <c r="F21">
        <v>63</v>
      </c>
      <c r="G21">
        <v>63</v>
      </c>
      <c r="I21" t="s">
        <v>30</v>
      </c>
      <c r="J21" t="str">
        <f t="shared" si="0"/>
        <v>Yes</v>
      </c>
      <c r="K21" t="str">
        <f t="shared" si="1"/>
        <v>Yes</v>
      </c>
      <c r="L21" t="str">
        <f t="shared" si="2"/>
        <v>Yes</v>
      </c>
      <c r="M21" t="str">
        <f t="shared" si="3"/>
        <v>Yes</v>
      </c>
      <c r="N21" t="str">
        <f t="shared" si="4"/>
        <v>Yes</v>
      </c>
      <c r="O21" t="str">
        <f t="shared" si="5"/>
        <v>Yes</v>
      </c>
      <c r="P21" t="str">
        <f t="shared" si="6"/>
        <v>Yes</v>
      </c>
      <c r="Q21" t="str">
        <f t="shared" si="7"/>
        <v>Yes</v>
      </c>
      <c r="R21" t="str">
        <f t="shared" si="8"/>
        <v>Yes</v>
      </c>
      <c r="S21" t="str">
        <f t="shared" si="9"/>
        <v>Yes</v>
      </c>
      <c r="T21" t="str">
        <f t="shared" si="10"/>
        <v>Yes</v>
      </c>
      <c r="U21" t="str">
        <f t="shared" si="11"/>
        <v>Yes</v>
      </c>
    </row>
    <row r="22" spans="1:21" x14ac:dyDescent="0.35">
      <c r="A22" t="s">
        <v>42</v>
      </c>
      <c r="C22">
        <v>16</v>
      </c>
      <c r="D22">
        <v>100</v>
      </c>
      <c r="E22">
        <v>20</v>
      </c>
      <c r="F22">
        <v>63</v>
      </c>
      <c r="G22">
        <v>0</v>
      </c>
      <c r="I22" t="s">
        <v>30</v>
      </c>
      <c r="J22" t="str">
        <f t="shared" si="0"/>
        <v>Yes</v>
      </c>
      <c r="K22" t="str">
        <f t="shared" si="1"/>
        <v>Yes</v>
      </c>
      <c r="L22" t="str">
        <f t="shared" si="2"/>
        <v>Yes</v>
      </c>
      <c r="M22" t="str">
        <f t="shared" si="3"/>
        <v>Yes</v>
      </c>
      <c r="N22" t="str">
        <f t="shared" si="4"/>
        <v>Yes</v>
      </c>
      <c r="O22" t="str">
        <f t="shared" si="5"/>
        <v>Yes</v>
      </c>
      <c r="P22" t="str">
        <f t="shared" si="6"/>
        <v>No</v>
      </c>
      <c r="Q22" t="str">
        <f t="shared" si="7"/>
        <v>No</v>
      </c>
      <c r="R22" t="str">
        <f t="shared" si="8"/>
        <v>No</v>
      </c>
      <c r="S22" t="str">
        <f t="shared" si="9"/>
        <v>No</v>
      </c>
      <c r="T22" t="str">
        <f t="shared" si="10"/>
        <v>No</v>
      </c>
      <c r="U22" t="str">
        <f t="shared" si="11"/>
        <v>No</v>
      </c>
    </row>
    <row r="23" spans="1:21" x14ac:dyDescent="0.35">
      <c r="A23" t="s">
        <v>39</v>
      </c>
      <c r="C23">
        <v>10</v>
      </c>
      <c r="D23">
        <v>10</v>
      </c>
      <c r="E23">
        <v>2</v>
      </c>
      <c r="F23">
        <v>0</v>
      </c>
      <c r="G23">
        <v>0</v>
      </c>
      <c r="I23" t="s">
        <v>41</v>
      </c>
      <c r="J23" t="str">
        <f t="shared" si="0"/>
        <v>No</v>
      </c>
      <c r="K23" t="str">
        <f t="shared" si="1"/>
        <v>No</v>
      </c>
      <c r="L23" t="str">
        <f t="shared" si="2"/>
        <v>No</v>
      </c>
      <c r="M23" t="str">
        <f t="shared" si="3"/>
        <v>No</v>
      </c>
      <c r="N23" t="str">
        <f t="shared" si="4"/>
        <v>No</v>
      </c>
      <c r="O23" t="str">
        <f t="shared" si="5"/>
        <v>No</v>
      </c>
      <c r="P23" t="str">
        <f t="shared" si="6"/>
        <v>No</v>
      </c>
      <c r="Q23" t="str">
        <f t="shared" si="7"/>
        <v>No</v>
      </c>
      <c r="R23" t="str">
        <f t="shared" si="8"/>
        <v>No</v>
      </c>
      <c r="S23" t="str">
        <f t="shared" si="9"/>
        <v>No</v>
      </c>
      <c r="T23" t="str">
        <f t="shared" si="10"/>
        <v>No</v>
      </c>
      <c r="U23" t="str">
        <f t="shared" si="11"/>
        <v>No</v>
      </c>
    </row>
    <row r="24" spans="1:21" x14ac:dyDescent="0.35">
      <c r="A24" t="s">
        <v>40</v>
      </c>
      <c r="C24">
        <v>20</v>
      </c>
      <c r="D24">
        <v>20</v>
      </c>
      <c r="E24">
        <v>4</v>
      </c>
      <c r="F24">
        <v>0</v>
      </c>
      <c r="G24">
        <v>0</v>
      </c>
      <c r="I24" t="s">
        <v>41</v>
      </c>
      <c r="J24" t="str">
        <f t="shared" si="0"/>
        <v>No</v>
      </c>
      <c r="K24" t="str">
        <f t="shared" si="1"/>
        <v>No</v>
      </c>
      <c r="L24" t="str">
        <f t="shared" si="2"/>
        <v>No</v>
      </c>
      <c r="M24" t="str">
        <f t="shared" si="3"/>
        <v>No</v>
      </c>
      <c r="N24" t="str">
        <f t="shared" si="4"/>
        <v>No</v>
      </c>
      <c r="O24" t="str">
        <f t="shared" si="5"/>
        <v>No</v>
      </c>
      <c r="P24" t="str">
        <f t="shared" si="6"/>
        <v>No</v>
      </c>
      <c r="Q24" t="str">
        <f t="shared" si="7"/>
        <v>No</v>
      </c>
      <c r="R24" t="str">
        <f t="shared" si="8"/>
        <v>No</v>
      </c>
      <c r="S24" t="str">
        <f t="shared" si="9"/>
        <v>No</v>
      </c>
      <c r="T24" t="str">
        <f t="shared" si="10"/>
        <v>No</v>
      </c>
      <c r="U24" t="str">
        <f t="shared" si="11"/>
        <v>No</v>
      </c>
    </row>
    <row r="25" spans="1:21" x14ac:dyDescent="0.35">
      <c r="A25" t="s">
        <v>43</v>
      </c>
      <c r="C25">
        <v>15</v>
      </c>
      <c r="D25">
        <v>15</v>
      </c>
      <c r="E25">
        <v>3</v>
      </c>
      <c r="F25">
        <v>0</v>
      </c>
      <c r="G25">
        <v>0</v>
      </c>
      <c r="I25" t="s">
        <v>41</v>
      </c>
      <c r="J25" t="str">
        <f t="shared" si="0"/>
        <v>No</v>
      </c>
      <c r="K25" t="str">
        <f t="shared" si="1"/>
        <v>No</v>
      </c>
      <c r="L25" t="str">
        <f t="shared" si="2"/>
        <v>No</v>
      </c>
      <c r="M25" t="str">
        <f t="shared" si="3"/>
        <v>No</v>
      </c>
      <c r="N25" t="str">
        <f t="shared" si="4"/>
        <v>No</v>
      </c>
      <c r="O25" t="str">
        <f t="shared" si="5"/>
        <v>No</v>
      </c>
      <c r="P25" t="str">
        <f t="shared" si="6"/>
        <v>No</v>
      </c>
      <c r="Q25" t="str">
        <f t="shared" si="7"/>
        <v>No</v>
      </c>
      <c r="R25" t="str">
        <f t="shared" si="8"/>
        <v>No</v>
      </c>
      <c r="S25" t="str">
        <f t="shared" si="9"/>
        <v>No</v>
      </c>
      <c r="T25" t="str">
        <f t="shared" si="10"/>
        <v>No</v>
      </c>
      <c r="U25" t="str">
        <f t="shared" si="11"/>
        <v>No</v>
      </c>
    </row>
    <row r="26" spans="1:21" x14ac:dyDescent="0.35">
      <c r="A26" t="s">
        <v>44</v>
      </c>
      <c r="C26">
        <v>10</v>
      </c>
      <c r="D26">
        <v>10</v>
      </c>
      <c r="E26">
        <v>2</v>
      </c>
      <c r="F26">
        <v>0</v>
      </c>
      <c r="G26">
        <v>0</v>
      </c>
      <c r="I26" t="s">
        <v>41</v>
      </c>
      <c r="J26" t="str">
        <f t="shared" si="0"/>
        <v>No</v>
      </c>
      <c r="K26" t="str">
        <f t="shared" si="1"/>
        <v>No</v>
      </c>
      <c r="L26" t="str">
        <f t="shared" si="2"/>
        <v>No</v>
      </c>
      <c r="M26" t="str">
        <f t="shared" si="3"/>
        <v>No</v>
      </c>
      <c r="N26" t="str">
        <f t="shared" si="4"/>
        <v>No</v>
      </c>
      <c r="O26" t="str">
        <f t="shared" si="5"/>
        <v>No</v>
      </c>
      <c r="P26" t="str">
        <f t="shared" si="6"/>
        <v>No</v>
      </c>
      <c r="Q26" t="str">
        <f t="shared" si="7"/>
        <v>No</v>
      </c>
      <c r="R26" t="str">
        <f t="shared" si="8"/>
        <v>No</v>
      </c>
      <c r="S26" t="str">
        <f t="shared" si="9"/>
        <v>No</v>
      </c>
      <c r="T26" t="str">
        <f t="shared" si="10"/>
        <v>No</v>
      </c>
      <c r="U26" t="str">
        <f t="shared" si="11"/>
        <v>No</v>
      </c>
    </row>
    <row r="27" spans="1:21" x14ac:dyDescent="0.35">
      <c r="A27" t="s">
        <v>45</v>
      </c>
      <c r="C27">
        <v>12</v>
      </c>
      <c r="D27">
        <v>12</v>
      </c>
      <c r="E27">
        <v>4</v>
      </c>
      <c r="F27">
        <v>0</v>
      </c>
      <c r="G27">
        <v>0</v>
      </c>
      <c r="I27" t="s">
        <v>41</v>
      </c>
      <c r="J27" t="str">
        <f t="shared" si="0"/>
        <v>No</v>
      </c>
      <c r="K27" t="str">
        <f t="shared" si="1"/>
        <v>No</v>
      </c>
      <c r="L27" t="str">
        <f t="shared" si="2"/>
        <v>No</v>
      </c>
      <c r="M27" t="str">
        <f t="shared" si="3"/>
        <v>No</v>
      </c>
      <c r="N27" t="str">
        <f t="shared" si="4"/>
        <v>No</v>
      </c>
      <c r="O27" t="str">
        <f t="shared" si="5"/>
        <v>No</v>
      </c>
      <c r="P27" t="str">
        <f t="shared" si="6"/>
        <v>No</v>
      </c>
      <c r="Q27" t="str">
        <f t="shared" si="7"/>
        <v>No</v>
      </c>
      <c r="R27" t="str">
        <f t="shared" si="8"/>
        <v>No</v>
      </c>
      <c r="S27" t="str">
        <f t="shared" si="9"/>
        <v>No</v>
      </c>
      <c r="T27" t="str">
        <f t="shared" si="10"/>
        <v>No</v>
      </c>
      <c r="U27" t="str">
        <f t="shared" si="11"/>
        <v>No</v>
      </c>
    </row>
    <row r="28" spans="1:21" x14ac:dyDescent="0.35">
      <c r="A28" t="s">
        <v>46</v>
      </c>
      <c r="B28">
        <v>3</v>
      </c>
      <c r="C28">
        <v>5</v>
      </c>
      <c r="D28">
        <v>5</v>
      </c>
      <c r="E28">
        <v>1</v>
      </c>
      <c r="F28">
        <v>51</v>
      </c>
      <c r="G28">
        <v>1</v>
      </c>
      <c r="I28" t="s">
        <v>47</v>
      </c>
      <c r="J28" t="str">
        <f t="shared" si="0"/>
        <v>Yes</v>
      </c>
      <c r="K28" t="str">
        <f t="shared" si="1"/>
        <v>Yes</v>
      </c>
      <c r="L28" t="str">
        <f t="shared" si="2"/>
        <v>No</v>
      </c>
      <c r="M28" t="str">
        <f t="shared" si="3"/>
        <v>No</v>
      </c>
      <c r="N28" t="str">
        <f t="shared" si="4"/>
        <v>Yes</v>
      </c>
      <c r="O28" t="str">
        <f t="shared" si="5"/>
        <v>Yes</v>
      </c>
      <c r="P28" t="str">
        <f t="shared" si="6"/>
        <v>Yes</v>
      </c>
      <c r="Q28" t="str">
        <f t="shared" si="7"/>
        <v>No</v>
      </c>
      <c r="R28" t="str">
        <f t="shared" si="8"/>
        <v>No</v>
      </c>
      <c r="S28" t="str">
        <f t="shared" si="9"/>
        <v>No</v>
      </c>
      <c r="T28" t="str">
        <f t="shared" si="10"/>
        <v>No</v>
      </c>
      <c r="U28" t="str">
        <f t="shared" si="11"/>
        <v>No</v>
      </c>
    </row>
    <row r="29" spans="1:21" x14ac:dyDescent="0.35">
      <c r="A29" t="s">
        <v>48</v>
      </c>
      <c r="B29">
        <v>4</v>
      </c>
      <c r="C29">
        <v>9</v>
      </c>
      <c r="D29">
        <v>9</v>
      </c>
      <c r="E29">
        <v>2</v>
      </c>
      <c r="F29">
        <v>48</v>
      </c>
      <c r="G29">
        <v>0</v>
      </c>
      <c r="I29" t="s">
        <v>47</v>
      </c>
      <c r="J29" t="str">
        <f t="shared" si="0"/>
        <v>No</v>
      </c>
      <c r="K29" t="str">
        <f t="shared" si="1"/>
        <v>No</v>
      </c>
      <c r="L29" t="str">
        <f t="shared" si="2"/>
        <v>No</v>
      </c>
      <c r="M29" t="str">
        <f t="shared" si="3"/>
        <v>No</v>
      </c>
      <c r="N29" t="str">
        <f t="shared" si="4"/>
        <v>Yes</v>
      </c>
      <c r="O29" t="str">
        <f t="shared" si="5"/>
        <v>Yes</v>
      </c>
      <c r="P29" t="str">
        <f t="shared" si="6"/>
        <v>No</v>
      </c>
      <c r="Q29" t="str">
        <f t="shared" si="7"/>
        <v>No</v>
      </c>
      <c r="R29" t="str">
        <f t="shared" si="8"/>
        <v>No</v>
      </c>
      <c r="S29" t="str">
        <f t="shared" si="9"/>
        <v>No</v>
      </c>
      <c r="T29" t="str">
        <f t="shared" si="10"/>
        <v>No</v>
      </c>
      <c r="U29" t="str">
        <f t="shared" si="11"/>
        <v>No</v>
      </c>
    </row>
    <row r="30" spans="1:21" x14ac:dyDescent="0.35">
      <c r="A30" t="s">
        <v>49</v>
      </c>
      <c r="B30">
        <v>5</v>
      </c>
      <c r="C30">
        <v>6</v>
      </c>
      <c r="D30">
        <v>6</v>
      </c>
      <c r="E30">
        <v>3</v>
      </c>
      <c r="F30">
        <v>48</v>
      </c>
      <c r="G30">
        <v>16</v>
      </c>
      <c r="I30" t="s">
        <v>47</v>
      </c>
      <c r="J30" t="str">
        <f t="shared" si="0"/>
        <v>No</v>
      </c>
      <c r="K30" t="str">
        <f t="shared" si="1"/>
        <v>No</v>
      </c>
      <c r="L30" t="str">
        <f t="shared" si="2"/>
        <v>No</v>
      </c>
      <c r="M30" t="str">
        <f t="shared" si="3"/>
        <v>No</v>
      </c>
      <c r="N30" t="str">
        <f t="shared" si="4"/>
        <v>Yes</v>
      </c>
      <c r="O30" t="str">
        <f t="shared" si="5"/>
        <v>Yes</v>
      </c>
      <c r="P30" t="str">
        <f t="shared" si="6"/>
        <v>No</v>
      </c>
      <c r="Q30" t="str">
        <f t="shared" si="7"/>
        <v>No</v>
      </c>
      <c r="R30" t="str">
        <f t="shared" si="8"/>
        <v>No</v>
      </c>
      <c r="S30" t="str">
        <f t="shared" si="9"/>
        <v>No</v>
      </c>
      <c r="T30" t="str">
        <f t="shared" si="10"/>
        <v>Yes</v>
      </c>
      <c r="U30" t="str">
        <f t="shared" si="11"/>
        <v>No</v>
      </c>
    </row>
    <row r="31" spans="1:21" x14ac:dyDescent="0.35">
      <c r="A31" t="s">
        <v>50</v>
      </c>
      <c r="B31">
        <v>6</v>
      </c>
      <c r="C31">
        <v>8</v>
      </c>
      <c r="D31">
        <v>8</v>
      </c>
      <c r="E31">
        <v>4</v>
      </c>
      <c r="F31">
        <v>48</v>
      </c>
      <c r="G31">
        <v>16</v>
      </c>
      <c r="I31" t="s">
        <v>47</v>
      </c>
      <c r="J31" t="str">
        <f t="shared" si="0"/>
        <v>No</v>
      </c>
      <c r="K31" t="str">
        <f t="shared" si="1"/>
        <v>No</v>
      </c>
      <c r="L31" t="str">
        <f t="shared" si="2"/>
        <v>No</v>
      </c>
      <c r="M31" t="str">
        <f t="shared" si="3"/>
        <v>No</v>
      </c>
      <c r="N31" t="str">
        <f t="shared" si="4"/>
        <v>Yes</v>
      </c>
      <c r="O31" t="str">
        <f t="shared" si="5"/>
        <v>Yes</v>
      </c>
      <c r="P31" t="str">
        <f t="shared" si="6"/>
        <v>No</v>
      </c>
      <c r="Q31" t="str">
        <f t="shared" si="7"/>
        <v>No</v>
      </c>
      <c r="R31" t="str">
        <f t="shared" si="8"/>
        <v>No</v>
      </c>
      <c r="S31" t="str">
        <f t="shared" si="9"/>
        <v>No</v>
      </c>
      <c r="T31" t="str">
        <f t="shared" si="10"/>
        <v>Yes</v>
      </c>
      <c r="U31" t="str">
        <f t="shared" si="11"/>
        <v>No</v>
      </c>
    </row>
    <row r="32" spans="1:21" x14ac:dyDescent="0.35">
      <c r="A32" t="s">
        <v>51</v>
      </c>
      <c r="B32">
        <v>9</v>
      </c>
      <c r="C32">
        <v>25</v>
      </c>
      <c r="D32">
        <v>25</v>
      </c>
      <c r="E32">
        <v>4</v>
      </c>
      <c r="F32">
        <v>16</v>
      </c>
      <c r="G32">
        <v>0</v>
      </c>
      <c r="I32" t="s">
        <v>47</v>
      </c>
      <c r="J32" t="str">
        <f t="shared" si="0"/>
        <v>No</v>
      </c>
      <c r="K32" t="str">
        <f t="shared" si="1"/>
        <v>No</v>
      </c>
      <c r="L32" t="str">
        <f t="shared" si="2"/>
        <v>No</v>
      </c>
      <c r="M32" t="str">
        <f t="shared" si="3"/>
        <v>No</v>
      </c>
      <c r="N32" t="str">
        <f t="shared" si="4"/>
        <v>Yes</v>
      </c>
      <c r="O32" t="str">
        <f t="shared" si="5"/>
        <v>No</v>
      </c>
      <c r="P32" t="str">
        <f t="shared" si="6"/>
        <v>No</v>
      </c>
      <c r="Q32" t="str">
        <f t="shared" si="7"/>
        <v>No</v>
      </c>
      <c r="R32" t="str">
        <f t="shared" si="8"/>
        <v>No</v>
      </c>
      <c r="S32" t="str">
        <f t="shared" si="9"/>
        <v>No</v>
      </c>
      <c r="T32" t="str">
        <f t="shared" si="10"/>
        <v>No</v>
      </c>
      <c r="U32" t="str">
        <f t="shared" si="11"/>
        <v>No</v>
      </c>
    </row>
    <row r="33" spans="1:21" x14ac:dyDescent="0.35">
      <c r="A33" t="s">
        <v>52</v>
      </c>
      <c r="B33">
        <v>7</v>
      </c>
      <c r="C33">
        <v>40</v>
      </c>
      <c r="D33">
        <v>40</v>
      </c>
      <c r="E33">
        <v>3</v>
      </c>
      <c r="F33">
        <v>16</v>
      </c>
      <c r="G33">
        <v>0</v>
      </c>
      <c r="I33" t="s">
        <v>47</v>
      </c>
      <c r="J33" t="str">
        <f t="shared" si="0"/>
        <v>No</v>
      </c>
      <c r="K33" t="str">
        <f t="shared" si="1"/>
        <v>No</v>
      </c>
      <c r="L33" t="str">
        <f t="shared" si="2"/>
        <v>No</v>
      </c>
      <c r="M33" t="str">
        <f t="shared" si="3"/>
        <v>No</v>
      </c>
      <c r="N33" t="str">
        <f t="shared" si="4"/>
        <v>Yes</v>
      </c>
      <c r="O33" t="str">
        <f t="shared" si="5"/>
        <v>No</v>
      </c>
      <c r="P33" t="str">
        <f t="shared" si="6"/>
        <v>No</v>
      </c>
      <c r="Q33" t="str">
        <f t="shared" si="7"/>
        <v>No</v>
      </c>
      <c r="R33" t="str">
        <f t="shared" si="8"/>
        <v>No</v>
      </c>
      <c r="S33" t="str">
        <f t="shared" si="9"/>
        <v>No</v>
      </c>
      <c r="T33" t="str">
        <f t="shared" si="10"/>
        <v>No</v>
      </c>
      <c r="U33" t="str">
        <f t="shared" si="11"/>
        <v>No</v>
      </c>
    </row>
    <row r="34" spans="1:21" x14ac:dyDescent="0.35">
      <c r="A34" t="s">
        <v>53</v>
      </c>
      <c r="B34">
        <v>7</v>
      </c>
      <c r="C34">
        <v>6</v>
      </c>
      <c r="D34">
        <v>6</v>
      </c>
      <c r="E34">
        <v>2</v>
      </c>
      <c r="F34">
        <v>1</v>
      </c>
      <c r="G34">
        <v>1</v>
      </c>
      <c r="I34" t="s">
        <v>47</v>
      </c>
      <c r="J34" t="str">
        <f t="shared" si="0"/>
        <v>Yes</v>
      </c>
      <c r="K34" t="str">
        <f t="shared" si="1"/>
        <v>No</v>
      </c>
      <c r="L34" t="str">
        <f t="shared" si="2"/>
        <v>No</v>
      </c>
      <c r="M34" t="str">
        <f t="shared" si="3"/>
        <v>No</v>
      </c>
      <c r="N34" t="str">
        <f t="shared" si="4"/>
        <v>No</v>
      </c>
      <c r="O34" t="str">
        <f t="shared" si="5"/>
        <v>No</v>
      </c>
      <c r="P34" t="str">
        <f t="shared" si="6"/>
        <v>Yes</v>
      </c>
      <c r="Q34" t="str">
        <f t="shared" si="7"/>
        <v>No</v>
      </c>
      <c r="R34" t="str">
        <f t="shared" si="8"/>
        <v>No</v>
      </c>
      <c r="S34" t="str">
        <f t="shared" si="9"/>
        <v>No</v>
      </c>
      <c r="T34" t="str">
        <f t="shared" si="10"/>
        <v>No</v>
      </c>
      <c r="U34" t="str">
        <f t="shared" si="11"/>
        <v>No</v>
      </c>
    </row>
    <row r="35" spans="1:21" x14ac:dyDescent="0.35">
      <c r="A35" t="s">
        <v>54</v>
      </c>
      <c r="B35">
        <v>7</v>
      </c>
      <c r="C35">
        <v>10</v>
      </c>
      <c r="D35">
        <v>10</v>
      </c>
      <c r="E35">
        <v>3</v>
      </c>
      <c r="F35">
        <v>1</v>
      </c>
      <c r="G35">
        <v>1</v>
      </c>
      <c r="I35" t="s">
        <v>47</v>
      </c>
      <c r="J35" t="str">
        <f t="shared" si="0"/>
        <v>Yes</v>
      </c>
      <c r="K35" t="str">
        <f t="shared" si="1"/>
        <v>No</v>
      </c>
      <c r="L35" t="str">
        <f t="shared" si="2"/>
        <v>No</v>
      </c>
      <c r="M35" t="str">
        <f t="shared" si="3"/>
        <v>No</v>
      </c>
      <c r="N35" t="str">
        <f t="shared" si="4"/>
        <v>No</v>
      </c>
      <c r="O35" t="str">
        <f t="shared" si="5"/>
        <v>No</v>
      </c>
      <c r="P35" t="str">
        <f t="shared" si="6"/>
        <v>Yes</v>
      </c>
      <c r="Q35" t="str">
        <f t="shared" si="7"/>
        <v>No</v>
      </c>
      <c r="R35" t="str">
        <f t="shared" si="8"/>
        <v>No</v>
      </c>
      <c r="S35" t="str">
        <f t="shared" si="9"/>
        <v>No</v>
      </c>
      <c r="T35" t="str">
        <f t="shared" si="10"/>
        <v>No</v>
      </c>
      <c r="U35" t="str">
        <f t="shared" si="11"/>
        <v>No</v>
      </c>
    </row>
    <row r="36" spans="1:21" x14ac:dyDescent="0.35">
      <c r="A36" t="s">
        <v>55</v>
      </c>
      <c r="B36">
        <v>5</v>
      </c>
      <c r="C36">
        <v>6</v>
      </c>
      <c r="D36">
        <v>6</v>
      </c>
      <c r="E36">
        <v>3</v>
      </c>
      <c r="F36">
        <v>3</v>
      </c>
      <c r="G36">
        <v>3</v>
      </c>
      <c r="I36" t="s">
        <v>47</v>
      </c>
      <c r="J36" t="str">
        <f t="shared" si="0"/>
        <v>Yes</v>
      </c>
      <c r="K36" t="str">
        <f t="shared" si="1"/>
        <v>Yes</v>
      </c>
      <c r="L36" t="str">
        <f t="shared" si="2"/>
        <v>No</v>
      </c>
      <c r="M36" t="str">
        <f t="shared" si="3"/>
        <v>No</v>
      </c>
      <c r="N36" t="str">
        <f t="shared" si="4"/>
        <v>No</v>
      </c>
      <c r="O36" t="str">
        <f t="shared" si="5"/>
        <v>No</v>
      </c>
      <c r="P36" t="str">
        <f t="shared" si="6"/>
        <v>Yes</v>
      </c>
      <c r="Q36" t="str">
        <f t="shared" si="7"/>
        <v>Yes</v>
      </c>
      <c r="R36" t="str">
        <f t="shared" si="8"/>
        <v>No</v>
      </c>
      <c r="S36" t="str">
        <f t="shared" si="9"/>
        <v>No</v>
      </c>
      <c r="T36" t="str">
        <f t="shared" si="10"/>
        <v>No</v>
      </c>
      <c r="U36" t="str">
        <f t="shared" si="11"/>
        <v>No</v>
      </c>
    </row>
    <row r="37" spans="1:21" x14ac:dyDescent="0.35">
      <c r="A37" t="s">
        <v>56</v>
      </c>
      <c r="B37">
        <v>8</v>
      </c>
      <c r="C37">
        <v>8</v>
      </c>
      <c r="D37">
        <v>12</v>
      </c>
      <c r="E37">
        <v>2</v>
      </c>
      <c r="F37">
        <v>48</v>
      </c>
      <c r="G37">
        <v>0</v>
      </c>
      <c r="I37" t="s">
        <v>47</v>
      </c>
      <c r="J37" t="str">
        <f t="shared" si="0"/>
        <v>No</v>
      </c>
      <c r="K37" t="str">
        <f t="shared" si="1"/>
        <v>No</v>
      </c>
      <c r="L37" t="str">
        <f t="shared" si="2"/>
        <v>No</v>
      </c>
      <c r="M37" t="str">
        <f t="shared" si="3"/>
        <v>No</v>
      </c>
      <c r="N37" t="str">
        <f t="shared" si="4"/>
        <v>Yes</v>
      </c>
      <c r="O37" t="str">
        <f t="shared" si="5"/>
        <v>Yes</v>
      </c>
      <c r="P37" t="str">
        <f t="shared" si="6"/>
        <v>No</v>
      </c>
      <c r="Q37" t="str">
        <f t="shared" si="7"/>
        <v>No</v>
      </c>
      <c r="R37" t="str">
        <f t="shared" si="8"/>
        <v>No</v>
      </c>
      <c r="S37" t="str">
        <f t="shared" si="9"/>
        <v>No</v>
      </c>
      <c r="T37" t="str">
        <f t="shared" si="10"/>
        <v>No</v>
      </c>
      <c r="U37" t="str">
        <f t="shared" si="11"/>
        <v>No</v>
      </c>
    </row>
    <row r="38" spans="1:21" x14ac:dyDescent="0.35">
      <c r="A38" t="s">
        <v>57</v>
      </c>
      <c r="B38">
        <v>8</v>
      </c>
      <c r="C38">
        <v>12</v>
      </c>
      <c r="D38">
        <v>12</v>
      </c>
      <c r="E38">
        <v>3</v>
      </c>
      <c r="F38">
        <v>16</v>
      </c>
      <c r="G38">
        <v>0</v>
      </c>
      <c r="I38" t="s">
        <v>47</v>
      </c>
      <c r="J38" t="str">
        <f t="shared" si="0"/>
        <v>No</v>
      </c>
      <c r="K38" t="str">
        <f t="shared" si="1"/>
        <v>No</v>
      </c>
      <c r="L38" t="str">
        <f t="shared" si="2"/>
        <v>No</v>
      </c>
      <c r="M38" t="str">
        <f t="shared" si="3"/>
        <v>No</v>
      </c>
      <c r="N38" t="str">
        <f t="shared" si="4"/>
        <v>Yes</v>
      </c>
      <c r="O38" t="str">
        <f t="shared" si="5"/>
        <v>No</v>
      </c>
      <c r="P38" t="str">
        <f t="shared" si="6"/>
        <v>No</v>
      </c>
      <c r="Q38" t="str">
        <f t="shared" si="7"/>
        <v>No</v>
      </c>
      <c r="R38" t="str">
        <f t="shared" si="8"/>
        <v>No</v>
      </c>
      <c r="S38" t="str">
        <f t="shared" si="9"/>
        <v>No</v>
      </c>
      <c r="T38" t="str">
        <f t="shared" si="10"/>
        <v>No</v>
      </c>
      <c r="U38" t="str">
        <f t="shared" si="11"/>
        <v>No</v>
      </c>
    </row>
    <row r="39" spans="1:21" x14ac:dyDescent="0.35">
      <c r="A39" t="s">
        <v>58</v>
      </c>
      <c r="C39">
        <v>8</v>
      </c>
      <c r="D39">
        <v>8</v>
      </c>
      <c r="E39">
        <v>3</v>
      </c>
      <c r="F39">
        <v>0</v>
      </c>
      <c r="G39">
        <v>0</v>
      </c>
      <c r="I39" t="s">
        <v>47</v>
      </c>
      <c r="J39" t="str">
        <f t="shared" si="0"/>
        <v>No</v>
      </c>
      <c r="K39" t="str">
        <f t="shared" si="1"/>
        <v>No</v>
      </c>
      <c r="L39" t="str">
        <f t="shared" si="2"/>
        <v>No</v>
      </c>
      <c r="M39" t="str">
        <f t="shared" si="3"/>
        <v>No</v>
      </c>
      <c r="N39" t="str">
        <f t="shared" si="4"/>
        <v>No</v>
      </c>
      <c r="O39" t="str">
        <f t="shared" si="5"/>
        <v>No</v>
      </c>
      <c r="P39" t="str">
        <f t="shared" si="6"/>
        <v>No</v>
      </c>
      <c r="Q39" t="str">
        <f t="shared" si="7"/>
        <v>No</v>
      </c>
      <c r="R39" t="str">
        <f t="shared" si="8"/>
        <v>No</v>
      </c>
      <c r="S39" t="str">
        <f t="shared" si="9"/>
        <v>No</v>
      </c>
      <c r="T39" t="str">
        <f t="shared" si="10"/>
        <v>No</v>
      </c>
      <c r="U39" t="str">
        <f t="shared" si="11"/>
        <v>No</v>
      </c>
    </row>
    <row r="40" spans="1:21" x14ac:dyDescent="0.35">
      <c r="A40" t="s">
        <v>59</v>
      </c>
      <c r="B40">
        <v>5</v>
      </c>
      <c r="C40">
        <v>12</v>
      </c>
      <c r="D40">
        <v>12</v>
      </c>
      <c r="E40">
        <v>4</v>
      </c>
      <c r="F40">
        <v>32</v>
      </c>
      <c r="G40">
        <v>0</v>
      </c>
      <c r="I40" t="s">
        <v>47</v>
      </c>
      <c r="J40" t="str">
        <f t="shared" si="0"/>
        <v>No</v>
      </c>
      <c r="K40" t="str">
        <f t="shared" si="1"/>
        <v>No</v>
      </c>
      <c r="L40" t="str">
        <f t="shared" si="2"/>
        <v>No</v>
      </c>
      <c r="M40" t="str">
        <f t="shared" si="3"/>
        <v>No</v>
      </c>
      <c r="N40" t="str">
        <f t="shared" si="4"/>
        <v>No</v>
      </c>
      <c r="O40" t="str">
        <f t="shared" si="5"/>
        <v>Yes</v>
      </c>
      <c r="P40" t="str">
        <f t="shared" si="6"/>
        <v>No</v>
      </c>
      <c r="Q40" t="str">
        <f t="shared" si="7"/>
        <v>No</v>
      </c>
      <c r="R40" t="str">
        <f t="shared" si="8"/>
        <v>No</v>
      </c>
      <c r="S40" t="str">
        <f t="shared" si="9"/>
        <v>No</v>
      </c>
      <c r="T40" t="str">
        <f t="shared" si="10"/>
        <v>No</v>
      </c>
      <c r="U40" t="str">
        <f t="shared" si="11"/>
        <v>No</v>
      </c>
    </row>
    <row r="41" spans="1:21" x14ac:dyDescent="0.35">
      <c r="A41" t="s">
        <v>60</v>
      </c>
      <c r="B41">
        <v>6</v>
      </c>
      <c r="C41">
        <v>20</v>
      </c>
      <c r="D41">
        <v>20</v>
      </c>
      <c r="E41">
        <v>3</v>
      </c>
      <c r="F41">
        <v>1</v>
      </c>
      <c r="G41">
        <v>1</v>
      </c>
      <c r="I41" t="s">
        <v>47</v>
      </c>
      <c r="J41" t="str">
        <f t="shared" si="0"/>
        <v>Yes</v>
      </c>
      <c r="K41" t="str">
        <f t="shared" si="1"/>
        <v>No</v>
      </c>
      <c r="L41" t="str">
        <f t="shared" si="2"/>
        <v>No</v>
      </c>
      <c r="M41" t="str">
        <f t="shared" si="3"/>
        <v>No</v>
      </c>
      <c r="N41" t="str">
        <f t="shared" si="4"/>
        <v>No</v>
      </c>
      <c r="O41" t="str">
        <f t="shared" si="5"/>
        <v>No</v>
      </c>
      <c r="P41" t="str">
        <f t="shared" si="6"/>
        <v>Yes</v>
      </c>
      <c r="Q41" t="str">
        <f t="shared" si="7"/>
        <v>No</v>
      </c>
      <c r="R41" t="str">
        <f t="shared" si="8"/>
        <v>No</v>
      </c>
      <c r="S41" t="str">
        <f t="shared" si="9"/>
        <v>No</v>
      </c>
      <c r="T41" t="str">
        <f t="shared" si="10"/>
        <v>No</v>
      </c>
      <c r="U41" t="str">
        <f t="shared" si="11"/>
        <v>No</v>
      </c>
    </row>
    <row r="42" spans="1:21" x14ac:dyDescent="0.35">
      <c r="A42" t="s">
        <v>61</v>
      </c>
      <c r="B42">
        <v>2</v>
      </c>
      <c r="C42">
        <v>16</v>
      </c>
      <c r="D42">
        <v>16</v>
      </c>
      <c r="E42">
        <v>3</v>
      </c>
      <c r="F42">
        <v>2</v>
      </c>
      <c r="G42">
        <v>2</v>
      </c>
      <c r="I42" t="s">
        <v>47</v>
      </c>
      <c r="J42" t="str">
        <f t="shared" si="0"/>
        <v>No</v>
      </c>
      <c r="K42" t="str">
        <f t="shared" si="1"/>
        <v>Yes</v>
      </c>
      <c r="L42" t="str">
        <f t="shared" si="2"/>
        <v>No</v>
      </c>
      <c r="M42" t="str">
        <f t="shared" si="3"/>
        <v>No</v>
      </c>
      <c r="N42" t="str">
        <f t="shared" si="4"/>
        <v>No</v>
      </c>
      <c r="O42" t="str">
        <f t="shared" si="5"/>
        <v>No</v>
      </c>
      <c r="P42" t="str">
        <f t="shared" si="6"/>
        <v>No</v>
      </c>
      <c r="Q42" t="str">
        <f t="shared" si="7"/>
        <v>Yes</v>
      </c>
      <c r="R42" t="str">
        <f t="shared" si="8"/>
        <v>No</v>
      </c>
      <c r="S42" t="str">
        <f t="shared" si="9"/>
        <v>No</v>
      </c>
      <c r="T42" t="str">
        <f t="shared" si="10"/>
        <v>No</v>
      </c>
      <c r="U42" t="str">
        <f t="shared" si="11"/>
        <v>No</v>
      </c>
    </row>
    <row r="43" spans="1:21" x14ac:dyDescent="0.35">
      <c r="A43" t="s">
        <v>62</v>
      </c>
      <c r="B43">
        <v>6</v>
      </c>
      <c r="C43">
        <v>6</v>
      </c>
      <c r="D43">
        <v>10</v>
      </c>
      <c r="E43">
        <v>5</v>
      </c>
      <c r="F43">
        <v>1</v>
      </c>
      <c r="G43">
        <v>1</v>
      </c>
      <c r="I43" t="s">
        <v>47</v>
      </c>
      <c r="J43" t="str">
        <f t="shared" si="0"/>
        <v>Yes</v>
      </c>
      <c r="K43" t="str">
        <f t="shared" si="1"/>
        <v>No</v>
      </c>
      <c r="L43" t="str">
        <f t="shared" si="2"/>
        <v>No</v>
      </c>
      <c r="M43" t="str">
        <f t="shared" si="3"/>
        <v>No</v>
      </c>
      <c r="N43" t="str">
        <f t="shared" si="4"/>
        <v>No</v>
      </c>
      <c r="O43" t="str">
        <f t="shared" si="5"/>
        <v>No</v>
      </c>
      <c r="P43" t="str">
        <f t="shared" si="6"/>
        <v>Yes</v>
      </c>
      <c r="Q43" t="str">
        <f t="shared" si="7"/>
        <v>No</v>
      </c>
      <c r="R43" t="str">
        <f t="shared" si="8"/>
        <v>No</v>
      </c>
      <c r="S43" t="str">
        <f t="shared" si="9"/>
        <v>No</v>
      </c>
      <c r="T43" t="str">
        <f t="shared" si="10"/>
        <v>No</v>
      </c>
      <c r="U43" t="str">
        <f t="shared" si="11"/>
        <v>No</v>
      </c>
    </row>
    <row r="44" spans="1:21" x14ac:dyDescent="0.35">
      <c r="A44" t="s">
        <v>63</v>
      </c>
      <c r="C44">
        <v>16</v>
      </c>
      <c r="D44">
        <v>16</v>
      </c>
      <c r="E44">
        <v>4</v>
      </c>
      <c r="F44">
        <v>0</v>
      </c>
      <c r="G44">
        <v>0</v>
      </c>
      <c r="I44" t="s">
        <v>47</v>
      </c>
      <c r="J44" t="str">
        <f t="shared" si="0"/>
        <v>No</v>
      </c>
      <c r="K44" t="str">
        <f t="shared" si="1"/>
        <v>No</v>
      </c>
      <c r="L44" t="str">
        <f t="shared" si="2"/>
        <v>No</v>
      </c>
      <c r="M44" t="str">
        <f t="shared" si="3"/>
        <v>No</v>
      </c>
      <c r="N44" t="str">
        <f t="shared" si="4"/>
        <v>No</v>
      </c>
      <c r="O44" t="str">
        <f t="shared" si="5"/>
        <v>No</v>
      </c>
      <c r="P44" t="str">
        <f t="shared" si="6"/>
        <v>No</v>
      </c>
      <c r="Q44" t="str">
        <f t="shared" si="7"/>
        <v>No</v>
      </c>
      <c r="R44" t="str">
        <f t="shared" si="8"/>
        <v>No</v>
      </c>
      <c r="S44" t="str">
        <f t="shared" si="9"/>
        <v>No</v>
      </c>
      <c r="T44" t="str">
        <f t="shared" si="10"/>
        <v>No</v>
      </c>
      <c r="U44" t="str">
        <f t="shared" si="11"/>
        <v>No</v>
      </c>
    </row>
    <row r="45" spans="1:21" x14ac:dyDescent="0.35">
      <c r="J45" t="str">
        <f t="shared" si="0"/>
        <v/>
      </c>
      <c r="K45" t="str">
        <f t="shared" si="1"/>
        <v/>
      </c>
      <c r="L45" t="str">
        <f t="shared" si="2"/>
        <v/>
      </c>
      <c r="M45" t="str">
        <f t="shared" si="3"/>
        <v/>
      </c>
      <c r="N45" t="str">
        <f t="shared" si="4"/>
        <v/>
      </c>
      <c r="O45" t="str">
        <f t="shared" si="5"/>
        <v/>
      </c>
      <c r="P45" t="str">
        <f t="shared" si="6"/>
        <v/>
      </c>
      <c r="Q45" t="str">
        <f t="shared" si="7"/>
        <v/>
      </c>
      <c r="R45" t="str">
        <f t="shared" si="8"/>
        <v/>
      </c>
      <c r="S45" t="str">
        <f t="shared" si="9"/>
        <v/>
      </c>
      <c r="T45" t="str">
        <f t="shared" si="10"/>
        <v/>
      </c>
      <c r="U45" t="str">
        <f t="shared" si="11"/>
        <v/>
      </c>
    </row>
  </sheetData>
  <autoFilter ref="A2:U45" xr:uid="{CFC5FEC2-B296-4659-8064-5793A215746F}"/>
  <mergeCells count="2">
    <mergeCell ref="J1:O1"/>
    <mergeCell ref="P1:U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7CD309-1AF9-460F-88C8-8DF0B79AC471}">
  <sheetPr filterMode="1"/>
  <dimension ref="A1:X46"/>
  <sheetViews>
    <sheetView tabSelected="1" workbookViewId="0">
      <selection activeCell="I47" sqref="I47"/>
    </sheetView>
  </sheetViews>
  <sheetFormatPr defaultRowHeight="14.5" x14ac:dyDescent="0.35"/>
  <cols>
    <col min="1" max="1" width="17.81640625" bestFit="1" customWidth="1"/>
    <col min="2" max="2" width="4.6328125" bestFit="1" customWidth="1"/>
    <col min="3" max="3" width="9.36328125" bestFit="1" customWidth="1"/>
    <col min="4" max="4" width="10" bestFit="1" customWidth="1"/>
    <col min="6" max="6" width="12.54296875" bestFit="1" customWidth="1"/>
    <col min="7" max="7" width="10.54296875" bestFit="1" customWidth="1"/>
    <col min="8" max="8" width="13.36328125" bestFit="1" customWidth="1"/>
    <col min="9" max="9" width="13.36328125" customWidth="1"/>
    <col min="10" max="10" width="92.453125" customWidth="1"/>
    <col min="11" max="11" width="73.7265625" customWidth="1"/>
    <col min="13" max="13" width="9.1796875" bestFit="1" customWidth="1"/>
    <col min="14" max="14" width="10.54296875" bestFit="1" customWidth="1"/>
    <col min="15" max="15" width="8.90625" bestFit="1" customWidth="1"/>
    <col min="16" max="16" width="9.26953125" bestFit="1" customWidth="1"/>
    <col min="17" max="17" width="10.6328125" bestFit="1" customWidth="1"/>
    <col min="18" max="18" width="11" bestFit="1" customWidth="1"/>
    <col min="19" max="19" width="9.1796875" bestFit="1" customWidth="1"/>
    <col min="20" max="20" width="10.54296875" bestFit="1" customWidth="1"/>
    <col min="21" max="21" width="8.90625" bestFit="1" customWidth="1"/>
    <col min="22" max="22" width="9.26953125" bestFit="1" customWidth="1"/>
    <col min="23" max="23" width="10.6328125" bestFit="1" customWidth="1"/>
    <col min="24" max="24" width="11" bestFit="1" customWidth="1"/>
  </cols>
  <sheetData>
    <row r="1" spans="1:24" x14ac:dyDescent="0.35">
      <c r="M1" s="1" t="s">
        <v>14</v>
      </c>
      <c r="N1" s="1"/>
      <c r="O1" s="1"/>
      <c r="P1" s="1"/>
      <c r="Q1" s="1"/>
      <c r="R1" s="1"/>
      <c r="S1" s="1" t="s">
        <v>15</v>
      </c>
      <c r="T1" s="1"/>
      <c r="U1" s="1"/>
      <c r="V1" s="1"/>
      <c r="W1" s="1"/>
      <c r="X1" s="1"/>
    </row>
    <row r="2" spans="1:24" x14ac:dyDescent="0.35">
      <c r="A2" t="s">
        <v>0</v>
      </c>
      <c r="B2" t="s">
        <v>7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16</v>
      </c>
      <c r="I2" t="s">
        <v>28</v>
      </c>
      <c r="M2" t="s">
        <v>8</v>
      </c>
      <c r="N2" t="s">
        <v>9</v>
      </c>
      <c r="O2" t="s">
        <v>10</v>
      </c>
      <c r="P2" t="s">
        <v>11</v>
      </c>
      <c r="Q2" t="s">
        <v>12</v>
      </c>
      <c r="R2" t="s">
        <v>13</v>
      </c>
      <c r="S2" t="s">
        <v>8</v>
      </c>
      <c r="T2" t="s">
        <v>9</v>
      </c>
      <c r="U2" t="s">
        <v>10</v>
      </c>
      <c r="V2" t="s">
        <v>11</v>
      </c>
      <c r="W2" t="s">
        <v>12</v>
      </c>
      <c r="X2" t="s">
        <v>13</v>
      </c>
    </row>
    <row r="3" spans="1:24" ht="116" hidden="1" x14ac:dyDescent="0.35">
      <c r="A3" t="s">
        <v>18</v>
      </c>
      <c r="B3">
        <v>1</v>
      </c>
      <c r="C3">
        <v>15</v>
      </c>
      <c r="D3">
        <f>C3</f>
        <v>15</v>
      </c>
      <c r="E3">
        <v>2</v>
      </c>
      <c r="F3">
        <v>63</v>
      </c>
      <c r="G3">
        <v>3</v>
      </c>
      <c r="H3">
        <v>0.1</v>
      </c>
      <c r="I3" t="s">
        <v>64</v>
      </c>
      <c r="J3" s="2" t="str">
        <f>_xlfn.CONCAT("@EXPERIMENT_DEFINITION:HAS[#id[",A3,"]]:NEEDS[",I3,"]:FOR[zKiwiAerospace]",CHAR(10),"{",CHAR(10),"     ","@baseValue = ",C3,CHAR(10),"     ","@scienceCap = ",D3,CHAR(10),"     ","@dataScale = ",E3,CHAR(10),"     ","@situationMask = ",F3,CHAR(10),"     ","@biomeMask = ",G3,CHAR(10),"}")</f>
        <v>@EXPERIMENT_DEFINITION:HAS[#id[mysteryGoo]]:NEEDS[Squad]:FOR[zKiwiAerospace]
{
     @baseValue = 15
     @scienceCap = 15
     @dataScale = 2
     @situationMask = 63
     @biomeMask = 3
}</v>
      </c>
      <c r="K3" s="2" t="str">
        <f>IF(H3&lt;&gt;"",_xlfn.CONCAT("    @MODULE[ModuleScienceExperiment]:HAS[#experimentID[",A3,"]]",CHAR(10),"    {",CHAR(10),"        @xmitDataScalar = ",H3,CHAR(10),"    }"),"")</f>
        <v xml:space="preserve">    @MODULE[ModuleScienceExperiment]:HAS[#experimentID[mysteryGoo]]
    {
        @xmitDataScalar = 0.1
    }</v>
      </c>
      <c r="M3" t="str">
        <f>IF(F3&lt;&gt;"",IF(LEFT(RIGHT(DEC2BIN($F3,6),1),1)*1=1,"Yes","No"),"")</f>
        <v>Yes</v>
      </c>
      <c r="N3" t="str">
        <f>IF(F3&lt;&gt;"",IF(LEFT(RIGHT(DEC2BIN($F3,6),2),1)*1=1,"Yes","No"),"")</f>
        <v>Yes</v>
      </c>
      <c r="O3" t="str">
        <f>IF(F3&lt;&gt;"",IF(LEFT(RIGHT(DEC2BIN($F3,6),3),1)*1=1,"Yes","No"),"")</f>
        <v>Yes</v>
      </c>
      <c r="P3" t="str">
        <f>IF(F3&lt;&gt;"",IF(LEFT(RIGHT(DEC2BIN($F3,6),4),1)*1=1,"Yes","No"),"")</f>
        <v>Yes</v>
      </c>
      <c r="Q3" t="str">
        <f>IF(F3&lt;&gt;"",IF(LEFT(RIGHT(DEC2BIN($F3,6),5),1)*1=1,"Yes","No"),"")</f>
        <v>Yes</v>
      </c>
      <c r="R3" t="str">
        <f>IF(F3&lt;&gt;"",IF(LEFT(RIGHT(DEC2BIN($F3,6),6),1)*1=1,"Yes","No"),"")</f>
        <v>Yes</v>
      </c>
      <c r="S3" t="str">
        <f>IF(F3&lt;&gt;"",IF(LEFT(RIGHT(DEC2BIN($G3,6),1),1)*1=1,"Yes","No"),"")</f>
        <v>Yes</v>
      </c>
      <c r="T3" t="str">
        <f>IF(F3&lt;&gt;"",IF(LEFT(RIGHT(DEC2BIN($G3,6),2),1)*1=1,"Yes","No"),"")</f>
        <v>Yes</v>
      </c>
      <c r="U3" t="str">
        <f>IF(F3&lt;&gt;"",IF(LEFT(RIGHT(DEC2BIN($G3,6),3),1)*1=1,"Yes","No"),"")</f>
        <v>No</v>
      </c>
      <c r="V3" t="str">
        <f>IF(F3&lt;&gt;"",IF(LEFT(RIGHT(DEC2BIN($G3,6),4),1)*1=1,"Yes","No"),"")</f>
        <v>No</v>
      </c>
      <c r="W3" t="str">
        <f>IF(F3&lt;&gt;"",IF(F3&lt;&gt;"",IF(LEFT(RIGHT(DEC2BIN($G3,6),5),1)*1=1,"Yes","No"),""),"")</f>
        <v>No</v>
      </c>
      <c r="X3" t="str">
        <f>IF(F3&lt;&gt;"",IF(LEFT(RIGHT(DEC2BIN($G3,6),6),1)*1=1,"Yes","No"),"")</f>
        <v>No</v>
      </c>
    </row>
    <row r="4" spans="1:24" hidden="1" x14ac:dyDescent="0.35">
      <c r="A4" t="s">
        <v>67</v>
      </c>
      <c r="H4">
        <v>0.1</v>
      </c>
      <c r="I4" t="s">
        <v>66</v>
      </c>
      <c r="J4" s="2"/>
      <c r="K4" s="2" t="str">
        <f>IF(H4&lt;&gt;"",_xlfn.CONCAT("@PART[*]:HAS[@MODULE[DMRoverGooMat]]",CHAR(10),"{",CHAR(10),"    @MODULE[DMRoverGooMat]",CHAR(10),"    {",CHAR(10),"        @xmitDataScalar = ",H4,CHAR(10),"    }",CHAR(10),"}"),"")</f>
        <v>@PART[*]:HAS[@MODULE[DMRoverGooMat]]
{
    @MODULE[DMRoverGooMat]
    {
        @xmitDataScalar = 0.1
    }
}</v>
      </c>
    </row>
    <row r="5" spans="1:24" ht="116" hidden="1" x14ac:dyDescent="0.35">
      <c r="A5" t="s">
        <v>20</v>
      </c>
      <c r="B5">
        <v>3</v>
      </c>
      <c r="C5">
        <v>20</v>
      </c>
      <c r="D5">
        <f>C5</f>
        <v>20</v>
      </c>
      <c r="E5">
        <v>2</v>
      </c>
      <c r="F5">
        <v>63</v>
      </c>
      <c r="G5">
        <v>3</v>
      </c>
      <c r="H5">
        <v>0.1</v>
      </c>
      <c r="I5" t="s">
        <v>64</v>
      </c>
      <c r="J5" s="2" t="str">
        <f>_xlfn.CONCAT("@EXPERIMENT_DEFINITION:HAS[#id[",A5,"]]:NEEDS[",I5,"]:FOR[zKiwiAerospace]",CHAR(10),"{",CHAR(10),"     ","@baseValue = ",C5,CHAR(10),"     ","@scienceCap = ",D5,CHAR(10),"     ","@dataScale = ",E5,CHAR(10),"     ","@situationMask = ",F5,CHAR(10),"     ","@biomeMask = ",G5,CHAR(10),"}")</f>
        <v>@EXPERIMENT_DEFINITION:HAS[#id[mobileMaterialsLab]]:NEEDS[Squad]:FOR[zKiwiAerospace]
{
     @baseValue = 20
     @scienceCap = 20
     @dataScale = 2
     @situationMask = 63
     @biomeMask = 3
}</v>
      </c>
      <c r="K5" s="2" t="str">
        <f>IF(H5&lt;&gt;"",_xlfn.CONCAT("    @MODULE[ModuleScienceExperiment]:HAS[#experimentID[",A5,"]]",CHAR(10),"    {",CHAR(10),"        @xmitDataScalar = ",H5,CHAR(10),"    }"),"")</f>
        <v xml:space="preserve">    @MODULE[ModuleScienceExperiment]:HAS[#experimentID[mobileMaterialsLab]]
    {
        @xmitDataScalar = 0.1
    }</v>
      </c>
      <c r="M5" t="str">
        <f>IF(F5&lt;&gt;"",IF(LEFT(RIGHT(DEC2BIN($F5,6),1),1)*1=1,"Yes","No"),"")</f>
        <v>Yes</v>
      </c>
      <c r="N5" t="str">
        <f>IF(F5&lt;&gt;"",IF(LEFT(RIGHT(DEC2BIN($F5,6),2),1)*1=1,"Yes","No"),"")</f>
        <v>Yes</v>
      </c>
      <c r="O5" t="str">
        <f>IF(F5&lt;&gt;"",IF(LEFT(RIGHT(DEC2BIN($F5,6),3),1)*1=1,"Yes","No"),"")</f>
        <v>Yes</v>
      </c>
      <c r="P5" t="str">
        <f>IF(F5&lt;&gt;"",IF(LEFT(RIGHT(DEC2BIN($F5,6),4),1)*1=1,"Yes","No"),"")</f>
        <v>Yes</v>
      </c>
      <c r="Q5" t="str">
        <f>IF(F5&lt;&gt;"",IF(LEFT(RIGHT(DEC2BIN($F5,6),5),1)*1=1,"Yes","No"),"")</f>
        <v>Yes</v>
      </c>
      <c r="R5" t="str">
        <f>IF(F5&lt;&gt;"",IF(LEFT(RIGHT(DEC2BIN($F5,6),6),1)*1=1,"Yes","No"),"")</f>
        <v>Yes</v>
      </c>
      <c r="S5" t="str">
        <f>IF(F5&lt;&gt;"",IF(LEFT(RIGHT(DEC2BIN($G5,6),1),1)*1=1,"Yes","No"),"")</f>
        <v>Yes</v>
      </c>
      <c r="T5" t="str">
        <f>IF(F5&lt;&gt;"",IF(LEFT(RIGHT(DEC2BIN($G5,6),2),1)*1=1,"Yes","No"),"")</f>
        <v>Yes</v>
      </c>
      <c r="U5" t="str">
        <f>IF(F5&lt;&gt;"",IF(LEFT(RIGHT(DEC2BIN($G5,6),3),1)*1=1,"Yes","No"),"")</f>
        <v>No</v>
      </c>
      <c r="V5" t="str">
        <f>IF(F5&lt;&gt;"",IF(LEFT(RIGHT(DEC2BIN($G5,6),4),1)*1=1,"Yes","No"),"")</f>
        <v>No</v>
      </c>
      <c r="W5" t="str">
        <f>IF(F5&lt;&gt;"",IF(F5&lt;&gt;"",IF(LEFT(RIGHT(DEC2BIN($G5,6),5),1)*1=1,"Yes","No"),""),"")</f>
        <v>No</v>
      </c>
      <c r="X5" t="str">
        <f>IF(F5&lt;&gt;"",IF(LEFT(RIGHT(DEC2BIN($G5,6),6),1)*1=1,"Yes","No"),"")</f>
        <v>No</v>
      </c>
    </row>
    <row r="6" spans="1:24" ht="116" hidden="1" x14ac:dyDescent="0.35">
      <c r="A6" t="s">
        <v>62</v>
      </c>
      <c r="B6">
        <v>6</v>
      </c>
      <c r="C6">
        <v>45</v>
      </c>
      <c r="D6">
        <f>C6</f>
        <v>45</v>
      </c>
      <c r="E6">
        <v>5</v>
      </c>
      <c r="F6">
        <v>1</v>
      </c>
      <c r="G6">
        <v>1</v>
      </c>
      <c r="H6">
        <v>0.1</v>
      </c>
      <c r="I6" t="s">
        <v>66</v>
      </c>
      <c r="J6" s="2" t="str">
        <f>_xlfn.CONCAT("@EXPERIMENT_DEFINITION:HAS[#id[",A6,"]]:NEEDS[",I6,"]:FOR[zKiwiAerospace]",CHAR(10),"{",CHAR(10),"     ","@baseValue = ",C6,CHAR(10),"     ","@scienceCap = ",D6,CHAR(10),"     ","@dataScale = ",E6,CHAR(10),"     ","@situationMask = ",F6,CHAR(10),"     ","@biomeMask = ",G6,CHAR(10),"}")</f>
        <v>@EXPERIMENT_DEFINITION:HAS[#id[dmbiodrillscan]]:NEEDS[DMagicOrbitalScience]:FOR[zKiwiAerospace]
{
     @baseValue = 45
     @scienceCap = 45
     @dataScale = 5
     @situationMask = 1
     @biomeMask = 1
}</v>
      </c>
      <c r="K6" s="2" t="str">
        <f>IF(H6&lt;&gt;"",_xlfn.CONCAT("@PART[*]:HAS[@MODULE[DMBioDrill]]",CHAR(10),"{",CHAR(10),"    @MODULE[DMBioDrill]",CHAR(10),"    {",CHAR(10),"        @xmitDataScalar = ",H6,CHAR(10),"    }",CHAR(10),"}"),"")</f>
        <v>@PART[*]:HAS[@MODULE[DMBioDrill]]
{
    @MODULE[DMBioDrill]
    {
        @xmitDataScalar = 0.1
    }
}</v>
      </c>
      <c r="M6" t="str">
        <f>IF(F6&lt;&gt;"",IF(LEFT(RIGHT(DEC2BIN($F6,6),1),1)*1=1,"Yes","No"),"")</f>
        <v>Yes</v>
      </c>
      <c r="N6" t="str">
        <f>IF(F6&lt;&gt;"",IF(LEFT(RIGHT(DEC2BIN($F6,6),2),1)*1=1,"Yes","No"),"")</f>
        <v>No</v>
      </c>
      <c r="O6" t="str">
        <f>IF(F6&lt;&gt;"",IF(LEFT(RIGHT(DEC2BIN($F6,6),3),1)*1=1,"Yes","No"),"")</f>
        <v>No</v>
      </c>
      <c r="P6" t="str">
        <f>IF(F6&lt;&gt;"",IF(LEFT(RIGHT(DEC2BIN($F6,6),4),1)*1=1,"Yes","No"),"")</f>
        <v>No</v>
      </c>
      <c r="Q6" t="str">
        <f>IF(F6&lt;&gt;"",IF(LEFT(RIGHT(DEC2BIN($F6,6),5),1)*1=1,"Yes","No"),"")</f>
        <v>No</v>
      </c>
      <c r="R6" t="str">
        <f>IF(F6&lt;&gt;"",IF(LEFT(RIGHT(DEC2BIN($F6,6),6),1)*1=1,"Yes","No"),"")</f>
        <v>No</v>
      </c>
      <c r="S6" t="str">
        <f>IF(F6&lt;&gt;"",IF(LEFT(RIGHT(DEC2BIN($G6,6),1),1)*1=1,"Yes","No"),"")</f>
        <v>Yes</v>
      </c>
      <c r="T6" t="str">
        <f>IF(F6&lt;&gt;"",IF(LEFT(RIGHT(DEC2BIN($G6,6),2),1)*1=1,"Yes","No"),"")</f>
        <v>No</v>
      </c>
      <c r="U6" t="str">
        <f>IF(F6&lt;&gt;"",IF(LEFT(RIGHT(DEC2BIN($G6,6),3),1)*1=1,"Yes","No"),"")</f>
        <v>No</v>
      </c>
      <c r="V6" t="str">
        <f>IF(F6&lt;&gt;"",IF(LEFT(RIGHT(DEC2BIN($G6,6),4),1)*1=1,"Yes","No"),"")</f>
        <v>No</v>
      </c>
      <c r="W6" t="str">
        <f>IF(F6&lt;&gt;"",IF(F6&lt;&gt;"",IF(LEFT(RIGHT(DEC2BIN($G6,6),5),1)*1=1,"Yes","No"),""),"")</f>
        <v>No</v>
      </c>
      <c r="X6" t="str">
        <f>IF(F6&lt;&gt;"",IF(LEFT(RIGHT(DEC2BIN($G6,6),6),1)*1=1,"Yes","No"),"")</f>
        <v>No</v>
      </c>
    </row>
    <row r="7" spans="1:24" ht="116" hidden="1" x14ac:dyDescent="0.35">
      <c r="A7" t="s">
        <v>56</v>
      </c>
      <c r="B7">
        <v>8</v>
      </c>
      <c r="C7">
        <v>45</v>
      </c>
      <c r="D7">
        <f>C7</f>
        <v>45</v>
      </c>
      <c r="E7">
        <v>2</v>
      </c>
      <c r="F7">
        <v>48</v>
      </c>
      <c r="G7">
        <v>0</v>
      </c>
      <c r="H7">
        <v>0.1</v>
      </c>
      <c r="I7" t="s">
        <v>66</v>
      </c>
      <c r="J7" s="2" t="str">
        <f>_xlfn.CONCAT("@EXPERIMENT_DEFINITION:HAS[#id[",A7,"]]:NEEDS[",I7,"]:FOR[zKiwiAerospace]",CHAR(10),"{",CHAR(10),"     ","@baseValue = ",C7,CHAR(10),"     ","@scienceCap = ",D7,CHAR(10),"     ","@dataScale = ",E7,CHAR(10),"     ","@situationMask = ",F7,CHAR(10),"     ","@biomeMask = ",G7,CHAR(10),"}")</f>
        <v>@EXPERIMENT_DEFINITION:HAS[#id[dmSolarParticles]]:NEEDS[DMagicOrbitalScience]:FOR[zKiwiAerospace]
{
     @baseValue = 45
     @scienceCap = 45
     @dataScale = 2
     @situationMask = 48
     @biomeMask = 0
}</v>
      </c>
      <c r="K7" s="2" t="str">
        <f>IF(H7&lt;&gt;"",_xlfn.CONCAT("@PART[*]:HAS[@MODULE[DMSolarCollector]]",CHAR(10),"{",CHAR(10),"    @MODULE[DMSolarCollector]",CHAR(10),"    {",CHAR(10),"        @xmitDataScalar = ",H7,CHAR(10),"    }",CHAR(10),"}"),"")</f>
        <v>@PART[*]:HAS[@MODULE[DMSolarCollector]]
{
    @MODULE[DMSolarCollector]
    {
        @xmitDataScalar = 0.1
    }
}</v>
      </c>
      <c r="M7" t="str">
        <f>IF(F7&lt;&gt;"",IF(LEFT(RIGHT(DEC2BIN($F7,6),1),1)*1=1,"Yes","No"),"")</f>
        <v>No</v>
      </c>
      <c r="N7" t="str">
        <f>IF(F7&lt;&gt;"",IF(LEFT(RIGHT(DEC2BIN($F7,6),2),1)*1=1,"Yes","No"),"")</f>
        <v>No</v>
      </c>
      <c r="O7" t="str">
        <f>IF(F7&lt;&gt;"",IF(LEFT(RIGHT(DEC2BIN($F7,6),3),1)*1=1,"Yes","No"),"")</f>
        <v>No</v>
      </c>
      <c r="P7" t="str">
        <f>IF(F7&lt;&gt;"",IF(LEFT(RIGHT(DEC2BIN($F7,6),4),1)*1=1,"Yes","No"),"")</f>
        <v>No</v>
      </c>
      <c r="Q7" t="str">
        <f>IF(F7&lt;&gt;"",IF(LEFT(RIGHT(DEC2BIN($F7,6),5),1)*1=1,"Yes","No"),"")</f>
        <v>Yes</v>
      </c>
      <c r="R7" t="str">
        <f>IF(F7&lt;&gt;"",IF(LEFT(RIGHT(DEC2BIN($F7,6),6),1)*1=1,"Yes","No"),"")</f>
        <v>Yes</v>
      </c>
      <c r="S7" t="str">
        <f>IF(F7&lt;&gt;"",IF(LEFT(RIGHT(DEC2BIN($G7,6),1),1)*1=1,"Yes","No"),"")</f>
        <v>No</v>
      </c>
      <c r="T7" t="str">
        <f>IF(F7&lt;&gt;"",IF(LEFT(RIGHT(DEC2BIN($G7,6),2),1)*1=1,"Yes","No"),"")</f>
        <v>No</v>
      </c>
      <c r="U7" t="str">
        <f>IF(F7&lt;&gt;"",IF(LEFT(RIGHT(DEC2BIN($G7,6),3),1)*1=1,"Yes","No"),"")</f>
        <v>No</v>
      </c>
      <c r="V7" t="str">
        <f>IF(F7&lt;&gt;"",IF(LEFT(RIGHT(DEC2BIN($G7,6),4),1)*1=1,"Yes","No"),"")</f>
        <v>No</v>
      </c>
      <c r="W7" t="str">
        <f>IF(F7&lt;&gt;"",IF(F7&lt;&gt;"",IF(LEFT(RIGHT(DEC2BIN($G7,6),5),1)*1=1,"Yes","No"),""),"")</f>
        <v>No</v>
      </c>
      <c r="X7" t="str">
        <f>IF(F7&lt;&gt;"",IF(LEFT(RIGHT(DEC2BIN($G7,6),6),1)*1=1,"Yes","No"),"")</f>
        <v>No</v>
      </c>
    </row>
    <row r="8" spans="1:24" ht="130.5" hidden="1" x14ac:dyDescent="0.35">
      <c r="A8" t="s">
        <v>61</v>
      </c>
      <c r="B8">
        <v>2</v>
      </c>
      <c r="C8">
        <v>16</v>
      </c>
      <c r="D8">
        <f>C8</f>
        <v>16</v>
      </c>
      <c r="E8">
        <v>3</v>
      </c>
      <c r="F8">
        <v>2</v>
      </c>
      <c r="G8">
        <v>2</v>
      </c>
      <c r="H8">
        <v>0.5</v>
      </c>
      <c r="I8" t="s">
        <v>66</v>
      </c>
      <c r="J8" s="2" t="str">
        <f>_xlfn.CONCAT("@EXPERIMENT_DEFINITION:HAS[#id[",A8,"]]:NEEDS[",I8,"]:FOR[zKiwiAerospace]",CHAR(10),"{",CHAR(10),"     ","@baseValue = ",C8,CHAR(10),"     ","@scienceCap = ",D8,CHAR(10),"     ","@dataScale = ",E8,CHAR(10),"     ","@situationMask = ",F8,CHAR(10),"     ","@biomeMask = ",G8,CHAR(10),"}")</f>
        <v>@EXPERIMENT_DEFINITION:HAS[#id[dmbathymetryscan]]:NEEDS[DMagicOrbitalScience]:FOR[zKiwiAerospace]
{
     @baseValue = 16
     @scienceCap = 16
     @dataScale = 3
     @situationMask = 2
     @biomeMask = 2
}</v>
      </c>
      <c r="K8" s="2" t="str">
        <f>IF(H8&lt;&gt;"",_xlfn.CONCAT("@PART[*]:HAS[@MODULE[DMBathymetry]]",CHAR(10),"{",CHAR(10),"    @MODULE[DMBathymetry]",CHAR(10),"    {",CHAR(10),"        @xmitDataScalar = ",H8,CHAR(10),"    }",CHAR(10),"}"),"")</f>
        <v>@PART[*]:HAS[@MODULE[DMBathymetry]]
{
    @MODULE[DMBathymetry]
    {
        @xmitDataScalar = 0.5
    }
}</v>
      </c>
      <c r="M8" t="str">
        <f>IF(F8&lt;&gt;"",IF(LEFT(RIGHT(DEC2BIN($F8,6),1),1)*1=1,"Yes","No"),"")</f>
        <v>No</v>
      </c>
      <c r="N8" t="str">
        <f>IF(F8&lt;&gt;"",IF(LEFT(RIGHT(DEC2BIN($F8,6),2),1)*1=1,"Yes","No"),"")</f>
        <v>Yes</v>
      </c>
      <c r="O8" t="str">
        <f>IF(F8&lt;&gt;"",IF(LEFT(RIGHT(DEC2BIN($F8,6),3),1)*1=1,"Yes","No"),"")</f>
        <v>No</v>
      </c>
      <c r="P8" t="str">
        <f>IF(F8&lt;&gt;"",IF(LEFT(RIGHT(DEC2BIN($F8,6),4),1)*1=1,"Yes","No"),"")</f>
        <v>No</v>
      </c>
      <c r="Q8" t="str">
        <f>IF(F8&lt;&gt;"",IF(LEFT(RIGHT(DEC2BIN($F8,6),5),1)*1=1,"Yes","No"),"")</f>
        <v>No</v>
      </c>
      <c r="R8" t="str">
        <f>IF(F8&lt;&gt;"",IF(LEFT(RIGHT(DEC2BIN($F8,6),6),1)*1=1,"Yes","No"),"")</f>
        <v>No</v>
      </c>
      <c r="S8" t="str">
        <f>IF(F8&lt;&gt;"",IF(LEFT(RIGHT(DEC2BIN($G8,6),1),1)*1=1,"Yes","No"),"")</f>
        <v>No</v>
      </c>
      <c r="T8" t="str">
        <f>IF(F8&lt;&gt;"",IF(LEFT(RIGHT(DEC2BIN($G8,6),2),1)*1=1,"Yes","No"),"")</f>
        <v>Yes</v>
      </c>
      <c r="U8" t="str">
        <f>IF(F8&lt;&gt;"",IF(LEFT(RIGHT(DEC2BIN($G8,6),3),1)*1=1,"Yes","No"),"")</f>
        <v>No</v>
      </c>
      <c r="V8" t="str">
        <f>IF(F8&lt;&gt;"",IF(LEFT(RIGHT(DEC2BIN($G8,6),4),1)*1=1,"Yes","No"),"")</f>
        <v>No</v>
      </c>
      <c r="W8" t="str">
        <f>IF(F8&lt;&gt;"",IF(F8&lt;&gt;"",IF(LEFT(RIGHT(DEC2BIN($G8,6),5),1)*1=1,"Yes","No"),""),"")</f>
        <v>No</v>
      </c>
      <c r="X8" t="str">
        <f>IF(F8&lt;&gt;"",IF(LEFT(RIGHT(DEC2BIN($G8,6),6),1)*1=1,"Yes","No"),"")</f>
        <v>No</v>
      </c>
    </row>
    <row r="9" spans="1:24" ht="116" x14ac:dyDescent="0.35">
      <c r="A9" t="s">
        <v>32</v>
      </c>
      <c r="B9">
        <v>7</v>
      </c>
      <c r="C9">
        <v>10</v>
      </c>
      <c r="D9">
        <f>C9</f>
        <v>10</v>
      </c>
      <c r="E9">
        <v>5</v>
      </c>
      <c r="F9">
        <v>48</v>
      </c>
      <c r="G9">
        <v>0</v>
      </c>
      <c r="H9">
        <v>0.7</v>
      </c>
      <c r="I9" t="s">
        <v>65</v>
      </c>
      <c r="J9" s="2" t="str">
        <f>_xlfn.CONCAT("@EXPERIMENT_DEFINITION:HAS[#id[",A9,"]]:NEEDS[",I9,"]:FOR[zKiwiAerospace]",CHAR(10),"{",CHAR(10),"     ","@baseValue = ",C9,CHAR(10),"     ","@scienceCap = ",D9,CHAR(10),"     ","@dataScale = ",E9,CHAR(10),"     ","@situationMask = ",F9,CHAR(10),"     ","@biomeMask = ",G9,CHAR(10),"}")</f>
        <v>@EXPERIMENT_DEFINITION:HAS[#id[microGrav]]:NEEDS[LTech]:FOR[zKiwiAerospace]
{
     @baseValue = 10
     @scienceCap = 10
     @dataScale = 5
     @situationMask = 48
     @biomeMask = 0
}</v>
      </c>
      <c r="K9" s="2" t="str">
        <f>IF(H9&lt;&gt;"",_xlfn.CONCAT("    @MODULE[ModuleScienceExperiment]:HAS[#experimentID[",A9,"]]",CHAR(10),"    {",CHAR(10),"        @xmitDataScalar = ",H9,CHAR(10),"    }"),"")</f>
        <v xml:space="preserve">    @MODULE[ModuleScienceExperiment]:HAS[#experimentID[microGrav]]
    {
        @xmitDataScalar = 0.7
    }</v>
      </c>
      <c r="M9" t="str">
        <f>IF(F9&lt;&gt;"",IF(LEFT(RIGHT(DEC2BIN($F9,6),1),1)*1=1,"Yes","No"),"")</f>
        <v>No</v>
      </c>
      <c r="N9" t="str">
        <f>IF(F9&lt;&gt;"",IF(LEFT(RIGHT(DEC2BIN($F9,6),2),1)*1=1,"Yes","No"),"")</f>
        <v>No</v>
      </c>
      <c r="O9" t="str">
        <f>IF(F9&lt;&gt;"",IF(LEFT(RIGHT(DEC2BIN($F9,6),3),1)*1=1,"Yes","No"),"")</f>
        <v>No</v>
      </c>
      <c r="P9" t="str">
        <f>IF(F9&lt;&gt;"",IF(LEFT(RIGHT(DEC2BIN($F9,6),4),1)*1=1,"Yes","No"),"")</f>
        <v>No</v>
      </c>
      <c r="Q9" t="str">
        <f>IF(F9&lt;&gt;"",IF(LEFT(RIGHT(DEC2BIN($F9,6),5),1)*1=1,"Yes","No"),"")</f>
        <v>Yes</v>
      </c>
      <c r="R9" t="str">
        <f>IF(F9&lt;&gt;"",IF(LEFT(RIGHT(DEC2BIN($F9,6),6),1)*1=1,"Yes","No"),"")</f>
        <v>Yes</v>
      </c>
      <c r="S9" t="str">
        <f>IF(F9&lt;&gt;"",IF(LEFT(RIGHT(DEC2BIN($G9,6),1),1)*1=1,"Yes","No"),"")</f>
        <v>No</v>
      </c>
      <c r="T9" t="str">
        <f>IF(F9&lt;&gt;"",IF(LEFT(RIGHT(DEC2BIN($G9,6),2),1)*1=1,"Yes","No"),"")</f>
        <v>No</v>
      </c>
      <c r="U9" t="str">
        <f>IF(F9&lt;&gt;"",IF(LEFT(RIGHT(DEC2BIN($G9,6),3),1)*1=1,"Yes","No"),"")</f>
        <v>No</v>
      </c>
      <c r="V9" t="str">
        <f>IF(F9&lt;&gt;"",IF(LEFT(RIGHT(DEC2BIN($G9,6),4),1)*1=1,"Yes","No"),"")</f>
        <v>No</v>
      </c>
      <c r="W9" t="str">
        <f>IF(F9&lt;&gt;"",IF(F9&lt;&gt;"",IF(LEFT(RIGHT(DEC2BIN($G9,6),5),1)*1=1,"Yes","No"),""),"")</f>
        <v>No</v>
      </c>
      <c r="X9" t="str">
        <f>IF(F9&lt;&gt;"",IF(LEFT(RIGHT(DEC2BIN($G9,6),6),1)*1=1,"Yes","No"),"")</f>
        <v>No</v>
      </c>
    </row>
    <row r="10" spans="1:24" ht="116" x14ac:dyDescent="0.35">
      <c r="A10" t="s">
        <v>33</v>
      </c>
      <c r="B10">
        <v>7</v>
      </c>
      <c r="C10">
        <v>10</v>
      </c>
      <c r="D10">
        <f>C10</f>
        <v>10</v>
      </c>
      <c r="E10">
        <v>5</v>
      </c>
      <c r="F10">
        <v>49</v>
      </c>
      <c r="G10">
        <v>0</v>
      </c>
      <c r="H10">
        <v>0.7</v>
      </c>
      <c r="I10" t="s">
        <v>65</v>
      </c>
      <c r="J10" s="2" t="str">
        <f>_xlfn.CONCAT("@EXPERIMENT_DEFINITION:HAS[#id[",A10,"]]:NEEDS[",I10,"]:FOR[zKiwiAerospace]",CHAR(10),"{",CHAR(10),"     ","@baseValue = ",C10,CHAR(10),"     ","@scienceCap = ",D10,CHAR(10),"     ","@dataScale = ",E10,CHAR(10),"     ","@situationMask = ",F10,CHAR(10),"     ","@biomeMask = ",G10,CHAR(10),"}")</f>
        <v>@EXPERIMENT_DEFINITION:HAS[#id[modelRockets]]:NEEDS[LTech]:FOR[zKiwiAerospace]
{
     @baseValue = 10
     @scienceCap = 10
     @dataScale = 5
     @situationMask = 49
     @biomeMask = 0
}</v>
      </c>
      <c r="K10" s="2" t="str">
        <f>IF(H10&lt;&gt;"",_xlfn.CONCAT("    @MODULE[ModuleScienceExperiment]:HAS[#experimentID[",A10,"]]",CHAR(10),"    {",CHAR(10),"        @xmitDataScalar = ",H10,CHAR(10),"    }"),"")</f>
        <v xml:space="preserve">    @MODULE[ModuleScienceExperiment]:HAS[#experimentID[modelRockets]]
    {
        @xmitDataScalar = 0.7
    }</v>
      </c>
      <c r="M10" t="str">
        <f>IF(F10&lt;&gt;"",IF(LEFT(RIGHT(DEC2BIN($F10,6),1),1)*1=1,"Yes","No"),"")</f>
        <v>Yes</v>
      </c>
      <c r="N10" t="str">
        <f>IF(F10&lt;&gt;"",IF(LEFT(RIGHT(DEC2BIN($F10,6),2),1)*1=1,"Yes","No"),"")</f>
        <v>No</v>
      </c>
      <c r="O10" t="str">
        <f>IF(F10&lt;&gt;"",IF(LEFT(RIGHT(DEC2BIN($F10,6),3),1)*1=1,"Yes","No"),"")</f>
        <v>No</v>
      </c>
      <c r="P10" t="str">
        <f>IF(F10&lt;&gt;"",IF(LEFT(RIGHT(DEC2BIN($F10,6),4),1)*1=1,"Yes","No"),"")</f>
        <v>No</v>
      </c>
      <c r="Q10" t="str">
        <f>IF(F10&lt;&gt;"",IF(LEFT(RIGHT(DEC2BIN($F10,6),5),1)*1=1,"Yes","No"),"")</f>
        <v>Yes</v>
      </c>
      <c r="R10" t="str">
        <f>IF(F10&lt;&gt;"",IF(LEFT(RIGHT(DEC2BIN($F10,6),6),1)*1=1,"Yes","No"),"")</f>
        <v>Yes</v>
      </c>
      <c r="S10" t="str">
        <f>IF(F10&lt;&gt;"",IF(LEFT(RIGHT(DEC2BIN($G10,6),1),1)*1=1,"Yes","No"),"")</f>
        <v>No</v>
      </c>
      <c r="T10" t="str">
        <f>IF(F10&lt;&gt;"",IF(LEFT(RIGHT(DEC2BIN($G10,6),2),1)*1=1,"Yes","No"),"")</f>
        <v>No</v>
      </c>
      <c r="U10" t="str">
        <f>IF(F10&lt;&gt;"",IF(LEFT(RIGHT(DEC2BIN($G10,6),3),1)*1=1,"Yes","No"),"")</f>
        <v>No</v>
      </c>
      <c r="V10" t="str">
        <f>IF(F10&lt;&gt;"",IF(LEFT(RIGHT(DEC2BIN($G10,6),4),1)*1=1,"Yes","No"),"")</f>
        <v>No</v>
      </c>
      <c r="W10" t="str">
        <f>IF(F10&lt;&gt;"",IF(F10&lt;&gt;"",IF(LEFT(RIGHT(DEC2BIN($G10,6),5),1)*1=1,"Yes","No"),""),"")</f>
        <v>No</v>
      </c>
      <c r="X10" t="str">
        <f>IF(F10&lt;&gt;"",IF(LEFT(RIGHT(DEC2BIN($G10,6),6),1)*1=1,"Yes","No"),"")</f>
        <v>No</v>
      </c>
    </row>
    <row r="11" spans="1:24" ht="116" x14ac:dyDescent="0.35">
      <c r="A11" t="s">
        <v>34</v>
      </c>
      <c r="B11">
        <v>7</v>
      </c>
      <c r="C11">
        <v>10</v>
      </c>
      <c r="D11">
        <f>C11</f>
        <v>10</v>
      </c>
      <c r="E11">
        <v>5</v>
      </c>
      <c r="F11">
        <v>3</v>
      </c>
      <c r="G11">
        <v>0</v>
      </c>
      <c r="H11">
        <v>0.7</v>
      </c>
      <c r="I11" t="s">
        <v>65</v>
      </c>
      <c r="J11" s="2" t="str">
        <f>_xlfn.CONCAT("@EXPERIMENT_DEFINITION:HAS[#id[",A11,"]]:NEEDS[",I11,"]:FOR[zKiwiAerospace]",CHAR(10),"{",CHAR(10),"     ","@baseValue = ",C11,CHAR(10),"     ","@scienceCap = ",D11,CHAR(10),"     ","@dataScale = ",E11,CHAR(10),"     ","@situationMask = ",F11,CHAR(10),"     ","@biomeMask = ",G11,CHAR(10),"}")</f>
        <v>@EXPERIMENT_DEFINITION:HAS[#id[habCheck]]:NEEDS[LTech]:FOR[zKiwiAerospace]
{
     @baseValue = 10
     @scienceCap = 10
     @dataScale = 5
     @situationMask = 3
     @biomeMask = 0
}</v>
      </c>
      <c r="K11" s="2" t="str">
        <f>IF(H11&lt;&gt;"",_xlfn.CONCAT("    @MODULE[ModuleScienceExperiment]:HAS[#experimentID[",A11,"]]",CHAR(10),"    {",CHAR(10),"        @xmitDataScalar = ",H11,CHAR(10),"    }"),"")</f>
        <v xml:space="preserve">    @MODULE[ModuleScienceExperiment]:HAS[#experimentID[habCheck]]
    {
        @xmitDataScalar = 0.7
    }</v>
      </c>
      <c r="M11" t="str">
        <f>IF(F11&lt;&gt;"",IF(LEFT(RIGHT(DEC2BIN($F11,6),1),1)*1=1,"Yes","No"),"")</f>
        <v>Yes</v>
      </c>
      <c r="N11" t="str">
        <f>IF(F11&lt;&gt;"",IF(LEFT(RIGHT(DEC2BIN($F11,6),2),1)*1=1,"Yes","No"),"")</f>
        <v>Yes</v>
      </c>
      <c r="O11" t="str">
        <f>IF(F11&lt;&gt;"",IF(LEFT(RIGHT(DEC2BIN($F11,6),3),1)*1=1,"Yes","No"),"")</f>
        <v>No</v>
      </c>
      <c r="P11" t="str">
        <f>IF(F11&lt;&gt;"",IF(LEFT(RIGHT(DEC2BIN($F11,6),4),1)*1=1,"Yes","No"),"")</f>
        <v>No</v>
      </c>
      <c r="Q11" t="str">
        <f>IF(F11&lt;&gt;"",IF(LEFT(RIGHT(DEC2BIN($F11,6),5),1)*1=1,"Yes","No"),"")</f>
        <v>No</v>
      </c>
      <c r="R11" t="str">
        <f>IF(F11&lt;&gt;"",IF(LEFT(RIGHT(DEC2BIN($F11,6),6),1)*1=1,"Yes","No"),"")</f>
        <v>No</v>
      </c>
      <c r="S11" t="str">
        <f>IF(F11&lt;&gt;"",IF(LEFT(RIGHT(DEC2BIN($G11,6),1),1)*1=1,"Yes","No"),"")</f>
        <v>No</v>
      </c>
      <c r="T11" t="str">
        <f>IF(F11&lt;&gt;"",IF(LEFT(RIGHT(DEC2BIN($G11,6),2),1)*1=1,"Yes","No"),"")</f>
        <v>No</v>
      </c>
      <c r="U11" t="str">
        <f>IF(F11&lt;&gt;"",IF(LEFT(RIGHT(DEC2BIN($G11,6),3),1)*1=1,"Yes","No"),"")</f>
        <v>No</v>
      </c>
      <c r="V11" t="str">
        <f>IF(F11&lt;&gt;"",IF(LEFT(RIGHT(DEC2BIN($G11,6),4),1)*1=1,"Yes","No"),"")</f>
        <v>No</v>
      </c>
      <c r="W11" t="str">
        <f>IF(F11&lt;&gt;"",IF(F11&lt;&gt;"",IF(LEFT(RIGHT(DEC2BIN($G11,6),5),1)*1=1,"Yes","No"),""),"")</f>
        <v>No</v>
      </c>
      <c r="X11" t="str">
        <f>IF(F11&lt;&gt;"",IF(LEFT(RIGHT(DEC2BIN($G11,6),6),1)*1=1,"Yes","No"),"")</f>
        <v>No</v>
      </c>
    </row>
    <row r="12" spans="1:24" ht="103" customHeight="1" x14ac:dyDescent="0.35">
      <c r="A12" t="s">
        <v>35</v>
      </c>
      <c r="B12">
        <v>7</v>
      </c>
      <c r="C12">
        <v>50</v>
      </c>
      <c r="D12">
        <f>C12</f>
        <v>50</v>
      </c>
      <c r="E12">
        <v>5</v>
      </c>
      <c r="F12">
        <v>48</v>
      </c>
      <c r="G12">
        <v>0</v>
      </c>
      <c r="H12">
        <v>0.7</v>
      </c>
      <c r="I12" t="s">
        <v>65</v>
      </c>
      <c r="J12" s="2" t="str">
        <f>_xlfn.CONCAT("@EXPERIMENT_DEFINITION:HAS[#id[",A12,"]]:NEEDS[",I12,"]:FOR[zKiwiAerospace]",CHAR(10),"{",CHAR(10),"     ","@baseValue = ",C12,CHAR(10),"     ","@scienceCap = ",D12,CHAR(10),"     ","@dataScale = ",E12,CHAR(10),"     ","@situationMask = ",F12,CHAR(10),"     ","@biomeMask = ",G12,CHAR(10),"}")</f>
        <v>@EXPERIMENT_DEFINITION:HAS[#id[fireCheck]]:NEEDS[LTech]:FOR[zKiwiAerospace]
{
     @baseValue = 50
     @scienceCap = 50
     @dataScale = 5
     @situationMask = 48
     @biomeMask = 0
}</v>
      </c>
      <c r="K12" s="2" t="str">
        <f>IF(H12&lt;&gt;"",_xlfn.CONCAT("    @MODULE[ModuleScienceExperiment]:HAS[#experimentID[",A12,"]]",CHAR(10),"    {",CHAR(10),"        @xmitDataScalar = ",H12,CHAR(10),"    }"),"")</f>
        <v xml:space="preserve">    @MODULE[ModuleScienceExperiment]:HAS[#experimentID[fireCheck]]
    {
        @xmitDataScalar = 0.7
    }</v>
      </c>
      <c r="M12" t="str">
        <f>IF(F12&lt;&gt;"",IF(LEFT(RIGHT(DEC2BIN($F12,6),1),1)*1=1,"Yes","No"),"")</f>
        <v>No</v>
      </c>
      <c r="N12" t="str">
        <f>IF(F12&lt;&gt;"",IF(LEFT(RIGHT(DEC2BIN($F12,6),2),1)*1=1,"Yes","No"),"")</f>
        <v>No</v>
      </c>
      <c r="O12" t="str">
        <f>IF(F12&lt;&gt;"",IF(LEFT(RIGHT(DEC2BIN($F12,6),3),1)*1=1,"Yes","No"),"")</f>
        <v>No</v>
      </c>
      <c r="P12" t="str">
        <f>IF(F12&lt;&gt;"",IF(LEFT(RIGHT(DEC2BIN($F12,6),4),1)*1=1,"Yes","No"),"")</f>
        <v>No</v>
      </c>
      <c r="Q12" t="str">
        <f>IF(F12&lt;&gt;"",IF(LEFT(RIGHT(DEC2BIN($F12,6),5),1)*1=1,"Yes","No"),"")</f>
        <v>Yes</v>
      </c>
      <c r="R12" t="str">
        <f>IF(F12&lt;&gt;"",IF(LEFT(RIGHT(DEC2BIN($F12,6),6),1)*1=1,"Yes","No"),"")</f>
        <v>Yes</v>
      </c>
      <c r="S12" t="str">
        <f>IF(F12&lt;&gt;"",IF(LEFT(RIGHT(DEC2BIN($G12,6),1),1)*1=1,"Yes","No"),"")</f>
        <v>No</v>
      </c>
      <c r="T12" t="str">
        <f>IF(F12&lt;&gt;"",IF(LEFT(RIGHT(DEC2BIN($G12,6),2),1)*1=1,"Yes","No"),"")</f>
        <v>No</v>
      </c>
      <c r="U12" t="str">
        <f>IF(F12&lt;&gt;"",IF(LEFT(RIGHT(DEC2BIN($G12,6),3),1)*1=1,"Yes","No"),"")</f>
        <v>No</v>
      </c>
      <c r="V12" t="str">
        <f>IF(F12&lt;&gt;"",IF(LEFT(RIGHT(DEC2BIN($G12,6),4),1)*1=1,"Yes","No"),"")</f>
        <v>No</v>
      </c>
      <c r="W12" t="str">
        <f>IF(F12&lt;&gt;"",IF(F12&lt;&gt;"",IF(LEFT(RIGHT(DEC2BIN($G12,6),5),1)*1=1,"Yes","No"),""),"")</f>
        <v>No</v>
      </c>
      <c r="X12" t="str">
        <f>IF(F12&lt;&gt;"",IF(LEFT(RIGHT(DEC2BIN($G12,6),6),1)*1=1,"Yes","No"),"")</f>
        <v>No</v>
      </c>
    </row>
    <row r="13" spans="1:24" ht="116" x14ac:dyDescent="0.35">
      <c r="A13" t="s">
        <v>36</v>
      </c>
      <c r="B13">
        <v>7</v>
      </c>
      <c r="C13">
        <v>50</v>
      </c>
      <c r="D13">
        <f>C13</f>
        <v>50</v>
      </c>
      <c r="E13">
        <v>5</v>
      </c>
      <c r="F13">
        <v>48</v>
      </c>
      <c r="G13">
        <v>0</v>
      </c>
      <c r="H13">
        <v>0.7</v>
      </c>
      <c r="I13" t="s">
        <v>65</v>
      </c>
      <c r="J13" s="2" t="str">
        <f>_xlfn.CONCAT("@EXPERIMENT_DEFINITION:HAS[#id[",A13,"]]:NEEDS[",I13,"]:FOR[zKiwiAerospace]",CHAR(10),"{",CHAR(10),"     ","@baseValue = ",C13,CHAR(10),"     ","@scienceCap = ",D13,CHAR(10),"     ","@dataScale = ",E13,CHAR(10),"     ","@situationMask = ",F13,CHAR(10),"     ","@biomeMask = ",G13,CHAR(10),"}")</f>
        <v>@EXPERIMENT_DEFINITION:HAS[#id[plantCheck]]:NEEDS[LTech]:FOR[zKiwiAerospace]
{
     @baseValue = 50
     @scienceCap = 50
     @dataScale = 5
     @situationMask = 48
     @biomeMask = 0
}</v>
      </c>
      <c r="K13" s="2" t="str">
        <f>IF(H13&lt;&gt;"",_xlfn.CONCAT("    @MODULE[ModuleScienceExperiment]:HAS[#experimentID[",A13,"]]",CHAR(10),"    {",CHAR(10),"        @xmitDataScalar = ",H13,CHAR(10),"    }"),"")</f>
        <v xml:space="preserve">    @MODULE[ModuleScienceExperiment]:HAS[#experimentID[plantCheck]]
    {
        @xmitDataScalar = 0.7
    }</v>
      </c>
      <c r="M13" t="str">
        <f>IF(F13&lt;&gt;"",IF(LEFT(RIGHT(DEC2BIN($F13,6),1),1)*1=1,"Yes","No"),"")</f>
        <v>No</v>
      </c>
      <c r="N13" t="str">
        <f>IF(F13&lt;&gt;"",IF(LEFT(RIGHT(DEC2BIN($F13,6),2),1)*1=1,"Yes","No"),"")</f>
        <v>No</v>
      </c>
      <c r="O13" t="str">
        <f>IF(F13&lt;&gt;"",IF(LEFT(RIGHT(DEC2BIN($F13,6),3),1)*1=1,"Yes","No"),"")</f>
        <v>No</v>
      </c>
      <c r="P13" t="str">
        <f>IF(F13&lt;&gt;"",IF(LEFT(RIGHT(DEC2BIN($F13,6),4),1)*1=1,"Yes","No"),"")</f>
        <v>No</v>
      </c>
      <c r="Q13" t="str">
        <f>IF(F13&lt;&gt;"",IF(LEFT(RIGHT(DEC2BIN($F13,6),5),1)*1=1,"Yes","No"),"")</f>
        <v>Yes</v>
      </c>
      <c r="R13" t="str">
        <f>IF(F13&lt;&gt;"",IF(LEFT(RIGHT(DEC2BIN($F13,6),6),1)*1=1,"Yes","No"),"")</f>
        <v>Yes</v>
      </c>
      <c r="S13" t="str">
        <f>IF(F13&lt;&gt;"",IF(LEFT(RIGHT(DEC2BIN($G13,6),1),1)*1=1,"Yes","No"),"")</f>
        <v>No</v>
      </c>
      <c r="T13" t="str">
        <f>IF(F13&lt;&gt;"",IF(LEFT(RIGHT(DEC2BIN($G13,6),2),1)*1=1,"Yes","No"),"")</f>
        <v>No</v>
      </c>
      <c r="U13" t="str">
        <f>IF(F13&lt;&gt;"",IF(LEFT(RIGHT(DEC2BIN($G13,6),3),1)*1=1,"Yes","No"),"")</f>
        <v>No</v>
      </c>
      <c r="V13" t="str">
        <f>IF(F13&lt;&gt;"",IF(LEFT(RIGHT(DEC2BIN($G13,6),4),1)*1=1,"Yes","No"),"")</f>
        <v>No</v>
      </c>
      <c r="W13" t="str">
        <f>IF(F13&lt;&gt;"",IF(F13&lt;&gt;"",IF(LEFT(RIGHT(DEC2BIN($G13,6),5),1)*1=1,"Yes","No"),""),"")</f>
        <v>No</v>
      </c>
      <c r="X13" t="str">
        <f>IF(F13&lt;&gt;"",IF(LEFT(RIGHT(DEC2BIN($G13,6),6),1)*1=1,"Yes","No"),"")</f>
        <v>No</v>
      </c>
    </row>
    <row r="14" spans="1:24" ht="116" hidden="1" x14ac:dyDescent="0.35">
      <c r="A14" t="s">
        <v>1</v>
      </c>
      <c r="B14">
        <v>0</v>
      </c>
      <c r="C14">
        <v>10</v>
      </c>
      <c r="D14">
        <f>C14</f>
        <v>10</v>
      </c>
      <c r="E14">
        <v>2</v>
      </c>
      <c r="F14">
        <v>63</v>
      </c>
      <c r="G14">
        <v>23</v>
      </c>
      <c r="H14">
        <v>1</v>
      </c>
      <c r="I14" t="s">
        <v>64</v>
      </c>
      <c r="J14" s="2" t="str">
        <f>_xlfn.CONCAT("@EXPERIMENT_DEFINITION:HAS[#id[",A14,"]]:NEEDS[",I14,"]:FOR[zKiwiAerospace]",CHAR(10),"{",CHAR(10),"     ","@baseValue = ",C14,CHAR(10),"     ","@scienceCap = ",D14,CHAR(10),"     ","@dataScale = ",E14,CHAR(10),"     ","@situationMask = ",F14,CHAR(10),"     ","@biomeMask = ",G14,CHAR(10),"}")</f>
        <v>@EXPERIMENT_DEFINITION:HAS[#id[crewReport]]:NEEDS[Squad]:FOR[zKiwiAerospace]
{
     @baseValue = 10
     @scienceCap = 10
     @dataScale = 2
     @situationMask = 63
     @biomeMask = 23
}</v>
      </c>
      <c r="K14" s="2" t="str">
        <f>IF(H14&lt;&gt;"",_xlfn.CONCAT("    @MODULE[ModuleScienceExperiment]:HAS[#experimentID[",A14,"]]",CHAR(10),"    {",CHAR(10),"        @xmitDataScalar = ",H14,CHAR(10),"    }"),"")</f>
        <v xml:space="preserve">    @MODULE[ModuleScienceExperiment]:HAS[#experimentID[crewReport]]
    {
        @xmitDataScalar = 1
    }</v>
      </c>
      <c r="M14" t="str">
        <f>IF(F14&lt;&gt;"",IF(LEFT(RIGHT(DEC2BIN($F14,6),1),1)*1=1,"Yes","No"),"")</f>
        <v>Yes</v>
      </c>
      <c r="N14" t="str">
        <f>IF(F14&lt;&gt;"",IF(LEFT(RIGHT(DEC2BIN($F14,6),2),1)*1=1,"Yes","No"),"")</f>
        <v>Yes</v>
      </c>
      <c r="O14" t="str">
        <f>IF(F14&lt;&gt;"",IF(LEFT(RIGHT(DEC2BIN($F14,6),3),1)*1=1,"Yes","No"),"")</f>
        <v>Yes</v>
      </c>
      <c r="P14" t="str">
        <f>IF(F14&lt;&gt;"",IF(LEFT(RIGHT(DEC2BIN($F14,6),4),1)*1=1,"Yes","No"),"")</f>
        <v>Yes</v>
      </c>
      <c r="Q14" t="str">
        <f>IF(F14&lt;&gt;"",IF(LEFT(RIGHT(DEC2BIN($F14,6),5),1)*1=1,"Yes","No"),"")</f>
        <v>Yes</v>
      </c>
      <c r="R14" t="str">
        <f>IF(F14&lt;&gt;"",IF(LEFT(RIGHT(DEC2BIN($F14,6),6),1)*1=1,"Yes","No"),"")</f>
        <v>Yes</v>
      </c>
      <c r="S14" t="str">
        <f>IF(F14&lt;&gt;"",IF(LEFT(RIGHT(DEC2BIN($G14,6),1),1)*1=1,"Yes","No"),"")</f>
        <v>Yes</v>
      </c>
      <c r="T14" t="str">
        <f>IF(F14&lt;&gt;"",IF(LEFT(RIGHT(DEC2BIN($G14,6),2),1)*1=1,"Yes","No"),"")</f>
        <v>Yes</v>
      </c>
      <c r="U14" t="str">
        <f>IF(F14&lt;&gt;"",IF(LEFT(RIGHT(DEC2BIN($G14,6),3),1)*1=1,"Yes","No"),"")</f>
        <v>Yes</v>
      </c>
      <c r="V14" t="str">
        <f>IF(F14&lt;&gt;"",IF(LEFT(RIGHT(DEC2BIN($G14,6),4),1)*1=1,"Yes","No"),"")</f>
        <v>No</v>
      </c>
      <c r="W14" t="str">
        <f>IF(F14&lt;&gt;"",IF(F14&lt;&gt;"",IF(LEFT(RIGHT(DEC2BIN($G14,6),5),1)*1=1,"Yes","No"),""),"")</f>
        <v>Yes</v>
      </c>
      <c r="X14" t="str">
        <f>IF(F14&lt;&gt;"",IF(LEFT(RIGHT(DEC2BIN($G14,6),6),1)*1=1,"Yes","No"),"")</f>
        <v>No</v>
      </c>
    </row>
    <row r="15" spans="1:24" ht="116" hidden="1" x14ac:dyDescent="0.35">
      <c r="A15" t="s">
        <v>17</v>
      </c>
      <c r="B15">
        <v>0</v>
      </c>
      <c r="C15">
        <v>14</v>
      </c>
      <c r="D15">
        <f>C15</f>
        <v>14</v>
      </c>
      <c r="E15">
        <v>2</v>
      </c>
      <c r="F15">
        <v>59</v>
      </c>
      <c r="G15">
        <v>3</v>
      </c>
      <c r="H15">
        <v>1</v>
      </c>
      <c r="I15" t="s">
        <v>64</v>
      </c>
      <c r="J15" s="2" t="str">
        <f>_xlfn.CONCAT("@EXPERIMENT_DEFINITION:HAS[#id[",A15,"]]:NEEDS[",I15,"]:FOR[zKiwiAerospace]",CHAR(10),"{",CHAR(10),"     ","@baseValue = ",C15,CHAR(10),"     ","@scienceCap = ",D15,CHAR(10),"     ","@dataScale = ",E15,CHAR(10),"     ","@situationMask = ",F15,CHAR(10),"     ","@biomeMask = ",G15,CHAR(10),"}")</f>
        <v>@EXPERIMENT_DEFINITION:HAS[#id[evaReport]]:NEEDS[Squad]:FOR[zKiwiAerospace]
{
     @baseValue = 14
     @scienceCap = 14
     @dataScale = 2
     @situationMask = 59
     @biomeMask = 3
}</v>
      </c>
      <c r="K15" s="2" t="str">
        <f>IF(H15&lt;&gt;"",_xlfn.CONCAT("    @MODULE[ModuleScienceExperiment]:HAS[#experimentID[",A15,"]]",CHAR(10),"    {",CHAR(10),"        @xmitDataScalar = ",H15,CHAR(10),"    }"),"")</f>
        <v xml:space="preserve">    @MODULE[ModuleScienceExperiment]:HAS[#experimentID[evaReport]]
    {
        @xmitDataScalar = 1
    }</v>
      </c>
      <c r="M15" t="str">
        <f>IF(F15&lt;&gt;"",IF(LEFT(RIGHT(DEC2BIN($F15,6),1),1)*1=1,"Yes","No"),"")</f>
        <v>Yes</v>
      </c>
      <c r="N15" t="str">
        <f>IF(F15&lt;&gt;"",IF(LEFT(RIGHT(DEC2BIN($F15,6),2),1)*1=1,"Yes","No"),"")</f>
        <v>Yes</v>
      </c>
      <c r="O15" t="str">
        <f>IF(F15&lt;&gt;"",IF(LEFT(RIGHT(DEC2BIN($F15,6),3),1)*1=1,"Yes","No"),"")</f>
        <v>No</v>
      </c>
      <c r="P15" t="str">
        <f>IF(F15&lt;&gt;"",IF(LEFT(RIGHT(DEC2BIN($F15,6),4),1)*1=1,"Yes","No"),"")</f>
        <v>Yes</v>
      </c>
      <c r="Q15" t="str">
        <f>IF(F15&lt;&gt;"",IF(LEFT(RIGHT(DEC2BIN($F15,6),5),1)*1=1,"Yes","No"),"")</f>
        <v>Yes</v>
      </c>
      <c r="R15" t="str">
        <f>IF(F15&lt;&gt;"",IF(LEFT(RIGHT(DEC2BIN($F15,6),6),1)*1=1,"Yes","No"),"")</f>
        <v>Yes</v>
      </c>
      <c r="S15" t="str">
        <f>IF(F15&lt;&gt;"",IF(LEFT(RIGHT(DEC2BIN($G15,6),1),1)*1=1,"Yes","No"),"")</f>
        <v>Yes</v>
      </c>
      <c r="T15" t="str">
        <f>IF(F15&lt;&gt;"",IF(LEFT(RIGHT(DEC2BIN($G15,6),2),1)*1=1,"Yes","No"),"")</f>
        <v>Yes</v>
      </c>
      <c r="U15" t="str">
        <f>IF(F15&lt;&gt;"",IF(LEFT(RIGHT(DEC2BIN($G15,6),3),1)*1=1,"Yes","No"),"")</f>
        <v>No</v>
      </c>
      <c r="V15" t="str">
        <f>IF(F15&lt;&gt;"",IF(LEFT(RIGHT(DEC2BIN($G15,6),4),1)*1=1,"Yes","No"),"")</f>
        <v>No</v>
      </c>
      <c r="W15" t="str">
        <f>IF(F15&lt;&gt;"",IF(F15&lt;&gt;"",IF(LEFT(RIGHT(DEC2BIN($G15,6),5),1)*1=1,"Yes","No"),""),"")</f>
        <v>No</v>
      </c>
      <c r="X15" t="str">
        <f>IF(F15&lt;&gt;"",IF(LEFT(RIGHT(DEC2BIN($G15,6),6),1)*1=1,"Yes","No"),"")</f>
        <v>No</v>
      </c>
    </row>
    <row r="16" spans="1:24" ht="116" hidden="1" x14ac:dyDescent="0.35">
      <c r="A16" t="s">
        <v>21</v>
      </c>
      <c r="B16">
        <v>0</v>
      </c>
      <c r="C16">
        <v>8</v>
      </c>
      <c r="D16">
        <f>C16</f>
        <v>8</v>
      </c>
      <c r="E16">
        <v>2</v>
      </c>
      <c r="F16">
        <v>63</v>
      </c>
      <c r="G16">
        <v>7</v>
      </c>
      <c r="H16">
        <v>1</v>
      </c>
      <c r="I16" t="s">
        <v>64</v>
      </c>
      <c r="J16" s="2" t="str">
        <f>_xlfn.CONCAT("@EXPERIMENT_DEFINITION:HAS[#id[",A16,"]]:NEEDS[",I16,"]:FOR[zKiwiAerospace]",CHAR(10),"{",CHAR(10),"     ","@baseValue = ",C16,CHAR(10),"     ","@scienceCap = ",D16,CHAR(10),"     ","@dataScale = ",E16,CHAR(10),"     ","@situationMask = ",F16,CHAR(10),"     ","@biomeMask = ",G16,CHAR(10),"}")</f>
        <v>@EXPERIMENT_DEFINITION:HAS[#id[temperatureScan]]:NEEDS[Squad]:FOR[zKiwiAerospace]
{
     @baseValue = 8
     @scienceCap = 8
     @dataScale = 2
     @situationMask = 63
     @biomeMask = 7
}</v>
      </c>
      <c r="K16" s="2" t="str">
        <f>IF(H16&lt;&gt;"",_xlfn.CONCAT("    @MODULE[ModuleScienceExperiment]:HAS[#experimentID[",A16,"]]",CHAR(10),"    {",CHAR(10),"        @xmitDataScalar = ",H16,CHAR(10),"    }"),"")</f>
        <v xml:space="preserve">    @MODULE[ModuleScienceExperiment]:HAS[#experimentID[temperatureScan]]
    {
        @xmitDataScalar = 1
    }</v>
      </c>
      <c r="M16" t="str">
        <f>IF(F16&lt;&gt;"",IF(LEFT(RIGHT(DEC2BIN($F16,6),1),1)*1=1,"Yes","No"),"")</f>
        <v>Yes</v>
      </c>
      <c r="N16" t="str">
        <f>IF(F16&lt;&gt;"",IF(LEFT(RIGHT(DEC2BIN($F16,6),2),1)*1=1,"Yes","No"),"")</f>
        <v>Yes</v>
      </c>
      <c r="O16" t="str">
        <f>IF(F16&lt;&gt;"",IF(LEFT(RIGHT(DEC2BIN($F16,6),3),1)*1=1,"Yes","No"),"")</f>
        <v>Yes</v>
      </c>
      <c r="P16" t="str">
        <f>IF(F16&lt;&gt;"",IF(LEFT(RIGHT(DEC2BIN($F16,6),4),1)*1=1,"Yes","No"),"")</f>
        <v>Yes</v>
      </c>
      <c r="Q16" t="str">
        <f>IF(F16&lt;&gt;"",IF(LEFT(RIGHT(DEC2BIN($F16,6),5),1)*1=1,"Yes","No"),"")</f>
        <v>Yes</v>
      </c>
      <c r="R16" t="str">
        <f>IF(F16&lt;&gt;"",IF(LEFT(RIGHT(DEC2BIN($F16,6),6),1)*1=1,"Yes","No"),"")</f>
        <v>Yes</v>
      </c>
      <c r="S16" t="str">
        <f>IF(F16&lt;&gt;"",IF(LEFT(RIGHT(DEC2BIN($G16,6),1),1)*1=1,"Yes","No"),"")</f>
        <v>Yes</v>
      </c>
      <c r="T16" t="str">
        <f>IF(F16&lt;&gt;"",IF(LEFT(RIGHT(DEC2BIN($G16,6),2),1)*1=1,"Yes","No"),"")</f>
        <v>Yes</v>
      </c>
      <c r="U16" t="str">
        <f>IF(F16&lt;&gt;"",IF(LEFT(RIGHT(DEC2BIN($G16,6),3),1)*1=1,"Yes","No"),"")</f>
        <v>Yes</v>
      </c>
      <c r="V16" t="str">
        <f>IF(F16&lt;&gt;"",IF(LEFT(RIGHT(DEC2BIN($G16,6),4),1)*1=1,"Yes","No"),"")</f>
        <v>No</v>
      </c>
      <c r="W16" t="str">
        <f>IF(F16&lt;&gt;"",IF(F16&lt;&gt;"",IF(LEFT(RIGHT(DEC2BIN($G16,6),5),1)*1=1,"Yes","No"),""),"")</f>
        <v>No</v>
      </c>
      <c r="X16" t="str">
        <f>IF(F16&lt;&gt;"",IF(LEFT(RIGHT(DEC2BIN($G16,6),6),1)*1=1,"Yes","No"),"")</f>
        <v>No</v>
      </c>
    </row>
    <row r="17" spans="1:24" ht="116" hidden="1" x14ac:dyDescent="0.35">
      <c r="A17" t="s">
        <v>22</v>
      </c>
      <c r="B17">
        <v>0</v>
      </c>
      <c r="C17">
        <v>10</v>
      </c>
      <c r="D17">
        <f>C17</f>
        <v>10</v>
      </c>
      <c r="E17">
        <v>2</v>
      </c>
      <c r="F17">
        <v>31</v>
      </c>
      <c r="G17">
        <v>3</v>
      </c>
      <c r="H17">
        <v>1</v>
      </c>
      <c r="I17" t="s">
        <v>64</v>
      </c>
      <c r="J17" s="2" t="str">
        <f>_xlfn.CONCAT("@EXPERIMENT_DEFINITION:HAS[#id[",A17,"]]:NEEDS[",I17,"]:FOR[zKiwiAerospace]",CHAR(10),"{",CHAR(10),"     ","@baseValue = ",C17,CHAR(10),"     ","@scienceCap = ",D17,CHAR(10),"     ","@dataScale = ",E17,CHAR(10),"     ","@situationMask = ",F17,CHAR(10),"     ","@biomeMask = ",G17,CHAR(10),"}")</f>
        <v>@EXPERIMENT_DEFINITION:HAS[#id[barometerScan]]:NEEDS[Squad]:FOR[zKiwiAerospace]
{
     @baseValue = 10
     @scienceCap = 10
     @dataScale = 2
     @situationMask = 31
     @biomeMask = 3
}</v>
      </c>
      <c r="K17" s="2" t="str">
        <f>IF(H17&lt;&gt;"",_xlfn.CONCAT("    @MODULE[ModuleScienceExperiment]:HAS[#experimentID[",A17,"]]",CHAR(10),"    {",CHAR(10),"        @xmitDataScalar = ",H17,CHAR(10),"    }"),"")</f>
        <v xml:space="preserve">    @MODULE[ModuleScienceExperiment]:HAS[#experimentID[barometerScan]]
    {
        @xmitDataScalar = 1
    }</v>
      </c>
      <c r="M17" t="str">
        <f>IF(F17&lt;&gt;"",IF(LEFT(RIGHT(DEC2BIN($F17,6),1),1)*1=1,"Yes","No"),"")</f>
        <v>Yes</v>
      </c>
      <c r="N17" t="str">
        <f>IF(F17&lt;&gt;"",IF(LEFT(RIGHT(DEC2BIN($F17,6),2),1)*1=1,"Yes","No"),"")</f>
        <v>Yes</v>
      </c>
      <c r="O17" t="str">
        <f>IF(F17&lt;&gt;"",IF(LEFT(RIGHT(DEC2BIN($F17,6),3),1)*1=1,"Yes","No"),"")</f>
        <v>Yes</v>
      </c>
      <c r="P17" t="str">
        <f>IF(F17&lt;&gt;"",IF(LEFT(RIGHT(DEC2BIN($F17,6),4),1)*1=1,"Yes","No"),"")</f>
        <v>Yes</v>
      </c>
      <c r="Q17" t="str">
        <f>IF(F17&lt;&gt;"",IF(LEFT(RIGHT(DEC2BIN($F17,6),5),1)*1=1,"Yes","No"),"")</f>
        <v>Yes</v>
      </c>
      <c r="R17" t="str">
        <f>IF(F17&lt;&gt;"",IF(LEFT(RIGHT(DEC2BIN($F17,6),6),1)*1=1,"Yes","No"),"")</f>
        <v>No</v>
      </c>
      <c r="S17" t="str">
        <f>IF(F17&lt;&gt;"",IF(LEFT(RIGHT(DEC2BIN($G17,6),1),1)*1=1,"Yes","No"),"")</f>
        <v>Yes</v>
      </c>
      <c r="T17" t="str">
        <f>IF(F17&lt;&gt;"",IF(LEFT(RIGHT(DEC2BIN($G17,6),2),1)*1=1,"Yes","No"),"")</f>
        <v>Yes</v>
      </c>
      <c r="U17" t="str">
        <f>IF(F17&lt;&gt;"",IF(LEFT(RIGHT(DEC2BIN($G17,6),3),1)*1=1,"Yes","No"),"")</f>
        <v>No</v>
      </c>
      <c r="V17" t="str">
        <f>IF(F17&lt;&gt;"",IF(LEFT(RIGHT(DEC2BIN($G17,6),4),1)*1=1,"Yes","No"),"")</f>
        <v>No</v>
      </c>
      <c r="W17" t="str">
        <f>IF(F17&lt;&gt;"",IF(F17&lt;&gt;"",IF(LEFT(RIGHT(DEC2BIN($G17,6),5),1)*1=1,"Yes","No"),""),"")</f>
        <v>No</v>
      </c>
      <c r="X17" t="str">
        <f>IF(F17&lt;&gt;"",IF(LEFT(RIGHT(DEC2BIN($G17,6),6),1)*1=1,"Yes","No"),"")</f>
        <v>No</v>
      </c>
    </row>
    <row r="18" spans="1:24" ht="116" hidden="1" x14ac:dyDescent="0.35">
      <c r="A18" t="s">
        <v>23</v>
      </c>
      <c r="B18">
        <v>2</v>
      </c>
      <c r="C18">
        <v>20</v>
      </c>
      <c r="D18">
        <f>C18</f>
        <v>20</v>
      </c>
      <c r="E18">
        <v>2.5</v>
      </c>
      <c r="F18">
        <v>1</v>
      </c>
      <c r="G18">
        <v>1</v>
      </c>
      <c r="H18">
        <v>1</v>
      </c>
      <c r="I18" t="s">
        <v>64</v>
      </c>
      <c r="J18" s="2" t="str">
        <f>_xlfn.CONCAT("@EXPERIMENT_DEFINITION:HAS[#id[",A18,"]]:NEEDS[",I18,"]:FOR[zKiwiAerospace]",CHAR(10),"{",CHAR(10),"     ","@baseValue = ",C18,CHAR(10),"     ","@scienceCap = ",D18,CHAR(10),"     ","@dataScale = ",E18,CHAR(10),"     ","@situationMask = ",F18,CHAR(10),"     ","@biomeMask = ",G18,CHAR(10),"}")</f>
        <v>@EXPERIMENT_DEFINITION:HAS[#id[seismicScan]]:NEEDS[Squad]:FOR[zKiwiAerospace]
{
     @baseValue = 20
     @scienceCap = 20
     @dataScale = 2.5
     @situationMask = 1
     @biomeMask = 1
}</v>
      </c>
      <c r="K18" s="2" t="str">
        <f>IF(H18&lt;&gt;"",_xlfn.CONCAT("    @MODULE[ModuleScienceExperiment]:HAS[#experimentID[",A18,"]]",CHAR(10),"    {",CHAR(10),"        @xmitDataScalar = ",H18,CHAR(10),"    }"),"")</f>
        <v xml:space="preserve">    @MODULE[ModuleScienceExperiment]:HAS[#experimentID[seismicScan]]
    {
        @xmitDataScalar = 1
    }</v>
      </c>
      <c r="M18" t="str">
        <f>IF(F18&lt;&gt;"",IF(LEFT(RIGHT(DEC2BIN($F18,6),1),1)*1=1,"Yes","No"),"")</f>
        <v>Yes</v>
      </c>
      <c r="N18" t="str">
        <f>IF(F18&lt;&gt;"",IF(LEFT(RIGHT(DEC2BIN($F18,6),2),1)*1=1,"Yes","No"),"")</f>
        <v>No</v>
      </c>
      <c r="O18" t="str">
        <f>IF(F18&lt;&gt;"",IF(LEFT(RIGHT(DEC2BIN($F18,6),3),1)*1=1,"Yes","No"),"")</f>
        <v>No</v>
      </c>
      <c r="P18" t="str">
        <f>IF(F18&lt;&gt;"",IF(LEFT(RIGHT(DEC2BIN($F18,6),4),1)*1=1,"Yes","No"),"")</f>
        <v>No</v>
      </c>
      <c r="Q18" t="str">
        <f>IF(F18&lt;&gt;"",IF(LEFT(RIGHT(DEC2BIN($F18,6),5),1)*1=1,"Yes","No"),"")</f>
        <v>No</v>
      </c>
      <c r="R18" t="str">
        <f>IF(F18&lt;&gt;"",IF(LEFT(RIGHT(DEC2BIN($F18,6),6),1)*1=1,"Yes","No"),"")</f>
        <v>No</v>
      </c>
      <c r="S18" t="str">
        <f>IF(F18&lt;&gt;"",IF(LEFT(RIGHT(DEC2BIN($G18,6),1),1)*1=1,"Yes","No"),"")</f>
        <v>Yes</v>
      </c>
      <c r="T18" t="str">
        <f>IF(F18&lt;&gt;"",IF(LEFT(RIGHT(DEC2BIN($G18,6),2),1)*1=1,"Yes","No"),"")</f>
        <v>No</v>
      </c>
      <c r="U18" t="str">
        <f>IF(F18&lt;&gt;"",IF(LEFT(RIGHT(DEC2BIN($G18,6),3),1)*1=1,"Yes","No"),"")</f>
        <v>No</v>
      </c>
      <c r="V18" t="str">
        <f>IF(F18&lt;&gt;"",IF(LEFT(RIGHT(DEC2BIN($G18,6),4),1)*1=1,"Yes","No"),"")</f>
        <v>No</v>
      </c>
      <c r="W18" t="str">
        <f>IF(F18&lt;&gt;"",IF(F18&lt;&gt;"",IF(LEFT(RIGHT(DEC2BIN($G18,6),5),1)*1=1,"Yes","No"),""),"")</f>
        <v>No</v>
      </c>
      <c r="X18" t="str">
        <f>IF(F18&lt;&gt;"",IF(LEFT(RIGHT(DEC2BIN($G18,6),6),1)*1=1,"Yes","No"),"")</f>
        <v>No</v>
      </c>
    </row>
    <row r="19" spans="1:24" ht="116" x14ac:dyDescent="0.35">
      <c r="A19" t="s">
        <v>37</v>
      </c>
      <c r="B19">
        <v>2</v>
      </c>
      <c r="C19">
        <v>10</v>
      </c>
      <c r="D19">
        <f>C19</f>
        <v>10</v>
      </c>
      <c r="E19">
        <v>1.8</v>
      </c>
      <c r="F19">
        <v>51</v>
      </c>
      <c r="G19">
        <v>51</v>
      </c>
      <c r="H19">
        <v>1</v>
      </c>
      <c r="I19" t="s">
        <v>65</v>
      </c>
      <c r="J19" s="2" t="str">
        <f>_xlfn.CONCAT("@EXPERIMENT_DEFINITION:HAS[#id[",A19,"]]:NEEDS[",I19,"]:FOR[zKiwiAerospace]",CHAR(10),"{",CHAR(10),"     ","@baseValue = ",C19,CHAR(10),"     ","@scienceCap = ",D19,CHAR(10),"     ","@dataScale = ",E19,CHAR(10),"     ","@situationMask = ",F19,CHAR(10),"     ","@biomeMask = ",G19,CHAR(10),"}")</f>
        <v>@EXPERIMENT_DEFINITION:HAS[#id[radioWaves]]:NEEDS[LTech]:FOR[zKiwiAerospace]
{
     @baseValue = 10
     @scienceCap = 10
     @dataScale = 1.8
     @situationMask = 51
     @biomeMask = 51
}</v>
      </c>
      <c r="K19" s="2" t="str">
        <f>IF(H19&lt;&gt;"",_xlfn.CONCAT("    @MODULE[ModuleScienceExperiment]:HAS[#experimentID[",A19,"]]",CHAR(10),"    {",CHAR(10),"        @xmitDataScalar = ",H19,CHAR(10),"    }"),"")</f>
        <v xml:space="preserve">    @MODULE[ModuleScienceExperiment]:HAS[#experimentID[radioWaves]]
    {
        @xmitDataScalar = 1
    }</v>
      </c>
      <c r="M19" t="str">
        <f>IF(F19&lt;&gt;"",IF(LEFT(RIGHT(DEC2BIN($F19,6),1),1)*1=1,"Yes","No"),"")</f>
        <v>Yes</v>
      </c>
      <c r="N19" t="str">
        <f>IF(F19&lt;&gt;"",IF(LEFT(RIGHT(DEC2BIN($F19,6),2),1)*1=1,"Yes","No"),"")</f>
        <v>Yes</v>
      </c>
      <c r="O19" t="str">
        <f>IF(F19&lt;&gt;"",IF(LEFT(RIGHT(DEC2BIN($F19,6),3),1)*1=1,"Yes","No"),"")</f>
        <v>No</v>
      </c>
      <c r="P19" t="str">
        <f>IF(F19&lt;&gt;"",IF(LEFT(RIGHT(DEC2BIN($F19,6),4),1)*1=1,"Yes","No"),"")</f>
        <v>No</v>
      </c>
      <c r="Q19" t="str">
        <f>IF(F19&lt;&gt;"",IF(LEFT(RIGHT(DEC2BIN($F19,6),5),1)*1=1,"Yes","No"),"")</f>
        <v>Yes</v>
      </c>
      <c r="R19" t="str">
        <f>IF(F19&lt;&gt;"",IF(LEFT(RIGHT(DEC2BIN($F19,6),6),1)*1=1,"Yes","No"),"")</f>
        <v>Yes</v>
      </c>
      <c r="S19" t="str">
        <f>IF(F19&lt;&gt;"",IF(LEFT(RIGHT(DEC2BIN($G19,6),1),1)*1=1,"Yes","No"),"")</f>
        <v>Yes</v>
      </c>
      <c r="T19" t="str">
        <f>IF(F19&lt;&gt;"",IF(LEFT(RIGHT(DEC2BIN($G19,6),2),1)*1=1,"Yes","No"),"")</f>
        <v>Yes</v>
      </c>
      <c r="U19" t="str">
        <f>IF(F19&lt;&gt;"",IF(LEFT(RIGHT(DEC2BIN($G19,6),3),1)*1=1,"Yes","No"),"")</f>
        <v>No</v>
      </c>
      <c r="V19" t="str">
        <f>IF(F19&lt;&gt;"",IF(LEFT(RIGHT(DEC2BIN($G19,6),4),1)*1=1,"Yes","No"),"")</f>
        <v>No</v>
      </c>
      <c r="W19" t="str">
        <f>IF(F19&lt;&gt;"",IF(F19&lt;&gt;"",IF(LEFT(RIGHT(DEC2BIN($G19,6),5),1)*1=1,"Yes","No"),""),"")</f>
        <v>Yes</v>
      </c>
      <c r="X19" t="str">
        <f>IF(F19&lt;&gt;"",IF(LEFT(RIGHT(DEC2BIN($G19,6),6),1)*1=1,"Yes","No"),"")</f>
        <v>Yes</v>
      </c>
    </row>
    <row r="20" spans="1:24" ht="116" hidden="1" x14ac:dyDescent="0.35">
      <c r="A20" t="s">
        <v>46</v>
      </c>
      <c r="B20">
        <v>3</v>
      </c>
      <c r="C20">
        <v>10</v>
      </c>
      <c r="D20">
        <f>C20</f>
        <v>10</v>
      </c>
      <c r="E20">
        <v>2</v>
      </c>
      <c r="F20">
        <v>51</v>
      </c>
      <c r="G20">
        <v>1</v>
      </c>
      <c r="H20">
        <v>1</v>
      </c>
      <c r="I20" t="s">
        <v>66</v>
      </c>
      <c r="J20" s="2" t="str">
        <f>_xlfn.CONCAT("@EXPERIMENT_DEFINITION:HAS[#id[",A20,"]]:NEEDS[",I20,"]:FOR[zKiwiAerospace]",CHAR(10),"{",CHAR(10),"     ","@baseValue = ",C20,CHAR(10),"     ","@scienceCap = ",D20,CHAR(10),"     ","@dataScale = ",E20,CHAR(10),"     ","@situationMask = ",F20,CHAR(10),"     ","@biomeMask = ",G20,CHAR(10),"}")</f>
        <v>@EXPERIMENT_DEFINITION:HAS[#id[magScan]]:NEEDS[DMagicOrbitalScience]:FOR[zKiwiAerospace]
{
     @baseValue = 10
     @scienceCap = 10
     @dataScale = 2
     @situationMask = 51
     @biomeMask = 1
}</v>
      </c>
      <c r="K20" s="2" t="str">
        <f>IF(H20&lt;&gt;"",_xlfn.CONCAT("@PART[*]:HAS[@MODULE[DMModuleScienceAnimate]]",CHAR(10),"{",CHAR(10),"    @MODULE[DMModuleScienceAnimate]:HAS[#experimentID[",A20,"]]",CHAR(10),"    {",CHAR(10),"        @xmitDataScalar = ",H20,CHAR(10),"    }",CHAR(10),"}"),"")</f>
        <v>@PART[*]:HAS[@MODULE[DMModuleScienceAnimate]]
{
    @MODULE[DMModuleScienceAnimate]:HAS[#experimentID[magScan]]
    {
        @xmitDataScalar = 1
    }
}</v>
      </c>
      <c r="M20" t="str">
        <f>IF(F20&lt;&gt;"",IF(LEFT(RIGHT(DEC2BIN($F20,6),1),1)*1=1,"Yes","No"),"")</f>
        <v>Yes</v>
      </c>
      <c r="N20" t="str">
        <f>IF(F20&lt;&gt;"",IF(LEFT(RIGHT(DEC2BIN($F20,6),2),1)*1=1,"Yes","No"),"")</f>
        <v>Yes</v>
      </c>
      <c r="O20" t="str">
        <f>IF(F20&lt;&gt;"",IF(LEFT(RIGHT(DEC2BIN($F20,6),3),1)*1=1,"Yes","No"),"")</f>
        <v>No</v>
      </c>
      <c r="P20" t="str">
        <f>IF(F20&lt;&gt;"",IF(LEFT(RIGHT(DEC2BIN($F20,6),4),1)*1=1,"Yes","No"),"")</f>
        <v>No</v>
      </c>
      <c r="Q20" t="str">
        <f>IF(F20&lt;&gt;"",IF(LEFT(RIGHT(DEC2BIN($F20,6),5),1)*1=1,"Yes","No"),"")</f>
        <v>Yes</v>
      </c>
      <c r="R20" t="str">
        <f>IF(F20&lt;&gt;"",IF(LEFT(RIGHT(DEC2BIN($F20,6),6),1)*1=1,"Yes","No"),"")</f>
        <v>Yes</v>
      </c>
      <c r="S20" t="str">
        <f>IF(F20&lt;&gt;"",IF(LEFT(RIGHT(DEC2BIN($G20,6),1),1)*1=1,"Yes","No"),"")</f>
        <v>Yes</v>
      </c>
      <c r="T20" t="str">
        <f>IF(F20&lt;&gt;"",IF(LEFT(RIGHT(DEC2BIN($G20,6),2),1)*1=1,"Yes","No"),"")</f>
        <v>No</v>
      </c>
      <c r="U20" t="str">
        <f>IF(F20&lt;&gt;"",IF(LEFT(RIGHT(DEC2BIN($G20,6),3),1)*1=1,"Yes","No"),"")</f>
        <v>No</v>
      </c>
      <c r="V20" t="str">
        <f>IF(F20&lt;&gt;"",IF(LEFT(RIGHT(DEC2BIN($G20,6),4),1)*1=1,"Yes","No"),"")</f>
        <v>No</v>
      </c>
      <c r="W20" t="str">
        <f>IF(F20&lt;&gt;"",IF(F20&lt;&gt;"",IF(LEFT(RIGHT(DEC2BIN($G20,6),5),1)*1=1,"Yes","No"),""),"")</f>
        <v>No</v>
      </c>
      <c r="X20" t="str">
        <f>IF(F20&lt;&gt;"",IF(LEFT(RIGHT(DEC2BIN($G20,6),6),1)*1=1,"Yes","No"),"")</f>
        <v>No</v>
      </c>
    </row>
    <row r="21" spans="1:24" ht="116" hidden="1" x14ac:dyDescent="0.35">
      <c r="A21" t="s">
        <v>24</v>
      </c>
      <c r="B21">
        <v>4</v>
      </c>
      <c r="C21">
        <v>16</v>
      </c>
      <c r="D21">
        <f>C21</f>
        <v>16</v>
      </c>
      <c r="E21">
        <v>3</v>
      </c>
      <c r="F21">
        <v>51</v>
      </c>
      <c r="G21">
        <v>51</v>
      </c>
      <c r="H21">
        <v>1</v>
      </c>
      <c r="I21" t="s">
        <v>64</v>
      </c>
      <c r="J21" s="2" t="str">
        <f>_xlfn.CONCAT("@EXPERIMENT_DEFINITION:HAS[#id[",A21,"]]:NEEDS[",I21,"]:FOR[zKiwiAerospace]",CHAR(10),"{",CHAR(10),"     ","@baseValue = ",C21,CHAR(10),"     ","@scienceCap = ",D21,CHAR(10),"     ","@dataScale = ",E21,CHAR(10),"     ","@situationMask = ",F21,CHAR(10),"     ","@biomeMask = ",G21,CHAR(10),"}")</f>
        <v>@EXPERIMENT_DEFINITION:HAS[#id[gravityScan]]:NEEDS[Squad]:FOR[zKiwiAerospace]
{
     @baseValue = 16
     @scienceCap = 16
     @dataScale = 3
     @situationMask = 51
     @biomeMask = 51
}</v>
      </c>
      <c r="K21" s="2" t="str">
        <f>IF(H21&lt;&gt;"",_xlfn.CONCAT("    @MODULE[ModuleScienceExperiment]:HAS[#experimentID[",A21,"]]",CHAR(10),"    {",CHAR(10),"        @xmitDataScalar = ",H21,CHAR(10),"    }"),"")</f>
        <v xml:space="preserve">    @MODULE[ModuleScienceExperiment]:HAS[#experimentID[gravityScan]]
    {
        @xmitDataScalar = 1
    }</v>
      </c>
      <c r="M21" t="str">
        <f>IF(F21&lt;&gt;"",IF(LEFT(RIGHT(DEC2BIN($F21,6),1),1)*1=1,"Yes","No"),"")</f>
        <v>Yes</v>
      </c>
      <c r="N21" t="str">
        <f>IF(F21&lt;&gt;"",IF(LEFT(RIGHT(DEC2BIN($F21,6),2),1)*1=1,"Yes","No"),"")</f>
        <v>Yes</v>
      </c>
      <c r="O21" t="str">
        <f>IF(F21&lt;&gt;"",IF(LEFT(RIGHT(DEC2BIN($F21,6),3),1)*1=1,"Yes","No"),"")</f>
        <v>No</v>
      </c>
      <c r="P21" t="str">
        <f>IF(F21&lt;&gt;"",IF(LEFT(RIGHT(DEC2BIN($F21,6),4),1)*1=1,"Yes","No"),"")</f>
        <v>No</v>
      </c>
      <c r="Q21" t="str">
        <f>IF(F21&lt;&gt;"",IF(LEFT(RIGHT(DEC2BIN($F21,6),5),1)*1=1,"Yes","No"),"")</f>
        <v>Yes</v>
      </c>
      <c r="R21" t="str">
        <f>IF(F21&lt;&gt;"",IF(LEFT(RIGHT(DEC2BIN($F21,6),6),1)*1=1,"Yes","No"),"")</f>
        <v>Yes</v>
      </c>
      <c r="S21" t="str">
        <f>IF(F21&lt;&gt;"",IF(LEFT(RIGHT(DEC2BIN($G21,6),1),1)*1=1,"Yes","No"),"")</f>
        <v>Yes</v>
      </c>
      <c r="T21" t="str">
        <f>IF(F21&lt;&gt;"",IF(LEFT(RIGHT(DEC2BIN($G21,6),2),1)*1=1,"Yes","No"),"")</f>
        <v>Yes</v>
      </c>
      <c r="U21" t="str">
        <f>IF(F21&lt;&gt;"",IF(LEFT(RIGHT(DEC2BIN($G21,6),3),1)*1=1,"Yes","No"),"")</f>
        <v>No</v>
      </c>
      <c r="V21" t="str">
        <f>IF(F21&lt;&gt;"",IF(LEFT(RIGHT(DEC2BIN($G21,6),4),1)*1=1,"Yes","No"),"")</f>
        <v>No</v>
      </c>
      <c r="W21" t="str">
        <f>IF(F21&lt;&gt;"",IF(F21&lt;&gt;"",IF(LEFT(RIGHT(DEC2BIN($G21,6),5),1)*1=1,"Yes","No"),""),"")</f>
        <v>Yes</v>
      </c>
      <c r="X21" t="str">
        <f>IF(F21&lt;&gt;"",IF(LEFT(RIGHT(DEC2BIN($G21,6),6),1)*1=1,"Yes","No"),"")</f>
        <v>Yes</v>
      </c>
    </row>
    <row r="22" spans="1:24" ht="116" hidden="1" x14ac:dyDescent="0.35">
      <c r="A22" t="s">
        <v>25</v>
      </c>
      <c r="B22">
        <v>4</v>
      </c>
      <c r="C22">
        <v>20</v>
      </c>
      <c r="D22">
        <f>C22</f>
        <v>20</v>
      </c>
      <c r="E22">
        <v>5</v>
      </c>
      <c r="F22">
        <v>13</v>
      </c>
      <c r="G22">
        <v>13</v>
      </c>
      <c r="H22">
        <v>1</v>
      </c>
      <c r="I22" t="s">
        <v>64</v>
      </c>
      <c r="J22" s="2" t="str">
        <f>_xlfn.CONCAT("@EXPERIMENT_DEFINITION:HAS[#id[",A22,"]]:NEEDS[",I22,"]:FOR[zKiwiAerospace]",CHAR(10),"{",CHAR(10),"     ","@baseValue = ",C22,CHAR(10),"     ","@scienceCap = ",D22,CHAR(10),"     ","@dataScale = ",E22,CHAR(10),"     ","@situationMask = ",F22,CHAR(10),"     ","@biomeMask = ",G22,CHAR(10),"}")</f>
        <v>@EXPERIMENT_DEFINITION:HAS[#id[atmosphereAnalysis]]:NEEDS[Squad]:FOR[zKiwiAerospace]
{
     @baseValue = 20
     @scienceCap = 20
     @dataScale = 5
     @situationMask = 13
     @biomeMask = 13
}</v>
      </c>
      <c r="K22" s="2" t="str">
        <f>IF(H22&lt;&gt;"",_xlfn.CONCAT("    @MODULE[ModuleScienceExperiment]:HAS[#experimentID[",A22,"]]",CHAR(10),"    {",CHAR(10),"        @xmitDataScalar = ",H22,CHAR(10),"    }"),"")</f>
        <v xml:space="preserve">    @MODULE[ModuleScienceExperiment]:HAS[#experimentID[atmosphereAnalysis]]
    {
        @xmitDataScalar = 1
    }</v>
      </c>
      <c r="M22" t="str">
        <f>IF(F22&lt;&gt;"",IF(LEFT(RIGHT(DEC2BIN($F22,6),1),1)*1=1,"Yes","No"),"")</f>
        <v>Yes</v>
      </c>
      <c r="N22" t="str">
        <f>IF(F22&lt;&gt;"",IF(LEFT(RIGHT(DEC2BIN($F22,6),2),1)*1=1,"Yes","No"),"")</f>
        <v>No</v>
      </c>
      <c r="O22" t="str">
        <f>IF(F22&lt;&gt;"",IF(LEFT(RIGHT(DEC2BIN($F22,6),3),1)*1=1,"Yes","No"),"")</f>
        <v>Yes</v>
      </c>
      <c r="P22" t="str">
        <f>IF(F22&lt;&gt;"",IF(LEFT(RIGHT(DEC2BIN($F22,6),4),1)*1=1,"Yes","No"),"")</f>
        <v>Yes</v>
      </c>
      <c r="Q22" t="str">
        <f>IF(F22&lt;&gt;"",IF(LEFT(RIGHT(DEC2BIN($F22,6),5),1)*1=1,"Yes","No"),"")</f>
        <v>No</v>
      </c>
      <c r="R22" t="str">
        <f>IF(F22&lt;&gt;"",IF(LEFT(RIGHT(DEC2BIN($F22,6),6),1)*1=1,"Yes","No"),"")</f>
        <v>No</v>
      </c>
      <c r="S22" t="str">
        <f>IF(F22&lt;&gt;"",IF(LEFT(RIGHT(DEC2BIN($G22,6),1),1)*1=1,"Yes","No"),"")</f>
        <v>Yes</v>
      </c>
      <c r="T22" t="str">
        <f>IF(F22&lt;&gt;"",IF(LEFT(RIGHT(DEC2BIN($G22,6),2),1)*1=1,"Yes","No"),"")</f>
        <v>No</v>
      </c>
      <c r="U22" t="str">
        <f>IF(F22&lt;&gt;"",IF(LEFT(RIGHT(DEC2BIN($G22,6),3),1)*1=1,"Yes","No"),"")</f>
        <v>Yes</v>
      </c>
      <c r="V22" t="str">
        <f>IF(F22&lt;&gt;"",IF(LEFT(RIGHT(DEC2BIN($G22,6),4),1)*1=1,"Yes","No"),"")</f>
        <v>Yes</v>
      </c>
      <c r="W22" t="str">
        <f>IF(F22&lt;&gt;"",IF(F22&lt;&gt;"",IF(LEFT(RIGHT(DEC2BIN($G22,6),5),1)*1=1,"Yes","No"),""),"")</f>
        <v>No</v>
      </c>
      <c r="X22" t="str">
        <f>IF(F22&lt;&gt;"",IF(LEFT(RIGHT(DEC2BIN($G22,6),6),1)*1=1,"Yes","No"),"")</f>
        <v>No</v>
      </c>
    </row>
    <row r="23" spans="1:24" ht="116" hidden="1" x14ac:dyDescent="0.35">
      <c r="A23" t="s">
        <v>48</v>
      </c>
      <c r="B23">
        <v>4</v>
      </c>
      <c r="C23">
        <v>12</v>
      </c>
      <c r="D23">
        <f>C23</f>
        <v>12</v>
      </c>
      <c r="E23">
        <v>2</v>
      </c>
      <c r="F23">
        <v>48</v>
      </c>
      <c r="G23">
        <v>0</v>
      </c>
      <c r="H23">
        <v>1</v>
      </c>
      <c r="I23" t="s">
        <v>66</v>
      </c>
      <c r="J23" s="2" t="str">
        <f>_xlfn.CONCAT("@EXPERIMENT_DEFINITION:HAS[#id[",A23,"]]:NEEDS[",I23,"]:FOR[zKiwiAerospace]",CHAR(10),"{",CHAR(10),"     ","@baseValue = ",C23,CHAR(10),"     ","@scienceCap = ",D23,CHAR(10),"     ","@dataScale = ",E23,CHAR(10),"     ","@situationMask = ",F23,CHAR(10),"     ","@biomeMask = ",G23,CHAR(10),"}")</f>
        <v>@EXPERIMENT_DEFINITION:HAS[#id[rpwsScan]]:NEEDS[DMagicOrbitalScience]:FOR[zKiwiAerospace]
{
     @baseValue = 12
     @scienceCap = 12
     @dataScale = 2
     @situationMask = 48
     @biomeMask = 0
}</v>
      </c>
      <c r="K23" s="2" t="str">
        <f>IF(H23&lt;&gt;"",_xlfn.CONCAT("@PART[*]:HAS[@MODULE[DMModuleScienceAnimate]]",CHAR(10),"{",CHAR(10),"    @MODULE[DMModuleScienceAnimate]:HAS[#experimentID[",A23,"]]",CHAR(10),"    {",CHAR(10),"        @xmitDataScalar = ",H23,CHAR(10),"    }",CHAR(10),"}"),"")</f>
        <v>@PART[*]:HAS[@MODULE[DMModuleScienceAnimate]]
{
    @MODULE[DMModuleScienceAnimate]:HAS[#experimentID[rpwsScan]]
    {
        @xmitDataScalar = 1
    }
}</v>
      </c>
      <c r="M23" t="str">
        <f>IF(F23&lt;&gt;"",IF(LEFT(RIGHT(DEC2BIN($F23,6),1),1)*1=1,"Yes","No"),"")</f>
        <v>No</v>
      </c>
      <c r="N23" t="str">
        <f>IF(F23&lt;&gt;"",IF(LEFT(RIGHT(DEC2BIN($F23,6),2),1)*1=1,"Yes","No"),"")</f>
        <v>No</v>
      </c>
      <c r="O23" t="str">
        <f>IF(F23&lt;&gt;"",IF(LEFT(RIGHT(DEC2BIN($F23,6),3),1)*1=1,"Yes","No"),"")</f>
        <v>No</v>
      </c>
      <c r="P23" t="str">
        <f>IF(F23&lt;&gt;"",IF(LEFT(RIGHT(DEC2BIN($F23,6),4),1)*1=1,"Yes","No"),"")</f>
        <v>No</v>
      </c>
      <c r="Q23" t="str">
        <f>IF(F23&lt;&gt;"",IF(LEFT(RIGHT(DEC2BIN($F23,6),5),1)*1=1,"Yes","No"),"")</f>
        <v>Yes</v>
      </c>
      <c r="R23" t="str">
        <f>IF(F23&lt;&gt;"",IF(LEFT(RIGHT(DEC2BIN($F23,6),6),1)*1=1,"Yes","No"),"")</f>
        <v>Yes</v>
      </c>
      <c r="S23" t="str">
        <f>IF(F23&lt;&gt;"",IF(LEFT(RIGHT(DEC2BIN($G23,6),1),1)*1=1,"Yes","No"),"")</f>
        <v>No</v>
      </c>
      <c r="T23" t="str">
        <f>IF(F23&lt;&gt;"",IF(LEFT(RIGHT(DEC2BIN($G23,6),2),1)*1=1,"Yes","No"),"")</f>
        <v>No</v>
      </c>
      <c r="U23" t="str">
        <f>IF(F23&lt;&gt;"",IF(LEFT(RIGHT(DEC2BIN($G23,6),3),1)*1=1,"Yes","No"),"")</f>
        <v>No</v>
      </c>
      <c r="V23" t="str">
        <f>IF(F23&lt;&gt;"",IF(LEFT(RIGHT(DEC2BIN($G23,6),4),1)*1=1,"Yes","No"),"")</f>
        <v>No</v>
      </c>
      <c r="W23" t="str">
        <f>IF(F23&lt;&gt;"",IF(F23&lt;&gt;"",IF(LEFT(RIGHT(DEC2BIN($G23,6),5),1)*1=1,"Yes","No"),""),"")</f>
        <v>No</v>
      </c>
      <c r="X23" t="str">
        <f>IF(F23&lt;&gt;"",IF(LEFT(RIGHT(DEC2BIN($G23,6),6),1)*1=1,"Yes","No"),"")</f>
        <v>No</v>
      </c>
    </row>
    <row r="24" spans="1:24" ht="116" x14ac:dyDescent="0.35">
      <c r="A24" t="s">
        <v>38</v>
      </c>
      <c r="B24">
        <v>5</v>
      </c>
      <c r="C24">
        <v>15</v>
      </c>
      <c r="D24">
        <f>C24</f>
        <v>15</v>
      </c>
      <c r="E24">
        <v>3</v>
      </c>
      <c r="F24">
        <v>63</v>
      </c>
      <c r="G24">
        <v>63</v>
      </c>
      <c r="H24">
        <v>1</v>
      </c>
      <c r="I24" t="s">
        <v>65</v>
      </c>
      <c r="J24" s="2" t="str">
        <f>_xlfn.CONCAT("@EXPERIMENT_DEFINITION:HAS[#id[",A24,"]]:NEEDS[",I24,"]:FOR[zKiwiAerospace]",CHAR(10),"{",CHAR(10),"     ","@baseValue = ",C24,CHAR(10),"     ","@scienceCap = ",D24,CHAR(10),"     ","@dataScale = ",E24,CHAR(10),"     ","@situationMask = ",F24,CHAR(10),"     ","@biomeMask = ",G24,CHAR(10),"}")</f>
        <v>@EXPERIMENT_DEFINITION:HAS[#id[radiationScan]]:NEEDS[LTech]:FOR[zKiwiAerospace]
{
     @baseValue = 15
     @scienceCap = 15
     @dataScale = 3
     @situationMask = 63
     @biomeMask = 63
}</v>
      </c>
      <c r="K24" s="2" t="str">
        <f>IF(H24&lt;&gt;"",_xlfn.CONCAT("    @MODULE[ModuleScienceExperiment]:HAS[#experimentID[",A24,"]]",CHAR(10),"    {",CHAR(10),"        @xmitDataScalar = ",H24,CHAR(10),"    }"),"")</f>
        <v xml:space="preserve">    @MODULE[ModuleScienceExperiment]:HAS[#experimentID[radiationScan]]
    {
        @xmitDataScalar = 1
    }</v>
      </c>
      <c r="M24" t="str">
        <f>IF(F24&lt;&gt;"",IF(LEFT(RIGHT(DEC2BIN($F24,6),1),1)*1=1,"Yes","No"),"")</f>
        <v>Yes</v>
      </c>
      <c r="N24" t="str">
        <f>IF(F24&lt;&gt;"",IF(LEFT(RIGHT(DEC2BIN($F24,6),2),1)*1=1,"Yes","No"),"")</f>
        <v>Yes</v>
      </c>
      <c r="O24" t="str">
        <f>IF(F24&lt;&gt;"",IF(LEFT(RIGHT(DEC2BIN($F24,6),3),1)*1=1,"Yes","No"),"")</f>
        <v>Yes</v>
      </c>
      <c r="P24" t="str">
        <f>IF(F24&lt;&gt;"",IF(LEFT(RIGHT(DEC2BIN($F24,6),4),1)*1=1,"Yes","No"),"")</f>
        <v>Yes</v>
      </c>
      <c r="Q24" t="str">
        <f>IF(F24&lt;&gt;"",IF(LEFT(RIGHT(DEC2BIN($F24,6),5),1)*1=1,"Yes","No"),"")</f>
        <v>Yes</v>
      </c>
      <c r="R24" t="str">
        <f>IF(F24&lt;&gt;"",IF(LEFT(RIGHT(DEC2BIN($F24,6),6),1)*1=1,"Yes","No"),"")</f>
        <v>Yes</v>
      </c>
      <c r="S24" t="str">
        <f>IF(F24&lt;&gt;"",IF(LEFT(RIGHT(DEC2BIN($G24,6),1),1)*1=1,"Yes","No"),"")</f>
        <v>Yes</v>
      </c>
      <c r="T24" t="str">
        <f>IF(F24&lt;&gt;"",IF(LEFT(RIGHT(DEC2BIN($G24,6),2),1)*1=1,"Yes","No"),"")</f>
        <v>Yes</v>
      </c>
      <c r="U24" t="str">
        <f>IF(F24&lt;&gt;"",IF(LEFT(RIGHT(DEC2BIN($G24,6),3),1)*1=1,"Yes","No"),"")</f>
        <v>Yes</v>
      </c>
      <c r="V24" t="str">
        <f>IF(F24&lt;&gt;"",IF(LEFT(RIGHT(DEC2BIN($G24,6),4),1)*1=1,"Yes","No"),"")</f>
        <v>Yes</v>
      </c>
      <c r="W24" t="str">
        <f>IF(F24&lt;&gt;"",IF(F24&lt;&gt;"",IF(LEFT(RIGHT(DEC2BIN($G24,6),5),1)*1=1,"Yes","No"),""),"")</f>
        <v>Yes</v>
      </c>
      <c r="X24" t="str">
        <f>IF(F24&lt;&gt;"",IF(LEFT(RIGHT(DEC2BIN($G24,6),6),1)*1=1,"Yes","No"),"")</f>
        <v>Yes</v>
      </c>
    </row>
    <row r="25" spans="1:24" ht="116" hidden="1" x14ac:dyDescent="0.35">
      <c r="A25" t="s">
        <v>49</v>
      </c>
      <c r="B25">
        <v>5</v>
      </c>
      <c r="C25">
        <v>6</v>
      </c>
      <c r="D25">
        <f>C25</f>
        <v>6</v>
      </c>
      <c r="E25">
        <v>3</v>
      </c>
      <c r="F25">
        <v>48</v>
      </c>
      <c r="G25">
        <v>16</v>
      </c>
      <c r="H25">
        <v>1</v>
      </c>
      <c r="I25" t="s">
        <v>66</v>
      </c>
      <c r="J25" s="2" t="str">
        <f>_xlfn.CONCAT("@EXPERIMENT_DEFINITION:HAS[#id[",A25,"]]:NEEDS[",I25,"]:FOR[zKiwiAerospace]",CHAR(10),"{",CHAR(10),"     ","@baseValue = ",C25,CHAR(10),"     ","@scienceCap = ",D25,CHAR(10),"     ","@dataScale = ",E25,CHAR(10),"     ","@situationMask = ",F25,CHAR(10),"     ","@biomeMask = ",G25,CHAR(10),"}")</f>
        <v>@EXPERIMENT_DEFINITION:HAS[#id[scopeScan]]:NEEDS[DMagicOrbitalScience]:FOR[zKiwiAerospace]
{
     @baseValue = 6
     @scienceCap = 6
     @dataScale = 3
     @situationMask = 48
     @biomeMask = 16
}</v>
      </c>
      <c r="K25" s="2" t="str">
        <f>IF(H25&lt;&gt;"",_xlfn.CONCAT("@PART[*]:HAS[@MODULE[DMModuleScienceAnimate]]",CHAR(10),"{",CHAR(10),"    @MODULE[DMModuleScienceAnimate]:HAS[#experimentID[",A25,"]]",CHAR(10),"    {",CHAR(10),"        @xmitDataScalar = ",H25,CHAR(10),"    }",CHAR(10),"}"),"")</f>
        <v>@PART[*]:HAS[@MODULE[DMModuleScienceAnimate]]
{
    @MODULE[DMModuleScienceAnimate]:HAS[#experimentID[scopeScan]]
    {
        @xmitDataScalar = 1
    }
}</v>
      </c>
      <c r="M25" t="str">
        <f>IF(F25&lt;&gt;"",IF(LEFT(RIGHT(DEC2BIN($F25,6),1),1)*1=1,"Yes","No"),"")</f>
        <v>No</v>
      </c>
      <c r="N25" t="str">
        <f>IF(F25&lt;&gt;"",IF(LEFT(RIGHT(DEC2BIN($F25,6),2),1)*1=1,"Yes","No"),"")</f>
        <v>No</v>
      </c>
      <c r="O25" t="str">
        <f>IF(F25&lt;&gt;"",IF(LEFT(RIGHT(DEC2BIN($F25,6),3),1)*1=1,"Yes","No"),"")</f>
        <v>No</v>
      </c>
      <c r="P25" t="str">
        <f>IF(F25&lt;&gt;"",IF(LEFT(RIGHT(DEC2BIN($F25,6),4),1)*1=1,"Yes","No"),"")</f>
        <v>No</v>
      </c>
      <c r="Q25" t="str">
        <f>IF(F25&lt;&gt;"",IF(LEFT(RIGHT(DEC2BIN($F25,6),5),1)*1=1,"Yes","No"),"")</f>
        <v>Yes</v>
      </c>
      <c r="R25" t="str">
        <f>IF(F25&lt;&gt;"",IF(LEFT(RIGHT(DEC2BIN($F25,6),6),1)*1=1,"Yes","No"),"")</f>
        <v>Yes</v>
      </c>
      <c r="S25" t="str">
        <f>IF(F25&lt;&gt;"",IF(LEFT(RIGHT(DEC2BIN($G25,6),1),1)*1=1,"Yes","No"),"")</f>
        <v>No</v>
      </c>
      <c r="T25" t="str">
        <f>IF(F25&lt;&gt;"",IF(LEFT(RIGHT(DEC2BIN($G25,6),2),1)*1=1,"Yes","No"),"")</f>
        <v>No</v>
      </c>
      <c r="U25" t="str">
        <f>IF(F25&lt;&gt;"",IF(LEFT(RIGHT(DEC2BIN($G25,6),3),1)*1=1,"Yes","No"),"")</f>
        <v>No</v>
      </c>
      <c r="V25" t="str">
        <f>IF(F25&lt;&gt;"",IF(LEFT(RIGHT(DEC2BIN($G25,6),4),1)*1=1,"Yes","No"),"")</f>
        <v>No</v>
      </c>
      <c r="W25" t="str">
        <f>IF(F25&lt;&gt;"",IF(F25&lt;&gt;"",IF(LEFT(RIGHT(DEC2BIN($G25,6),5),1)*1=1,"Yes","No"),""),"")</f>
        <v>Yes</v>
      </c>
      <c r="X25" t="str">
        <f>IF(F25&lt;&gt;"",IF(LEFT(RIGHT(DEC2BIN($G25,6),6),1)*1=1,"Yes","No"),"")</f>
        <v>No</v>
      </c>
    </row>
    <row r="26" spans="1:24" ht="130.5" hidden="1" x14ac:dyDescent="0.35">
      <c r="A26" t="s">
        <v>55</v>
      </c>
      <c r="B26">
        <v>5</v>
      </c>
      <c r="C26">
        <v>6</v>
      </c>
      <c r="D26">
        <f>C26</f>
        <v>6</v>
      </c>
      <c r="E26">
        <v>3</v>
      </c>
      <c r="F26">
        <v>3</v>
      </c>
      <c r="G26">
        <v>3</v>
      </c>
      <c r="H26">
        <v>1</v>
      </c>
      <c r="I26" t="s">
        <v>66</v>
      </c>
      <c r="J26" s="2" t="str">
        <f>_xlfn.CONCAT("@EXPERIMENT_DEFINITION:HAS[#id[",A26,"]]:NEEDS[",I26,"]:FOR[zKiwiAerospace]",CHAR(10),"{",CHAR(10),"     ","@baseValue = ",C26,CHAR(10),"     ","@scienceCap = ",D26,CHAR(10),"     ","@dataScale = ",E26,CHAR(10),"     ","@situationMask = ",F26,CHAR(10),"     ","@biomeMask = ",G26,CHAR(10),"}")</f>
        <v>@EXPERIMENT_DEFINITION:HAS[#id[dmlaserblastscan]]:NEEDS[DMagicOrbitalScience]:FOR[zKiwiAerospace]
{
     @baseValue = 6
     @scienceCap = 6
     @dataScale = 3
     @situationMask = 3
     @biomeMask = 3
}</v>
      </c>
      <c r="K26" s="2" t="str">
        <f>IF(H26&lt;&gt;"",_xlfn.CONCAT("@PART[*]:HAS[@MODULE[DMModuleScienceAnimate]]",CHAR(10),"{",CHAR(10),"    @MODULE[DMModuleScienceAnimate]:HAS[#experimentID[",A26,"]]",CHAR(10),"    {",CHAR(10),"        @xmitDataScalar = ",H26,CHAR(10),"    }",CHAR(10),"}"),"")</f>
        <v>@PART[*]:HAS[@MODULE[DMModuleScienceAnimate]]
{
    @MODULE[DMModuleScienceAnimate]:HAS[#experimentID[dmlaserblastscan]]
    {
        @xmitDataScalar = 1
    }
}</v>
      </c>
      <c r="M26" t="str">
        <f>IF(F26&lt;&gt;"",IF(LEFT(RIGHT(DEC2BIN($F26,6),1),1)*1=1,"Yes","No"),"")</f>
        <v>Yes</v>
      </c>
      <c r="N26" t="str">
        <f>IF(F26&lt;&gt;"",IF(LEFT(RIGHT(DEC2BIN($F26,6),2),1)*1=1,"Yes","No"),"")</f>
        <v>Yes</v>
      </c>
      <c r="O26" t="str">
        <f>IF(F26&lt;&gt;"",IF(LEFT(RIGHT(DEC2BIN($F26,6),3),1)*1=1,"Yes","No"),"")</f>
        <v>No</v>
      </c>
      <c r="P26" t="str">
        <f>IF(F26&lt;&gt;"",IF(LEFT(RIGHT(DEC2BIN($F26,6),4),1)*1=1,"Yes","No"),"")</f>
        <v>No</v>
      </c>
      <c r="Q26" t="str">
        <f>IF(F26&lt;&gt;"",IF(LEFT(RIGHT(DEC2BIN($F26,6),5),1)*1=1,"Yes","No"),"")</f>
        <v>No</v>
      </c>
      <c r="R26" t="str">
        <f>IF(F26&lt;&gt;"",IF(LEFT(RIGHT(DEC2BIN($F26,6),6),1)*1=1,"Yes","No"),"")</f>
        <v>No</v>
      </c>
      <c r="S26" t="str">
        <f>IF(F26&lt;&gt;"",IF(LEFT(RIGHT(DEC2BIN($G26,6),1),1)*1=1,"Yes","No"),"")</f>
        <v>Yes</v>
      </c>
      <c r="T26" t="str">
        <f>IF(F26&lt;&gt;"",IF(LEFT(RIGHT(DEC2BIN($G26,6),2),1)*1=1,"Yes","No"),"")</f>
        <v>Yes</v>
      </c>
      <c r="U26" t="str">
        <f>IF(F26&lt;&gt;"",IF(LEFT(RIGHT(DEC2BIN($G26,6),3),1)*1=1,"Yes","No"),"")</f>
        <v>No</v>
      </c>
      <c r="V26" t="str">
        <f>IF(F26&lt;&gt;"",IF(LEFT(RIGHT(DEC2BIN($G26,6),4),1)*1=1,"Yes","No"),"")</f>
        <v>No</v>
      </c>
      <c r="W26" t="str">
        <f>IF(F26&lt;&gt;"",IF(F26&lt;&gt;"",IF(LEFT(RIGHT(DEC2BIN($G26,6),5),1)*1=1,"Yes","No"),""),"")</f>
        <v>No</v>
      </c>
      <c r="X26" t="str">
        <f>IF(F26&lt;&gt;"",IF(LEFT(RIGHT(DEC2BIN($G26,6),6),1)*1=1,"Yes","No"),"")</f>
        <v>No</v>
      </c>
    </row>
    <row r="27" spans="1:24" ht="130.5" hidden="1" x14ac:dyDescent="0.35">
      <c r="A27" t="s">
        <v>59</v>
      </c>
      <c r="B27">
        <v>5</v>
      </c>
      <c r="C27">
        <v>12</v>
      </c>
      <c r="D27">
        <f>C27</f>
        <v>12</v>
      </c>
      <c r="E27">
        <v>4</v>
      </c>
      <c r="F27">
        <v>32</v>
      </c>
      <c r="G27">
        <v>0</v>
      </c>
      <c r="H27">
        <v>1</v>
      </c>
      <c r="I27" t="s">
        <v>66</v>
      </c>
      <c r="J27" s="2" t="str">
        <f>_xlfn.CONCAT("@EXPERIMENT_DEFINITION:HAS[#id[",A27,"]]:NEEDS[",I27,"]:FOR[zKiwiAerospace]",CHAR(10),"{",CHAR(10),"     ","@baseValue = ",C27,CHAR(10),"     ","@scienceCap = ",D27,CHAR(10),"     ","@dataScale = ",E27,CHAR(10),"     ","@situationMask = ",F27,CHAR(10),"     ","@biomeMask = ",G27,CHAR(10),"}")</f>
        <v>@EXPERIMENT_DEFINITION:HAS[#id[dmRadiometerScan]]:NEEDS[DMagicOrbitalScience]:FOR[zKiwiAerospace]
{
     @baseValue = 12
     @scienceCap = 12
     @dataScale = 4
     @situationMask = 32
     @biomeMask = 0
}</v>
      </c>
      <c r="K27" s="2" t="str">
        <f>IF(H27&lt;&gt;"",_xlfn.CONCAT("@PART[*]:HAS[@MODULE[DMModuleScienceAnimate]]",CHAR(10),"{",CHAR(10),"    @MODULE[DMModuleScienceAnimate]:HAS[#experimentID[",A27,"]]",CHAR(10),"    {",CHAR(10),"        @xmitDataScalar = ",H27,CHAR(10),"    }",CHAR(10),"}"),"")</f>
        <v>@PART[*]:HAS[@MODULE[DMModuleScienceAnimate]]
{
    @MODULE[DMModuleScienceAnimate]:HAS[#experimentID[dmRadiometerScan]]
    {
        @xmitDataScalar = 1
    }
}</v>
      </c>
      <c r="M27" t="str">
        <f>IF(F27&lt;&gt;"",IF(LEFT(RIGHT(DEC2BIN($F27,6),1),1)*1=1,"Yes","No"),"")</f>
        <v>No</v>
      </c>
      <c r="N27" t="str">
        <f>IF(F27&lt;&gt;"",IF(LEFT(RIGHT(DEC2BIN($F27,6),2),1)*1=1,"Yes","No"),"")</f>
        <v>No</v>
      </c>
      <c r="O27" t="str">
        <f>IF(F27&lt;&gt;"",IF(LEFT(RIGHT(DEC2BIN($F27,6),3),1)*1=1,"Yes","No"),"")</f>
        <v>No</v>
      </c>
      <c r="P27" t="str">
        <f>IF(F27&lt;&gt;"",IF(LEFT(RIGHT(DEC2BIN($F27,6),4),1)*1=1,"Yes","No"),"")</f>
        <v>No</v>
      </c>
      <c r="Q27" t="str">
        <f>IF(F27&lt;&gt;"",IF(LEFT(RIGHT(DEC2BIN($F27,6),5),1)*1=1,"Yes","No"),"")</f>
        <v>No</v>
      </c>
      <c r="R27" t="str">
        <f>IF(F27&lt;&gt;"",IF(LEFT(RIGHT(DEC2BIN($F27,6),6),1)*1=1,"Yes","No"),"")</f>
        <v>Yes</v>
      </c>
      <c r="S27" t="str">
        <f>IF(F27&lt;&gt;"",IF(LEFT(RIGHT(DEC2BIN($G27,6),1),1)*1=1,"Yes","No"),"")</f>
        <v>No</v>
      </c>
      <c r="T27" t="str">
        <f>IF(F27&lt;&gt;"",IF(LEFT(RIGHT(DEC2BIN($G27,6),2),1)*1=1,"Yes","No"),"")</f>
        <v>No</v>
      </c>
      <c r="U27" t="str">
        <f>IF(F27&lt;&gt;"",IF(LEFT(RIGHT(DEC2BIN($G27,6),3),1)*1=1,"Yes","No"),"")</f>
        <v>No</v>
      </c>
      <c r="V27" t="str">
        <f>IF(F27&lt;&gt;"",IF(LEFT(RIGHT(DEC2BIN($G27,6),4),1)*1=1,"Yes","No"),"")</f>
        <v>No</v>
      </c>
      <c r="W27" t="str">
        <f>IF(F27&lt;&gt;"",IF(F27&lt;&gt;"",IF(LEFT(RIGHT(DEC2BIN($G27,6),5),1)*1=1,"Yes","No"),""),"")</f>
        <v>No</v>
      </c>
      <c r="X27" t="str">
        <f>IF(F27&lt;&gt;"",IF(LEFT(RIGHT(DEC2BIN($G27,6),6),1)*1=1,"Yes","No"),"")</f>
        <v>No</v>
      </c>
    </row>
    <row r="28" spans="1:24" ht="116" hidden="1" x14ac:dyDescent="0.35">
      <c r="A28" t="s">
        <v>27</v>
      </c>
      <c r="B28">
        <v>6</v>
      </c>
      <c r="C28">
        <v>15</v>
      </c>
      <c r="D28">
        <f>C28</f>
        <v>15</v>
      </c>
      <c r="E28">
        <v>2</v>
      </c>
      <c r="F28">
        <v>32</v>
      </c>
      <c r="G28">
        <v>0</v>
      </c>
      <c r="H28">
        <v>1</v>
      </c>
      <c r="I28" t="s">
        <v>64</v>
      </c>
      <c r="J28" s="2" t="str">
        <f>_xlfn.CONCAT("@EXPERIMENT_DEFINITION:HAS[#id[",A28,"]]:NEEDS[",I28,"]:FOR[zKiwiAerospace]",CHAR(10),"{",CHAR(10),"     ","@baseValue = ",C28,CHAR(10),"     ","@scienceCap = ",D28,CHAR(10),"     ","@dataScale = ",E28,CHAR(10),"     ","@situationMask = ",F28,CHAR(10),"     ","@biomeMask = ",G28,CHAR(10),"}")</f>
        <v>@EXPERIMENT_DEFINITION:HAS[#id[infraredTelescope]]:NEEDS[Squad]:FOR[zKiwiAerospace]
{
     @baseValue = 15
     @scienceCap = 15
     @dataScale = 2
     @situationMask = 32
     @biomeMask = 0
}</v>
      </c>
      <c r="K28" s="2" t="str">
        <f>IF(H28&lt;&gt;"",_xlfn.CONCAT("    @MODULE[ModuleScienceExperiment]:HAS[#experimentID[",A28,"]]",CHAR(10),"    {",CHAR(10),"        @xmitDataScalar = ",H28,CHAR(10),"    }"),"")</f>
        <v xml:space="preserve">    @MODULE[ModuleScienceExperiment]:HAS[#experimentID[infraredTelescope]]
    {
        @xmitDataScalar = 1
    }</v>
      </c>
      <c r="M28" t="str">
        <f>IF(F28&lt;&gt;"",IF(LEFT(RIGHT(DEC2BIN($F28,6),1),1)*1=1,"Yes","No"),"")</f>
        <v>No</v>
      </c>
      <c r="N28" t="str">
        <f>IF(F28&lt;&gt;"",IF(LEFT(RIGHT(DEC2BIN($F28,6),2),1)*1=1,"Yes","No"),"")</f>
        <v>No</v>
      </c>
      <c r="O28" t="str">
        <f>IF(F28&lt;&gt;"",IF(LEFT(RIGHT(DEC2BIN($F28,6),3),1)*1=1,"Yes","No"),"")</f>
        <v>No</v>
      </c>
      <c r="P28" t="str">
        <f>IF(F28&lt;&gt;"",IF(LEFT(RIGHT(DEC2BIN($F28,6),4),1)*1=1,"Yes","No"),"")</f>
        <v>No</v>
      </c>
      <c r="Q28" t="str">
        <f>IF(F28&lt;&gt;"",IF(LEFT(RIGHT(DEC2BIN($F28,6),5),1)*1=1,"Yes","No"),"")</f>
        <v>No</v>
      </c>
      <c r="R28" t="str">
        <f>IF(F28&lt;&gt;"",IF(LEFT(RIGHT(DEC2BIN($F28,6),6),1)*1=1,"Yes","No"),"")</f>
        <v>Yes</v>
      </c>
      <c r="S28" t="str">
        <f>IF(F28&lt;&gt;"",IF(LEFT(RIGHT(DEC2BIN($G28,6),1),1)*1=1,"Yes","No"),"")</f>
        <v>No</v>
      </c>
      <c r="T28" t="str">
        <f>IF(F28&lt;&gt;"",IF(LEFT(RIGHT(DEC2BIN($G28,6),2),1)*1=1,"Yes","No"),"")</f>
        <v>No</v>
      </c>
      <c r="U28" t="str">
        <f>IF(F28&lt;&gt;"",IF(LEFT(RIGHT(DEC2BIN($G28,6),3),1)*1=1,"Yes","No"),"")</f>
        <v>No</v>
      </c>
      <c r="V28" t="str">
        <f>IF(F28&lt;&gt;"",IF(LEFT(RIGHT(DEC2BIN($G28,6),4),1)*1=1,"Yes","No"),"")</f>
        <v>No</v>
      </c>
      <c r="W28" t="str">
        <f>IF(F28&lt;&gt;"",IF(F28&lt;&gt;"",IF(LEFT(RIGHT(DEC2BIN($G28,6),5),1)*1=1,"Yes","No"),""),"")</f>
        <v>No</v>
      </c>
      <c r="X28" t="str">
        <f>IF(F28&lt;&gt;"",IF(LEFT(RIGHT(DEC2BIN($G28,6),6),1)*1=1,"Yes","No"),"")</f>
        <v>No</v>
      </c>
    </row>
    <row r="29" spans="1:24" ht="130.5" hidden="1" x14ac:dyDescent="0.35">
      <c r="A29" t="s">
        <v>50</v>
      </c>
      <c r="B29">
        <v>6</v>
      </c>
      <c r="C29">
        <v>12</v>
      </c>
      <c r="D29">
        <f>C29</f>
        <v>12</v>
      </c>
      <c r="E29">
        <v>4</v>
      </c>
      <c r="F29">
        <v>48</v>
      </c>
      <c r="G29">
        <v>16</v>
      </c>
      <c r="H29">
        <v>1</v>
      </c>
      <c r="I29" t="s">
        <v>66</v>
      </c>
      <c r="J29" s="2" t="str">
        <f>_xlfn.CONCAT("@EXPERIMENT_DEFINITION:HAS[#id[",A29,"]]:NEEDS[",I29,"]:FOR[zKiwiAerospace]",CHAR(10),"{",CHAR(10),"     ","@baseValue = ",C29,CHAR(10),"     ","@scienceCap = ",D29,CHAR(10),"     ","@dataScale = ",E29,CHAR(10),"     ","@situationMask = ",F29,CHAR(10),"     ","@biomeMask = ",G29,CHAR(10),"}")</f>
        <v>@EXPERIMENT_DEFINITION:HAS[#id[dmImagingPlatform]]:NEEDS[DMagicOrbitalScience]:FOR[zKiwiAerospace]
{
     @baseValue = 12
     @scienceCap = 12
     @dataScale = 4
     @situationMask = 48
     @biomeMask = 16
}</v>
      </c>
      <c r="K29" s="2" t="str">
        <f>IF(H29&lt;&gt;"",_xlfn.CONCAT("@PART[*]:HAS[@MODULE[DMModuleScienceAnimate]]",CHAR(10),"{",CHAR(10),"    @MODULE[DMModuleScienceAnimate]:HAS[#experimentID[",A29,"]]",CHAR(10),"    {",CHAR(10),"        @xmitDataScalar = ",H29,CHAR(10),"    }",CHAR(10),"}"),"")</f>
        <v>@PART[*]:HAS[@MODULE[DMModuleScienceAnimate]]
{
    @MODULE[DMModuleScienceAnimate]:HAS[#experimentID[dmImagingPlatform]]
    {
        @xmitDataScalar = 1
    }
}</v>
      </c>
      <c r="M29" t="str">
        <f>IF(F29&lt;&gt;"",IF(LEFT(RIGHT(DEC2BIN($F29,6),1),1)*1=1,"Yes","No"),"")</f>
        <v>No</v>
      </c>
      <c r="N29" t="str">
        <f>IF(F29&lt;&gt;"",IF(LEFT(RIGHT(DEC2BIN($F29,6),2),1)*1=1,"Yes","No"),"")</f>
        <v>No</v>
      </c>
      <c r="O29" t="str">
        <f>IF(F29&lt;&gt;"",IF(LEFT(RIGHT(DEC2BIN($F29,6),3),1)*1=1,"Yes","No"),"")</f>
        <v>No</v>
      </c>
      <c r="P29" t="str">
        <f>IF(F29&lt;&gt;"",IF(LEFT(RIGHT(DEC2BIN($F29,6),4),1)*1=1,"Yes","No"),"")</f>
        <v>No</v>
      </c>
      <c r="Q29" t="str">
        <f>IF(F29&lt;&gt;"",IF(LEFT(RIGHT(DEC2BIN($F29,6),5),1)*1=1,"Yes","No"),"")</f>
        <v>Yes</v>
      </c>
      <c r="R29" t="str">
        <f>IF(F29&lt;&gt;"",IF(LEFT(RIGHT(DEC2BIN($F29,6),6),1)*1=1,"Yes","No"),"")</f>
        <v>Yes</v>
      </c>
      <c r="S29" t="str">
        <f>IF(F29&lt;&gt;"",IF(LEFT(RIGHT(DEC2BIN($G29,6),1),1)*1=1,"Yes","No"),"")</f>
        <v>No</v>
      </c>
      <c r="T29" t="str">
        <f>IF(F29&lt;&gt;"",IF(LEFT(RIGHT(DEC2BIN($G29,6),2),1)*1=1,"Yes","No"),"")</f>
        <v>No</v>
      </c>
      <c r="U29" t="str">
        <f>IF(F29&lt;&gt;"",IF(LEFT(RIGHT(DEC2BIN($G29,6),3),1)*1=1,"Yes","No"),"")</f>
        <v>No</v>
      </c>
      <c r="V29" t="str">
        <f>IF(F29&lt;&gt;"",IF(LEFT(RIGHT(DEC2BIN($G29,6),4),1)*1=1,"Yes","No"),"")</f>
        <v>No</v>
      </c>
      <c r="W29" t="str">
        <f>IF(F29&lt;&gt;"",IF(F29&lt;&gt;"",IF(LEFT(RIGHT(DEC2BIN($G29,6),5),1)*1=1,"Yes","No"),""),"")</f>
        <v>Yes</v>
      </c>
      <c r="X29" t="str">
        <f>IF(F29&lt;&gt;"",IF(LEFT(RIGHT(DEC2BIN($G29,6),6),1)*1=1,"Yes","No"),"")</f>
        <v>No</v>
      </c>
    </row>
    <row r="30" spans="1:24" ht="130.5" hidden="1" x14ac:dyDescent="0.35">
      <c r="A30" t="s">
        <v>60</v>
      </c>
      <c r="B30">
        <v>6</v>
      </c>
      <c r="C30">
        <v>20</v>
      </c>
      <c r="D30">
        <f>C30</f>
        <v>20</v>
      </c>
      <c r="E30">
        <v>3</v>
      </c>
      <c r="F30">
        <v>1</v>
      </c>
      <c r="G30">
        <v>1</v>
      </c>
      <c r="H30">
        <v>1</v>
      </c>
      <c r="I30" t="s">
        <v>66</v>
      </c>
      <c r="J30" s="2" t="str">
        <f>_xlfn.CONCAT("@EXPERIMENT_DEFINITION:HAS[#id[",A30,"]]:NEEDS[",I30,"]:FOR[zKiwiAerospace]",CHAR(10),"{",CHAR(10),"     ","@baseValue = ",C30,CHAR(10),"     ","@scienceCap = ",D30,CHAR(10),"     ","@dataScale = ",E30,CHAR(10),"     ","@situationMask = ",F30,CHAR(10),"     ","@biomeMask = ",G30,CHAR(10),"}")</f>
        <v>@EXPERIMENT_DEFINITION:HAS[#id[dmseismicHammer]]:NEEDS[DMagicOrbitalScience]:FOR[zKiwiAerospace]
{
     @baseValue = 20
     @scienceCap = 20
     @dataScale = 3
     @situationMask = 1
     @biomeMask = 1
}</v>
      </c>
      <c r="K30" s="2"/>
      <c r="M30" t="str">
        <f>IF(F30&lt;&gt;"",IF(LEFT(RIGHT(DEC2BIN($F30,6),1),1)*1=1,"Yes","No"),"")</f>
        <v>Yes</v>
      </c>
      <c r="N30" t="str">
        <f>IF(F30&lt;&gt;"",IF(LEFT(RIGHT(DEC2BIN($F30,6),2),1)*1=1,"Yes","No"),"")</f>
        <v>No</v>
      </c>
      <c r="O30" t="str">
        <f>IF(F30&lt;&gt;"",IF(LEFT(RIGHT(DEC2BIN($F30,6),3),1)*1=1,"Yes","No"),"")</f>
        <v>No</v>
      </c>
      <c r="P30" t="str">
        <f>IF(F30&lt;&gt;"",IF(LEFT(RIGHT(DEC2BIN($F30,6),4),1)*1=1,"Yes","No"),"")</f>
        <v>No</v>
      </c>
      <c r="Q30" t="str">
        <f>IF(F30&lt;&gt;"",IF(LEFT(RIGHT(DEC2BIN($F30,6),5),1)*1=1,"Yes","No"),"")</f>
        <v>No</v>
      </c>
      <c r="R30" t="str">
        <f>IF(F30&lt;&gt;"",IF(LEFT(RIGHT(DEC2BIN($F30,6),6),1)*1=1,"Yes","No"),"")</f>
        <v>No</v>
      </c>
      <c r="S30" t="str">
        <f>IF(F30&lt;&gt;"",IF(LEFT(RIGHT(DEC2BIN($G30,6),1),1)*1=1,"Yes","No"),"")</f>
        <v>Yes</v>
      </c>
      <c r="T30" t="str">
        <f>IF(F30&lt;&gt;"",IF(LEFT(RIGHT(DEC2BIN($G30,6),2),1)*1=1,"Yes","No"),"")</f>
        <v>No</v>
      </c>
      <c r="U30" t="str">
        <f>IF(F30&lt;&gt;"",IF(LEFT(RIGHT(DEC2BIN($G30,6),3),1)*1=1,"Yes","No"),"")</f>
        <v>No</v>
      </c>
      <c r="V30" t="str">
        <f>IF(F30&lt;&gt;"",IF(LEFT(RIGHT(DEC2BIN($G30,6),4),1)*1=1,"Yes","No"),"")</f>
        <v>No</v>
      </c>
      <c r="W30" t="str">
        <f>IF(F30&lt;&gt;"",IF(F30&lt;&gt;"",IF(LEFT(RIGHT(DEC2BIN($G30,6),5),1)*1=1,"Yes","No"),""),"")</f>
        <v>No</v>
      </c>
      <c r="X30" t="str">
        <f>IF(F30&lt;&gt;"",IF(LEFT(RIGHT(DEC2BIN($G30,6),6),1)*1=1,"Yes","No"),"")</f>
        <v>No</v>
      </c>
    </row>
    <row r="31" spans="1:24" ht="116" hidden="1" x14ac:dyDescent="0.35">
      <c r="A31" t="s">
        <v>52</v>
      </c>
      <c r="B31">
        <v>7</v>
      </c>
      <c r="C31">
        <v>40</v>
      </c>
      <c r="D31">
        <f>C31</f>
        <v>40</v>
      </c>
      <c r="E31">
        <v>3</v>
      </c>
      <c r="F31">
        <v>16</v>
      </c>
      <c r="G31">
        <v>0</v>
      </c>
      <c r="H31">
        <v>1</v>
      </c>
      <c r="I31" t="s">
        <v>66</v>
      </c>
      <c r="J31" s="2" t="str">
        <f>_xlfn.CONCAT("@EXPERIMENT_DEFINITION:HAS[#id[",A31,"]]:NEEDS[",I31,"]:FOR[zKiwiAerospace]",CHAR(10),"{",CHAR(10),"     ","@baseValue = ",C31,CHAR(10),"     ","@scienceCap = ",D31,CHAR(10),"     ","@dataScale = ",E31,CHAR(10),"     ","@situationMask = ",F31,CHAR(10),"     ","@biomeMask = ",G31,CHAR(10),"}")</f>
        <v>@EXPERIMENT_DEFINITION:HAS[#id[dmReconScan]]:NEEDS[DMagicOrbitalScience]:FOR[zKiwiAerospace]
{
     @baseValue = 40
     @scienceCap = 40
     @dataScale = 3
     @situationMask = 16
     @biomeMask = 0
}</v>
      </c>
      <c r="K31" s="2" t="str">
        <f>IF(H31&lt;&gt;"",_xlfn.CONCAT("@PART[*]:HAS[@MODULE[DMReconScope]]",CHAR(10),"{",CHAR(10),"    @MODULE[DMReconScope]",CHAR(10),"    {",CHAR(10),"        @xmitDataScalar = ",H31,CHAR(10),"    }",CHAR(10),"}"),"")</f>
        <v>@PART[*]:HAS[@MODULE[DMReconScope]]
{
    @MODULE[DMReconScope]
    {
        @xmitDataScalar = 1
    }
}</v>
      </c>
      <c r="M31" t="str">
        <f>IF(F31&lt;&gt;"",IF(LEFT(RIGHT(DEC2BIN($F31,6),1),1)*1=1,"Yes","No"),"")</f>
        <v>No</v>
      </c>
      <c r="N31" t="str">
        <f>IF(F31&lt;&gt;"",IF(LEFT(RIGHT(DEC2BIN($F31,6),2),1)*1=1,"Yes","No"),"")</f>
        <v>No</v>
      </c>
      <c r="O31" t="str">
        <f>IF(F31&lt;&gt;"",IF(LEFT(RIGHT(DEC2BIN($F31,6),3),1)*1=1,"Yes","No"),"")</f>
        <v>No</v>
      </c>
      <c r="P31" t="str">
        <f>IF(F31&lt;&gt;"",IF(LEFT(RIGHT(DEC2BIN($F31,6),4),1)*1=1,"Yes","No"),"")</f>
        <v>No</v>
      </c>
      <c r="Q31" t="str">
        <f>IF(F31&lt;&gt;"",IF(LEFT(RIGHT(DEC2BIN($F31,6),5),1)*1=1,"Yes","No"),"")</f>
        <v>Yes</v>
      </c>
      <c r="R31" t="str">
        <f>IF(F31&lt;&gt;"",IF(LEFT(RIGHT(DEC2BIN($F31,6),6),1)*1=1,"Yes","No"),"")</f>
        <v>No</v>
      </c>
      <c r="S31" t="str">
        <f>IF(F31&lt;&gt;"",IF(LEFT(RIGHT(DEC2BIN($G31,6),1),1)*1=1,"Yes","No"),"")</f>
        <v>No</v>
      </c>
      <c r="T31" t="str">
        <f>IF(F31&lt;&gt;"",IF(LEFT(RIGHT(DEC2BIN($G31,6),2),1)*1=1,"Yes","No"),"")</f>
        <v>No</v>
      </c>
      <c r="U31" t="str">
        <f>IF(F31&lt;&gt;"",IF(LEFT(RIGHT(DEC2BIN($G31,6),3),1)*1=1,"Yes","No"),"")</f>
        <v>No</v>
      </c>
      <c r="V31" t="str">
        <f>IF(F31&lt;&gt;"",IF(LEFT(RIGHT(DEC2BIN($G31,6),4),1)*1=1,"Yes","No"),"")</f>
        <v>No</v>
      </c>
      <c r="W31" t="str">
        <f>IF(F31&lt;&gt;"",IF(F31&lt;&gt;"",IF(LEFT(RIGHT(DEC2BIN($G31,6),5),1)*1=1,"Yes","No"),""),"")</f>
        <v>No</v>
      </c>
      <c r="X31" t="str">
        <f>IF(F31&lt;&gt;"",IF(LEFT(RIGHT(DEC2BIN($G31,6),6),1)*1=1,"Yes","No"),"")</f>
        <v>No</v>
      </c>
    </row>
    <row r="32" spans="1:24" ht="116" hidden="1" x14ac:dyDescent="0.35">
      <c r="A32" t="s">
        <v>53</v>
      </c>
      <c r="B32">
        <v>7</v>
      </c>
      <c r="C32">
        <v>25</v>
      </c>
      <c r="D32">
        <f>C32</f>
        <v>25</v>
      </c>
      <c r="E32">
        <v>2</v>
      </c>
      <c r="F32">
        <v>1</v>
      </c>
      <c r="G32">
        <v>1</v>
      </c>
      <c r="H32">
        <v>1</v>
      </c>
      <c r="I32" t="s">
        <v>66</v>
      </c>
      <c r="J32" s="2" t="str">
        <f>_xlfn.CONCAT("@EXPERIMENT_DEFINITION:HAS[#id[",A32,"]]:NEEDS[",I32,"]:FOR[zKiwiAerospace]",CHAR(10),"{",CHAR(10),"     ","@baseValue = ",C32,CHAR(10),"     ","@scienceCap = ",D32,CHAR(10),"     ","@dataScale = ",E32,CHAR(10),"     ","@situationMask = ",F32,CHAR(10),"     ","@biomeMask = ",G32,CHAR(10),"}")</f>
        <v>@EXPERIMENT_DEFINITION:HAS[#id[dmNAlbedoScan]]:NEEDS[DMagicOrbitalScience]:FOR[zKiwiAerospace]
{
     @baseValue = 25
     @scienceCap = 25
     @dataScale = 2
     @situationMask = 1
     @biomeMask = 1
}</v>
      </c>
      <c r="K32" s="2" t="str">
        <f>IF(H32&lt;&gt;"",_xlfn.CONCAT("@PART[*]:HAS[@MODULE[DMModuleScienceAnimate]]",CHAR(10),"{",CHAR(10),"    @MODULE[DMModuleScienceAnimate]:HAS[#experimentID[",A32,"]]",CHAR(10),"    {",CHAR(10),"        @xmitDataScalar = ",H32,CHAR(10),"    }",CHAR(10),"}"),"")</f>
        <v>@PART[*]:HAS[@MODULE[DMModuleScienceAnimate]]
{
    @MODULE[DMModuleScienceAnimate]:HAS[#experimentID[dmNAlbedoScan]]
    {
        @xmitDataScalar = 1
    }
}</v>
      </c>
      <c r="M32" t="str">
        <f>IF(F32&lt;&gt;"",IF(LEFT(RIGHT(DEC2BIN($F32,6),1),1)*1=1,"Yes","No"),"")</f>
        <v>Yes</v>
      </c>
      <c r="N32" t="str">
        <f>IF(F32&lt;&gt;"",IF(LEFT(RIGHT(DEC2BIN($F32,6),2),1)*1=1,"Yes","No"),"")</f>
        <v>No</v>
      </c>
      <c r="O32" t="str">
        <f>IF(F32&lt;&gt;"",IF(LEFT(RIGHT(DEC2BIN($F32,6),3),1)*1=1,"Yes","No"),"")</f>
        <v>No</v>
      </c>
      <c r="P32" t="str">
        <f>IF(F32&lt;&gt;"",IF(LEFT(RIGHT(DEC2BIN($F32,6),4),1)*1=1,"Yes","No"),"")</f>
        <v>No</v>
      </c>
      <c r="Q32" t="str">
        <f>IF(F32&lt;&gt;"",IF(LEFT(RIGHT(DEC2BIN($F32,6),5),1)*1=1,"Yes","No"),"")</f>
        <v>No</v>
      </c>
      <c r="R32" t="str">
        <f>IF(F32&lt;&gt;"",IF(LEFT(RIGHT(DEC2BIN($F32,6),6),1)*1=1,"Yes","No"),"")</f>
        <v>No</v>
      </c>
      <c r="S32" t="str">
        <f>IF(F32&lt;&gt;"",IF(LEFT(RIGHT(DEC2BIN($G32,6),1),1)*1=1,"Yes","No"),"")</f>
        <v>Yes</v>
      </c>
      <c r="T32" t="str">
        <f>IF(F32&lt;&gt;"",IF(LEFT(RIGHT(DEC2BIN($G32,6),2),1)*1=1,"Yes","No"),"")</f>
        <v>No</v>
      </c>
      <c r="U32" t="str">
        <f>IF(F32&lt;&gt;"",IF(LEFT(RIGHT(DEC2BIN($G32,6),3),1)*1=1,"Yes","No"),"")</f>
        <v>No</v>
      </c>
      <c r="V32" t="str">
        <f>IF(F32&lt;&gt;"",IF(LEFT(RIGHT(DEC2BIN($G32,6),4),1)*1=1,"Yes","No"),"")</f>
        <v>No</v>
      </c>
      <c r="W32" t="str">
        <f>IF(F32&lt;&gt;"",IF(F32&lt;&gt;"",IF(LEFT(RIGHT(DEC2BIN($G32,6),5),1)*1=1,"Yes","No"),""),"")</f>
        <v>No</v>
      </c>
      <c r="X32" t="str">
        <f>IF(F32&lt;&gt;"",IF(LEFT(RIGHT(DEC2BIN($G32,6),6),1)*1=1,"Yes","No"),"")</f>
        <v>No</v>
      </c>
    </row>
    <row r="33" spans="1:24" ht="116" hidden="1" x14ac:dyDescent="0.35">
      <c r="A33" t="s">
        <v>54</v>
      </c>
      <c r="B33">
        <v>7</v>
      </c>
      <c r="C33">
        <v>25</v>
      </c>
      <c r="D33">
        <f>C33</f>
        <v>25</v>
      </c>
      <c r="E33">
        <v>3</v>
      </c>
      <c r="F33">
        <v>1</v>
      </c>
      <c r="G33">
        <v>1</v>
      </c>
      <c r="H33">
        <v>1</v>
      </c>
      <c r="I33" t="s">
        <v>66</v>
      </c>
      <c r="J33" s="2" t="str">
        <f>_xlfn.CONCAT("@EXPERIMENT_DEFINITION:HAS[#id[",A33,"]]:NEEDS[",I33,"]:FOR[zKiwiAerospace]",CHAR(10),"{",CHAR(10),"     ","@baseValue = ",C33,CHAR(10),"     ","@scienceCap = ",D33,CHAR(10),"     ","@dataScale = ",E33,CHAR(10),"     ","@situationMask = ",F33,CHAR(10),"     ","@biomeMask = ",G33,CHAR(10),"}")</f>
        <v>@EXPERIMENT_DEFINITION:HAS[#id[dmXRayDiffract]]:NEEDS[DMagicOrbitalScience]:FOR[zKiwiAerospace]
{
     @baseValue = 25
     @scienceCap = 25
     @dataScale = 3
     @situationMask = 1
     @biomeMask = 1
}</v>
      </c>
      <c r="K33" s="2" t="str">
        <f>IF(H33&lt;&gt;"",_xlfn.CONCAT("@PART[*]:HAS[@MODULE[DMXRayDiffract]]",CHAR(10),"{",CHAR(10),"    @MODULE[DMXRayDiffract]",CHAR(10),"    {",CHAR(10),"        @xmitDataScalar = ",H33,CHAR(10),"    }",CHAR(10),"}"),"")</f>
        <v>@PART[*]:HAS[@MODULE[DMXRayDiffract]]
{
    @MODULE[DMXRayDiffract]
    {
        @xmitDataScalar = 1
    }
}</v>
      </c>
      <c r="M33" t="str">
        <f>IF(F33&lt;&gt;"",IF(LEFT(RIGHT(DEC2BIN($F33,6),1),1)*1=1,"Yes","No"),"")</f>
        <v>Yes</v>
      </c>
      <c r="N33" t="str">
        <f>IF(F33&lt;&gt;"",IF(LEFT(RIGHT(DEC2BIN($F33,6),2),1)*1=1,"Yes","No"),"")</f>
        <v>No</v>
      </c>
      <c r="O33" t="str">
        <f>IF(F33&lt;&gt;"",IF(LEFT(RIGHT(DEC2BIN($F33,6),3),1)*1=1,"Yes","No"),"")</f>
        <v>No</v>
      </c>
      <c r="P33" t="str">
        <f>IF(F33&lt;&gt;"",IF(LEFT(RIGHT(DEC2BIN($F33,6),4),1)*1=1,"Yes","No"),"")</f>
        <v>No</v>
      </c>
      <c r="Q33" t="str">
        <f>IF(F33&lt;&gt;"",IF(LEFT(RIGHT(DEC2BIN($F33,6),5),1)*1=1,"Yes","No"),"")</f>
        <v>No</v>
      </c>
      <c r="R33" t="str">
        <f>IF(F33&lt;&gt;"",IF(LEFT(RIGHT(DEC2BIN($F33,6),6),1)*1=1,"Yes","No"),"")</f>
        <v>No</v>
      </c>
      <c r="S33" t="str">
        <f>IF(F33&lt;&gt;"",IF(LEFT(RIGHT(DEC2BIN($G33,6),1),1)*1=1,"Yes","No"),"")</f>
        <v>Yes</v>
      </c>
      <c r="T33" t="str">
        <f>IF(F33&lt;&gt;"",IF(LEFT(RIGHT(DEC2BIN($G33,6),2),1)*1=1,"Yes","No"),"")</f>
        <v>No</v>
      </c>
      <c r="U33" t="str">
        <f>IF(F33&lt;&gt;"",IF(LEFT(RIGHT(DEC2BIN($G33,6),3),1)*1=1,"Yes","No"),"")</f>
        <v>No</v>
      </c>
      <c r="V33" t="str">
        <f>IF(F33&lt;&gt;"",IF(LEFT(RIGHT(DEC2BIN($G33,6),4),1)*1=1,"Yes","No"),"")</f>
        <v>No</v>
      </c>
      <c r="W33" t="str">
        <f>IF(F33&lt;&gt;"",IF(F33&lt;&gt;"",IF(LEFT(RIGHT(DEC2BIN($G33,6),5),1)*1=1,"Yes","No"),""),"")</f>
        <v>No</v>
      </c>
      <c r="X33" t="str">
        <f>IF(F33&lt;&gt;"",IF(LEFT(RIGHT(DEC2BIN($G33,6),6),1)*1=1,"Yes","No"),"")</f>
        <v>No</v>
      </c>
    </row>
    <row r="34" spans="1:24" ht="116" hidden="1" x14ac:dyDescent="0.35">
      <c r="A34" t="s">
        <v>57</v>
      </c>
      <c r="B34">
        <v>8</v>
      </c>
      <c r="C34">
        <v>40</v>
      </c>
      <c r="D34">
        <f>C34</f>
        <v>40</v>
      </c>
      <c r="E34">
        <v>3</v>
      </c>
      <c r="F34">
        <v>16</v>
      </c>
      <c r="G34">
        <v>0</v>
      </c>
      <c r="H34">
        <v>1</v>
      </c>
      <c r="I34" t="s">
        <v>66</v>
      </c>
      <c r="J34" s="2" t="str">
        <f>_xlfn.CONCAT("@EXPERIMENT_DEFINITION:HAS[#id[",A34,"]]:NEEDS[",I34,"]:FOR[zKiwiAerospace]",CHAR(10),"{",CHAR(10),"     ","@baseValue = ",C34,CHAR(10),"     ","@scienceCap = ",D34,CHAR(10),"     ","@dataScale = ",E34,CHAR(10),"     ","@situationMask = ",F34,CHAR(10),"     ","@biomeMask = ",G34,CHAR(10),"}")</f>
        <v>@EXPERIMENT_DEFINITION:HAS[#id[dmSoilMoisture]]:NEEDS[DMagicOrbitalScience]:FOR[zKiwiAerospace]
{
     @baseValue = 40
     @scienceCap = 40
     @dataScale = 3
     @situationMask = 16
     @biomeMask = 0
}</v>
      </c>
      <c r="K34" s="2" t="str">
        <f>IF(H34&lt;&gt;"",_xlfn.CONCAT("@PART[*]:HAS[@MODULE[DMSoilMoisture]]",CHAR(10),"{",CHAR(10),"    @MODULE[DMSoilMoisture]",CHAR(10),"    {",CHAR(10),"        @xmitDataScalar = ",H34,CHAR(10),"    }",CHAR(10),"}"),"")</f>
        <v>@PART[*]:HAS[@MODULE[DMSoilMoisture]]
{
    @MODULE[DMSoilMoisture]
    {
        @xmitDataScalar = 1
    }
}</v>
      </c>
      <c r="M34" t="str">
        <f>IF(F34&lt;&gt;"",IF(LEFT(RIGHT(DEC2BIN($F34,6),1),1)*1=1,"Yes","No"),"")</f>
        <v>No</v>
      </c>
      <c r="N34" t="str">
        <f>IF(F34&lt;&gt;"",IF(LEFT(RIGHT(DEC2BIN($F34,6),2),1)*1=1,"Yes","No"),"")</f>
        <v>No</v>
      </c>
      <c r="O34" t="str">
        <f>IF(F34&lt;&gt;"",IF(LEFT(RIGHT(DEC2BIN($F34,6),3),1)*1=1,"Yes","No"),"")</f>
        <v>No</v>
      </c>
      <c r="P34" t="str">
        <f>IF(F34&lt;&gt;"",IF(LEFT(RIGHT(DEC2BIN($F34,6),4),1)*1=1,"Yes","No"),"")</f>
        <v>No</v>
      </c>
      <c r="Q34" t="str">
        <f>IF(F34&lt;&gt;"",IF(LEFT(RIGHT(DEC2BIN($F34,6),5),1)*1=1,"Yes","No"),"")</f>
        <v>Yes</v>
      </c>
      <c r="R34" t="str">
        <f>IF(F34&lt;&gt;"",IF(LEFT(RIGHT(DEC2BIN($F34,6),6),1)*1=1,"Yes","No"),"")</f>
        <v>No</v>
      </c>
      <c r="S34" t="str">
        <f>IF(F34&lt;&gt;"",IF(LEFT(RIGHT(DEC2BIN($G34,6),1),1)*1=1,"Yes","No"),"")</f>
        <v>No</v>
      </c>
      <c r="T34" t="str">
        <f>IF(F34&lt;&gt;"",IF(LEFT(RIGHT(DEC2BIN($G34,6),2),1)*1=1,"Yes","No"),"")</f>
        <v>No</v>
      </c>
      <c r="U34" t="str">
        <f>IF(F34&lt;&gt;"",IF(LEFT(RIGHT(DEC2BIN($G34,6),3),1)*1=1,"Yes","No"),"")</f>
        <v>No</v>
      </c>
      <c r="V34" t="str">
        <f>IF(F34&lt;&gt;"",IF(LEFT(RIGHT(DEC2BIN($G34,6),4),1)*1=1,"Yes","No"),"")</f>
        <v>No</v>
      </c>
      <c r="W34" t="str">
        <f>IF(F34&lt;&gt;"",IF(F34&lt;&gt;"",IF(LEFT(RIGHT(DEC2BIN($G34,6),5),1)*1=1,"Yes","No"),""),"")</f>
        <v>No</v>
      </c>
      <c r="X34" t="str">
        <f>IF(F34&lt;&gt;"",IF(LEFT(RIGHT(DEC2BIN($G34,6),6),1)*1=1,"Yes","No"),"")</f>
        <v>No</v>
      </c>
    </row>
    <row r="35" spans="1:24" ht="116" hidden="1" x14ac:dyDescent="0.35">
      <c r="A35" t="s">
        <v>51</v>
      </c>
      <c r="B35">
        <v>9</v>
      </c>
      <c r="C35">
        <v>50</v>
      </c>
      <c r="D35">
        <f>C35</f>
        <v>50</v>
      </c>
      <c r="E35">
        <v>4</v>
      </c>
      <c r="F35">
        <v>16</v>
      </c>
      <c r="G35">
        <v>0</v>
      </c>
      <c r="H35">
        <v>1</v>
      </c>
      <c r="I35" t="s">
        <v>66</v>
      </c>
      <c r="J35" s="2" t="str">
        <f>_xlfn.CONCAT("@EXPERIMENT_DEFINITION:HAS[#id[",A35,"]]:NEEDS[",I35,"]:FOR[zKiwiAerospace]",CHAR(10),"{",CHAR(10),"     ","@baseValue = ",C35,CHAR(10),"     ","@scienceCap = ",D35,CHAR(10),"     ","@dataScale = ",E35,CHAR(10),"     ","@situationMask = ",F35,CHAR(10),"     ","@biomeMask = ",G35,CHAR(10),"}")</f>
        <v>@EXPERIMENT_DEFINITION:HAS[#id[dmSIGINT]]:NEEDS[DMagicOrbitalScience]:FOR[zKiwiAerospace]
{
     @baseValue = 50
     @scienceCap = 50
     @dataScale = 4
     @situationMask = 16
     @biomeMask = 0
}</v>
      </c>
      <c r="K35" s="2" t="str">
        <f>IF(H35&lt;&gt;"",_xlfn.CONCAT("@PART[*]:HAS[@MODULE[DMSIGINT]]",CHAR(10),"{",CHAR(10),"    @MODULE[DMSIGINT]",CHAR(10),"    {",CHAR(10),"        @xmitDataScalar = ",H35,CHAR(10),"    }",CHAR(10),"}"),"")</f>
        <v>@PART[*]:HAS[@MODULE[DMSIGINT]]
{
    @MODULE[DMSIGINT]
    {
        @xmitDataScalar = 1
    }
}</v>
      </c>
      <c r="M35" t="str">
        <f>IF(F35&lt;&gt;"",IF(LEFT(RIGHT(DEC2BIN($F35,6),1),1)*1=1,"Yes","No"),"")</f>
        <v>No</v>
      </c>
      <c r="N35" t="str">
        <f>IF(F35&lt;&gt;"",IF(LEFT(RIGHT(DEC2BIN($F35,6),2),1)*1=1,"Yes","No"),"")</f>
        <v>No</v>
      </c>
      <c r="O35" t="str">
        <f>IF(F35&lt;&gt;"",IF(LEFT(RIGHT(DEC2BIN($F35,6),3),1)*1=1,"Yes","No"),"")</f>
        <v>No</v>
      </c>
      <c r="P35" t="str">
        <f>IF(F35&lt;&gt;"",IF(LEFT(RIGHT(DEC2BIN($F35,6),4),1)*1=1,"Yes","No"),"")</f>
        <v>No</v>
      </c>
      <c r="Q35" t="str">
        <f>IF(F35&lt;&gt;"",IF(LEFT(RIGHT(DEC2BIN($F35,6),5),1)*1=1,"Yes","No"),"")</f>
        <v>Yes</v>
      </c>
      <c r="R35" t="str">
        <f>IF(F35&lt;&gt;"",IF(LEFT(RIGHT(DEC2BIN($F35,6),6),1)*1=1,"Yes","No"),"")</f>
        <v>No</v>
      </c>
      <c r="S35" t="str">
        <f>IF(F35&lt;&gt;"",IF(LEFT(RIGHT(DEC2BIN($G35,6),1),1)*1=1,"Yes","No"),"")</f>
        <v>No</v>
      </c>
      <c r="T35" t="str">
        <f>IF(F35&lt;&gt;"",IF(LEFT(RIGHT(DEC2BIN($G35,6),2),1)*1=1,"Yes","No"),"")</f>
        <v>No</v>
      </c>
      <c r="U35" t="str">
        <f>IF(F35&lt;&gt;"",IF(LEFT(RIGHT(DEC2BIN($G35,6),3),1)*1=1,"Yes","No"),"")</f>
        <v>No</v>
      </c>
      <c r="V35" t="str">
        <f>IF(F35&lt;&gt;"",IF(LEFT(RIGHT(DEC2BIN($G35,6),4),1)*1=1,"Yes","No"),"")</f>
        <v>No</v>
      </c>
      <c r="W35" t="str">
        <f>IF(F35&lt;&gt;"",IF(F35&lt;&gt;"",IF(LEFT(RIGHT(DEC2BIN($G35,6),5),1)*1=1,"Yes","No"),""),"")</f>
        <v>No</v>
      </c>
      <c r="X35" t="str">
        <f>IF(F35&lt;&gt;"",IF(LEFT(RIGHT(DEC2BIN($G35,6),6),1)*1=1,"Yes","No"),"")</f>
        <v>No</v>
      </c>
    </row>
    <row r="36" spans="1:24" ht="116" hidden="1" x14ac:dyDescent="0.35">
      <c r="A36" t="s">
        <v>39</v>
      </c>
      <c r="C36">
        <v>10</v>
      </c>
      <c r="D36">
        <f>C36</f>
        <v>10</v>
      </c>
      <c r="E36">
        <v>2</v>
      </c>
      <c r="F36">
        <v>0</v>
      </c>
      <c r="G36">
        <v>0</v>
      </c>
      <c r="H36">
        <v>1</v>
      </c>
      <c r="I36" t="s">
        <v>41</v>
      </c>
      <c r="J36" s="2" t="str">
        <f>_xlfn.CONCAT("@EXPERIMENT_DEFINITION:HAS[#id[",A36,"]]:NEEDS[",I36,"]:FOR[zKiwiAerospace]",CHAR(10),"{",CHAR(10),"     ","@baseValue = ",C36,CHAR(10),"     ","@scienceCap = ",D36,CHAR(10),"     ","@dataScale = ",E36,CHAR(10),"     ","@situationMask = ",F36,CHAR(10),"     ","@biomeMask = ",G36,CHAR(10),"}")</f>
        <v>@EXPERIMENT_DEFINITION:HAS[#id[SCANsatAltimetryLoRes]]:NEEDS[SCANsat]:FOR[zKiwiAerospace]
{
     @baseValue = 10
     @scienceCap = 10
     @dataScale = 2
     @situationMask = 0
     @biomeMask = 0
}</v>
      </c>
      <c r="K36" s="2" t="str">
        <f>IF(H36&lt;&gt;"",_xlfn.CONCAT("    @MODULE[ModuleScienceExperiment]:HAS[#experimentID[",A36,"]]",CHAR(10),"    {",CHAR(10),"        @xmitDataScalar = ",H36,CHAR(10),"    }"),"")</f>
        <v xml:space="preserve">    @MODULE[ModuleScienceExperiment]:HAS[#experimentID[SCANsatAltimetryLoRes]]
    {
        @xmitDataScalar = 1
    }</v>
      </c>
      <c r="M36" t="str">
        <f>IF(F36&lt;&gt;"",IF(LEFT(RIGHT(DEC2BIN($F36,6),1),1)*1=1,"Yes","No"),"")</f>
        <v>No</v>
      </c>
      <c r="N36" t="str">
        <f>IF(F36&lt;&gt;"",IF(LEFT(RIGHT(DEC2BIN($F36,6),2),1)*1=1,"Yes","No"),"")</f>
        <v>No</v>
      </c>
      <c r="O36" t="str">
        <f>IF(F36&lt;&gt;"",IF(LEFT(RIGHT(DEC2BIN($F36,6),3),1)*1=1,"Yes","No"),"")</f>
        <v>No</v>
      </c>
      <c r="P36" t="str">
        <f>IF(F36&lt;&gt;"",IF(LEFT(RIGHT(DEC2BIN($F36,6),4),1)*1=1,"Yes","No"),"")</f>
        <v>No</v>
      </c>
      <c r="Q36" t="str">
        <f>IF(F36&lt;&gt;"",IF(LEFT(RIGHT(DEC2BIN($F36,6),5),1)*1=1,"Yes","No"),"")</f>
        <v>No</v>
      </c>
      <c r="R36" t="str">
        <f>IF(F36&lt;&gt;"",IF(LEFT(RIGHT(DEC2BIN($F36,6),6),1)*1=1,"Yes","No"),"")</f>
        <v>No</v>
      </c>
      <c r="S36" t="str">
        <f>IF(F36&lt;&gt;"",IF(LEFT(RIGHT(DEC2BIN($G36,6),1),1)*1=1,"Yes","No"),"")</f>
        <v>No</v>
      </c>
      <c r="T36" t="str">
        <f>IF(F36&lt;&gt;"",IF(LEFT(RIGHT(DEC2BIN($G36,6),2),1)*1=1,"Yes","No"),"")</f>
        <v>No</v>
      </c>
      <c r="U36" t="str">
        <f>IF(F36&lt;&gt;"",IF(LEFT(RIGHT(DEC2BIN($G36,6),3),1)*1=1,"Yes","No"),"")</f>
        <v>No</v>
      </c>
      <c r="V36" t="str">
        <f>IF(F36&lt;&gt;"",IF(LEFT(RIGHT(DEC2BIN($G36,6),4),1)*1=1,"Yes","No"),"")</f>
        <v>No</v>
      </c>
      <c r="W36" t="str">
        <f>IF(F36&lt;&gt;"",IF(F36&lt;&gt;"",IF(LEFT(RIGHT(DEC2BIN($G36,6),5),1)*1=1,"Yes","No"),""),"")</f>
        <v>No</v>
      </c>
      <c r="X36" t="str">
        <f>IF(F36&lt;&gt;"",IF(LEFT(RIGHT(DEC2BIN($G36,6),6),1)*1=1,"Yes","No"),"")</f>
        <v>No</v>
      </c>
    </row>
    <row r="37" spans="1:24" ht="116" hidden="1" x14ac:dyDescent="0.35">
      <c r="A37" t="s">
        <v>40</v>
      </c>
      <c r="C37">
        <v>20</v>
      </c>
      <c r="D37">
        <f>C37</f>
        <v>20</v>
      </c>
      <c r="E37">
        <v>4</v>
      </c>
      <c r="F37">
        <v>0</v>
      </c>
      <c r="G37">
        <v>0</v>
      </c>
      <c r="H37">
        <v>1</v>
      </c>
      <c r="I37" t="s">
        <v>41</v>
      </c>
      <c r="J37" s="2" t="str">
        <f>_xlfn.CONCAT("@EXPERIMENT_DEFINITION:HAS[#id[",A37,"]]:NEEDS[",I37,"]:FOR[zKiwiAerospace]",CHAR(10),"{",CHAR(10),"     ","@baseValue = ",C37,CHAR(10),"     ","@scienceCap = ",D37,CHAR(10),"     ","@dataScale = ",E37,CHAR(10),"     ","@situationMask = ",F37,CHAR(10),"     ","@biomeMask = ",G37,CHAR(10),"}")</f>
        <v>@EXPERIMENT_DEFINITION:HAS[#id[SCANsatAltimetryHiRes]]:NEEDS[SCANsat]:FOR[zKiwiAerospace]
{
     @baseValue = 20
     @scienceCap = 20
     @dataScale = 4
     @situationMask = 0
     @biomeMask = 0
}</v>
      </c>
      <c r="K37" s="2" t="str">
        <f>IF(H37&lt;&gt;"",_xlfn.CONCAT("    @MODULE[ModuleScienceExperiment]:HAS[#experimentID[",A37,"]]",CHAR(10),"    {",CHAR(10),"        @xmitDataScalar = ",H37,CHAR(10),"    }"),"")</f>
        <v xml:space="preserve">    @MODULE[ModuleScienceExperiment]:HAS[#experimentID[SCANsatAltimetryHiRes]]
    {
        @xmitDataScalar = 1
    }</v>
      </c>
      <c r="M37" t="str">
        <f>IF(F37&lt;&gt;"",IF(LEFT(RIGHT(DEC2BIN($F37,6),1),1)*1=1,"Yes","No"),"")</f>
        <v>No</v>
      </c>
      <c r="N37" t="str">
        <f>IF(F37&lt;&gt;"",IF(LEFT(RIGHT(DEC2BIN($F37,6),2),1)*1=1,"Yes","No"),"")</f>
        <v>No</v>
      </c>
      <c r="O37" t="str">
        <f>IF(F37&lt;&gt;"",IF(LEFT(RIGHT(DEC2BIN($F37,6),3),1)*1=1,"Yes","No"),"")</f>
        <v>No</v>
      </c>
      <c r="P37" t="str">
        <f>IF(F37&lt;&gt;"",IF(LEFT(RIGHT(DEC2BIN($F37,6),4),1)*1=1,"Yes","No"),"")</f>
        <v>No</v>
      </c>
      <c r="Q37" t="str">
        <f>IF(F37&lt;&gt;"",IF(LEFT(RIGHT(DEC2BIN($F37,6),5),1)*1=1,"Yes","No"),"")</f>
        <v>No</v>
      </c>
      <c r="R37" t="str">
        <f>IF(F37&lt;&gt;"",IF(LEFT(RIGHT(DEC2BIN($F37,6),6),1)*1=1,"Yes","No"),"")</f>
        <v>No</v>
      </c>
      <c r="S37" t="str">
        <f>IF(F37&lt;&gt;"",IF(LEFT(RIGHT(DEC2BIN($G37,6),1),1)*1=1,"Yes","No"),"")</f>
        <v>No</v>
      </c>
      <c r="T37" t="str">
        <f>IF(F37&lt;&gt;"",IF(LEFT(RIGHT(DEC2BIN($G37,6),2),1)*1=1,"Yes","No"),"")</f>
        <v>No</v>
      </c>
      <c r="U37" t="str">
        <f>IF(F37&lt;&gt;"",IF(LEFT(RIGHT(DEC2BIN($G37,6),3),1)*1=1,"Yes","No"),"")</f>
        <v>No</v>
      </c>
      <c r="V37" t="str">
        <f>IF(F37&lt;&gt;"",IF(LEFT(RIGHT(DEC2BIN($G37,6),4),1)*1=1,"Yes","No"),"")</f>
        <v>No</v>
      </c>
      <c r="W37" t="str">
        <f>IF(F37&lt;&gt;"",IF(F37&lt;&gt;"",IF(LEFT(RIGHT(DEC2BIN($G37,6),5),1)*1=1,"Yes","No"),""),"")</f>
        <v>No</v>
      </c>
      <c r="X37" t="str">
        <f>IF(F37&lt;&gt;"",IF(LEFT(RIGHT(DEC2BIN($G37,6),6),1)*1=1,"Yes","No"),"")</f>
        <v>No</v>
      </c>
    </row>
    <row r="38" spans="1:24" ht="116" hidden="1" x14ac:dyDescent="0.35">
      <c r="A38" t="s">
        <v>43</v>
      </c>
      <c r="C38">
        <v>15</v>
      </c>
      <c r="D38">
        <f>C38</f>
        <v>15</v>
      </c>
      <c r="E38">
        <v>3</v>
      </c>
      <c r="F38">
        <v>0</v>
      </c>
      <c r="G38">
        <v>0</v>
      </c>
      <c r="H38">
        <v>1</v>
      </c>
      <c r="I38" t="s">
        <v>41</v>
      </c>
      <c r="J38" s="2" t="str">
        <f>_xlfn.CONCAT("@EXPERIMENT_DEFINITION:HAS[#id[",A38,"]]:NEEDS[",I38,"]:FOR[zKiwiAerospace]",CHAR(10),"{",CHAR(10),"     ","@baseValue = ",C38,CHAR(10),"     ","@scienceCap = ",D38,CHAR(10),"     ","@dataScale = ",E38,CHAR(10),"     ","@situationMask = ",F38,CHAR(10),"     ","@biomeMask = ",G38,CHAR(10),"}")</f>
        <v>@EXPERIMENT_DEFINITION:HAS[#id[SCANsatBiomeAnomaly]]:NEEDS[SCANsat]:FOR[zKiwiAerospace]
{
     @baseValue = 15
     @scienceCap = 15
     @dataScale = 3
     @situationMask = 0
     @biomeMask = 0
}</v>
      </c>
      <c r="K38" s="2" t="str">
        <f>IF(H38&lt;&gt;"",_xlfn.CONCAT("    @MODULE[ModuleScienceExperiment]:HAS[#experimentID[",A38,"]]",CHAR(10),"    {",CHAR(10),"        @xmitDataScalar = ",H38,CHAR(10),"    }"),"")</f>
        <v xml:space="preserve">    @MODULE[ModuleScienceExperiment]:HAS[#experimentID[SCANsatBiomeAnomaly]]
    {
        @xmitDataScalar = 1
    }</v>
      </c>
      <c r="M38" t="str">
        <f>IF(F38&lt;&gt;"",IF(LEFT(RIGHT(DEC2BIN($F38,6),1),1)*1=1,"Yes","No"),"")</f>
        <v>No</v>
      </c>
      <c r="N38" t="str">
        <f>IF(F38&lt;&gt;"",IF(LEFT(RIGHT(DEC2BIN($F38,6),2),1)*1=1,"Yes","No"),"")</f>
        <v>No</v>
      </c>
      <c r="O38" t="str">
        <f>IF(F38&lt;&gt;"",IF(LEFT(RIGHT(DEC2BIN($F38,6),3),1)*1=1,"Yes","No"),"")</f>
        <v>No</v>
      </c>
      <c r="P38" t="str">
        <f>IF(F38&lt;&gt;"",IF(LEFT(RIGHT(DEC2BIN($F38,6),4),1)*1=1,"Yes","No"),"")</f>
        <v>No</v>
      </c>
      <c r="Q38" t="str">
        <f>IF(F38&lt;&gt;"",IF(LEFT(RIGHT(DEC2BIN($F38,6),5),1)*1=1,"Yes","No"),"")</f>
        <v>No</v>
      </c>
      <c r="R38" t="str">
        <f>IF(F38&lt;&gt;"",IF(LEFT(RIGHT(DEC2BIN($F38,6),6),1)*1=1,"Yes","No"),"")</f>
        <v>No</v>
      </c>
      <c r="S38" t="str">
        <f>IF(F38&lt;&gt;"",IF(LEFT(RIGHT(DEC2BIN($G38,6),1),1)*1=1,"Yes","No"),"")</f>
        <v>No</v>
      </c>
      <c r="T38" t="str">
        <f>IF(F38&lt;&gt;"",IF(LEFT(RIGHT(DEC2BIN($G38,6),2),1)*1=1,"Yes","No"),"")</f>
        <v>No</v>
      </c>
      <c r="U38" t="str">
        <f>IF(F38&lt;&gt;"",IF(LEFT(RIGHT(DEC2BIN($G38,6),3),1)*1=1,"Yes","No"),"")</f>
        <v>No</v>
      </c>
      <c r="V38" t="str">
        <f>IF(F38&lt;&gt;"",IF(LEFT(RIGHT(DEC2BIN($G38,6),4),1)*1=1,"Yes","No"),"")</f>
        <v>No</v>
      </c>
      <c r="W38" t="str">
        <f>IF(F38&lt;&gt;"",IF(F38&lt;&gt;"",IF(LEFT(RIGHT(DEC2BIN($G38,6),5),1)*1=1,"Yes","No"),""),"")</f>
        <v>No</v>
      </c>
      <c r="X38" t="str">
        <f>IF(F38&lt;&gt;"",IF(LEFT(RIGHT(DEC2BIN($G38,6),6),1)*1=1,"Yes","No"),"")</f>
        <v>No</v>
      </c>
    </row>
    <row r="39" spans="1:24" ht="116" hidden="1" x14ac:dyDescent="0.35">
      <c r="A39" t="s">
        <v>44</v>
      </c>
      <c r="C39">
        <v>10</v>
      </c>
      <c r="D39">
        <f>C39</f>
        <v>10</v>
      </c>
      <c r="E39">
        <v>2</v>
      </c>
      <c r="F39">
        <v>0</v>
      </c>
      <c r="G39">
        <v>0</v>
      </c>
      <c r="H39">
        <v>1</v>
      </c>
      <c r="I39" t="s">
        <v>41</v>
      </c>
      <c r="J39" s="2" t="str">
        <f>_xlfn.CONCAT("@EXPERIMENT_DEFINITION:HAS[#id[",A39,"]]:NEEDS[",I39,"]:FOR[zKiwiAerospace]",CHAR(10),"{",CHAR(10),"     ","@baseValue = ",C39,CHAR(10),"     ","@scienceCap = ",D39,CHAR(10),"     ","@dataScale = ",E39,CHAR(10),"     ","@situationMask = ",F39,CHAR(10),"     ","@biomeMask = ",G39,CHAR(10),"}")</f>
        <v>@EXPERIMENT_DEFINITION:HAS[#id[SCANsatResources]]:NEEDS[SCANsat]:FOR[zKiwiAerospace]
{
     @baseValue = 10
     @scienceCap = 10
     @dataScale = 2
     @situationMask = 0
     @biomeMask = 0
}</v>
      </c>
      <c r="K39" s="2" t="str">
        <f>IF(H39&lt;&gt;"",_xlfn.CONCAT("    @MODULE[ModuleScienceExperiment]:HAS[#experimentID[",A39,"]]",CHAR(10),"    {",CHAR(10),"        @xmitDataScalar = ",H39,CHAR(10),"    }"),"")</f>
        <v xml:space="preserve">    @MODULE[ModuleScienceExperiment]:HAS[#experimentID[SCANsatResources]]
    {
        @xmitDataScalar = 1
    }</v>
      </c>
      <c r="M39" t="str">
        <f>IF(F39&lt;&gt;"",IF(LEFT(RIGHT(DEC2BIN($F39,6),1),1)*1=1,"Yes","No"),"")</f>
        <v>No</v>
      </c>
      <c r="N39" t="str">
        <f>IF(F39&lt;&gt;"",IF(LEFT(RIGHT(DEC2BIN($F39,6),2),1)*1=1,"Yes","No"),"")</f>
        <v>No</v>
      </c>
      <c r="O39" t="str">
        <f>IF(F39&lt;&gt;"",IF(LEFT(RIGHT(DEC2BIN($F39,6),3),1)*1=1,"Yes","No"),"")</f>
        <v>No</v>
      </c>
      <c r="P39" t="str">
        <f>IF(F39&lt;&gt;"",IF(LEFT(RIGHT(DEC2BIN($F39,6),4),1)*1=1,"Yes","No"),"")</f>
        <v>No</v>
      </c>
      <c r="Q39" t="str">
        <f>IF(F39&lt;&gt;"",IF(LEFT(RIGHT(DEC2BIN($F39,6),5),1)*1=1,"Yes","No"),"")</f>
        <v>No</v>
      </c>
      <c r="R39" t="str">
        <f>IF(F39&lt;&gt;"",IF(LEFT(RIGHT(DEC2BIN($F39,6),6),1)*1=1,"Yes","No"),"")</f>
        <v>No</v>
      </c>
      <c r="S39" t="str">
        <f>IF(F39&lt;&gt;"",IF(LEFT(RIGHT(DEC2BIN($G39,6),1),1)*1=1,"Yes","No"),"")</f>
        <v>No</v>
      </c>
      <c r="T39" t="str">
        <f>IF(F39&lt;&gt;"",IF(LEFT(RIGHT(DEC2BIN($G39,6),2),1)*1=1,"Yes","No"),"")</f>
        <v>No</v>
      </c>
      <c r="U39" t="str">
        <f>IF(F39&lt;&gt;"",IF(LEFT(RIGHT(DEC2BIN($G39,6),3),1)*1=1,"Yes","No"),"")</f>
        <v>No</v>
      </c>
      <c r="V39" t="str">
        <f>IF(F39&lt;&gt;"",IF(LEFT(RIGHT(DEC2BIN($G39,6),4),1)*1=1,"Yes","No"),"")</f>
        <v>No</v>
      </c>
      <c r="W39" t="str">
        <f>IF(F39&lt;&gt;"",IF(F39&lt;&gt;"",IF(LEFT(RIGHT(DEC2BIN($G39,6),5),1)*1=1,"Yes","No"),""),"")</f>
        <v>No</v>
      </c>
      <c r="X39" t="str">
        <f>IF(F39&lt;&gt;"",IF(LEFT(RIGHT(DEC2BIN($G39,6),6),1)*1=1,"Yes","No"),"")</f>
        <v>No</v>
      </c>
    </row>
    <row r="40" spans="1:24" ht="116" hidden="1" x14ac:dyDescent="0.35">
      <c r="A40" t="s">
        <v>45</v>
      </c>
      <c r="C40">
        <v>12</v>
      </c>
      <c r="D40">
        <f>C40</f>
        <v>12</v>
      </c>
      <c r="E40">
        <v>4</v>
      </c>
      <c r="F40">
        <v>0</v>
      </c>
      <c r="G40">
        <v>0</v>
      </c>
      <c r="H40">
        <v>1</v>
      </c>
      <c r="I40" t="s">
        <v>41</v>
      </c>
      <c r="J40" s="2" t="str">
        <f>_xlfn.CONCAT("@EXPERIMENT_DEFINITION:HAS[#id[",A40,"]]:NEEDS[",I40,"]:FOR[zKiwiAerospace]",CHAR(10),"{",CHAR(10),"     ","@baseValue = ",C40,CHAR(10),"     ","@scienceCap = ",D40,CHAR(10),"     ","@dataScale = ",E40,CHAR(10),"     ","@situationMask = ",F40,CHAR(10),"     ","@biomeMask = ",G40,CHAR(10),"}")</f>
        <v>@EXPERIMENT_DEFINITION:HAS[#id[SCANsatVisual]]:NEEDS[SCANsat]:FOR[zKiwiAerospace]
{
     @baseValue = 12
     @scienceCap = 12
     @dataScale = 4
     @situationMask = 0
     @biomeMask = 0
}</v>
      </c>
      <c r="K40" s="2" t="str">
        <f>IF(H40&lt;&gt;"",_xlfn.CONCAT("    @MODULE[ModuleScienceExperiment]:HAS[#experimentID[",A40,"]]",CHAR(10),"    {",CHAR(10),"        @xmitDataScalar = ",H40,CHAR(10),"    }"),"")</f>
        <v xml:space="preserve">    @MODULE[ModuleScienceExperiment]:HAS[#experimentID[SCANsatVisual]]
    {
        @xmitDataScalar = 1
    }</v>
      </c>
      <c r="M40" t="str">
        <f>IF(F40&lt;&gt;"",IF(LEFT(RIGHT(DEC2BIN($F40,6),1),1)*1=1,"Yes","No"),"")</f>
        <v>No</v>
      </c>
      <c r="N40" t="str">
        <f>IF(F40&lt;&gt;"",IF(LEFT(RIGHT(DEC2BIN($F40,6),2),1)*1=1,"Yes","No"),"")</f>
        <v>No</v>
      </c>
      <c r="O40" t="str">
        <f>IF(F40&lt;&gt;"",IF(LEFT(RIGHT(DEC2BIN($F40,6),3),1)*1=1,"Yes","No"),"")</f>
        <v>No</v>
      </c>
      <c r="P40" t="str">
        <f>IF(F40&lt;&gt;"",IF(LEFT(RIGHT(DEC2BIN($F40,6),4),1)*1=1,"Yes","No"),"")</f>
        <v>No</v>
      </c>
      <c r="Q40" t="str">
        <f>IF(F40&lt;&gt;"",IF(LEFT(RIGHT(DEC2BIN($F40,6),5),1)*1=1,"Yes","No"),"")</f>
        <v>No</v>
      </c>
      <c r="R40" t="str">
        <f>IF(F40&lt;&gt;"",IF(LEFT(RIGHT(DEC2BIN($F40,6),6),1)*1=1,"Yes","No"),"")</f>
        <v>No</v>
      </c>
      <c r="S40" t="str">
        <f>IF(F40&lt;&gt;"",IF(LEFT(RIGHT(DEC2BIN($G40,6),1),1)*1=1,"Yes","No"),"")</f>
        <v>No</v>
      </c>
      <c r="T40" t="str">
        <f>IF(F40&lt;&gt;"",IF(LEFT(RIGHT(DEC2BIN($G40,6),2),1)*1=1,"Yes","No"),"")</f>
        <v>No</v>
      </c>
      <c r="U40" t="str">
        <f>IF(F40&lt;&gt;"",IF(LEFT(RIGHT(DEC2BIN($G40,6),3),1)*1=1,"Yes","No"),"")</f>
        <v>No</v>
      </c>
      <c r="V40" t="str">
        <f>IF(F40&lt;&gt;"",IF(LEFT(RIGHT(DEC2BIN($G40,6),4),1)*1=1,"Yes","No"),"")</f>
        <v>No</v>
      </c>
      <c r="W40" t="str">
        <f>IF(F40&lt;&gt;"",IF(F40&lt;&gt;"",IF(LEFT(RIGHT(DEC2BIN($G40,6),5),1)*1=1,"Yes","No"),""),"")</f>
        <v>No</v>
      </c>
      <c r="X40" t="str">
        <f>IF(F40&lt;&gt;"",IF(LEFT(RIGHT(DEC2BIN($G40,6),6),1)*1=1,"Yes","No"),"")</f>
        <v>No</v>
      </c>
    </row>
    <row r="41" spans="1:24" ht="116" hidden="1" x14ac:dyDescent="0.35">
      <c r="A41" t="s">
        <v>19</v>
      </c>
      <c r="B41">
        <v>0</v>
      </c>
      <c r="C41">
        <v>30</v>
      </c>
      <c r="D41">
        <f>C41</f>
        <v>30</v>
      </c>
      <c r="E41">
        <v>2</v>
      </c>
      <c r="F41">
        <v>3</v>
      </c>
      <c r="G41">
        <v>3</v>
      </c>
      <c r="I41" t="s">
        <v>64</v>
      </c>
      <c r="J41" s="2" t="str">
        <f>_xlfn.CONCAT("@EXPERIMENT_DEFINITION:HAS[#id[",A41,"]]:NEEDS[",I41,"]:FOR[zKiwiAerospace]",CHAR(10),"{",CHAR(10),"     ","@baseValue = ",C41,CHAR(10),"     ","@scienceCap = ",D41,CHAR(10),"     ","@dataScale = ",E41,CHAR(10),"     ","@situationMask = ",F41,CHAR(10),"     ","@biomeMask = ",G41,CHAR(10),"}")</f>
        <v>@EXPERIMENT_DEFINITION:HAS[#id[surfaceSample]]:NEEDS[Squad]:FOR[zKiwiAerospace]
{
     @baseValue = 30
     @scienceCap = 30
     @dataScale = 2
     @situationMask = 3
     @biomeMask = 3
}</v>
      </c>
      <c r="K41" s="2" t="str">
        <f>IF(H41&lt;&gt;"",_xlfn.CONCAT("    @MODULE[ModuleScienceExperiment]:HAS[#experimentID[",A41,"]]",CHAR(10),"    {",CHAR(10),"        @xmitDataScalar = ",H41,CHAR(10),"    }"),"")</f>
        <v/>
      </c>
      <c r="M41" t="str">
        <f>IF(F41&lt;&gt;"",IF(LEFT(RIGHT(DEC2BIN($F41,6),1),1)*1=1,"Yes","No"),"")</f>
        <v>Yes</v>
      </c>
      <c r="N41" t="str">
        <f>IF(F41&lt;&gt;"",IF(LEFT(RIGHT(DEC2BIN($F41,6),2),1)*1=1,"Yes","No"),"")</f>
        <v>Yes</v>
      </c>
      <c r="O41" t="str">
        <f>IF(F41&lt;&gt;"",IF(LEFT(RIGHT(DEC2BIN($F41,6),3),1)*1=1,"Yes","No"),"")</f>
        <v>No</v>
      </c>
      <c r="P41" t="str">
        <f>IF(F41&lt;&gt;"",IF(LEFT(RIGHT(DEC2BIN($F41,6),4),1)*1=1,"Yes","No"),"")</f>
        <v>No</v>
      </c>
      <c r="Q41" t="str">
        <f>IF(F41&lt;&gt;"",IF(LEFT(RIGHT(DEC2BIN($F41,6),5),1)*1=1,"Yes","No"),"")</f>
        <v>No</v>
      </c>
      <c r="R41" t="str">
        <f>IF(F41&lt;&gt;"",IF(LEFT(RIGHT(DEC2BIN($F41,6),6),1)*1=1,"Yes","No"),"")</f>
        <v>No</v>
      </c>
      <c r="S41" t="str">
        <f>IF(F41&lt;&gt;"",IF(LEFT(RIGHT(DEC2BIN($G41,6),1),1)*1=1,"Yes","No"),"")</f>
        <v>Yes</v>
      </c>
      <c r="T41" t="str">
        <f>IF(F41&lt;&gt;"",IF(LEFT(RIGHT(DEC2BIN($G41,6),2),1)*1=1,"Yes","No"),"")</f>
        <v>Yes</v>
      </c>
      <c r="U41" t="str">
        <f>IF(F41&lt;&gt;"",IF(LEFT(RIGHT(DEC2BIN($G41,6),3),1)*1=1,"Yes","No"),"")</f>
        <v>No</v>
      </c>
      <c r="V41" t="str">
        <f>IF(F41&lt;&gt;"",IF(LEFT(RIGHT(DEC2BIN($G41,6),4),1)*1=1,"Yes","No"),"")</f>
        <v>No</v>
      </c>
      <c r="W41" t="str">
        <f>IF(F41&lt;&gt;"",IF(F41&lt;&gt;"",IF(LEFT(RIGHT(DEC2BIN($G41,6),5),1)*1=1,"Yes","No"),""),"")</f>
        <v>No</v>
      </c>
      <c r="X41" t="str">
        <f>IF(F41&lt;&gt;"",IF(LEFT(RIGHT(DEC2BIN($G41,6),6),1)*1=1,"Yes","No"),"")</f>
        <v>No</v>
      </c>
    </row>
    <row r="42" spans="1:24" ht="116" hidden="1" x14ac:dyDescent="0.35">
      <c r="A42" t="s">
        <v>26</v>
      </c>
      <c r="B42">
        <v>0</v>
      </c>
      <c r="C42">
        <v>50</v>
      </c>
      <c r="D42">
        <f>C42</f>
        <v>50</v>
      </c>
      <c r="E42">
        <v>2</v>
      </c>
      <c r="F42">
        <v>63</v>
      </c>
      <c r="G42">
        <v>7</v>
      </c>
      <c r="I42" t="s">
        <v>64</v>
      </c>
      <c r="J42" s="2" t="str">
        <f>_xlfn.CONCAT("@EXPERIMENT_DEFINITION:HAS[#id[",A42,"]]:NEEDS[",I42,"]:FOR[zKiwiAerospace]",CHAR(10),"{",CHAR(10),"     ","@baseValue = ",C42,CHAR(10),"     ","@scienceCap = ",D42,CHAR(10),"     ","@dataScale = ",E42,CHAR(10),"     ","@situationMask = ",F42,CHAR(10),"     ","@biomeMask = ",G42,CHAR(10),"}")</f>
        <v>@EXPERIMENT_DEFINITION:HAS[#id[asteroidSample]]:NEEDS[Squad]:FOR[zKiwiAerospace]
{
     @baseValue = 50
     @scienceCap = 50
     @dataScale = 2
     @situationMask = 63
     @biomeMask = 7
}</v>
      </c>
      <c r="K42" s="2" t="str">
        <f>IF(H42&lt;&gt;"",_xlfn.CONCAT("    @MODULE[ModuleScienceExperiment]:HAS[#experimentID[",A42,"]]",CHAR(10),"    {",CHAR(10),"        @xmitDataScalar = ",H42,CHAR(10),"    }"),"")</f>
        <v/>
      </c>
      <c r="M42" t="str">
        <f>IF(F42&lt;&gt;"",IF(LEFT(RIGHT(DEC2BIN($F42,6),1),1)*1=1,"Yes","No"),"")</f>
        <v>Yes</v>
      </c>
      <c r="N42" t="str">
        <f>IF(F42&lt;&gt;"",IF(LEFT(RIGHT(DEC2BIN($F42,6),2),1)*1=1,"Yes","No"),"")</f>
        <v>Yes</v>
      </c>
      <c r="O42" t="str">
        <f>IF(F42&lt;&gt;"",IF(LEFT(RIGHT(DEC2BIN($F42,6),3),1)*1=1,"Yes","No"),"")</f>
        <v>Yes</v>
      </c>
      <c r="P42" t="str">
        <f>IF(F42&lt;&gt;"",IF(LEFT(RIGHT(DEC2BIN($F42,6),4),1)*1=1,"Yes","No"),"")</f>
        <v>Yes</v>
      </c>
      <c r="Q42" t="str">
        <f>IF(F42&lt;&gt;"",IF(LEFT(RIGHT(DEC2BIN($F42,6),5),1)*1=1,"Yes","No"),"")</f>
        <v>Yes</v>
      </c>
      <c r="R42" t="str">
        <f>IF(F42&lt;&gt;"",IF(LEFT(RIGHT(DEC2BIN($F42,6),6),1)*1=1,"Yes","No"),"")</f>
        <v>Yes</v>
      </c>
      <c r="S42" t="str">
        <f>IF(F42&lt;&gt;"",IF(LEFT(RIGHT(DEC2BIN($G42,6),1),1)*1=1,"Yes","No"),"")</f>
        <v>Yes</v>
      </c>
      <c r="T42" t="str">
        <f>IF(F42&lt;&gt;"",IF(LEFT(RIGHT(DEC2BIN($G42,6),2),1)*1=1,"Yes","No"),"")</f>
        <v>Yes</v>
      </c>
      <c r="U42" t="str">
        <f>IF(F42&lt;&gt;"",IF(LEFT(RIGHT(DEC2BIN($G42,6),3),1)*1=1,"Yes","No"),"")</f>
        <v>Yes</v>
      </c>
      <c r="V42" t="str">
        <f>IF(F42&lt;&gt;"",IF(LEFT(RIGHT(DEC2BIN($G42,6),4),1)*1=1,"Yes","No"),"")</f>
        <v>No</v>
      </c>
      <c r="W42" t="str">
        <f>IF(F42&lt;&gt;"",IF(F42&lt;&gt;"",IF(LEFT(RIGHT(DEC2BIN($G42,6),5),1)*1=1,"Yes","No"),""),"")</f>
        <v>No</v>
      </c>
      <c r="X42" t="str">
        <f>IF(F42&lt;&gt;"",IF(LEFT(RIGHT(DEC2BIN($G42,6),6),1)*1=1,"Yes","No"),"")</f>
        <v>No</v>
      </c>
    </row>
    <row r="43" spans="1:24" ht="116" x14ac:dyDescent="0.35">
      <c r="A43" t="s">
        <v>42</v>
      </c>
      <c r="C43">
        <v>16</v>
      </c>
      <c r="D43">
        <f>C43</f>
        <v>16</v>
      </c>
      <c r="E43">
        <v>5</v>
      </c>
      <c r="F43">
        <v>63</v>
      </c>
      <c r="G43">
        <v>0</v>
      </c>
      <c r="I43" t="s">
        <v>65</v>
      </c>
      <c r="J43" s="2" t="str">
        <f>_xlfn.CONCAT("@EXPERIMENT_DEFINITION:HAS[#id[",A43,"]]:NEEDS[",I43,"]:FOR[zKiwiAerospace]",CHAR(10),"{",CHAR(10),"     ","@baseValue = ",C43,CHAR(10),"     ","@scienceCap = ",D43,CHAR(10),"     ","@dataScale = ",E43,CHAR(10),"     ","@situationMask = ",F43,CHAR(10),"     ","@biomeMask = ",G43,CHAR(10),"}")</f>
        <v>@EXPERIMENT_DEFINITION:HAS[#id[ex. Photo-Tylo-Cave]]:NEEDS[LTech]:FOR[zKiwiAerospace]
{
     @baseValue = 16
     @scienceCap = 16
     @dataScale = 5
     @situationMask = 63
     @biomeMask = 0
}</v>
      </c>
      <c r="K43" s="2" t="str">
        <f>IF(H43&lt;&gt;"",_xlfn.CONCAT("    @MODULE[ModuleScienceExperiment]:HAS[#experimentID[",A43,"]]",CHAR(10),"    {",CHAR(10),"        @xmitDataScalar = ",H43,CHAR(10),"    }"),"")</f>
        <v/>
      </c>
      <c r="M43" t="str">
        <f>IF(F43&lt;&gt;"",IF(LEFT(RIGHT(DEC2BIN($F43,6),1),1)*1=1,"Yes","No"),"")</f>
        <v>Yes</v>
      </c>
      <c r="N43" t="str">
        <f>IF(F43&lt;&gt;"",IF(LEFT(RIGHT(DEC2BIN($F43,6),2),1)*1=1,"Yes","No"),"")</f>
        <v>Yes</v>
      </c>
      <c r="O43" t="str">
        <f>IF(F43&lt;&gt;"",IF(LEFT(RIGHT(DEC2BIN($F43,6),3),1)*1=1,"Yes","No"),"")</f>
        <v>Yes</v>
      </c>
      <c r="P43" t="str">
        <f>IF(F43&lt;&gt;"",IF(LEFT(RIGHT(DEC2BIN($F43,6),4),1)*1=1,"Yes","No"),"")</f>
        <v>Yes</v>
      </c>
      <c r="Q43" t="str">
        <f>IF(F43&lt;&gt;"",IF(LEFT(RIGHT(DEC2BIN($F43,6),5),1)*1=1,"Yes","No"),"")</f>
        <v>Yes</v>
      </c>
      <c r="R43" t="str">
        <f>IF(F43&lt;&gt;"",IF(LEFT(RIGHT(DEC2BIN($F43,6),6),1)*1=1,"Yes","No"),"")</f>
        <v>Yes</v>
      </c>
      <c r="S43" t="str">
        <f>IF(F43&lt;&gt;"",IF(LEFT(RIGHT(DEC2BIN($G43,6),1),1)*1=1,"Yes","No"),"")</f>
        <v>No</v>
      </c>
      <c r="T43" t="str">
        <f>IF(F43&lt;&gt;"",IF(LEFT(RIGHT(DEC2BIN($G43,6),2),1)*1=1,"Yes","No"),"")</f>
        <v>No</v>
      </c>
      <c r="U43" t="str">
        <f>IF(F43&lt;&gt;"",IF(LEFT(RIGHT(DEC2BIN($G43,6),3),1)*1=1,"Yes","No"),"")</f>
        <v>No</v>
      </c>
      <c r="V43" t="str">
        <f>IF(F43&lt;&gt;"",IF(LEFT(RIGHT(DEC2BIN($G43,6),4),1)*1=1,"Yes","No"),"")</f>
        <v>No</v>
      </c>
      <c r="W43" t="str">
        <f>IF(F43&lt;&gt;"",IF(F43&lt;&gt;"",IF(LEFT(RIGHT(DEC2BIN($G43,6),5),1)*1=1,"Yes","No"),""),"")</f>
        <v>No</v>
      </c>
      <c r="X43" t="str">
        <f>IF(F43&lt;&gt;"",IF(LEFT(RIGHT(DEC2BIN($G43,6),6),1)*1=1,"Yes","No"),"")</f>
        <v>No</v>
      </c>
    </row>
    <row r="44" spans="1:24" ht="116" hidden="1" x14ac:dyDescent="0.35">
      <c r="A44" t="s">
        <v>58</v>
      </c>
      <c r="C44">
        <v>20</v>
      </c>
      <c r="D44">
        <f>C44</f>
        <v>20</v>
      </c>
      <c r="E44">
        <v>3</v>
      </c>
      <c r="F44">
        <v>0</v>
      </c>
      <c r="G44">
        <v>0</v>
      </c>
      <c r="I44" t="s">
        <v>66</v>
      </c>
      <c r="J44" s="2" t="str">
        <f>_xlfn.CONCAT("@EXPERIMENT_DEFINITION:HAS[#id[",A44,"]]:NEEDS[",I44,"]:FOR[zKiwiAerospace]",CHAR(10),"{",CHAR(10),"     ","@baseValue = ",C44,CHAR(10),"     ","@scienceCap = ",D44,CHAR(10),"     ","@dataScale = ",E44,CHAR(10),"     ","@situationMask = ",F44,CHAR(10),"     ","@biomeMask = ",G44,CHAR(10),"}")</f>
        <v>@EXPERIMENT_DEFINITION:HAS[#id[dmAsteroidScan]]:NEEDS[DMagicOrbitalScience]:FOR[zKiwiAerospace]
{
     @baseValue = 20
     @scienceCap = 20
     @dataScale = 3
     @situationMask = 0
     @biomeMask = 0
}</v>
      </c>
      <c r="K44" s="2" t="str">
        <f>IF(H44&lt;&gt;"",_xlfn.CONCAT("    @MODULE[ModuleScienceExperiment]:HAS[#experimentID[",A44,"]]",CHAR(10),"    {",CHAR(10),"        @xmitDataScalar = ",H44,CHAR(10),"    }"),"")</f>
        <v/>
      </c>
      <c r="M44" t="str">
        <f>IF(F44&lt;&gt;"",IF(LEFT(RIGHT(DEC2BIN($F44,6),1),1)*1=1,"Yes","No"),"")</f>
        <v>No</v>
      </c>
      <c r="N44" t="str">
        <f>IF(F44&lt;&gt;"",IF(LEFT(RIGHT(DEC2BIN($F44,6),2),1)*1=1,"Yes","No"),"")</f>
        <v>No</v>
      </c>
      <c r="O44" t="str">
        <f>IF(F44&lt;&gt;"",IF(LEFT(RIGHT(DEC2BIN($F44,6),3),1)*1=1,"Yes","No"),"")</f>
        <v>No</v>
      </c>
      <c r="P44" t="str">
        <f>IF(F44&lt;&gt;"",IF(LEFT(RIGHT(DEC2BIN($F44,6),4),1)*1=1,"Yes","No"),"")</f>
        <v>No</v>
      </c>
      <c r="Q44" t="str">
        <f>IF(F44&lt;&gt;"",IF(LEFT(RIGHT(DEC2BIN($F44,6),5),1)*1=1,"Yes","No"),"")</f>
        <v>No</v>
      </c>
      <c r="R44" t="str">
        <f>IF(F44&lt;&gt;"",IF(LEFT(RIGHT(DEC2BIN($F44,6),6),1)*1=1,"Yes","No"),"")</f>
        <v>No</v>
      </c>
      <c r="S44" t="str">
        <f>IF(F44&lt;&gt;"",IF(LEFT(RIGHT(DEC2BIN($G44,6),1),1)*1=1,"Yes","No"),"")</f>
        <v>No</v>
      </c>
      <c r="T44" t="str">
        <f>IF(F44&lt;&gt;"",IF(LEFT(RIGHT(DEC2BIN($G44,6),2),1)*1=1,"Yes","No"),"")</f>
        <v>No</v>
      </c>
      <c r="U44" t="str">
        <f>IF(F44&lt;&gt;"",IF(LEFT(RIGHT(DEC2BIN($G44,6),3),1)*1=1,"Yes","No"),"")</f>
        <v>No</v>
      </c>
      <c r="V44" t="str">
        <f>IF(F44&lt;&gt;"",IF(LEFT(RIGHT(DEC2BIN($G44,6),4),1)*1=1,"Yes","No"),"")</f>
        <v>No</v>
      </c>
      <c r="W44" t="str">
        <f>IF(F44&lt;&gt;"",IF(F44&lt;&gt;"",IF(LEFT(RIGHT(DEC2BIN($G44,6),5),1)*1=1,"Yes","No"),""),"")</f>
        <v>No</v>
      </c>
      <c r="X44" t="str">
        <f>IF(F44&lt;&gt;"",IF(LEFT(RIGHT(DEC2BIN($G44,6),6),1)*1=1,"Yes","No"),"")</f>
        <v>No</v>
      </c>
    </row>
    <row r="45" spans="1:24" ht="116" hidden="1" x14ac:dyDescent="0.35">
      <c r="A45" t="s">
        <v>63</v>
      </c>
      <c r="C45">
        <v>16</v>
      </c>
      <c r="D45">
        <f>C45</f>
        <v>16</v>
      </c>
      <c r="E45">
        <v>4</v>
      </c>
      <c r="F45">
        <v>0</v>
      </c>
      <c r="G45">
        <v>0</v>
      </c>
      <c r="I45" t="s">
        <v>66</v>
      </c>
      <c r="J45" s="2" t="str">
        <f>_xlfn.CONCAT("@EXPERIMENT_DEFINITION:HAS[#id[",A45,"]]:NEEDS[",I45,"]:FOR[zKiwiAerospace]",CHAR(10),"{",CHAR(10),"     ","@baseValue = ",C45,CHAR(10),"     ","@scienceCap = ",D45,CHAR(10),"     ","@dataScale = ",E45,CHAR(10),"     ","@situationMask = ",F45,CHAR(10),"     ","@biomeMask = ",G45,CHAR(10),"}")</f>
        <v>@EXPERIMENT_DEFINITION:HAS[#id[AnomalyScan]]:NEEDS[DMagicOrbitalScience]:FOR[zKiwiAerospace]
{
     @baseValue = 16
     @scienceCap = 16
     @dataScale = 4
     @situationMask = 0
     @biomeMask = 0
}</v>
      </c>
      <c r="K45" s="2" t="str">
        <f>IF(H45&lt;&gt;"",_xlfn.CONCAT("    @MODULE[ModuleScienceExperiment]:HAS[#experimentID[",A45,"]]",CHAR(10),"    {",CHAR(10),"        @xmitDataScalar = ",H45,CHAR(10),"    }"),"")</f>
        <v/>
      </c>
      <c r="M45" t="str">
        <f>IF(F45&lt;&gt;"",IF(LEFT(RIGHT(DEC2BIN($F45,6),1),1)*1=1,"Yes","No"),"")</f>
        <v>No</v>
      </c>
      <c r="N45" t="str">
        <f>IF(F45&lt;&gt;"",IF(LEFT(RIGHT(DEC2BIN($F45,6),2),1)*1=1,"Yes","No"),"")</f>
        <v>No</v>
      </c>
      <c r="O45" t="str">
        <f>IF(F45&lt;&gt;"",IF(LEFT(RIGHT(DEC2BIN($F45,6),3),1)*1=1,"Yes","No"),"")</f>
        <v>No</v>
      </c>
      <c r="P45" t="str">
        <f>IF(F45&lt;&gt;"",IF(LEFT(RIGHT(DEC2BIN($F45,6),4),1)*1=1,"Yes","No"),"")</f>
        <v>No</v>
      </c>
      <c r="Q45" t="str">
        <f>IF(F45&lt;&gt;"",IF(LEFT(RIGHT(DEC2BIN($F45,6),5),1)*1=1,"Yes","No"),"")</f>
        <v>No</v>
      </c>
      <c r="R45" t="str">
        <f>IF(F45&lt;&gt;"",IF(LEFT(RIGHT(DEC2BIN($F45,6),6),1)*1=1,"Yes","No"),"")</f>
        <v>No</v>
      </c>
      <c r="S45" t="str">
        <f>IF(F45&lt;&gt;"",IF(LEFT(RIGHT(DEC2BIN($G45,6),1),1)*1=1,"Yes","No"),"")</f>
        <v>No</v>
      </c>
      <c r="T45" t="str">
        <f>IF(F45&lt;&gt;"",IF(LEFT(RIGHT(DEC2BIN($G45,6),2),1)*1=1,"Yes","No"),"")</f>
        <v>No</v>
      </c>
      <c r="U45" t="str">
        <f>IF(F45&lt;&gt;"",IF(LEFT(RIGHT(DEC2BIN($G45,6),3),1)*1=1,"Yes","No"),"")</f>
        <v>No</v>
      </c>
      <c r="V45" t="str">
        <f>IF(F45&lt;&gt;"",IF(LEFT(RIGHT(DEC2BIN($G45,6),4),1)*1=1,"Yes","No"),"")</f>
        <v>No</v>
      </c>
      <c r="W45" t="str">
        <f>IF(F45&lt;&gt;"",IF(F45&lt;&gt;"",IF(LEFT(RIGHT(DEC2BIN($G45,6),5),1)*1=1,"Yes","No"),""),"")</f>
        <v>No</v>
      </c>
      <c r="X45" t="str">
        <f>IF(F45&lt;&gt;"",IF(LEFT(RIGHT(DEC2BIN($G45,6),6),1)*1=1,"Yes","No"),"")</f>
        <v>No</v>
      </c>
    </row>
    <row r="46" spans="1:24" hidden="1" x14ac:dyDescent="0.35">
      <c r="J46" s="2"/>
      <c r="K46" s="2" t="str">
        <f>IF(H46&lt;&gt;"",_xlfn.CONCAT("    @MODULE[ModuleScienceExperiment]:HAS[#experimentID[",A46,"]]",CHAR(10),"    {",CHAR(10),"        @xmitDataScalar = ",H46,CHAR(10),"    }"),"")</f>
        <v/>
      </c>
      <c r="M46" t="str">
        <f>IF(F46&lt;&gt;"",IF(LEFT(RIGHT(DEC2BIN($F46,6),1),1)*1=1,"Yes","No"),"")</f>
        <v/>
      </c>
      <c r="N46" t="str">
        <f>IF(F46&lt;&gt;"",IF(LEFT(RIGHT(DEC2BIN($F46,6),2),1)*1=1,"Yes","No"),"")</f>
        <v/>
      </c>
      <c r="O46" t="str">
        <f>IF(F46&lt;&gt;"",IF(LEFT(RIGHT(DEC2BIN($F46,6),3),1)*1=1,"Yes","No"),"")</f>
        <v/>
      </c>
      <c r="P46" t="str">
        <f>IF(F46&lt;&gt;"",IF(LEFT(RIGHT(DEC2BIN($F46,6),4),1)*1=1,"Yes","No"),"")</f>
        <v/>
      </c>
      <c r="Q46" t="str">
        <f>IF(F46&lt;&gt;"",IF(LEFT(RIGHT(DEC2BIN($F46,6),5),1)*1=1,"Yes","No"),"")</f>
        <v/>
      </c>
      <c r="R46" t="str">
        <f>IF(F46&lt;&gt;"",IF(LEFT(RIGHT(DEC2BIN($F46,6),6),1)*1=1,"Yes","No"),"")</f>
        <v/>
      </c>
      <c r="S46" t="str">
        <f>IF(F46&lt;&gt;"",IF(LEFT(RIGHT(DEC2BIN($G46,6),1),1)*1=1,"Yes","No"),"")</f>
        <v/>
      </c>
      <c r="T46" t="str">
        <f>IF(F46&lt;&gt;"",IF(LEFT(RIGHT(DEC2BIN($G46,6),2),1)*1=1,"Yes","No"),"")</f>
        <v/>
      </c>
      <c r="U46" t="str">
        <f>IF(F46&lt;&gt;"",IF(LEFT(RIGHT(DEC2BIN($G46,6),3),1)*1=1,"Yes","No"),"")</f>
        <v/>
      </c>
      <c r="V46" t="str">
        <f>IF(F46&lt;&gt;"",IF(LEFT(RIGHT(DEC2BIN($G46,6),4),1)*1=1,"Yes","No"),"")</f>
        <v/>
      </c>
      <c r="W46" t="str">
        <f>IF(F46&lt;&gt;"",IF(F46&lt;&gt;"",IF(LEFT(RIGHT(DEC2BIN($G46,6),5),1)*1=1,"Yes","No"),""),"")</f>
        <v/>
      </c>
      <c r="X46" t="str">
        <f>IF(F46&lt;&gt;"",IF(LEFT(RIGHT(DEC2BIN($G46,6),6),1)*1=1,"Yes","No"),"")</f>
        <v/>
      </c>
    </row>
  </sheetData>
  <autoFilter ref="A2:X46" xr:uid="{DC272CDC-2662-48AE-B083-BF6EA09AAB33}">
    <filterColumn colId="8">
      <filters>
        <filter val="LTech"/>
      </filters>
    </filterColumn>
    <sortState xmlns:xlrd2="http://schemas.microsoft.com/office/spreadsheetml/2017/richdata2" ref="A3:X46">
      <sortCondition ref="H2:H46"/>
    </sortState>
  </autoFilter>
  <mergeCells count="2">
    <mergeCell ref="M1:R1"/>
    <mergeCell ref="S1:X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6E689-7182-4BC0-80F9-0B8DE28A1A46}">
  <dimension ref="A1:M63"/>
  <sheetViews>
    <sheetView zoomScale="70" zoomScaleNormal="70" workbookViewId="0">
      <pane xSplit="1" ySplit="1" topLeftCell="B59" activePane="bottomRight" state="frozen"/>
      <selection pane="topRight" activeCell="B1" sqref="B1"/>
      <selection pane="bottomLeft" activeCell="A2" sqref="A2"/>
      <selection pane="bottomRight" activeCell="E3" sqref="E3"/>
    </sheetView>
  </sheetViews>
  <sheetFormatPr defaultRowHeight="14.5" x14ac:dyDescent="0.35"/>
  <cols>
    <col min="2" max="2" width="12.08984375" bestFit="1" customWidth="1"/>
    <col min="3" max="3" width="10.453125" bestFit="1" customWidth="1"/>
    <col min="4" max="4" width="12.08984375" bestFit="1" customWidth="1"/>
    <col min="5" max="5" width="12.54296875" bestFit="1" customWidth="1"/>
    <col min="6" max="6" width="13" bestFit="1" customWidth="1"/>
    <col min="7" max="7" width="12.90625" bestFit="1" customWidth="1"/>
    <col min="8" max="8" width="13.26953125" bestFit="1" customWidth="1"/>
    <col min="9" max="11" width="13.26953125" customWidth="1"/>
    <col min="12" max="12" width="13.6328125" bestFit="1" customWidth="1"/>
    <col min="13" max="13" width="59.6328125" customWidth="1"/>
  </cols>
  <sheetData>
    <row r="1" spans="1:13" x14ac:dyDescent="0.35">
      <c r="A1" t="s">
        <v>68</v>
      </c>
      <c r="B1" t="s">
        <v>92</v>
      </c>
      <c r="C1" t="s">
        <v>69</v>
      </c>
      <c r="D1" t="s">
        <v>70</v>
      </c>
      <c r="E1" t="s">
        <v>71</v>
      </c>
      <c r="F1" t="s">
        <v>72</v>
      </c>
      <c r="G1" t="s">
        <v>73</v>
      </c>
      <c r="H1" t="s">
        <v>74</v>
      </c>
      <c r="I1" t="s">
        <v>160</v>
      </c>
      <c r="J1" t="s">
        <v>161</v>
      </c>
      <c r="K1" t="s">
        <v>162</v>
      </c>
      <c r="L1" t="s">
        <v>96</v>
      </c>
    </row>
    <row r="2" spans="1:13" ht="238.5" customHeight="1" x14ac:dyDescent="0.35">
      <c r="A2" t="s">
        <v>75</v>
      </c>
      <c r="B2" t="s">
        <v>64</v>
      </c>
      <c r="C2">
        <v>2.5</v>
      </c>
      <c r="D2">
        <v>2.5</v>
      </c>
      <c r="E2">
        <v>2.5</v>
      </c>
      <c r="F2">
        <v>2.5</v>
      </c>
      <c r="G2">
        <v>6</v>
      </c>
      <c r="H2">
        <v>2.5</v>
      </c>
      <c r="I2">
        <v>4</v>
      </c>
      <c r="J2">
        <v>18000</v>
      </c>
      <c r="K2" s="3">
        <v>1000000000</v>
      </c>
      <c r="M2" s="2" t="str">
        <f>_xlfn.CONCAT("Item",CHAR(10),"{",CHAR(10),"    bodyName = ",A2,CHAR(10),"    adjustedParams",CHAR(10),"    {",CHAR(10),"        ",C$1," = ",C2,CHAR(10),"        ",D$1," = ",D2,CHAR(10),"        ",E$1," = ",E2,CHAR(10),"        ",F$1," = ",F2,CHAR(10),"        ",G$1," = ",G2,CHAR(10),"        ",H$1," = ",H2,CHAR(10),"        ",I$1," = ",I2,CHAR(10),"        ",J$1," = ",J2,CHAR(10),"        ",K$1," = ",K2,CHAR(10),"    }",CHAR(10),"}")</f>
        <v>Item
{
    bodyName = Sun
    adjustedParams
    {
        landedData = 2.5
        splashedData = 2.5
        flyingLowData = 2.5
        flyingHighData = 2.5
        spaceLowData = 6
        spaceHighData = 2.5
        recoveredData = 4
        flyingThreshold = 18000
        spaceThreshold = 1000000000
    }
}</v>
      </c>
    </row>
    <row r="3" spans="1:13" ht="232" x14ac:dyDescent="0.35">
      <c r="A3" t="s">
        <v>76</v>
      </c>
      <c r="B3" t="s">
        <v>64</v>
      </c>
      <c r="C3">
        <v>0.8</v>
      </c>
      <c r="D3">
        <v>0.8</v>
      </c>
      <c r="E3">
        <v>0.8</v>
      </c>
      <c r="F3">
        <v>1</v>
      </c>
      <c r="G3">
        <v>1.5</v>
      </c>
      <c r="H3">
        <v>1.5</v>
      </c>
      <c r="I3">
        <v>1</v>
      </c>
      <c r="J3">
        <v>18000</v>
      </c>
      <c r="K3">
        <v>250000</v>
      </c>
      <c r="M3" s="2" t="str">
        <f t="shared" ref="M3:M63" si="0">_xlfn.CONCAT("Item",CHAR(10),"{",CHAR(10),"    bodyName = ",A3,CHAR(10),"    adjustedParams",CHAR(10),"    {",CHAR(10),"        ",C$1," = ",C3,CHAR(10),"        ",D$1," = ",D3,CHAR(10),"        ",E$1," = ",E3,CHAR(10),"        ",F$1," = ",F3,CHAR(10),"        ",G$1," = ",G3,CHAR(10),"        ",H$1," = ",H3,CHAR(10),"        ",I$1," = ",I3,CHAR(10),"        ",J$1," = ",J3,CHAR(10),"        ",K$1," = ",K3,CHAR(10),"    }",CHAR(10),"}")</f>
        <v>Item
{
    bodyName = Kerbin
    adjustedParams
    {
        landedData = 0.8
        splashedData = 0.8
        flyingLowData = 0.8
        flyingHighData = 1
        spaceLowData = 1.5
        spaceHighData = 1.5
        recoveredData = 1
        flyingThreshold = 18000
        spaceThreshold = 250000
    }
}</v>
      </c>
    </row>
    <row r="4" spans="1:13" ht="232" x14ac:dyDescent="0.35">
      <c r="A4" t="s">
        <v>77</v>
      </c>
      <c r="B4" t="s">
        <v>64</v>
      </c>
      <c r="C4">
        <v>3</v>
      </c>
      <c r="D4">
        <f>$C4</f>
        <v>3</v>
      </c>
      <c r="E4">
        <f>$C4-1</f>
        <v>2</v>
      </c>
      <c r="F4">
        <f t="shared" ref="F4:H62" si="1">$C4-1</f>
        <v>2</v>
      </c>
      <c r="G4">
        <f t="shared" si="1"/>
        <v>2</v>
      </c>
      <c r="H4">
        <f t="shared" si="1"/>
        <v>2</v>
      </c>
      <c r="I4">
        <v>2</v>
      </c>
      <c r="J4">
        <v>18000</v>
      </c>
      <c r="K4">
        <v>60000</v>
      </c>
      <c r="M4" s="2" t="str">
        <f t="shared" si="0"/>
        <v>Item
{
    bodyName = Mun
    adjustedParams
    {
        landedData = 3
        splashedData = 3
        flyingLowData = 2
        flyingHighData = 2
        spaceLowData = 2
        spaceHighData = 2
        recoveredData = 2
        flyingThreshold = 18000
        spaceThreshold = 60000
    }
}</v>
      </c>
    </row>
    <row r="5" spans="1:13" ht="232" x14ac:dyDescent="0.35">
      <c r="A5" t="s">
        <v>78</v>
      </c>
      <c r="B5" t="s">
        <v>64</v>
      </c>
      <c r="C5">
        <v>3.5</v>
      </c>
      <c r="D5">
        <f t="shared" ref="D5:D62" si="2">$C5</f>
        <v>3.5</v>
      </c>
      <c r="E5">
        <f t="shared" ref="E5:E62" si="3">$C5-1</f>
        <v>2.5</v>
      </c>
      <c r="F5">
        <f t="shared" si="1"/>
        <v>2.5</v>
      </c>
      <c r="G5">
        <f t="shared" si="1"/>
        <v>2.5</v>
      </c>
      <c r="H5">
        <f t="shared" si="1"/>
        <v>2.5</v>
      </c>
      <c r="I5">
        <v>2.5</v>
      </c>
      <c r="J5">
        <v>18000</v>
      </c>
      <c r="K5">
        <v>30000</v>
      </c>
      <c r="M5" s="2" t="str">
        <f t="shared" si="0"/>
        <v>Item
{
    bodyName = Minmus
    adjustedParams
    {
        landedData = 3.5
        splashedData = 3.5
        flyingLowData = 2.5
        flyingHighData = 2.5
        spaceLowData = 2.5
        spaceHighData = 2.5
        recoveredData = 2.5
        flyingThreshold = 18000
        spaceThreshold = 30000
    }
}</v>
      </c>
    </row>
    <row r="6" spans="1:13" ht="232" x14ac:dyDescent="0.35">
      <c r="A6" t="s">
        <v>79</v>
      </c>
      <c r="B6" t="s">
        <v>64</v>
      </c>
      <c r="C6">
        <v>5</v>
      </c>
      <c r="D6">
        <f t="shared" si="2"/>
        <v>5</v>
      </c>
      <c r="E6">
        <f t="shared" si="3"/>
        <v>4</v>
      </c>
      <c r="F6">
        <f t="shared" si="1"/>
        <v>4</v>
      </c>
      <c r="G6">
        <f t="shared" si="1"/>
        <v>4</v>
      </c>
      <c r="H6">
        <f t="shared" si="1"/>
        <v>4</v>
      </c>
      <c r="I6">
        <v>7</v>
      </c>
      <c r="J6">
        <v>18000</v>
      </c>
      <c r="K6">
        <v>80000</v>
      </c>
      <c r="M6" s="2" t="str">
        <f t="shared" si="0"/>
        <v>Item
{
    bodyName = Moho
    adjustedParams
    {
        landedData = 5
        splashedData = 5
        flyingLowData = 4
        flyingHighData = 4
        spaceLowData = 4
        spaceHighData = 4
        recoveredData = 7
        flyingThreshold = 18000
        spaceThreshold = 80000
    }
}</v>
      </c>
    </row>
    <row r="7" spans="1:13" ht="232" x14ac:dyDescent="0.35">
      <c r="A7" t="s">
        <v>80</v>
      </c>
      <c r="B7" t="s">
        <v>64</v>
      </c>
      <c r="C7">
        <v>4.5</v>
      </c>
      <c r="D7">
        <f t="shared" si="2"/>
        <v>4.5</v>
      </c>
      <c r="E7">
        <f t="shared" si="3"/>
        <v>3.5</v>
      </c>
      <c r="F7">
        <f t="shared" si="1"/>
        <v>3.5</v>
      </c>
      <c r="G7">
        <f t="shared" si="1"/>
        <v>3.5</v>
      </c>
      <c r="H7">
        <f t="shared" si="1"/>
        <v>3.5</v>
      </c>
      <c r="I7">
        <v>5</v>
      </c>
      <c r="J7">
        <v>22000</v>
      </c>
      <c r="K7">
        <v>400000</v>
      </c>
      <c r="M7" s="2" t="str">
        <f t="shared" si="0"/>
        <v>Item
{
    bodyName = Eve
    adjustedParams
    {
        landedData = 4.5
        splashedData = 4.5
        flyingLowData = 3.5
        flyingHighData = 3.5
        spaceLowData = 3.5
        spaceHighData = 3.5
        recoveredData = 5
        flyingThreshold = 22000
        spaceThreshold = 400000
    }
}</v>
      </c>
    </row>
    <row r="8" spans="1:13" ht="232" x14ac:dyDescent="0.35">
      <c r="A8" t="s">
        <v>81</v>
      </c>
      <c r="B8" t="s">
        <v>64</v>
      </c>
      <c r="C8">
        <v>4.5</v>
      </c>
      <c r="D8">
        <f t="shared" si="2"/>
        <v>4.5</v>
      </c>
      <c r="E8">
        <f t="shared" si="3"/>
        <v>3.5</v>
      </c>
      <c r="F8">
        <f t="shared" si="1"/>
        <v>3.5</v>
      </c>
      <c r="G8">
        <f t="shared" si="1"/>
        <v>3.5</v>
      </c>
      <c r="H8">
        <f t="shared" si="1"/>
        <v>3.5</v>
      </c>
      <c r="I8">
        <v>5</v>
      </c>
      <c r="J8">
        <v>12000</v>
      </c>
      <c r="K8">
        <v>140000</v>
      </c>
      <c r="M8" s="2" t="str">
        <f t="shared" si="0"/>
        <v>Item
{
    bodyName = Duna
    adjustedParams
    {
        landedData = 4.5
        splashedData = 4.5
        flyingLowData = 3.5
        flyingHighData = 3.5
        spaceLowData = 3.5
        spaceHighData = 3.5
        recoveredData = 5
        flyingThreshold = 12000
        spaceThreshold = 140000
    }
}</v>
      </c>
    </row>
    <row r="9" spans="1:13" ht="232" x14ac:dyDescent="0.35">
      <c r="A9" t="s">
        <v>82</v>
      </c>
      <c r="B9" t="s">
        <v>64</v>
      </c>
      <c r="C9">
        <v>4</v>
      </c>
      <c r="D9">
        <f t="shared" si="2"/>
        <v>4</v>
      </c>
      <c r="E9">
        <f t="shared" si="3"/>
        <v>3</v>
      </c>
      <c r="F9">
        <f t="shared" si="1"/>
        <v>3</v>
      </c>
      <c r="G9">
        <f t="shared" si="1"/>
        <v>3</v>
      </c>
      <c r="H9">
        <f t="shared" si="1"/>
        <v>3</v>
      </c>
      <c r="I9">
        <v>5</v>
      </c>
      <c r="J9">
        <v>18000</v>
      </c>
      <c r="K9">
        <v>50000</v>
      </c>
      <c r="M9" s="2" t="str">
        <f t="shared" si="0"/>
        <v>Item
{
    bodyName = Ike
    adjustedParams
    {
        landedData = 4
        splashedData = 4
        flyingLowData = 3
        flyingHighData = 3
        spaceLowData = 3
        spaceHighData = 3
        recoveredData = 5
        flyingThreshold = 18000
        spaceThreshold = 50000
    }
}</v>
      </c>
    </row>
    <row r="10" spans="1:13" ht="232" x14ac:dyDescent="0.35">
      <c r="A10" t="s">
        <v>83</v>
      </c>
      <c r="B10" t="s">
        <v>64</v>
      </c>
      <c r="C10">
        <v>5.5</v>
      </c>
      <c r="D10">
        <f t="shared" si="2"/>
        <v>5.5</v>
      </c>
      <c r="E10">
        <f t="shared" si="3"/>
        <v>4.5</v>
      </c>
      <c r="F10">
        <f t="shared" si="1"/>
        <v>4.5</v>
      </c>
      <c r="G10">
        <f t="shared" si="1"/>
        <v>4.5</v>
      </c>
      <c r="H10">
        <f t="shared" si="1"/>
        <v>4.5</v>
      </c>
      <c r="I10">
        <v>6</v>
      </c>
      <c r="J10">
        <v>120000</v>
      </c>
      <c r="K10">
        <v>4000000</v>
      </c>
      <c r="M10" s="2" t="str">
        <f t="shared" si="0"/>
        <v>Item
{
    bodyName = Jool
    adjustedParams
    {
        landedData = 5.5
        splashedData = 5.5
        flyingLowData = 4.5
        flyingHighData = 4.5
        spaceLowData = 4.5
        spaceHighData = 4.5
        recoveredData = 6
        flyingThreshold = 120000
        spaceThreshold = 4000000
    }
}</v>
      </c>
    </row>
    <row r="11" spans="1:13" ht="232" x14ac:dyDescent="0.35">
      <c r="A11" t="s">
        <v>84</v>
      </c>
      <c r="B11" t="s">
        <v>64</v>
      </c>
      <c r="C11">
        <v>6</v>
      </c>
      <c r="D11">
        <f t="shared" si="2"/>
        <v>6</v>
      </c>
      <c r="E11">
        <f t="shared" si="3"/>
        <v>5</v>
      </c>
      <c r="F11">
        <f t="shared" si="1"/>
        <v>5</v>
      </c>
      <c r="G11">
        <f t="shared" si="1"/>
        <v>5</v>
      </c>
      <c r="H11">
        <f t="shared" si="1"/>
        <v>5</v>
      </c>
      <c r="I11">
        <v>8</v>
      </c>
      <c r="J11">
        <v>10000</v>
      </c>
      <c r="K11">
        <v>200000</v>
      </c>
      <c r="M11" s="2" t="str">
        <f t="shared" si="0"/>
        <v>Item
{
    bodyName = Laythe
    adjustedParams
    {
        landedData = 6
        splashedData = 6
        flyingLowData = 5
        flyingHighData = 5
        spaceLowData = 5
        spaceHighData = 5
        recoveredData = 8
        flyingThreshold = 10000
        spaceThreshold = 200000
    }
}</v>
      </c>
    </row>
    <row r="12" spans="1:13" ht="232" x14ac:dyDescent="0.35">
      <c r="A12" t="s">
        <v>85</v>
      </c>
      <c r="B12" t="s">
        <v>64</v>
      </c>
      <c r="C12">
        <v>4.5</v>
      </c>
      <c r="D12">
        <f t="shared" si="2"/>
        <v>4.5</v>
      </c>
      <c r="E12">
        <f t="shared" si="3"/>
        <v>3.5</v>
      </c>
      <c r="F12">
        <f t="shared" si="1"/>
        <v>3.5</v>
      </c>
      <c r="G12">
        <f t="shared" si="1"/>
        <v>3.5</v>
      </c>
      <c r="H12">
        <f t="shared" si="1"/>
        <v>3.5</v>
      </c>
      <c r="I12">
        <v>8</v>
      </c>
      <c r="J12">
        <v>18000</v>
      </c>
      <c r="K12">
        <v>90000</v>
      </c>
      <c r="M12" s="2" t="str">
        <f t="shared" si="0"/>
        <v>Item
{
    bodyName = Vall
    adjustedParams
    {
        landedData = 4.5
        splashedData = 4.5
        flyingLowData = 3.5
        flyingHighData = 3.5
        spaceLowData = 3.5
        spaceHighData = 3.5
        recoveredData = 8
        flyingThreshold = 18000
        spaceThreshold = 90000
    }
}</v>
      </c>
    </row>
    <row r="13" spans="1:13" ht="232" x14ac:dyDescent="0.35">
      <c r="A13" t="s">
        <v>86</v>
      </c>
      <c r="B13" t="s">
        <v>64</v>
      </c>
      <c r="C13">
        <v>4.5</v>
      </c>
      <c r="D13">
        <f t="shared" si="2"/>
        <v>4.5</v>
      </c>
      <c r="E13">
        <f t="shared" si="3"/>
        <v>3.5</v>
      </c>
      <c r="F13">
        <f t="shared" si="1"/>
        <v>3.5</v>
      </c>
      <c r="G13">
        <f t="shared" si="1"/>
        <v>3.5</v>
      </c>
      <c r="H13">
        <f t="shared" si="1"/>
        <v>3.5</v>
      </c>
      <c r="I13">
        <v>8</v>
      </c>
      <c r="J13">
        <v>18000</v>
      </c>
      <c r="K13">
        <v>25000</v>
      </c>
      <c r="M13" s="2" t="str">
        <f t="shared" si="0"/>
        <v>Item
{
    bodyName = Bop
    adjustedParams
    {
        landedData = 4.5
        splashedData = 4.5
        flyingLowData = 3.5
        flyingHighData = 3.5
        spaceLowData = 3.5
        spaceHighData = 3.5
        recoveredData = 8
        flyingThreshold = 18000
        spaceThreshold = 25000
    }
}</v>
      </c>
    </row>
    <row r="14" spans="1:13" ht="232" x14ac:dyDescent="0.35">
      <c r="A14" t="s">
        <v>87</v>
      </c>
      <c r="B14" t="s">
        <v>64</v>
      </c>
      <c r="C14">
        <v>4.5</v>
      </c>
      <c r="D14">
        <f t="shared" si="2"/>
        <v>4.5</v>
      </c>
      <c r="E14">
        <f t="shared" si="3"/>
        <v>3.5</v>
      </c>
      <c r="F14">
        <f t="shared" si="1"/>
        <v>3.5</v>
      </c>
      <c r="G14">
        <f t="shared" si="1"/>
        <v>3.5</v>
      </c>
      <c r="H14">
        <f t="shared" si="1"/>
        <v>3.5</v>
      </c>
      <c r="I14">
        <v>8</v>
      </c>
      <c r="J14">
        <v>18000</v>
      </c>
      <c r="K14">
        <v>250000</v>
      </c>
      <c r="M14" s="2" t="str">
        <f t="shared" si="0"/>
        <v>Item
{
    bodyName = Tylo
    adjustedParams
    {
        landedData = 4.5
        splashedData = 4.5
        flyingLowData = 3.5
        flyingHighData = 3.5
        spaceLowData = 3.5
        spaceHighData = 3.5
        recoveredData = 8
        flyingThreshold = 18000
        spaceThreshold = 250000
    }
}</v>
      </c>
    </row>
    <row r="15" spans="1:13" ht="232" x14ac:dyDescent="0.35">
      <c r="A15" t="s">
        <v>88</v>
      </c>
      <c r="B15" t="s">
        <v>64</v>
      </c>
      <c r="C15">
        <v>4.5</v>
      </c>
      <c r="D15">
        <f t="shared" si="2"/>
        <v>4.5</v>
      </c>
      <c r="E15">
        <f t="shared" si="3"/>
        <v>3.5</v>
      </c>
      <c r="F15">
        <f t="shared" si="1"/>
        <v>3.5</v>
      </c>
      <c r="G15">
        <f t="shared" si="1"/>
        <v>3.5</v>
      </c>
      <c r="H15">
        <f t="shared" si="1"/>
        <v>3.5</v>
      </c>
      <c r="I15">
        <v>6</v>
      </c>
      <c r="J15">
        <v>18000</v>
      </c>
      <c r="K15">
        <v>6000</v>
      </c>
      <c r="M15" s="2" t="str">
        <f t="shared" si="0"/>
        <v>Item
{
    bodyName = Gilly
    adjustedParams
    {
        landedData = 4.5
        splashedData = 4.5
        flyingLowData = 3.5
        flyingHighData = 3.5
        spaceLowData = 3.5
        spaceHighData = 3.5
        recoveredData = 6
        flyingThreshold = 18000
        spaceThreshold = 6000
    }
}</v>
      </c>
    </row>
    <row r="16" spans="1:13" ht="232" x14ac:dyDescent="0.35">
      <c r="A16" t="s">
        <v>89</v>
      </c>
      <c r="B16" t="s">
        <v>64</v>
      </c>
      <c r="C16">
        <v>5</v>
      </c>
      <c r="D16">
        <f t="shared" si="2"/>
        <v>5</v>
      </c>
      <c r="E16">
        <f t="shared" si="3"/>
        <v>4</v>
      </c>
      <c r="F16">
        <f t="shared" si="1"/>
        <v>4</v>
      </c>
      <c r="G16">
        <f t="shared" si="1"/>
        <v>4</v>
      </c>
      <c r="H16">
        <f t="shared" si="1"/>
        <v>4</v>
      </c>
      <c r="I16">
        <v>8</v>
      </c>
      <c r="J16">
        <v>18000</v>
      </c>
      <c r="K16">
        <v>22000</v>
      </c>
      <c r="M16" s="2" t="str">
        <f t="shared" si="0"/>
        <v>Item
{
    bodyName = Pol
    adjustedParams
    {
        landedData = 5
        splashedData = 5
        flyingLowData = 4
        flyingHighData = 4
        spaceLowData = 4
        spaceHighData = 4
        recoveredData = 8
        flyingThreshold = 18000
        spaceThreshold = 22000
    }
}</v>
      </c>
    </row>
    <row r="17" spans="1:13" ht="232" x14ac:dyDescent="0.35">
      <c r="A17" t="s">
        <v>90</v>
      </c>
      <c r="B17" t="s">
        <v>64</v>
      </c>
      <c r="C17">
        <v>4</v>
      </c>
      <c r="D17">
        <f t="shared" si="2"/>
        <v>4</v>
      </c>
      <c r="E17">
        <f t="shared" si="3"/>
        <v>3</v>
      </c>
      <c r="F17">
        <f t="shared" si="1"/>
        <v>3</v>
      </c>
      <c r="G17">
        <f t="shared" si="1"/>
        <v>3</v>
      </c>
      <c r="H17">
        <f t="shared" si="1"/>
        <v>3</v>
      </c>
      <c r="I17">
        <v>6</v>
      </c>
      <c r="J17">
        <v>18000</v>
      </c>
      <c r="K17">
        <v>25000</v>
      </c>
      <c r="M17" s="2" t="str">
        <f t="shared" si="0"/>
        <v>Item
{
    bodyName = Dres
    adjustedParams
    {
        landedData = 4
        splashedData = 4
        flyingLowData = 3
        flyingHighData = 3
        spaceLowData = 3
        spaceHighData = 3
        recoveredData = 6
        flyingThreshold = 18000
        spaceThreshold = 25000
    }
}</v>
      </c>
    </row>
    <row r="18" spans="1:13" ht="232" x14ac:dyDescent="0.35">
      <c r="A18" t="s">
        <v>91</v>
      </c>
      <c r="B18" t="s">
        <v>64</v>
      </c>
      <c r="C18">
        <v>5</v>
      </c>
      <c r="D18">
        <f t="shared" si="2"/>
        <v>5</v>
      </c>
      <c r="E18">
        <f t="shared" si="3"/>
        <v>4</v>
      </c>
      <c r="F18">
        <f t="shared" si="1"/>
        <v>4</v>
      </c>
      <c r="G18">
        <f t="shared" si="1"/>
        <v>4</v>
      </c>
      <c r="H18">
        <f t="shared" si="1"/>
        <v>4</v>
      </c>
      <c r="I18">
        <v>10</v>
      </c>
      <c r="J18">
        <v>18000</v>
      </c>
      <c r="K18">
        <v>60000</v>
      </c>
      <c r="M18" s="2" t="str">
        <f t="shared" si="0"/>
        <v>Item
{
    bodyName = Eeloo
    adjustedParams
    {
        landedData = 5
        splashedData = 5
        flyingLowData = 4
        flyingHighData = 4
        spaceLowData = 4
        spaceHighData = 4
        recoveredData = 10
        flyingThreshold = 18000
        spaceThreshold = 60000
    }
}</v>
      </c>
    </row>
    <row r="19" spans="1:13" ht="232" x14ac:dyDescent="0.35">
      <c r="A19" t="s">
        <v>93</v>
      </c>
      <c r="B19" t="s">
        <v>94</v>
      </c>
      <c r="C19">
        <v>5</v>
      </c>
      <c r="D19">
        <f t="shared" si="2"/>
        <v>5</v>
      </c>
      <c r="E19">
        <f t="shared" si="3"/>
        <v>4</v>
      </c>
      <c r="F19">
        <f t="shared" si="1"/>
        <v>4</v>
      </c>
      <c r="G19">
        <f t="shared" si="1"/>
        <v>4</v>
      </c>
      <c r="H19">
        <f t="shared" si="1"/>
        <v>4</v>
      </c>
      <c r="I19">
        <v>10</v>
      </c>
      <c r="J19">
        <v>18000</v>
      </c>
      <c r="K19">
        <v>20000</v>
      </c>
      <c r="L19" t="s">
        <v>97</v>
      </c>
      <c r="M19" s="2" t="str">
        <f t="shared" si="0"/>
        <v>Item
{
    bodyName = Nissee
    adjustedParams
    {
        landedData = 5
        splashedData = 5
        flyingLowData = 4
        flyingHighData = 4
        spaceLowData = 4
        spaceHighData = 4
        recoveredData = 10
        flyingThreshold = 18000
        spaceThreshold = 20000
    }
}</v>
      </c>
    </row>
    <row r="20" spans="1:13" ht="232" x14ac:dyDescent="0.35">
      <c r="A20" t="s">
        <v>95</v>
      </c>
      <c r="B20" t="s">
        <v>94</v>
      </c>
      <c r="C20">
        <v>5</v>
      </c>
      <c r="D20">
        <f t="shared" si="2"/>
        <v>5</v>
      </c>
      <c r="E20">
        <f t="shared" si="3"/>
        <v>4</v>
      </c>
      <c r="F20">
        <f t="shared" si="1"/>
        <v>4</v>
      </c>
      <c r="G20">
        <f t="shared" si="1"/>
        <v>4</v>
      </c>
      <c r="H20">
        <f t="shared" si="1"/>
        <v>4</v>
      </c>
      <c r="I20">
        <v>10</v>
      </c>
      <c r="J20">
        <v>12000</v>
      </c>
      <c r="K20">
        <v>216000</v>
      </c>
      <c r="L20" t="s">
        <v>97</v>
      </c>
      <c r="M20" s="2" t="str">
        <f t="shared" si="0"/>
        <v>Item
{
    bodyName = Thatmo
    adjustedParams
    {
        landedData = 5
        splashedData = 5
        flyingLowData = 4
        flyingHighData = 4
        spaceLowData = 4
        spaceHighData = 4
        recoveredData = 10
        flyingThreshold = 12000
        spaceThreshold = 216000
    }
}</v>
      </c>
    </row>
    <row r="21" spans="1:13" ht="232" x14ac:dyDescent="0.35">
      <c r="A21" t="s">
        <v>98</v>
      </c>
      <c r="B21" t="s">
        <v>94</v>
      </c>
      <c r="C21">
        <v>5</v>
      </c>
      <c r="D21">
        <f t="shared" si="2"/>
        <v>5</v>
      </c>
      <c r="E21">
        <f t="shared" si="3"/>
        <v>4</v>
      </c>
      <c r="F21">
        <f t="shared" si="1"/>
        <v>4</v>
      </c>
      <c r="G21">
        <f t="shared" si="1"/>
        <v>4</v>
      </c>
      <c r="H21">
        <f t="shared" si="1"/>
        <v>4</v>
      </c>
      <c r="I21">
        <v>11</v>
      </c>
      <c r="J21">
        <v>18000</v>
      </c>
      <c r="K21">
        <v>53100</v>
      </c>
      <c r="L21" t="s">
        <v>99</v>
      </c>
      <c r="M21" s="2" t="str">
        <f t="shared" si="0"/>
        <v>Item
{
    bodyName = Karen
    adjustedParams
    {
        landedData = 5
        splashedData = 5
        flyingLowData = 4
        flyingHighData = 4
        spaceLowData = 4
        spaceHighData = 4
        recoveredData = 11
        flyingThreshold = 18000
        spaceThreshold = 53100
    }
}</v>
      </c>
    </row>
    <row r="22" spans="1:13" ht="232" x14ac:dyDescent="0.35">
      <c r="A22" t="s">
        <v>100</v>
      </c>
      <c r="B22" t="s">
        <v>94</v>
      </c>
      <c r="C22">
        <v>6</v>
      </c>
      <c r="D22">
        <f t="shared" si="2"/>
        <v>6</v>
      </c>
      <c r="E22">
        <f t="shared" si="3"/>
        <v>5</v>
      </c>
      <c r="F22">
        <f t="shared" si="1"/>
        <v>5</v>
      </c>
      <c r="G22">
        <f t="shared" si="1"/>
        <v>5</v>
      </c>
      <c r="H22">
        <f t="shared" si="1"/>
        <v>5</v>
      </c>
      <c r="I22">
        <v>8</v>
      </c>
      <c r="J22">
        <v>20000</v>
      </c>
      <c r="K22">
        <v>208000</v>
      </c>
      <c r="L22" t="s">
        <v>101</v>
      </c>
      <c r="M22" s="2" t="str">
        <f t="shared" si="0"/>
        <v>Item
{
    bodyName = Tekto
    adjustedParams
    {
        landedData = 6
        splashedData = 6
        flyingLowData = 5
        flyingHighData = 5
        spaceLowData = 5
        spaceHighData = 5
        recoveredData = 8
        flyingThreshold = 20000
        spaceThreshold = 208000
    }
}</v>
      </c>
    </row>
    <row r="23" spans="1:13" ht="232" x14ac:dyDescent="0.35">
      <c r="A23" t="s">
        <v>102</v>
      </c>
      <c r="B23" t="s">
        <v>94</v>
      </c>
      <c r="C23">
        <v>5</v>
      </c>
      <c r="D23">
        <f t="shared" si="2"/>
        <v>5</v>
      </c>
      <c r="E23">
        <f t="shared" si="3"/>
        <v>4</v>
      </c>
      <c r="F23">
        <f t="shared" si="1"/>
        <v>4</v>
      </c>
      <c r="G23">
        <f t="shared" si="1"/>
        <v>4</v>
      </c>
      <c r="H23">
        <f t="shared" si="1"/>
        <v>4</v>
      </c>
      <c r="I23">
        <v>8</v>
      </c>
      <c r="J23">
        <v>18000</v>
      </c>
      <c r="K23">
        <v>216000</v>
      </c>
      <c r="L23" t="s">
        <v>101</v>
      </c>
      <c r="M23" s="2" t="str">
        <f t="shared" si="0"/>
        <v>Item
{
    bodyName = Slate
    adjustedParams
    {
        landedData = 5
        splashedData = 5
        flyingLowData = 4
        flyingHighData = 4
        spaceLowData = 4
        spaceHighData = 4
        recoveredData = 8
        flyingThreshold = 18000
        spaceThreshold = 216000
    }
}</v>
      </c>
    </row>
    <row r="24" spans="1:13" ht="232" x14ac:dyDescent="0.35">
      <c r="A24" t="s">
        <v>103</v>
      </c>
      <c r="B24" t="s">
        <v>94</v>
      </c>
      <c r="C24">
        <v>5</v>
      </c>
      <c r="D24">
        <f t="shared" si="2"/>
        <v>5</v>
      </c>
      <c r="E24">
        <f t="shared" si="3"/>
        <v>4</v>
      </c>
      <c r="F24">
        <f t="shared" si="1"/>
        <v>4</v>
      </c>
      <c r="G24">
        <f t="shared" si="1"/>
        <v>4</v>
      </c>
      <c r="H24">
        <f t="shared" si="1"/>
        <v>4</v>
      </c>
      <c r="I24">
        <v>8</v>
      </c>
      <c r="J24">
        <v>18000</v>
      </c>
      <c r="K24">
        <v>20000</v>
      </c>
      <c r="L24" t="s">
        <v>101</v>
      </c>
      <c r="M24" s="2" t="str">
        <f t="shared" si="0"/>
        <v>Item
{
    bodyName = Ovok
    adjustedParams
    {
        landedData = 5
        splashedData = 5
        flyingLowData = 4
        flyingHighData = 4
        spaceLowData = 4
        spaceHighData = 4
        recoveredData = 8
        flyingThreshold = 18000
        spaceThreshold = 20000
    }
}</v>
      </c>
    </row>
    <row r="25" spans="1:13" ht="232" x14ac:dyDescent="0.35">
      <c r="A25" t="s">
        <v>104</v>
      </c>
      <c r="B25" t="s">
        <v>94</v>
      </c>
      <c r="C25">
        <v>5</v>
      </c>
      <c r="D25">
        <f t="shared" si="2"/>
        <v>5</v>
      </c>
      <c r="E25">
        <f t="shared" si="3"/>
        <v>4</v>
      </c>
      <c r="F25">
        <f t="shared" si="1"/>
        <v>4</v>
      </c>
      <c r="G25">
        <f t="shared" si="1"/>
        <v>4</v>
      </c>
      <c r="H25">
        <f t="shared" si="1"/>
        <v>4</v>
      </c>
      <c r="I25">
        <v>8</v>
      </c>
      <c r="J25">
        <v>18000</v>
      </c>
      <c r="K25">
        <v>7500</v>
      </c>
      <c r="L25" t="s">
        <v>101</v>
      </c>
      <c r="M25" s="2" t="str">
        <f t="shared" si="0"/>
        <v>Item
{
    bodyName = Hale
    adjustedParams
    {
        landedData = 5
        splashedData = 5
        flyingLowData = 4
        flyingHighData = 4
        spaceLowData = 4
        spaceHighData = 4
        recoveredData = 8
        flyingThreshold = 18000
        spaceThreshold = 7500
    }
}</v>
      </c>
    </row>
    <row r="26" spans="1:13" ht="232" x14ac:dyDescent="0.35">
      <c r="A26" t="s">
        <v>105</v>
      </c>
      <c r="B26" t="s">
        <v>94</v>
      </c>
      <c r="C26">
        <v>5</v>
      </c>
      <c r="D26">
        <f t="shared" si="2"/>
        <v>5</v>
      </c>
      <c r="E26">
        <f t="shared" si="3"/>
        <v>4</v>
      </c>
      <c r="F26">
        <f t="shared" si="1"/>
        <v>4</v>
      </c>
      <c r="G26">
        <f t="shared" si="1"/>
        <v>4</v>
      </c>
      <c r="H26">
        <f t="shared" si="1"/>
        <v>4</v>
      </c>
      <c r="I26">
        <v>9</v>
      </c>
      <c r="J26">
        <v>18000</v>
      </c>
      <c r="K26">
        <v>216000</v>
      </c>
      <c r="L26" t="s">
        <v>106</v>
      </c>
      <c r="M26" s="2" t="str">
        <f t="shared" si="0"/>
        <v>Item
{
    bodyName = Wal
    adjustedParams
    {
        landedData = 5
        splashedData = 5
        flyingLowData = 4
        flyingHighData = 4
        spaceLowData = 4
        spaceHighData = 4
        recoveredData = 9
        flyingThreshold = 18000
        spaceThreshold = 216000
    }
}</v>
      </c>
    </row>
    <row r="27" spans="1:13" ht="232" x14ac:dyDescent="0.35">
      <c r="A27" t="s">
        <v>107</v>
      </c>
      <c r="B27" t="s">
        <v>94</v>
      </c>
      <c r="C27">
        <v>5</v>
      </c>
      <c r="D27">
        <f t="shared" si="2"/>
        <v>5</v>
      </c>
      <c r="E27">
        <f t="shared" si="3"/>
        <v>4</v>
      </c>
      <c r="F27">
        <f t="shared" si="1"/>
        <v>4</v>
      </c>
      <c r="G27">
        <f t="shared" si="1"/>
        <v>4</v>
      </c>
      <c r="H27">
        <f t="shared" si="1"/>
        <v>4</v>
      </c>
      <c r="I27">
        <v>9</v>
      </c>
      <c r="J27">
        <v>18000</v>
      </c>
      <c r="K27">
        <v>20000</v>
      </c>
      <c r="L27" t="s">
        <v>106</v>
      </c>
      <c r="M27" s="2" t="str">
        <f t="shared" si="0"/>
        <v>Item
{
    bodyName = Tal
    adjustedParams
    {
        landedData = 5
        splashedData = 5
        flyingLowData = 4
        flyingHighData = 4
        spaceLowData = 4
        spaceHighData = 4
        recoveredData = 9
        flyingThreshold = 18000
        spaceThreshold = 20000
    }
}</v>
      </c>
    </row>
    <row r="28" spans="1:13" ht="232" x14ac:dyDescent="0.35">
      <c r="A28" t="s">
        <v>108</v>
      </c>
      <c r="B28" t="s">
        <v>94</v>
      </c>
      <c r="C28">
        <v>5</v>
      </c>
      <c r="D28">
        <f t="shared" si="2"/>
        <v>5</v>
      </c>
      <c r="E28">
        <f t="shared" si="3"/>
        <v>4</v>
      </c>
      <c r="F28">
        <f t="shared" si="1"/>
        <v>4</v>
      </c>
      <c r="G28">
        <f t="shared" si="1"/>
        <v>4</v>
      </c>
      <c r="H28">
        <f t="shared" si="1"/>
        <v>4</v>
      </c>
      <c r="I28">
        <v>9</v>
      </c>
      <c r="J28">
        <v>18000</v>
      </c>
      <c r="K28">
        <v>50000</v>
      </c>
      <c r="L28" t="s">
        <v>106</v>
      </c>
      <c r="M28" s="2" t="str">
        <f t="shared" si="0"/>
        <v>Item
{
    bodyName = Priax
    adjustedParams
    {
        landedData = 5
        splashedData = 5
        flyingLowData = 4
        flyingHighData = 4
        spaceLowData = 4
        spaceHighData = 4
        recoveredData = 9
        flyingThreshold = 18000
        spaceThreshold = 50000
    }
}</v>
      </c>
    </row>
    <row r="29" spans="1:13" ht="232" x14ac:dyDescent="0.35">
      <c r="A29" t="s">
        <v>109</v>
      </c>
      <c r="B29" t="s">
        <v>94</v>
      </c>
      <c r="C29">
        <v>5</v>
      </c>
      <c r="D29">
        <f t="shared" si="2"/>
        <v>5</v>
      </c>
      <c r="E29">
        <f t="shared" si="3"/>
        <v>4</v>
      </c>
      <c r="F29">
        <f t="shared" si="1"/>
        <v>4</v>
      </c>
      <c r="G29">
        <f t="shared" si="1"/>
        <v>4</v>
      </c>
      <c r="H29">
        <f t="shared" si="1"/>
        <v>4</v>
      </c>
      <c r="I29">
        <v>9</v>
      </c>
      <c r="J29">
        <v>18000</v>
      </c>
      <c r="K29">
        <v>208000</v>
      </c>
      <c r="L29" t="s">
        <v>106</v>
      </c>
      <c r="M29" s="2" t="str">
        <f t="shared" si="0"/>
        <v>Item
{
    bodyName = Polta
    adjustedParams
    {
        landedData = 5
        splashedData = 5
        flyingLowData = 4
        flyingHighData = 4
        spaceLowData = 4
        spaceHighData = 4
        recoveredData = 9
        flyingThreshold = 18000
        spaceThreshold = 208000
    }
}</v>
      </c>
    </row>
    <row r="30" spans="1:13" ht="232" x14ac:dyDescent="0.35">
      <c r="A30" t="s">
        <v>110</v>
      </c>
      <c r="B30" t="s">
        <v>94</v>
      </c>
      <c r="C30">
        <v>6</v>
      </c>
      <c r="D30">
        <f t="shared" si="2"/>
        <v>6</v>
      </c>
      <c r="E30">
        <f t="shared" si="3"/>
        <v>5</v>
      </c>
      <c r="F30">
        <f t="shared" si="1"/>
        <v>5</v>
      </c>
      <c r="G30">
        <f t="shared" si="1"/>
        <v>5</v>
      </c>
      <c r="H30">
        <f t="shared" si="1"/>
        <v>5</v>
      </c>
      <c r="I30">
        <v>8</v>
      </c>
      <c r="J30">
        <v>113000</v>
      </c>
      <c r="K30">
        <v>1450000</v>
      </c>
      <c r="L30" t="s">
        <v>114</v>
      </c>
      <c r="M30" s="2" t="str">
        <f t="shared" si="0"/>
        <v>Item
{
    bodyName = Urlum
    adjustedParams
    {
        landedData = 6
        splashedData = 6
        flyingLowData = 5
        flyingHighData = 5
        spaceLowData = 5
        spaceHighData = 5
        recoveredData = 8
        flyingThreshold = 113000
        spaceThreshold = 1450000
    }
}</v>
      </c>
    </row>
    <row r="31" spans="1:13" ht="232" x14ac:dyDescent="0.35">
      <c r="A31" t="s">
        <v>111</v>
      </c>
      <c r="B31" t="s">
        <v>94</v>
      </c>
      <c r="C31">
        <v>6</v>
      </c>
      <c r="D31">
        <f t="shared" si="2"/>
        <v>6</v>
      </c>
      <c r="E31">
        <f t="shared" si="3"/>
        <v>5</v>
      </c>
      <c r="F31">
        <f t="shared" si="1"/>
        <v>5</v>
      </c>
      <c r="G31">
        <f t="shared" si="1"/>
        <v>5</v>
      </c>
      <c r="H31">
        <f t="shared" si="1"/>
        <v>5</v>
      </c>
      <c r="I31">
        <v>7</v>
      </c>
      <c r="J31">
        <v>275000</v>
      </c>
      <c r="K31">
        <v>3500000</v>
      </c>
      <c r="L31" t="s">
        <v>114</v>
      </c>
      <c r="M31" s="2" t="str">
        <f t="shared" si="0"/>
        <v>Item
{
    bodyName = Sarnus
    adjustedParams
    {
        landedData = 6
        splashedData = 6
        flyingLowData = 5
        flyingHighData = 5
        spaceLowData = 5
        spaceHighData = 5
        recoveredData = 7
        flyingThreshold = 275000
        spaceThreshold = 3500000
    }
}</v>
      </c>
    </row>
    <row r="32" spans="1:13" ht="232" x14ac:dyDescent="0.35">
      <c r="A32" t="s">
        <v>112</v>
      </c>
      <c r="B32" t="s">
        <v>94</v>
      </c>
      <c r="C32">
        <v>6</v>
      </c>
      <c r="D32">
        <f t="shared" si="2"/>
        <v>6</v>
      </c>
      <c r="E32">
        <f t="shared" si="3"/>
        <v>5</v>
      </c>
      <c r="F32">
        <f t="shared" si="1"/>
        <v>5</v>
      </c>
      <c r="G32">
        <f t="shared" si="1"/>
        <v>5</v>
      </c>
      <c r="H32">
        <f t="shared" si="1"/>
        <v>5</v>
      </c>
      <c r="I32">
        <v>11</v>
      </c>
      <c r="J32">
        <v>18000</v>
      </c>
      <c r="K32">
        <v>118000</v>
      </c>
      <c r="L32" t="s">
        <v>114</v>
      </c>
      <c r="M32" s="2" t="str">
        <f t="shared" si="0"/>
        <v>Item
{
    bodyName = Plock
    adjustedParams
    {
        landedData = 6
        splashedData = 6
        flyingLowData = 5
        flyingHighData = 5
        spaceLowData = 5
        spaceHighData = 5
        recoveredData = 11
        flyingThreshold = 18000
        spaceThreshold = 118000
    }
}</v>
      </c>
    </row>
    <row r="33" spans="1:13" ht="232" x14ac:dyDescent="0.35">
      <c r="A33" t="s">
        <v>113</v>
      </c>
      <c r="B33" t="s">
        <v>94</v>
      </c>
      <c r="C33">
        <v>6</v>
      </c>
      <c r="D33">
        <f t="shared" si="2"/>
        <v>6</v>
      </c>
      <c r="E33">
        <f t="shared" si="3"/>
        <v>5</v>
      </c>
      <c r="F33">
        <f t="shared" si="1"/>
        <v>5</v>
      </c>
      <c r="G33">
        <f t="shared" si="1"/>
        <v>5</v>
      </c>
      <c r="H33">
        <f t="shared" si="1"/>
        <v>5</v>
      </c>
      <c r="I33">
        <v>9</v>
      </c>
      <c r="J33">
        <v>100000</v>
      </c>
      <c r="K33">
        <v>1500000</v>
      </c>
      <c r="L33" t="s">
        <v>114</v>
      </c>
      <c r="M33" s="2" t="str">
        <f t="shared" si="0"/>
        <v>Item
{
    bodyName = Neidon
    adjustedParams
    {
        landedData = 6
        splashedData = 6
        flyingLowData = 5
        flyingHighData = 5
        spaceLowData = 5
        spaceHighData = 5
        recoveredData = 9
        flyingThreshold = 100000
        spaceThreshold = 1500000
    }
}</v>
      </c>
    </row>
    <row r="34" spans="1:13" ht="232" x14ac:dyDescent="0.35">
      <c r="A34" t="s">
        <v>115</v>
      </c>
      <c r="B34" t="s">
        <v>116</v>
      </c>
      <c r="C34">
        <v>5.5</v>
      </c>
      <c r="D34">
        <f t="shared" si="2"/>
        <v>5.5</v>
      </c>
      <c r="E34">
        <f t="shared" si="3"/>
        <v>4.5</v>
      </c>
      <c r="F34">
        <f t="shared" si="1"/>
        <v>4.5</v>
      </c>
      <c r="G34">
        <f t="shared" si="1"/>
        <v>4.5</v>
      </c>
      <c r="H34">
        <f t="shared" si="1"/>
        <v>4.5</v>
      </c>
      <c r="I34">
        <v>12.4</v>
      </c>
      <c r="J34">
        <v>18000</v>
      </c>
      <c r="K34">
        <v>10000</v>
      </c>
      <c r="L34" t="s">
        <v>117</v>
      </c>
      <c r="M34" s="2" t="str">
        <f t="shared" si="0"/>
        <v>Item
{
    bodyName = Ki'Ki
    adjustedParams
    {
        landedData = 5.5
        splashedData = 5.5
        flyingLowData = 4.5
        flyingHighData = 4.5
        spaceLowData = 4.5
        spaceHighData = 4.5
        recoveredData = 12.4
        flyingThreshold = 18000
        spaceThreshold = 10000
    }
}</v>
      </c>
    </row>
    <row r="35" spans="1:13" ht="232" x14ac:dyDescent="0.35">
      <c r="A35" t="s">
        <v>118</v>
      </c>
      <c r="B35" t="s">
        <v>116</v>
      </c>
      <c r="C35">
        <v>5.5</v>
      </c>
      <c r="D35">
        <f t="shared" si="2"/>
        <v>5.5</v>
      </c>
      <c r="E35">
        <f t="shared" si="3"/>
        <v>4.5</v>
      </c>
      <c r="F35">
        <f t="shared" si="1"/>
        <v>4.5</v>
      </c>
      <c r="G35">
        <f t="shared" si="1"/>
        <v>4.5</v>
      </c>
      <c r="H35">
        <f t="shared" si="1"/>
        <v>4.5</v>
      </c>
      <c r="I35">
        <v>12.25</v>
      </c>
      <c r="J35">
        <v>18000</v>
      </c>
      <c r="K35">
        <v>1500</v>
      </c>
      <c r="L35" t="s">
        <v>117</v>
      </c>
      <c r="M35" s="2" t="str">
        <f t="shared" si="0"/>
        <v>Item
{
    bodyName = Kal
    adjustedParams
    {
        landedData = 5.5
        splashedData = 5.5
        flyingLowData = 4.5
        flyingHighData = 4.5
        spaceLowData = 4.5
        spaceHighData = 4.5
        recoveredData = 12.25
        flyingThreshold = 18000
        spaceThreshold = 1500
    }
}</v>
      </c>
    </row>
    <row r="36" spans="1:13" ht="232" x14ac:dyDescent="0.35">
      <c r="A36" t="s">
        <v>119</v>
      </c>
      <c r="B36" t="s">
        <v>116</v>
      </c>
      <c r="C36">
        <v>6.5</v>
      </c>
      <c r="D36">
        <f t="shared" si="2"/>
        <v>6.5</v>
      </c>
      <c r="E36">
        <f t="shared" si="3"/>
        <v>5.5</v>
      </c>
      <c r="F36">
        <f t="shared" si="1"/>
        <v>5.5</v>
      </c>
      <c r="G36">
        <f t="shared" si="1"/>
        <v>5.5</v>
      </c>
      <c r="H36">
        <f t="shared" si="1"/>
        <v>5.5</v>
      </c>
      <c r="I36">
        <v>12.25</v>
      </c>
      <c r="J36">
        <v>18000</v>
      </c>
      <c r="K36">
        <v>100000</v>
      </c>
      <c r="L36" t="s">
        <v>120</v>
      </c>
      <c r="M36" s="2" t="str">
        <f t="shared" si="0"/>
        <v>Item
{
    bodyName = Havous
    adjustedParams
    {
        landedData = 6.5
        splashedData = 6.5
        flyingLowData = 5.5
        flyingHighData = 5.5
        spaceLowData = 5.5
        spaceHighData = 5.5
        recoveredData = 12.25
        flyingThreshold = 18000
        spaceThreshold = 100000
    }
}</v>
      </c>
    </row>
    <row r="37" spans="1:13" ht="232" x14ac:dyDescent="0.35">
      <c r="A37" t="s">
        <v>121</v>
      </c>
      <c r="B37" t="s">
        <v>116</v>
      </c>
      <c r="C37">
        <v>5</v>
      </c>
      <c r="D37">
        <f t="shared" si="2"/>
        <v>5</v>
      </c>
      <c r="E37">
        <f t="shared" si="3"/>
        <v>4</v>
      </c>
      <c r="F37">
        <f t="shared" si="1"/>
        <v>4</v>
      </c>
      <c r="G37">
        <f t="shared" si="1"/>
        <v>4</v>
      </c>
      <c r="H37">
        <f t="shared" si="1"/>
        <v>4</v>
      </c>
      <c r="I37">
        <v>9.75</v>
      </c>
      <c r="J37">
        <v>18000</v>
      </c>
      <c r="K37">
        <v>1300</v>
      </c>
      <c r="L37" t="s">
        <v>122</v>
      </c>
      <c r="M37" s="2" t="str">
        <f t="shared" si="0"/>
        <v>Item
{
    bodyName = Geito
    adjustedParams
    {
        landedData = 5
        splashedData = 5
        flyingLowData = 4
        flyingHighData = 4
        spaceLowData = 4
        spaceHighData = 4
        recoveredData = 9.75
        flyingThreshold = 18000
        spaceThreshold = 1300
    }
}</v>
      </c>
    </row>
    <row r="38" spans="1:13" ht="232" x14ac:dyDescent="0.35">
      <c r="A38" t="s">
        <v>129</v>
      </c>
      <c r="B38" t="s">
        <v>116</v>
      </c>
      <c r="C38">
        <v>5.5</v>
      </c>
      <c r="D38">
        <f t="shared" si="2"/>
        <v>5.5</v>
      </c>
      <c r="E38">
        <f t="shared" si="3"/>
        <v>4.5</v>
      </c>
      <c r="F38">
        <f t="shared" si="1"/>
        <v>4.5</v>
      </c>
      <c r="G38">
        <f t="shared" si="1"/>
        <v>4.5</v>
      </c>
      <c r="H38">
        <f t="shared" si="1"/>
        <v>4.5</v>
      </c>
      <c r="I38">
        <v>12</v>
      </c>
      <c r="J38">
        <v>18000</v>
      </c>
      <c r="K38">
        <v>20000</v>
      </c>
      <c r="L38" t="s">
        <v>130</v>
      </c>
      <c r="M38" s="2" t="str">
        <f t="shared" si="0"/>
        <v>Item
{
    bodyName = Archae
    adjustedParams
    {
        landedData = 5.5
        splashedData = 5.5
        flyingLowData = 4.5
        flyingHighData = 4.5
        spaceLowData = 4.5
        spaceHighData = 4.5
        recoveredData = 12
        flyingThreshold = 18000
        spaceThreshold = 20000
    }
}</v>
      </c>
    </row>
    <row r="39" spans="1:13" ht="232" x14ac:dyDescent="0.35">
      <c r="A39" t="s">
        <v>125</v>
      </c>
      <c r="B39" t="s">
        <v>116</v>
      </c>
      <c r="C39">
        <v>6.5</v>
      </c>
      <c r="D39">
        <f t="shared" si="2"/>
        <v>6.5</v>
      </c>
      <c r="E39">
        <f t="shared" si="3"/>
        <v>5.5</v>
      </c>
      <c r="F39">
        <f t="shared" si="1"/>
        <v>5.5</v>
      </c>
      <c r="G39">
        <f t="shared" si="1"/>
        <v>5.5</v>
      </c>
      <c r="H39">
        <f t="shared" si="1"/>
        <v>5.5</v>
      </c>
      <c r="I39">
        <v>12.5</v>
      </c>
      <c r="J39">
        <v>7500</v>
      </c>
      <c r="K39">
        <v>288000</v>
      </c>
      <c r="L39" t="s">
        <v>120</v>
      </c>
      <c r="M39" s="2" t="str">
        <f t="shared" si="0"/>
        <v>Item
{
    bodyName = Ervo
    adjustedParams
    {
        landedData = 6.5
        splashedData = 6.5
        flyingLowData = 5.5
        flyingHighData = 5.5
        spaceLowData = 5.5
        spaceHighData = 5.5
        recoveredData = 12.5
        flyingThreshold = 7500
        spaceThreshold = 288000
    }
}</v>
      </c>
    </row>
    <row r="40" spans="1:13" ht="232" x14ac:dyDescent="0.35">
      <c r="A40" t="s">
        <v>126</v>
      </c>
      <c r="B40" t="s">
        <v>116</v>
      </c>
      <c r="C40">
        <v>4.5</v>
      </c>
      <c r="D40">
        <f t="shared" si="2"/>
        <v>4.5</v>
      </c>
      <c r="E40">
        <f t="shared" si="3"/>
        <v>3.5</v>
      </c>
      <c r="F40">
        <f t="shared" si="1"/>
        <v>3.5</v>
      </c>
      <c r="G40">
        <f t="shared" si="1"/>
        <v>3.5</v>
      </c>
      <c r="H40">
        <f t="shared" si="1"/>
        <v>3.5</v>
      </c>
      <c r="I40">
        <v>12.25</v>
      </c>
      <c r="J40">
        <v>18000</v>
      </c>
      <c r="K40">
        <v>8000</v>
      </c>
      <c r="L40" t="s">
        <v>127</v>
      </c>
      <c r="M40" s="2" t="str">
        <f t="shared" si="0"/>
        <v>Item
{
    bodyName = Edas
    adjustedParams
    {
        landedData = 4.5
        splashedData = 4.5
        flyingLowData = 3.5
        flyingHighData = 3.5
        spaceLowData = 3.5
        spaceHighData = 3.5
        recoveredData = 12.25
        flyingThreshold = 18000
        spaceThreshold = 8000
    }
}</v>
      </c>
    </row>
    <row r="41" spans="1:13" ht="232" x14ac:dyDescent="0.35">
      <c r="A41" t="s">
        <v>128</v>
      </c>
      <c r="B41" t="s">
        <v>116</v>
      </c>
      <c r="C41">
        <v>4.5</v>
      </c>
      <c r="D41">
        <f t="shared" si="2"/>
        <v>4.5</v>
      </c>
      <c r="E41">
        <f t="shared" si="3"/>
        <v>3.5</v>
      </c>
      <c r="F41">
        <f t="shared" si="1"/>
        <v>3.5</v>
      </c>
      <c r="G41">
        <f t="shared" si="1"/>
        <v>3.5</v>
      </c>
      <c r="H41">
        <f t="shared" si="1"/>
        <v>3.5</v>
      </c>
      <c r="I41">
        <v>10</v>
      </c>
      <c r="J41">
        <v>18000</v>
      </c>
      <c r="K41">
        <v>80000</v>
      </c>
      <c r="L41" t="s">
        <v>127</v>
      </c>
      <c r="M41" s="2" t="str">
        <f t="shared" si="0"/>
        <v>Item
{
    bodyName = Crokslev
    adjustedParams
    {
        landedData = 4.5
        splashedData = 4.5
        flyingLowData = 3.5
        flyingHighData = 3.5
        spaceLowData = 3.5
        spaceHighData = 3.5
        recoveredData = 10
        flyingThreshold = 18000
        spaceThreshold = 80000
    }
}</v>
      </c>
    </row>
    <row r="42" spans="1:13" ht="232" x14ac:dyDescent="0.35">
      <c r="A42" t="s">
        <v>131</v>
      </c>
      <c r="B42" t="s">
        <v>116</v>
      </c>
      <c r="C42">
        <v>4.5</v>
      </c>
      <c r="D42">
        <f t="shared" si="2"/>
        <v>4.5</v>
      </c>
      <c r="E42">
        <f t="shared" si="3"/>
        <v>3.5</v>
      </c>
      <c r="F42">
        <f t="shared" si="1"/>
        <v>3.5</v>
      </c>
      <c r="G42">
        <f t="shared" si="1"/>
        <v>3.5</v>
      </c>
      <c r="H42">
        <f t="shared" si="1"/>
        <v>3.5</v>
      </c>
      <c r="I42">
        <v>10</v>
      </c>
      <c r="J42">
        <v>18000</v>
      </c>
      <c r="K42">
        <v>80000</v>
      </c>
      <c r="L42" t="s">
        <v>127</v>
      </c>
      <c r="M42" s="2" t="str">
        <f t="shared" si="0"/>
        <v>Item
{
    bodyName = Zore
    adjustedParams
    {
        landedData = 4.5
        splashedData = 4.5
        flyingLowData = 3.5
        flyingHighData = 3.5
        spaceLowData = 3.5
        spaceHighData = 3.5
        recoveredData = 10
        flyingThreshold = 18000
        spaceThreshold = 80000
    }
}</v>
      </c>
    </row>
    <row r="43" spans="1:13" ht="232" x14ac:dyDescent="0.35">
      <c r="A43" t="s">
        <v>132</v>
      </c>
      <c r="B43" t="s">
        <v>116</v>
      </c>
      <c r="C43">
        <v>4.5</v>
      </c>
      <c r="D43">
        <f t="shared" si="2"/>
        <v>4.5</v>
      </c>
      <c r="E43">
        <f t="shared" si="3"/>
        <v>3.5</v>
      </c>
      <c r="F43">
        <f t="shared" si="1"/>
        <v>3.5</v>
      </c>
      <c r="G43">
        <f t="shared" si="1"/>
        <v>3.5</v>
      </c>
      <c r="H43">
        <f t="shared" si="1"/>
        <v>3.5</v>
      </c>
      <c r="I43">
        <v>10</v>
      </c>
      <c r="J43">
        <v>18000</v>
      </c>
      <c r="K43">
        <v>80000</v>
      </c>
      <c r="L43" t="s">
        <v>127</v>
      </c>
      <c r="M43" s="2" t="str">
        <f t="shared" si="0"/>
        <v>Item
{
    bodyName = Vant
    adjustedParams
    {
        landedData = 4.5
        splashedData = 4.5
        flyingLowData = 3.5
        flyingHighData = 3.5
        spaceLowData = 3.5
        spaceHighData = 3.5
        recoveredData = 10
        flyingThreshold = 18000
        spaceThreshold = 80000
    }
}</v>
      </c>
    </row>
    <row r="44" spans="1:13" ht="232" x14ac:dyDescent="0.35">
      <c r="A44" t="s">
        <v>135</v>
      </c>
      <c r="B44" t="s">
        <v>116</v>
      </c>
      <c r="C44">
        <v>5.5</v>
      </c>
      <c r="D44">
        <f t="shared" si="2"/>
        <v>5.5</v>
      </c>
      <c r="E44">
        <f t="shared" si="3"/>
        <v>4.5</v>
      </c>
      <c r="F44">
        <f t="shared" si="1"/>
        <v>4.5</v>
      </c>
      <c r="G44">
        <f t="shared" si="1"/>
        <v>4.5</v>
      </c>
      <c r="H44">
        <f t="shared" si="1"/>
        <v>4.5</v>
      </c>
      <c r="I44">
        <v>12.25</v>
      </c>
      <c r="J44">
        <v>18000</v>
      </c>
      <c r="K44">
        <v>8000</v>
      </c>
      <c r="L44" t="s">
        <v>136</v>
      </c>
      <c r="M44" s="2" t="str">
        <f t="shared" si="0"/>
        <v>Item
{
    bodyName = Lon
    adjustedParams
    {
        landedData = 5.5
        splashedData = 5.5
        flyingLowData = 4.5
        flyingHighData = 4.5
        spaceLowData = 4.5
        spaceHighData = 4.5
        recoveredData = 12.25
        flyingThreshold = 18000
        spaceThreshold = 8000
    }
}</v>
      </c>
    </row>
    <row r="45" spans="1:13" ht="232" x14ac:dyDescent="0.35">
      <c r="A45" t="s">
        <v>133</v>
      </c>
      <c r="B45" t="s">
        <v>116</v>
      </c>
      <c r="C45">
        <v>6.5</v>
      </c>
      <c r="D45">
        <f t="shared" si="2"/>
        <v>6.5</v>
      </c>
      <c r="E45">
        <f t="shared" si="3"/>
        <v>5.5</v>
      </c>
      <c r="F45">
        <f t="shared" si="1"/>
        <v>5.5</v>
      </c>
      <c r="G45">
        <f t="shared" si="1"/>
        <v>5.5</v>
      </c>
      <c r="H45">
        <f t="shared" si="1"/>
        <v>5.5</v>
      </c>
      <c r="I45">
        <v>12.25</v>
      </c>
      <c r="J45">
        <v>18000</v>
      </c>
      <c r="K45">
        <v>50000</v>
      </c>
      <c r="L45" t="s">
        <v>120</v>
      </c>
      <c r="M45" s="2" t="str">
        <f t="shared" si="0"/>
        <v>Item
{
    bodyName = Soden
    adjustedParams
    {
        landedData = 6.5
        splashedData = 6.5
        flyingLowData = 5.5
        flyingHighData = 5.5
        spaceLowData = 5.5
        spaceHighData = 5.5
        recoveredData = 12.25
        flyingThreshold = 18000
        spaceThreshold = 50000
    }
}</v>
      </c>
    </row>
    <row r="46" spans="1:13" ht="232" x14ac:dyDescent="0.35">
      <c r="A46" t="s">
        <v>123</v>
      </c>
      <c r="B46" t="s">
        <v>116</v>
      </c>
      <c r="C46">
        <v>5.5</v>
      </c>
      <c r="D46">
        <f>$C46</f>
        <v>5.5</v>
      </c>
      <c r="E46">
        <f>$C46-1</f>
        <v>4.5</v>
      </c>
      <c r="F46">
        <f>$C46-1</f>
        <v>4.5</v>
      </c>
      <c r="G46">
        <f>$C46-1</f>
        <v>4.5</v>
      </c>
      <c r="H46">
        <f>$C46-1</f>
        <v>4.5</v>
      </c>
      <c r="I46">
        <v>12.25</v>
      </c>
      <c r="J46">
        <v>18000</v>
      </c>
      <c r="K46">
        <v>500</v>
      </c>
      <c r="L46" t="s">
        <v>124</v>
      </c>
      <c r="M46" s="2" t="str">
        <f t="shared" si="0"/>
        <v>Item
{
    bodyName = Flake
    adjustedParams
    {
        landedData = 5.5
        splashedData = 5.5
        flyingLowData = 4.5
        flyingHighData = 4.5
        spaceLowData = 4.5
        spaceHighData = 4.5
        recoveredData = 12.25
        flyingThreshold = 18000
        spaceThreshold = 500
    }
}</v>
      </c>
    </row>
    <row r="47" spans="1:13" ht="232" x14ac:dyDescent="0.35">
      <c r="A47" t="s">
        <v>134</v>
      </c>
      <c r="B47" t="s">
        <v>116</v>
      </c>
      <c r="C47">
        <v>6.5</v>
      </c>
      <c r="D47">
        <f t="shared" si="2"/>
        <v>6.5</v>
      </c>
      <c r="E47">
        <f t="shared" si="3"/>
        <v>5.5</v>
      </c>
      <c r="F47">
        <f t="shared" si="1"/>
        <v>5.5</v>
      </c>
      <c r="G47">
        <f t="shared" si="1"/>
        <v>5.5</v>
      </c>
      <c r="H47">
        <f t="shared" si="1"/>
        <v>5.5</v>
      </c>
      <c r="I47">
        <v>12.25</v>
      </c>
      <c r="J47">
        <v>18000</v>
      </c>
      <c r="K47">
        <v>150000</v>
      </c>
      <c r="L47" t="s">
        <v>120</v>
      </c>
      <c r="M47" s="2" t="str">
        <f t="shared" si="0"/>
        <v>Item
{
    bodyName = Mracksis
    adjustedParams
    {
        landedData = 6.5
        splashedData = 6.5
        flyingLowData = 5.5
        flyingHighData = 5.5
        spaceLowData = 5.5
        spaceHighData = 5.5
        recoveredData = 12.25
        flyingThreshold = 18000
        spaceThreshold = 150000
    }
}</v>
      </c>
    </row>
    <row r="48" spans="1:13" ht="232" x14ac:dyDescent="0.35">
      <c r="A48" t="s">
        <v>137</v>
      </c>
      <c r="B48" t="s">
        <v>116</v>
      </c>
      <c r="C48">
        <v>5</v>
      </c>
      <c r="D48">
        <f t="shared" si="2"/>
        <v>5</v>
      </c>
      <c r="E48">
        <f t="shared" si="3"/>
        <v>4</v>
      </c>
      <c r="F48">
        <f t="shared" si="1"/>
        <v>4</v>
      </c>
      <c r="G48">
        <f t="shared" si="1"/>
        <v>4</v>
      </c>
      <c r="H48">
        <f t="shared" si="1"/>
        <v>4</v>
      </c>
      <c r="I48">
        <v>12.25</v>
      </c>
      <c r="J48">
        <v>18000</v>
      </c>
      <c r="K48">
        <v>7500</v>
      </c>
      <c r="L48" t="s">
        <v>122</v>
      </c>
      <c r="M48" s="2" t="str">
        <f t="shared" si="0"/>
        <v>Item
{
    bodyName = Lint-Mikey
    adjustedParams
    {
        landedData = 5
        splashedData = 5
        flyingLowData = 4
        flyingHighData = 4
        spaceLowData = 4
        spaceHighData = 4
        recoveredData = 12.25
        flyingThreshold = 18000
        spaceThreshold = 7500
    }
}</v>
      </c>
    </row>
    <row r="49" spans="1:13" ht="232" x14ac:dyDescent="0.35">
      <c r="A49" t="s">
        <v>138</v>
      </c>
      <c r="B49" t="s">
        <v>139</v>
      </c>
      <c r="C49">
        <v>8</v>
      </c>
      <c r="D49">
        <f t="shared" si="2"/>
        <v>8</v>
      </c>
      <c r="E49">
        <f t="shared" si="3"/>
        <v>7</v>
      </c>
      <c r="F49">
        <f t="shared" si="1"/>
        <v>7</v>
      </c>
      <c r="G49">
        <f t="shared" si="1"/>
        <v>7</v>
      </c>
      <c r="H49">
        <f t="shared" si="1"/>
        <v>7</v>
      </c>
      <c r="I49">
        <v>18</v>
      </c>
      <c r="J49">
        <v>10000</v>
      </c>
      <c r="K49">
        <v>250000</v>
      </c>
      <c r="L49" t="s">
        <v>140</v>
      </c>
      <c r="M49" s="2" t="str">
        <f t="shared" si="0"/>
        <v>Item
{
    bodyName = Epona
    adjustedParams
    {
        landedData = 8
        splashedData = 8
        flyingLowData = 7
        flyingHighData = 7
        spaceLowData = 7
        spaceHighData = 7
        recoveredData = 18
        flyingThreshold = 10000
        spaceThreshold = 250000
    }
}</v>
      </c>
    </row>
    <row r="50" spans="1:13" ht="232" x14ac:dyDescent="0.35">
      <c r="A50" t="s">
        <v>141</v>
      </c>
      <c r="B50" t="s">
        <v>139</v>
      </c>
      <c r="C50">
        <v>6</v>
      </c>
      <c r="D50">
        <f t="shared" si="2"/>
        <v>6</v>
      </c>
      <c r="E50">
        <f t="shared" si="3"/>
        <v>5</v>
      </c>
      <c r="F50">
        <f t="shared" si="1"/>
        <v>5</v>
      </c>
      <c r="G50">
        <f t="shared" si="1"/>
        <v>5</v>
      </c>
      <c r="H50">
        <f t="shared" si="1"/>
        <v>5</v>
      </c>
      <c r="I50">
        <v>20</v>
      </c>
      <c r="J50">
        <v>18000</v>
      </c>
      <c r="K50">
        <v>40000</v>
      </c>
      <c r="L50" t="s">
        <v>142</v>
      </c>
      <c r="M50" s="2" t="str">
        <f t="shared" si="0"/>
        <v>Item
{
    bodyName = Damona
    adjustedParams
    {
        landedData = 6
        splashedData = 6
        flyingLowData = 5
        flyingHighData = 5
        spaceLowData = 5
        spaceHighData = 5
        recoveredData = 20
        flyingThreshold = 18000
        spaceThreshold = 40000
    }
}</v>
      </c>
    </row>
    <row r="51" spans="1:13" ht="232" x14ac:dyDescent="0.35">
      <c r="A51" t="s">
        <v>143</v>
      </c>
      <c r="B51" t="s">
        <v>139</v>
      </c>
      <c r="C51">
        <v>7</v>
      </c>
      <c r="D51">
        <f t="shared" si="2"/>
        <v>7</v>
      </c>
      <c r="E51">
        <f t="shared" si="3"/>
        <v>6</v>
      </c>
      <c r="F51">
        <f t="shared" si="1"/>
        <v>6</v>
      </c>
      <c r="G51">
        <f t="shared" si="1"/>
        <v>6</v>
      </c>
      <c r="H51">
        <f t="shared" si="1"/>
        <v>6</v>
      </c>
      <c r="I51">
        <v>16</v>
      </c>
      <c r="J51">
        <v>18000</v>
      </c>
      <c r="K51">
        <v>60000</v>
      </c>
      <c r="L51" t="s">
        <v>140</v>
      </c>
      <c r="M51" s="2" t="str">
        <f t="shared" si="0"/>
        <v>Item
{
    bodyName = Cernunnos
    adjustedParams
    {
        landedData = 7
        splashedData = 7
        flyingLowData = 6
        flyingHighData = 6
        spaceLowData = 6
        spaceHighData = 6
        recoveredData = 16
        flyingThreshold = 18000
        spaceThreshold = 60000
    }
}</v>
      </c>
    </row>
    <row r="52" spans="1:13" ht="232" x14ac:dyDescent="0.35">
      <c r="A52" t="s">
        <v>144</v>
      </c>
      <c r="B52" t="s">
        <v>139</v>
      </c>
      <c r="C52">
        <v>6</v>
      </c>
      <c r="D52">
        <f t="shared" si="2"/>
        <v>6</v>
      </c>
      <c r="E52">
        <f t="shared" si="3"/>
        <v>5</v>
      </c>
      <c r="F52">
        <f t="shared" si="1"/>
        <v>5</v>
      </c>
      <c r="G52">
        <f t="shared" si="1"/>
        <v>5</v>
      </c>
      <c r="H52">
        <f t="shared" si="1"/>
        <v>5</v>
      </c>
      <c r="I52">
        <v>22</v>
      </c>
      <c r="J52">
        <v>18000</v>
      </c>
      <c r="K52">
        <v>15000</v>
      </c>
      <c r="L52" t="s">
        <v>145</v>
      </c>
      <c r="M52" s="2" t="str">
        <f t="shared" si="0"/>
        <v>Item
{
    bodyName = Caireen
    adjustedParams
    {
        landedData = 6
        splashedData = 6
        flyingLowData = 5
        flyingHighData = 5
        spaceLowData = 5
        spaceHighData = 5
        recoveredData = 22
        flyingThreshold = 18000
        spaceThreshold = 15000
    }
}</v>
      </c>
    </row>
    <row r="53" spans="1:13" ht="232" x14ac:dyDescent="0.35">
      <c r="A53" t="s">
        <v>146</v>
      </c>
      <c r="B53" t="s">
        <v>139</v>
      </c>
      <c r="C53">
        <v>6.5</v>
      </c>
      <c r="D53">
        <f t="shared" si="2"/>
        <v>6.5</v>
      </c>
      <c r="E53">
        <f t="shared" si="3"/>
        <v>5.5</v>
      </c>
      <c r="F53">
        <f t="shared" si="1"/>
        <v>5.5</v>
      </c>
      <c r="G53">
        <f t="shared" si="1"/>
        <v>5.5</v>
      </c>
      <c r="H53">
        <f t="shared" si="1"/>
        <v>5.5</v>
      </c>
      <c r="I53">
        <v>20</v>
      </c>
      <c r="J53">
        <v>18000</v>
      </c>
      <c r="K53">
        <v>150000</v>
      </c>
      <c r="L53" t="s">
        <v>142</v>
      </c>
      <c r="M53" s="2" t="str">
        <f t="shared" si="0"/>
        <v>Item
{
    bodyName = Brovo
    adjustedParams
    {
        landedData = 6.5
        splashedData = 6.5
        flyingLowData = 5.5
        flyingHighData = 5.5
        spaceLowData = 5.5
        spaceHighData = 5.5
        recoveredData = 20
        flyingThreshold = 18000
        spaceThreshold = 150000
    }
}</v>
      </c>
    </row>
    <row r="54" spans="1:13" ht="232" x14ac:dyDescent="0.35">
      <c r="A54" t="s">
        <v>147</v>
      </c>
      <c r="B54" t="s">
        <v>139</v>
      </c>
      <c r="C54">
        <v>6</v>
      </c>
      <c r="D54">
        <f t="shared" si="2"/>
        <v>6</v>
      </c>
      <c r="E54">
        <f t="shared" si="3"/>
        <v>5</v>
      </c>
      <c r="F54">
        <f t="shared" si="1"/>
        <v>5</v>
      </c>
      <c r="G54">
        <f t="shared" si="1"/>
        <v>5</v>
      </c>
      <c r="H54">
        <f t="shared" si="1"/>
        <v>5</v>
      </c>
      <c r="I54">
        <v>22</v>
      </c>
      <c r="J54">
        <v>18000</v>
      </c>
      <c r="K54">
        <v>125000</v>
      </c>
      <c r="L54" t="s">
        <v>148</v>
      </c>
      <c r="M54" s="2" t="str">
        <f t="shared" si="0"/>
        <v>Item
{
    bodyName = Belisama
    adjustedParams
    {
        landedData = 6
        splashedData = 6
        flyingLowData = 5
        flyingHighData = 5
        spaceLowData = 5
        spaceHighData = 5
        recoveredData = 22
        flyingThreshold = 18000
        spaceThreshold = 125000
    }
}</v>
      </c>
    </row>
    <row r="55" spans="1:13" ht="232" x14ac:dyDescent="0.35">
      <c r="A55" t="s">
        <v>149</v>
      </c>
      <c r="B55" t="s">
        <v>139</v>
      </c>
      <c r="C55">
        <v>6</v>
      </c>
      <c r="D55">
        <f t="shared" si="2"/>
        <v>6</v>
      </c>
      <c r="E55">
        <f t="shared" si="3"/>
        <v>5</v>
      </c>
      <c r="F55">
        <f t="shared" si="1"/>
        <v>5</v>
      </c>
      <c r="G55">
        <f t="shared" si="1"/>
        <v>5</v>
      </c>
      <c r="H55">
        <f t="shared" si="1"/>
        <v>5</v>
      </c>
      <c r="I55">
        <v>20</v>
      </c>
      <c r="J55">
        <v>18000</v>
      </c>
      <c r="K55">
        <v>80000</v>
      </c>
      <c r="L55" t="s">
        <v>142</v>
      </c>
      <c r="M55" s="2" t="str">
        <f t="shared" si="0"/>
        <v>Item
{
    bodyName = Airmed
    adjustedParams
    {
        landedData = 6
        splashedData = 6
        flyingLowData = 5
        flyingHighData = 5
        spaceLowData = 5
        spaceHighData = 5
        recoveredData = 20
        flyingThreshold = 18000
        spaceThreshold = 80000
    }
}</v>
      </c>
    </row>
    <row r="56" spans="1:13" ht="232" x14ac:dyDescent="0.35">
      <c r="A56" t="s">
        <v>150</v>
      </c>
      <c r="B56" t="s">
        <v>139</v>
      </c>
      <c r="C56">
        <v>8</v>
      </c>
      <c r="D56">
        <f t="shared" si="2"/>
        <v>8</v>
      </c>
      <c r="E56">
        <f t="shared" si="3"/>
        <v>7</v>
      </c>
      <c r="F56">
        <f t="shared" si="1"/>
        <v>7</v>
      </c>
      <c r="G56">
        <f t="shared" si="1"/>
        <v>7</v>
      </c>
      <c r="H56">
        <f t="shared" si="1"/>
        <v>7</v>
      </c>
      <c r="I56">
        <v>22</v>
      </c>
      <c r="J56">
        <v>15000</v>
      </c>
      <c r="K56">
        <v>175000</v>
      </c>
      <c r="L56" t="s">
        <v>140</v>
      </c>
      <c r="M56" s="2" t="str">
        <f t="shared" si="0"/>
        <v>Item
{
    bodyName = Toutatis
    adjustedParams
    {
        landedData = 8
        splashedData = 8
        flyingLowData = 7
        flyingHighData = 7
        spaceLowData = 7
        spaceHighData = 7
        recoveredData = 22
        flyingThreshold = 15000
        spaceThreshold = 175000
    }
}</v>
      </c>
    </row>
    <row r="57" spans="1:13" ht="232" x14ac:dyDescent="0.35">
      <c r="A57" t="s">
        <v>151</v>
      </c>
      <c r="B57" t="s">
        <v>139</v>
      </c>
      <c r="C57">
        <v>7</v>
      </c>
      <c r="D57">
        <f t="shared" si="2"/>
        <v>7</v>
      </c>
      <c r="E57">
        <f t="shared" si="3"/>
        <v>6</v>
      </c>
      <c r="F57">
        <f t="shared" si="1"/>
        <v>6</v>
      </c>
      <c r="G57">
        <f t="shared" si="1"/>
        <v>6</v>
      </c>
      <c r="H57">
        <f t="shared" si="1"/>
        <v>6</v>
      </c>
      <c r="I57">
        <v>24</v>
      </c>
      <c r="J57">
        <v>18000</v>
      </c>
      <c r="K57">
        <v>100000</v>
      </c>
      <c r="L57" t="s">
        <v>140</v>
      </c>
      <c r="M57" s="2" t="str">
        <f t="shared" si="0"/>
        <v>Item
{
    bodyName = Taranis
    adjustedParams
    {
        landedData = 7
        splashedData = 7
        flyingLowData = 6
        flyingHighData = 6
        spaceLowData = 6
        spaceHighData = 6
        recoveredData = 24
        flyingThreshold = 18000
        spaceThreshold = 100000
    }
}</v>
      </c>
    </row>
    <row r="58" spans="1:13" ht="232" x14ac:dyDescent="0.35">
      <c r="A58" t="s">
        <v>152</v>
      </c>
      <c r="B58" t="s">
        <v>139</v>
      </c>
      <c r="C58">
        <v>7</v>
      </c>
      <c r="D58">
        <f t="shared" si="2"/>
        <v>7</v>
      </c>
      <c r="E58">
        <f t="shared" si="3"/>
        <v>6</v>
      </c>
      <c r="F58">
        <f t="shared" si="1"/>
        <v>6</v>
      </c>
      <c r="G58">
        <f t="shared" si="1"/>
        <v>6</v>
      </c>
      <c r="H58">
        <f t="shared" si="1"/>
        <v>6</v>
      </c>
      <c r="I58">
        <v>22</v>
      </c>
      <c r="J58">
        <v>18000</v>
      </c>
      <c r="K58">
        <v>75000</v>
      </c>
      <c r="L58" t="s">
        <v>140</v>
      </c>
      <c r="M58" s="2" t="str">
        <f t="shared" si="0"/>
        <v>Item
{
    bodyName = Sucellus
    adjustedParams
    {
        landedData = 7
        splashedData = 7
        flyingLowData = 6
        flyingHighData = 6
        spaceLowData = 6
        spaceHighData = 6
        recoveredData = 22
        flyingThreshold = 18000
        spaceThreshold = 75000
    }
}</v>
      </c>
    </row>
    <row r="59" spans="1:13" ht="232" x14ac:dyDescent="0.35">
      <c r="A59" t="s">
        <v>153</v>
      </c>
      <c r="B59" t="s">
        <v>139</v>
      </c>
      <c r="C59">
        <v>8</v>
      </c>
      <c r="D59">
        <f t="shared" si="2"/>
        <v>8</v>
      </c>
      <c r="E59">
        <f t="shared" si="3"/>
        <v>7</v>
      </c>
      <c r="F59">
        <f t="shared" si="1"/>
        <v>7</v>
      </c>
      <c r="G59">
        <f t="shared" si="1"/>
        <v>7</v>
      </c>
      <c r="H59">
        <f t="shared" si="1"/>
        <v>7</v>
      </c>
      <c r="I59">
        <v>20</v>
      </c>
      <c r="J59">
        <v>135000</v>
      </c>
      <c r="K59">
        <v>1500000</v>
      </c>
      <c r="L59" t="s">
        <v>140</v>
      </c>
      <c r="M59" s="2" t="str">
        <f t="shared" si="0"/>
        <v>Item
{
    bodyName = Sirona
    adjustedParams
    {
        landedData = 8
        splashedData = 8
        flyingLowData = 7
        flyingHighData = 7
        spaceLowData = 7
        spaceHighData = 7
        recoveredData = 20
        flyingThreshold = 135000
        spaceThreshold = 1500000
    }
}</v>
      </c>
    </row>
    <row r="60" spans="1:13" ht="232" x14ac:dyDescent="0.35">
      <c r="A60" t="s">
        <v>154</v>
      </c>
      <c r="B60" t="s">
        <v>139</v>
      </c>
      <c r="C60">
        <v>6</v>
      </c>
      <c r="D60">
        <f t="shared" si="2"/>
        <v>6</v>
      </c>
      <c r="E60">
        <f t="shared" si="3"/>
        <v>5</v>
      </c>
      <c r="F60">
        <f t="shared" si="1"/>
        <v>5</v>
      </c>
      <c r="G60">
        <f t="shared" si="1"/>
        <v>5</v>
      </c>
      <c r="H60">
        <f t="shared" si="1"/>
        <v>5</v>
      </c>
      <c r="I60">
        <v>18</v>
      </c>
      <c r="J60">
        <v>18000</v>
      </c>
      <c r="K60">
        <v>25000</v>
      </c>
      <c r="L60" t="s">
        <v>155</v>
      </c>
      <c r="M60" s="2" t="str">
        <f t="shared" si="0"/>
        <v>Item
{
    bodyName = Rosmerta
    adjustedParams
    {
        landedData = 6
        splashedData = 6
        flyingLowData = 5
        flyingHighData = 5
        spaceLowData = 5
        spaceHighData = 5
        recoveredData = 18
        flyingThreshold = 18000
        spaceThreshold = 25000
    }
}</v>
      </c>
    </row>
    <row r="61" spans="1:13" ht="232" x14ac:dyDescent="0.35">
      <c r="A61" t="s">
        <v>156</v>
      </c>
      <c r="B61" t="s">
        <v>139</v>
      </c>
      <c r="C61">
        <v>6</v>
      </c>
      <c r="D61">
        <f t="shared" si="2"/>
        <v>6</v>
      </c>
      <c r="E61">
        <f t="shared" si="3"/>
        <v>5</v>
      </c>
      <c r="F61">
        <f t="shared" si="1"/>
        <v>5</v>
      </c>
      <c r="G61">
        <f t="shared" si="1"/>
        <v>5</v>
      </c>
      <c r="H61">
        <f t="shared" si="1"/>
        <v>5</v>
      </c>
      <c r="I61">
        <v>18</v>
      </c>
      <c r="J61">
        <v>18000</v>
      </c>
      <c r="K61">
        <v>10000</v>
      </c>
      <c r="L61" t="s">
        <v>155</v>
      </c>
      <c r="M61" s="2" t="str">
        <f t="shared" si="0"/>
        <v>Item
{
    bodyName = RAB-58E
    adjustedParams
    {
        landedData = 6
        splashedData = 6
        flyingLowData = 5
        flyingHighData = 5
        spaceLowData = 5
        spaceHighData = 5
        recoveredData = 18
        flyingThreshold = 18000
        spaceThreshold = 10000
    }
}</v>
      </c>
    </row>
    <row r="62" spans="1:13" ht="232" x14ac:dyDescent="0.35">
      <c r="A62" t="s">
        <v>157</v>
      </c>
      <c r="B62" t="s">
        <v>139</v>
      </c>
      <c r="C62">
        <v>8</v>
      </c>
      <c r="D62">
        <f t="shared" si="2"/>
        <v>8</v>
      </c>
      <c r="E62">
        <f t="shared" si="3"/>
        <v>7</v>
      </c>
      <c r="F62">
        <f t="shared" si="1"/>
        <v>7</v>
      </c>
      <c r="G62">
        <f t="shared" si="1"/>
        <v>7</v>
      </c>
      <c r="H62">
        <f t="shared" si="1"/>
        <v>7</v>
      </c>
      <c r="I62">
        <v>22</v>
      </c>
      <c r="J62">
        <v>18000</v>
      </c>
      <c r="K62">
        <v>350000</v>
      </c>
      <c r="L62" t="s">
        <v>140</v>
      </c>
      <c r="M62" s="2" t="str">
        <f t="shared" si="0"/>
        <v>Item
{
    bodyName = Nodens
    adjustedParams
    {
        landedData = 8
        splashedData = 8
        flyingLowData = 7
        flyingHighData = 7
        spaceLowData = 7
        spaceHighData = 7
        recoveredData = 22
        flyingThreshold = 18000
        spaceThreshold = 350000
    }
}</v>
      </c>
    </row>
    <row r="63" spans="1:13" ht="232" x14ac:dyDescent="0.35">
      <c r="A63" t="s">
        <v>158</v>
      </c>
      <c r="B63" t="s">
        <v>139</v>
      </c>
      <c r="C63">
        <v>5</v>
      </c>
      <c r="D63">
        <v>5</v>
      </c>
      <c r="E63">
        <v>5</v>
      </c>
      <c r="F63">
        <v>5</v>
      </c>
      <c r="G63">
        <v>20</v>
      </c>
      <c r="H63">
        <v>8</v>
      </c>
      <c r="I63">
        <v>25</v>
      </c>
      <c r="J63">
        <v>200000</v>
      </c>
      <c r="K63" s="3">
        <v>50000000000</v>
      </c>
      <c r="L63" t="s">
        <v>159</v>
      </c>
      <c r="M63" s="2" t="str">
        <f t="shared" si="0"/>
        <v>Item
{
    bodyName = Grannus
    adjustedParams
    {
        landedData = 5
        splashedData = 5
        flyingLowData = 5
        flyingHighData = 5
        spaceLowData = 20
        spaceHighData = 8
        recoveredData = 25
        flyingThreshold = 200000
        spaceThreshold = 50000000000
    }
}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</vt:lpstr>
      <vt:lpstr>Kiwi</vt:lpstr>
      <vt:lpstr>ScienceParam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Trevor Kollmann</dc:creator>
  <cp:lastModifiedBy>Trevor Kollmann</cp:lastModifiedBy>
  <dcterms:created xsi:type="dcterms:W3CDTF">2020-09-12T03:50:20Z</dcterms:created>
  <dcterms:modified xsi:type="dcterms:W3CDTF">2020-09-13T08:38:47Z</dcterms:modified>
</cp:coreProperties>
</file>