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1320808E-D2A6-4544-8BE1-15392495F255}" xr6:coauthVersionLast="45" xr6:coauthVersionMax="45" xr10:uidLastSave="{00000000-0000-0000-0000-000000000000}"/>
  <bookViews>
    <workbookView xWindow="-110" yWindow="-110" windowWidth="38620" windowHeight="2122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3" i="5" l="1"/>
  <c r="L83" i="5"/>
  <c r="G84" i="5"/>
  <c r="L84" i="5"/>
  <c r="G85" i="5"/>
  <c r="L85" i="5"/>
  <c r="G86" i="5"/>
  <c r="L86" i="5"/>
  <c r="G87" i="5"/>
  <c r="L87" i="5"/>
  <c r="G88" i="5"/>
  <c r="L88" i="5"/>
  <c r="G89" i="5"/>
  <c r="L89" i="5"/>
  <c r="G90" i="5"/>
  <c r="L90" i="5"/>
  <c r="G91" i="5"/>
  <c r="L91" i="5"/>
  <c r="G92" i="5"/>
  <c r="L92" i="5"/>
  <c r="G93" i="5"/>
  <c r="L93" i="5"/>
  <c r="G94" i="5"/>
  <c r="L94" i="5"/>
  <c r="G95" i="5"/>
  <c r="L95" i="5"/>
  <c r="B83" i="5"/>
  <c r="L70" i="5"/>
  <c r="L71" i="5"/>
  <c r="L72" i="5"/>
  <c r="B82" i="5"/>
  <c r="G82" i="5" s="1"/>
  <c r="B81" i="5"/>
  <c r="G81" i="5" s="1"/>
  <c r="B80" i="5"/>
  <c r="G80" i="5" s="1"/>
  <c r="B79" i="5"/>
  <c r="G79" i="5" s="1"/>
  <c r="B78" i="5"/>
  <c r="G78" i="5" s="1"/>
  <c r="B77" i="5"/>
  <c r="G77" i="5" s="1"/>
  <c r="B76" i="5"/>
  <c r="G76" i="5" s="1"/>
  <c r="B75" i="5"/>
  <c r="G75" i="5" s="1"/>
  <c r="B74" i="5"/>
  <c r="G74" i="5" s="1"/>
  <c r="B73" i="5"/>
  <c r="G73" i="5" s="1"/>
  <c r="G72" i="5"/>
  <c r="AP2" i="6"/>
  <c r="AP3" i="6"/>
  <c r="L3" i="5"/>
  <c r="L4" i="5"/>
  <c r="L5" i="5"/>
  <c r="L16" i="5"/>
  <c r="L17" i="5"/>
  <c r="L18" i="5"/>
  <c r="L29" i="5"/>
  <c r="L30" i="5"/>
  <c r="L31" i="5"/>
  <c r="L43" i="5"/>
  <c r="L44" i="5"/>
  <c r="L45" i="5"/>
  <c r="L57" i="5"/>
  <c r="L58" i="5"/>
  <c r="L59" i="5"/>
  <c r="L97" i="5"/>
  <c r="L98" i="5"/>
  <c r="L99" i="5"/>
  <c r="L111" i="5"/>
  <c r="L112" i="5"/>
  <c r="L113" i="5"/>
  <c r="L125" i="5"/>
  <c r="L126" i="5"/>
  <c r="L127" i="5"/>
  <c r="L135" i="5"/>
  <c r="L136" i="5"/>
  <c r="L137" i="5"/>
  <c r="L143" i="5"/>
  <c r="L144" i="5"/>
  <c r="L145" i="5"/>
  <c r="L149" i="5"/>
  <c r="L150" i="5"/>
  <c r="L151" i="5"/>
  <c r="L164" i="5"/>
  <c r="L165" i="5"/>
  <c r="L166" i="5"/>
  <c r="L179" i="5"/>
  <c r="L180" i="5"/>
  <c r="L181" i="5"/>
  <c r="L194" i="5"/>
  <c r="L195" i="5"/>
  <c r="L196" i="5"/>
  <c r="L209" i="5"/>
  <c r="L210" i="5"/>
  <c r="L211" i="5"/>
  <c r="L224" i="5"/>
  <c r="L225" i="5"/>
  <c r="L226" i="5"/>
  <c r="L239" i="5"/>
  <c r="L240" i="5"/>
  <c r="L241" i="5"/>
  <c r="L254" i="5"/>
  <c r="L255" i="5"/>
  <c r="L256" i="5"/>
  <c r="L270" i="5"/>
  <c r="L271" i="5"/>
  <c r="L272" i="5"/>
  <c r="L288" i="5"/>
  <c r="L289" i="5"/>
  <c r="L290" i="5"/>
  <c r="L296" i="5"/>
  <c r="L297" i="5"/>
  <c r="L298" i="5"/>
  <c r="L311" i="5"/>
  <c r="L312" i="5"/>
  <c r="L313" i="5"/>
  <c r="L326" i="5"/>
  <c r="L327" i="5"/>
  <c r="L328" i="5"/>
  <c r="L341" i="5"/>
  <c r="L342" i="5"/>
  <c r="L343" i="5"/>
  <c r="L345" i="5"/>
  <c r="L346" i="5"/>
  <c r="L347" i="5"/>
  <c r="L356" i="5"/>
  <c r="L357" i="5"/>
  <c r="L358" i="5"/>
  <c r="L364" i="5"/>
  <c r="L365" i="5"/>
  <c r="L366" i="5"/>
  <c r="L377" i="5"/>
  <c r="L378" i="5"/>
  <c r="L379" i="5"/>
  <c r="L389" i="5"/>
  <c r="L390" i="5"/>
  <c r="L391" i="5"/>
  <c r="L397" i="5"/>
  <c r="L398" i="5"/>
  <c r="L399" i="5"/>
  <c r="L409" i="5"/>
  <c r="L410" i="5"/>
  <c r="L411" i="5"/>
  <c r="L416" i="5"/>
  <c r="L417" i="5"/>
  <c r="L418" i="5"/>
  <c r="L431" i="5"/>
  <c r="L432" i="5"/>
  <c r="L433" i="5"/>
  <c r="L442" i="5"/>
  <c r="L443" i="5"/>
  <c r="L444" i="5"/>
  <c r="L447" i="5"/>
  <c r="L448" i="5"/>
  <c r="L449" i="5"/>
  <c r="L451" i="5"/>
  <c r="L452" i="5"/>
  <c r="L453" i="5"/>
  <c r="L466" i="5"/>
  <c r="L467" i="5"/>
  <c r="L468" i="5"/>
  <c r="L479" i="5"/>
  <c r="L480" i="5"/>
  <c r="L481" i="5"/>
  <c r="L495" i="5"/>
  <c r="L496" i="5"/>
  <c r="L497" i="5"/>
  <c r="L508" i="5"/>
  <c r="L509" i="5"/>
  <c r="L510" i="5"/>
  <c r="L520" i="5"/>
  <c r="L521" i="5"/>
  <c r="L522" i="5"/>
  <c r="L530" i="5"/>
  <c r="L531" i="5"/>
  <c r="L532" i="5"/>
  <c r="L542" i="5"/>
  <c r="L543" i="5"/>
  <c r="L544" i="5"/>
  <c r="L554" i="5"/>
  <c r="L555" i="5"/>
  <c r="L556" i="5"/>
  <c r="L566" i="5"/>
  <c r="L567" i="5"/>
  <c r="L568" i="5"/>
  <c r="L583" i="5"/>
  <c r="L584" i="5"/>
  <c r="L585" i="5"/>
  <c r="L600" i="5"/>
  <c r="L601" i="5"/>
  <c r="L602" i="5"/>
  <c r="L615" i="5"/>
  <c r="L616" i="5"/>
  <c r="L617" i="5"/>
  <c r="L630" i="5"/>
  <c r="L631" i="5"/>
  <c r="L632" i="5"/>
  <c r="L645" i="5"/>
  <c r="L646" i="5"/>
  <c r="L647" i="5"/>
  <c r="L660" i="5"/>
  <c r="L661" i="5"/>
  <c r="L662" i="5"/>
  <c r="L675" i="5"/>
  <c r="L676" i="5"/>
  <c r="L677" i="5"/>
  <c r="L692" i="5"/>
  <c r="L693" i="5"/>
  <c r="L694" i="5"/>
  <c r="L709" i="5"/>
  <c r="L710" i="5"/>
  <c r="L711"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N3" i="6"/>
  <c r="AO3" i="6"/>
  <c r="BH3" i="6" s="1"/>
  <c r="L3" i="6" s="1"/>
  <c r="BG3" i="6"/>
  <c r="BI3" i="6"/>
  <c r="BO3" i="6"/>
  <c r="L81" i="5" l="1"/>
  <c r="L80" i="5"/>
  <c r="L82" i="5"/>
  <c r="L79" i="5"/>
  <c r="L78" i="5"/>
  <c r="L77" i="5"/>
  <c r="L74" i="5"/>
  <c r="L73" i="5"/>
  <c r="L76" i="5"/>
  <c r="L75" i="5"/>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G2" i="6" l="1"/>
  <c r="BO2" i="6"/>
  <c r="AN2" i="6"/>
  <c r="BI2" i="6"/>
  <c r="AO2" i="6"/>
  <c r="G714" i="5"/>
  <c r="G715" i="5"/>
  <c r="G716" i="5"/>
  <c r="G717" i="5"/>
  <c r="G718" i="5"/>
  <c r="G675" i="5"/>
  <c r="G676" i="5"/>
  <c r="G677" i="5"/>
  <c r="BH2" i="6" l="1"/>
  <c r="L2" i="6" s="1"/>
  <c r="G3" i="5"/>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S349" i="2" s="1"/>
  <c r="C349" i="2"/>
  <c r="D352" i="1"/>
  <c r="B347" i="2"/>
  <c r="C347" i="2"/>
  <c r="D351" i="1"/>
  <c r="B345" i="2"/>
  <c r="C345" i="2"/>
  <c r="D350" i="1"/>
  <c r="B334" i="2"/>
  <c r="C334" i="2"/>
  <c r="D349" i="1"/>
  <c r="B350" i="2"/>
  <c r="C350" i="2"/>
  <c r="D348" i="1"/>
  <c r="D347" i="1"/>
  <c r="B344" i="2"/>
  <c r="C344" i="2"/>
  <c r="B343" i="2"/>
  <c r="Q343" i="2" s="1"/>
  <c r="S343" i="2" s="1"/>
  <c r="C343" i="2"/>
  <c r="D346" i="1"/>
  <c r="B341" i="2"/>
  <c r="C341" i="2"/>
  <c r="D345" i="1"/>
  <c r="B330" i="2"/>
  <c r="Q330" i="2" s="1"/>
  <c r="S330" i="2" s="1"/>
  <c r="C330" i="2"/>
  <c r="D344" i="1"/>
  <c r="B340" i="2"/>
  <c r="C340" i="2"/>
  <c r="D343" i="1"/>
  <c r="B342" i="2"/>
  <c r="C342" i="2"/>
  <c r="D342" i="1"/>
  <c r="B331" i="2"/>
  <c r="Q331" i="2" s="1"/>
  <c r="S331" i="2" s="1"/>
  <c r="C331" i="2"/>
  <c r="D341" i="1"/>
  <c r="B316" i="2"/>
  <c r="Q316" i="2" s="1"/>
  <c r="S316" i="2" s="1"/>
  <c r="C316" i="2"/>
  <c r="C3" i="1"/>
  <c r="F3" i="1" s="1"/>
  <c r="B3" i="1"/>
  <c r="D340" i="1"/>
  <c r="B291" i="2"/>
  <c r="Q291" i="2" s="1"/>
  <c r="S291" i="2" s="1"/>
  <c r="C291" i="2"/>
  <c r="D339" i="1"/>
  <c r="B346" i="2"/>
  <c r="B295" i="5" s="1"/>
  <c r="C346" i="2"/>
  <c r="D338" i="1"/>
  <c r="B336" i="2"/>
  <c r="Q336" i="2" s="1"/>
  <c r="S336" i="2" s="1"/>
  <c r="C336" i="2"/>
  <c r="D337" i="1"/>
  <c r="B323" i="2"/>
  <c r="Q323" i="2" s="1"/>
  <c r="S323" i="2" s="1"/>
  <c r="C323" i="2"/>
  <c r="D336" i="1"/>
  <c r="B303" i="2"/>
  <c r="Q303" i="2" s="1"/>
  <c r="S303" i="2" s="1"/>
  <c r="C303" i="2"/>
  <c r="D335" i="1"/>
  <c r="B302" i="2"/>
  <c r="C302" i="2"/>
  <c r="D334" i="1"/>
  <c r="B348" i="2"/>
  <c r="Q348" i="2" s="1"/>
  <c r="S348" i="2" s="1"/>
  <c r="C348" i="2"/>
  <c r="D333" i="1"/>
  <c r="B338" i="2"/>
  <c r="Q338" i="2" s="1"/>
  <c r="S338" i="2" s="1"/>
  <c r="C338" i="2"/>
  <c r="D332" i="1"/>
  <c r="B327" i="2"/>
  <c r="Q327" i="2" s="1"/>
  <c r="S327" i="2" s="1"/>
  <c r="C327" i="2"/>
  <c r="D331" i="1"/>
  <c r="B308" i="2"/>
  <c r="Q308" i="2" s="1"/>
  <c r="S308" i="2" s="1"/>
  <c r="C308" i="2"/>
  <c r="D330" i="1"/>
  <c r="B282" i="2"/>
  <c r="Q282" i="2" s="1"/>
  <c r="S282" i="2" s="1"/>
  <c r="C282" i="2"/>
  <c r="D329" i="1"/>
  <c r="B250" i="2"/>
  <c r="Q250" i="2" s="1"/>
  <c r="S250" i="2" s="1"/>
  <c r="C250" i="2"/>
  <c r="D328" i="1"/>
  <c r="B216" i="2"/>
  <c r="Q216" i="2" s="1"/>
  <c r="S216" i="2" s="1"/>
  <c r="C216" i="2"/>
  <c r="D327" i="1"/>
  <c r="B178" i="2"/>
  <c r="Q178" i="2" s="1"/>
  <c r="S178" i="2" s="1"/>
  <c r="C178" i="2"/>
  <c r="D326" i="1"/>
  <c r="B144" i="2"/>
  <c r="Q144" i="2" s="1"/>
  <c r="S144" i="2" s="1"/>
  <c r="C144" i="2"/>
  <c r="D325" i="1"/>
  <c r="B110" i="2"/>
  <c r="Q110" i="2" s="1"/>
  <c r="S110" i="2" s="1"/>
  <c r="C110" i="2"/>
  <c r="D324" i="1"/>
  <c r="B78" i="2"/>
  <c r="Q78" i="2" s="1"/>
  <c r="S78" i="2" s="1"/>
  <c r="C78" i="2"/>
  <c r="D323" i="1"/>
  <c r="B52" i="2"/>
  <c r="Q52" i="2" s="1"/>
  <c r="S52" i="2" s="1"/>
  <c r="C52" i="2"/>
  <c r="D322" i="1"/>
  <c r="B34" i="2"/>
  <c r="Q34" i="2" s="1"/>
  <c r="S34" i="2" s="1"/>
  <c r="C34" i="2"/>
  <c r="D321" i="1"/>
  <c r="B21" i="2"/>
  <c r="Q21" i="2" s="1"/>
  <c r="S21" i="2" s="1"/>
  <c r="C21" i="2"/>
  <c r="D320" i="1"/>
  <c r="B12" i="2"/>
  <c r="Q12" i="2" s="1"/>
  <c r="S12" i="2" s="1"/>
  <c r="C12" i="2"/>
  <c r="D319" i="1"/>
  <c r="B339" i="2"/>
  <c r="Q339" i="2" s="1"/>
  <c r="S339" i="2" s="1"/>
  <c r="C339" i="2"/>
  <c r="D318" i="1"/>
  <c r="B328" i="2"/>
  <c r="Q328" i="2" s="1"/>
  <c r="S328" i="2" s="1"/>
  <c r="C328" i="2"/>
  <c r="D317" i="1"/>
  <c r="B313" i="2"/>
  <c r="Q313" i="2" s="1"/>
  <c r="S313" i="2" s="1"/>
  <c r="C313" i="2"/>
  <c r="D316" i="1"/>
  <c r="B288" i="2"/>
  <c r="Q288" i="2" s="1"/>
  <c r="S288" i="2" s="1"/>
  <c r="C288" i="2"/>
  <c r="D315" i="1"/>
  <c r="B255" i="2"/>
  <c r="Q255" i="2" s="1"/>
  <c r="S255" i="2" s="1"/>
  <c r="C255" i="2"/>
  <c r="D314" i="1"/>
  <c r="B221" i="2"/>
  <c r="Q221" i="2" s="1"/>
  <c r="S221" i="2" s="1"/>
  <c r="C221" i="2"/>
  <c r="D313" i="1"/>
  <c r="B186" i="2"/>
  <c r="Q186" i="2" s="1"/>
  <c r="S186" i="2" s="1"/>
  <c r="C186" i="2"/>
  <c r="D312" i="1"/>
  <c r="B149" i="2"/>
  <c r="Q149" i="2" s="1"/>
  <c r="S149" i="2" s="1"/>
  <c r="C149" i="2"/>
  <c r="D311" i="1"/>
  <c r="B116" i="2"/>
  <c r="Q116" i="2" s="1"/>
  <c r="S116" i="2" s="1"/>
  <c r="C116" i="2"/>
  <c r="D310" i="1"/>
  <c r="B84" i="2"/>
  <c r="Q84" i="2" s="1"/>
  <c r="S84" i="2" s="1"/>
  <c r="C84" i="2"/>
  <c r="D309" i="1"/>
  <c r="B57" i="2"/>
  <c r="Q57" i="2" s="1"/>
  <c r="S57" i="2" s="1"/>
  <c r="C57" i="2"/>
  <c r="D308" i="1"/>
  <c r="B38" i="2"/>
  <c r="Q38" i="2" s="1"/>
  <c r="S38" i="2" s="1"/>
  <c r="C38" i="2"/>
  <c r="D307" i="1"/>
  <c r="B24" i="2"/>
  <c r="Q24" i="2" s="1"/>
  <c r="S24" i="2" s="1"/>
  <c r="C24" i="2"/>
  <c r="D306" i="1"/>
  <c r="B16" i="2"/>
  <c r="Q16" i="2" s="1"/>
  <c r="S16" i="2" s="1"/>
  <c r="C16" i="2"/>
  <c r="D305" i="1"/>
  <c r="B10" i="2"/>
  <c r="Q10" i="2" s="1"/>
  <c r="S10" i="2" s="1"/>
  <c r="C10" i="2"/>
  <c r="D304" i="1"/>
  <c r="B299" i="2"/>
  <c r="Q299" i="2" s="1"/>
  <c r="S299" i="2" s="1"/>
  <c r="C299" i="2"/>
  <c r="B223" i="2"/>
  <c r="Q223" i="2" s="1"/>
  <c r="S223" i="2" s="1"/>
  <c r="B55" i="2"/>
  <c r="Q55" i="2" s="1"/>
  <c r="S55" i="2" s="1"/>
  <c r="B80" i="2"/>
  <c r="Q80" i="2" s="1"/>
  <c r="S80" i="2" s="1"/>
  <c r="B108" i="2"/>
  <c r="Q108" i="2" s="1"/>
  <c r="S108" i="2" s="1"/>
  <c r="B75" i="2"/>
  <c r="Q75" i="2" s="1"/>
  <c r="S75" i="2" s="1"/>
  <c r="B162" i="2"/>
  <c r="Q162" i="2" s="1"/>
  <c r="S162" i="2" s="1"/>
  <c r="B213" i="2"/>
  <c r="Q213" i="2" s="1"/>
  <c r="S213" i="2" s="1"/>
  <c r="B124" i="2"/>
  <c r="Q124" i="2" s="1"/>
  <c r="S124" i="2" s="1"/>
  <c r="B275" i="2"/>
  <c r="Q275" i="2" s="1"/>
  <c r="S275" i="2" s="1"/>
  <c r="B132" i="2"/>
  <c r="Q132" i="2" s="1"/>
  <c r="S132" i="2" s="1"/>
  <c r="B315" i="2"/>
  <c r="Q315" i="2" s="1"/>
  <c r="S315" i="2" s="1"/>
  <c r="B257" i="2"/>
  <c r="Q257" i="2" s="1"/>
  <c r="S257" i="2" s="1"/>
  <c r="B46" i="2"/>
  <c r="Q46" i="2" s="1"/>
  <c r="S46" i="2" s="1"/>
  <c r="B248" i="2"/>
  <c r="Q248" i="2" s="1"/>
  <c r="S248" i="2" s="1"/>
  <c r="B209" i="2"/>
  <c r="Q209" i="2" s="1"/>
  <c r="S209" i="2" s="1"/>
  <c r="B65" i="2"/>
  <c r="Q65" i="2" s="1"/>
  <c r="S65" i="2" s="1"/>
  <c r="B13" i="2"/>
  <c r="Q13" i="2" s="1"/>
  <c r="S13" i="2" s="1"/>
  <c r="B321" i="2"/>
  <c r="Q321" i="2" s="1"/>
  <c r="S321" i="2" s="1"/>
  <c r="B153" i="2"/>
  <c r="Q153" i="2" s="1"/>
  <c r="S153" i="2" s="1"/>
  <c r="B173" i="2"/>
  <c r="Q173" i="2" s="1"/>
  <c r="S173" i="2" s="1"/>
  <c r="B7" i="2"/>
  <c r="Q7" i="2" s="1"/>
  <c r="S7" i="2" s="1"/>
  <c r="B182" i="2"/>
  <c r="Q182" i="2" s="1"/>
  <c r="S182" i="2" s="1"/>
  <c r="B206" i="2"/>
  <c r="Q206" i="2" s="1"/>
  <c r="S206" i="2" s="1"/>
  <c r="B177" i="2"/>
  <c r="Q177" i="2" s="1"/>
  <c r="S177" i="2" s="1"/>
  <c r="B237" i="2"/>
  <c r="Q237" i="2" s="1"/>
  <c r="S237" i="2" s="1"/>
  <c r="B187" i="2"/>
  <c r="Q187" i="2" s="1"/>
  <c r="S187" i="2" s="1"/>
  <c r="B324" i="2"/>
  <c r="Q324" i="2" s="1"/>
  <c r="S324" i="2" s="1"/>
  <c r="B305" i="2"/>
  <c r="Q305" i="2" s="1"/>
  <c r="S305" i="2" s="1"/>
  <c r="B184" i="2"/>
  <c r="Q184" i="2" s="1"/>
  <c r="S184" i="2" s="1"/>
  <c r="B269" i="2"/>
  <c r="Q269" i="2" s="1"/>
  <c r="S269" i="2" s="1"/>
  <c r="B265" i="2"/>
  <c r="Q265" i="2" s="1"/>
  <c r="S265" i="2" s="1"/>
  <c r="B326" i="2"/>
  <c r="Q326" i="2" s="1"/>
  <c r="S326" i="2" s="1"/>
  <c r="B322" i="2"/>
  <c r="Q322" i="2" s="1"/>
  <c r="S322" i="2" s="1"/>
  <c r="B320" i="2"/>
  <c r="B105" i="2"/>
  <c r="Q105" i="2" s="1"/>
  <c r="S105" i="2" s="1"/>
  <c r="B9" i="2"/>
  <c r="Q9" i="2" s="1"/>
  <c r="S9" i="2" s="1"/>
  <c r="B30" i="2"/>
  <c r="Q30" i="2" s="1"/>
  <c r="S30" i="2" s="1"/>
  <c r="B286" i="2"/>
  <c r="Q286" i="2" s="1"/>
  <c r="S286" i="2" s="1"/>
  <c r="B66" i="2"/>
  <c r="Q66" i="2" s="1"/>
  <c r="S66" i="2" s="1"/>
  <c r="B183" i="2"/>
  <c r="Q183" i="2" s="1"/>
  <c r="S183" i="2" s="1"/>
  <c r="B222" i="2"/>
  <c r="Q222" i="2" s="1"/>
  <c r="S222" i="2" s="1"/>
  <c r="B129" i="2"/>
  <c r="Q129" i="2" s="1"/>
  <c r="S129" i="2" s="1"/>
  <c r="B168" i="2"/>
  <c r="Q168" i="2" s="1"/>
  <c r="S168" i="2" s="1"/>
  <c r="B234" i="2"/>
  <c r="Q234" i="2" s="1"/>
  <c r="S234" i="2" s="1"/>
  <c r="B188" i="2"/>
  <c r="Q188" i="2" s="1"/>
  <c r="S188" i="2" s="1"/>
  <c r="B298" i="2"/>
  <c r="Q298" i="2" s="1"/>
  <c r="S298" i="2" s="1"/>
  <c r="B296" i="2"/>
  <c r="Q296" i="2" s="1"/>
  <c r="S296" i="2" s="1"/>
  <c r="B90" i="2"/>
  <c r="Q90" i="2" s="1"/>
  <c r="S90" i="2" s="1"/>
  <c r="B211" i="2"/>
  <c r="Q211" i="2" s="1"/>
  <c r="S211" i="2" s="1"/>
  <c r="B8" i="2"/>
  <c r="Q8" i="2" s="1"/>
  <c r="S8" i="2" s="1"/>
  <c r="B6" i="2"/>
  <c r="Q6" i="2" s="1"/>
  <c r="S6" i="2" s="1"/>
  <c r="B135" i="2"/>
  <c r="Q135" i="2" s="1"/>
  <c r="S135" i="2" s="1"/>
  <c r="B304" i="2"/>
  <c r="Q304" i="2" s="1"/>
  <c r="S304" i="2" s="1"/>
  <c r="B175" i="2"/>
  <c r="Q175" i="2" s="1"/>
  <c r="S175" i="2" s="1"/>
  <c r="B259" i="2"/>
  <c r="Q259" i="2" s="1"/>
  <c r="S259" i="2" s="1"/>
  <c r="B290" i="2"/>
  <c r="Q290" i="2" s="1"/>
  <c r="S290" i="2" s="1"/>
  <c r="B113" i="2"/>
  <c r="Q113" i="2" s="1"/>
  <c r="S113" i="2" s="1"/>
  <c r="B87" i="2"/>
  <c r="Q87" i="2" s="1"/>
  <c r="S87" i="2" s="1"/>
  <c r="B254" i="2"/>
  <c r="Q254" i="2" s="1"/>
  <c r="S254" i="2" s="1"/>
  <c r="B59" i="2"/>
  <c r="Q59" i="2" s="1"/>
  <c r="S59" i="2" s="1"/>
  <c r="B241" i="2"/>
  <c r="Q241" i="2" s="1"/>
  <c r="S241" i="2" s="1"/>
  <c r="B82" i="2"/>
  <c r="Q82" i="2" s="1"/>
  <c r="S82" i="2" s="1"/>
  <c r="B218" i="2"/>
  <c r="Q218" i="2" s="1"/>
  <c r="S218" i="2" s="1"/>
  <c r="B95" i="2"/>
  <c r="Q95" i="2" s="1"/>
  <c r="S95" i="2" s="1"/>
  <c r="D303" i="1"/>
  <c r="B202" i="2"/>
  <c r="Q202" i="2" s="1"/>
  <c r="S202" i="2" s="1"/>
  <c r="B325" i="2"/>
  <c r="Q325" i="2" s="1"/>
  <c r="S325" i="2" s="1"/>
  <c r="B17" i="2"/>
  <c r="Q17" i="2" s="1"/>
  <c r="S17" i="2" s="1"/>
  <c r="B73" i="2"/>
  <c r="Q73" i="2" s="1"/>
  <c r="S73" i="2" s="1"/>
  <c r="B39" i="2"/>
  <c r="Q39" i="2" s="1"/>
  <c r="S39" i="2" s="1"/>
  <c r="B197" i="2"/>
  <c r="Q197" i="2" s="1"/>
  <c r="S197" i="2" s="1"/>
  <c r="B104" i="2"/>
  <c r="Q104" i="2" s="1"/>
  <c r="S104" i="2" s="1"/>
  <c r="B195" i="2"/>
  <c r="Q195" i="2" s="1"/>
  <c r="S195" i="2" s="1"/>
  <c r="B295" i="2"/>
  <c r="Q295" i="2" s="1"/>
  <c r="S295" i="2" s="1"/>
  <c r="C169" i="2"/>
  <c r="B266" i="2"/>
  <c r="Q266" i="2" s="1"/>
  <c r="S266" i="2" s="1"/>
  <c r="B294" i="2"/>
  <c r="Q294" i="2" s="1"/>
  <c r="S294" i="2" s="1"/>
  <c r="B136" i="2"/>
  <c r="Q136" i="2" s="1"/>
  <c r="S136" i="2" s="1"/>
  <c r="B239" i="2"/>
  <c r="Q239" i="2" s="1"/>
  <c r="S239" i="2" s="1"/>
  <c r="B26" i="2"/>
  <c r="Q26" i="2" s="1"/>
  <c r="S26" i="2" s="1"/>
  <c r="B148" i="2"/>
  <c r="Q148" i="2" s="1"/>
  <c r="S148" i="2" s="1"/>
  <c r="B172" i="2"/>
  <c r="Q172" i="2" s="1"/>
  <c r="S172" i="2" s="1"/>
  <c r="B36" i="2"/>
  <c r="Q36" i="2" s="1"/>
  <c r="S36" i="2" s="1"/>
  <c r="B189" i="2"/>
  <c r="Q189" i="2" s="1"/>
  <c r="S189" i="2" s="1"/>
  <c r="C274" i="2"/>
  <c r="B165" i="2"/>
  <c r="Q165" i="2" s="1"/>
  <c r="S165" i="2" s="1"/>
  <c r="C163" i="2"/>
  <c r="B301" i="2"/>
  <c r="Q301" i="2" s="1"/>
  <c r="S301" i="2" s="1"/>
  <c r="B137" i="2"/>
  <c r="Q137" i="2" s="1"/>
  <c r="S137" i="2" s="1"/>
  <c r="B335" i="2"/>
  <c r="Q335" i="2" s="1"/>
  <c r="S335" i="2" s="1"/>
  <c r="B161" i="2"/>
  <c r="Q161" i="2" s="1"/>
  <c r="S161" i="2" s="1"/>
  <c r="B246" i="2"/>
  <c r="Q246" i="2" s="1"/>
  <c r="S246" i="2" s="1"/>
  <c r="C180" i="2"/>
  <c r="B33" i="2"/>
  <c r="Q33" i="2" s="1"/>
  <c r="S33" i="2" s="1"/>
  <c r="B91" i="2"/>
  <c r="Q91" i="2" s="1"/>
  <c r="S91" i="2" s="1"/>
  <c r="B179" i="2"/>
  <c r="Q179" i="2" s="1"/>
  <c r="S179" i="2" s="1"/>
  <c r="B89" i="2"/>
  <c r="Q89" i="2" s="1"/>
  <c r="S89" i="2" s="1"/>
  <c r="C194" i="2"/>
  <c r="B141" i="2"/>
  <c r="Q141" i="2" s="1"/>
  <c r="S141" i="2" s="1"/>
  <c r="B261" i="2"/>
  <c r="Q261" i="2" s="1"/>
  <c r="S261" i="2" s="1"/>
  <c r="C154" i="2"/>
  <c r="B185" i="2"/>
  <c r="Q185" i="2" s="1"/>
  <c r="S185" i="2" s="1"/>
  <c r="B242" i="2"/>
  <c r="Q242" i="2" s="1"/>
  <c r="S242" i="2" s="1"/>
  <c r="B101" i="2"/>
  <c r="Q101" i="2" s="1"/>
  <c r="S101" i="2" s="1"/>
  <c r="B226" i="2"/>
  <c r="Q226" i="2" s="1"/>
  <c r="S226" i="2" s="1"/>
  <c r="B4" i="2"/>
  <c r="Q4" i="2" s="1"/>
  <c r="S4" i="2" s="1"/>
  <c r="B139" i="2"/>
  <c r="Q139" i="2" s="1"/>
  <c r="S139" i="2" s="1"/>
  <c r="B169" i="2"/>
  <c r="Q169" i="2" s="1"/>
  <c r="S169" i="2" s="1"/>
  <c r="B154" i="2"/>
  <c r="Q154" i="2" s="1"/>
  <c r="S154" i="2" s="1"/>
  <c r="B312" i="2"/>
  <c r="Q312" i="2" s="1"/>
  <c r="S312" i="2" s="1"/>
  <c r="B125" i="2"/>
  <c r="Q125" i="2" s="1"/>
  <c r="S125" i="2" s="1"/>
  <c r="B318" i="2"/>
  <c r="Q318" i="2" s="1"/>
  <c r="S318" i="2" s="1"/>
  <c r="B150" i="2"/>
  <c r="Q150" i="2" s="1"/>
  <c r="S150" i="2" s="1"/>
  <c r="B181" i="2"/>
  <c r="Q181" i="2" s="1"/>
  <c r="S181" i="2" s="1"/>
  <c r="B145" i="2"/>
  <c r="Q145" i="2" s="1"/>
  <c r="S145" i="2" s="1"/>
  <c r="B118" i="2"/>
  <c r="Q118" i="2" s="1"/>
  <c r="S118" i="2" s="1"/>
  <c r="B167" i="2"/>
  <c r="Q167" i="2" s="1"/>
  <c r="S167" i="2" s="1"/>
  <c r="B287" i="2"/>
  <c r="Q287" i="2" s="1"/>
  <c r="S287" i="2" s="1"/>
  <c r="B199" i="2"/>
  <c r="Q199" i="2" s="1"/>
  <c r="S199" i="2" s="1"/>
  <c r="B56" i="2"/>
  <c r="Q56" i="2" s="1"/>
  <c r="S56" i="2" s="1"/>
  <c r="B160" i="2"/>
  <c r="Q160" i="2" s="1"/>
  <c r="S160" i="2" s="1"/>
  <c r="B69" i="2"/>
  <c r="Q69" i="2" s="1"/>
  <c r="S69" i="2" s="1"/>
  <c r="C172" i="2"/>
  <c r="B123" i="2"/>
  <c r="Q123" i="2" s="1"/>
  <c r="S123" i="2" s="1"/>
  <c r="C193" i="2"/>
  <c r="B121" i="2"/>
  <c r="Q121" i="2" s="1"/>
  <c r="S121" i="2" s="1"/>
  <c r="B93" i="2"/>
  <c r="Q93" i="2" s="1"/>
  <c r="S93" i="2" s="1"/>
  <c r="B194" i="2"/>
  <c r="Q194" i="2" s="1"/>
  <c r="S194" i="2" s="1"/>
  <c r="B47" i="2"/>
  <c r="Q47" i="2" s="1"/>
  <c r="S47" i="2" s="1"/>
  <c r="B207" i="2"/>
  <c r="Q207" i="2" s="1"/>
  <c r="S207" i="2" s="1"/>
  <c r="C88" i="2"/>
  <c r="B112" i="2"/>
  <c r="Q112" i="2" s="1"/>
  <c r="S112" i="2" s="1"/>
  <c r="C276" i="2"/>
  <c r="B155" i="2"/>
  <c r="Q155" i="2" s="1"/>
  <c r="S155" i="2" s="1"/>
  <c r="C18" i="2"/>
  <c r="B138" i="2"/>
  <c r="Q138" i="2" s="1"/>
  <c r="S138" i="2" s="1"/>
  <c r="C300" i="2"/>
  <c r="B271" i="2"/>
  <c r="Q271" i="2" s="1"/>
  <c r="S271" i="2" s="1"/>
  <c r="B147" i="2"/>
  <c r="Q147" i="2" s="1"/>
  <c r="S147" i="2" s="1"/>
  <c r="C122" i="2"/>
  <c r="B297" i="2"/>
  <c r="Q297" i="2" s="1"/>
  <c r="S297" i="2" s="1"/>
  <c r="B134" i="2"/>
  <c r="Q134" i="2" s="1"/>
  <c r="S134" i="2" s="1"/>
  <c r="C311" i="2"/>
  <c r="C132" i="2"/>
  <c r="B35" i="2"/>
  <c r="Q35" i="2" s="1"/>
  <c r="S35" i="2" s="1"/>
  <c r="C35" i="2"/>
  <c r="B23" i="2"/>
  <c r="Q23" i="2" s="1"/>
  <c r="S23" i="2" s="1"/>
  <c r="C22" i="2"/>
  <c r="C23" i="2"/>
  <c r="B22" i="2"/>
  <c r="Q22" i="2" s="1"/>
  <c r="S22" i="2" s="1"/>
  <c r="B151" i="2"/>
  <c r="Q151" i="2" s="1"/>
  <c r="S151" i="2" s="1"/>
  <c r="B152" i="2"/>
  <c r="Q152" i="2" s="1"/>
  <c r="S152" i="2" s="1"/>
  <c r="B220" i="2"/>
  <c r="Q220" i="2" s="1"/>
  <c r="S220" i="2" s="1"/>
  <c r="B300" i="2"/>
  <c r="Q300" i="2" s="1"/>
  <c r="S300" i="2" s="1"/>
  <c r="B142" i="2"/>
  <c r="Q142" i="2" s="1"/>
  <c r="S142" i="2" s="1"/>
  <c r="B50" i="2"/>
  <c r="Q50" i="2" s="1"/>
  <c r="S50" i="2" s="1"/>
  <c r="B68" i="2"/>
  <c r="Q68" i="2" s="1"/>
  <c r="S68" i="2" s="1"/>
  <c r="B29" i="2"/>
  <c r="Q29" i="2" s="1"/>
  <c r="S29" i="2" s="1"/>
  <c r="B157" i="2"/>
  <c r="Q157" i="2" s="1"/>
  <c r="S157" i="2" s="1"/>
  <c r="B5" i="2"/>
  <c r="Q5" i="2" s="1"/>
  <c r="S5" i="2" s="1"/>
  <c r="B191" i="2"/>
  <c r="Q191" i="2" s="1"/>
  <c r="S191" i="2" s="1"/>
  <c r="B245" i="2"/>
  <c r="Q245" i="2" s="1"/>
  <c r="S245" i="2" s="1"/>
  <c r="B48" i="2"/>
  <c r="Q48" i="2" s="1"/>
  <c r="S48" i="2" s="1"/>
  <c r="B133" i="2"/>
  <c r="Q133" i="2" s="1"/>
  <c r="S133" i="2" s="1"/>
  <c r="B126" i="2"/>
  <c r="Q126" i="2" s="1"/>
  <c r="S126" i="2" s="1"/>
  <c r="B260" i="2"/>
  <c r="Q260" i="2" s="1"/>
  <c r="S260" i="2" s="1"/>
  <c r="B97" i="2"/>
  <c r="Q97" i="2" s="1"/>
  <c r="S97" i="2" s="1"/>
  <c r="B280" i="2"/>
  <c r="Q280" i="2" s="1"/>
  <c r="S280" i="2" s="1"/>
  <c r="B122" i="2"/>
  <c r="Q122" i="2" s="1"/>
  <c r="S122" i="2" s="1"/>
  <c r="B217" i="2"/>
  <c r="Q217" i="2" s="1"/>
  <c r="S217" i="2" s="1"/>
  <c r="B111" i="2"/>
  <c r="Q111" i="2" s="1"/>
  <c r="S111" i="2" s="1"/>
  <c r="B131" i="2"/>
  <c r="Q131" i="2" s="1"/>
  <c r="S131" i="2" s="1"/>
  <c r="B42" i="2"/>
  <c r="Q42" i="2" s="1"/>
  <c r="S42" i="2" s="1"/>
  <c r="B163" i="2"/>
  <c r="Q163" i="2" s="1"/>
  <c r="S163" i="2" s="1"/>
  <c r="B278" i="2"/>
  <c r="Q278" i="2" s="1"/>
  <c r="S278" i="2" s="1"/>
  <c r="B215" i="2"/>
  <c r="Q215" i="2" s="1"/>
  <c r="S215" i="2" s="1"/>
  <c r="B127" i="2"/>
  <c r="Q127" i="2" s="1"/>
  <c r="S127" i="2" s="1"/>
  <c r="B276" i="2"/>
  <c r="Q276" i="2" s="1"/>
  <c r="S276" i="2" s="1"/>
  <c r="B31" i="2"/>
  <c r="Q31" i="2" s="1"/>
  <c r="S31" i="2" s="1"/>
  <c r="B49" i="2"/>
  <c r="Q49" i="2" s="1"/>
  <c r="S49" i="2" s="1"/>
  <c r="B319" i="2"/>
  <c r="Q319" i="2" s="1"/>
  <c r="S319" i="2" s="1"/>
  <c r="B102" i="2"/>
  <c r="Q102" i="2" s="1"/>
  <c r="S102" i="2" s="1"/>
  <c r="B170" i="2"/>
  <c r="Q170" i="2" s="1"/>
  <c r="S170" i="2" s="1"/>
  <c r="B262" i="2"/>
  <c r="Q262" i="2" s="1"/>
  <c r="S262" i="2" s="1"/>
  <c r="B314" i="2"/>
  <c r="Q314" i="2" s="1"/>
  <c r="S314" i="2" s="1"/>
  <c r="B329" i="2"/>
  <c r="Q329" i="2" s="1"/>
  <c r="S329" i="2" s="1"/>
  <c r="B119" i="2"/>
  <c r="Q119" i="2" s="1"/>
  <c r="S119" i="2" s="1"/>
  <c r="B114" i="2"/>
  <c r="Q114" i="2" s="1"/>
  <c r="S114" i="2" s="1"/>
  <c r="C270" i="2"/>
  <c r="C109" i="2"/>
  <c r="B244" i="2"/>
  <c r="Q244" i="2" s="1"/>
  <c r="S244" i="2" s="1"/>
  <c r="B86" i="2"/>
  <c r="Q86" i="2" s="1"/>
  <c r="S86" i="2" s="1"/>
  <c r="C83" i="2"/>
  <c r="C94" i="2"/>
  <c r="B268" i="2"/>
  <c r="Q268" i="2" s="1"/>
  <c r="S268" i="2" s="1"/>
  <c r="B107" i="2"/>
  <c r="Q107" i="2" s="1"/>
  <c r="S107" i="2" s="1"/>
  <c r="B285" i="2"/>
  <c r="Q285" i="2" s="1"/>
  <c r="S285" i="2" s="1"/>
  <c r="B228" i="2"/>
  <c r="Q228" i="2" s="1"/>
  <c r="S228" i="2" s="1"/>
  <c r="B293" i="2"/>
  <c r="Q293" i="2" s="1"/>
  <c r="S293" i="2" s="1"/>
  <c r="B306" i="2"/>
  <c r="Q306" i="2" s="1"/>
  <c r="S306" i="2" s="1"/>
  <c r="B99" i="2"/>
  <c r="Q99" i="2" s="1"/>
  <c r="S99" i="2" s="1"/>
  <c r="B98" i="2"/>
  <c r="Q98" i="2" s="1"/>
  <c r="S98" i="2" s="1"/>
  <c r="B232" i="2"/>
  <c r="Q232" i="2" s="1"/>
  <c r="S232" i="2" s="1"/>
  <c r="B70" i="2"/>
  <c r="Q70" i="2" s="1"/>
  <c r="S70" i="2" s="1"/>
  <c r="B256" i="2"/>
  <c r="Q256" i="2" s="1"/>
  <c r="S256" i="2" s="1"/>
  <c r="B94" i="2"/>
  <c r="Q94" i="2" s="1"/>
  <c r="S94" i="2" s="1"/>
  <c r="B251" i="2"/>
  <c r="Q251" i="2" s="1"/>
  <c r="S251" i="2" s="1"/>
  <c r="B252" i="2"/>
  <c r="Q252" i="2" s="1"/>
  <c r="S252" i="2" s="1"/>
  <c r="B41" i="2"/>
  <c r="Q41" i="2" s="1"/>
  <c r="S41" i="2" s="1"/>
  <c r="B283" i="2"/>
  <c r="Q283" i="2" s="1"/>
  <c r="S283" i="2" s="1"/>
  <c r="B76" i="2"/>
  <c r="Q76" i="2" s="1"/>
  <c r="S76" i="2" s="1"/>
  <c r="B115" i="2"/>
  <c r="Q115" i="2" s="1"/>
  <c r="S115" i="2" s="1"/>
  <c r="B109" i="2"/>
  <c r="Q109" i="2" s="1"/>
  <c r="S109" i="2" s="1"/>
  <c r="B62" i="2"/>
  <c r="Q62" i="2" s="1"/>
  <c r="S62" i="2" s="1"/>
  <c r="B264" i="2"/>
  <c r="Q264" i="2" s="1"/>
  <c r="S264" i="2" s="1"/>
  <c r="B77" i="2"/>
  <c r="Q77" i="2" s="1"/>
  <c r="S77" i="2" s="1"/>
  <c r="B277" i="2"/>
  <c r="Q277" i="2" s="1"/>
  <c r="S277" i="2" s="1"/>
  <c r="B279" i="2"/>
  <c r="Q279" i="2" s="1"/>
  <c r="S279" i="2" s="1"/>
  <c r="B72" i="2"/>
  <c r="Q72" i="2" s="1"/>
  <c r="S72" i="2" s="1"/>
  <c r="B196" i="2"/>
  <c r="Q196" i="2" s="1"/>
  <c r="S196" i="2" s="1"/>
  <c r="B243" i="2"/>
  <c r="Q243" i="2" s="1"/>
  <c r="S243" i="2" s="1"/>
  <c r="B333" i="2"/>
  <c r="B332" i="2"/>
  <c r="B120" i="2"/>
  <c r="Q120" i="2" s="1"/>
  <c r="S120" i="2" s="1"/>
  <c r="B203" i="2"/>
  <c r="Q203" i="2" s="1"/>
  <c r="S203" i="2" s="1"/>
  <c r="B88" i="2"/>
  <c r="Q88" i="2" s="1"/>
  <c r="S88" i="2" s="1"/>
  <c r="B192" i="2"/>
  <c r="Q192" i="2" s="1"/>
  <c r="S192" i="2" s="1"/>
  <c r="B270" i="2"/>
  <c r="Q270" i="2" s="1"/>
  <c r="S270" i="2" s="1"/>
  <c r="B63" i="2"/>
  <c r="Q63" i="2" s="1"/>
  <c r="S63" i="2" s="1"/>
  <c r="B71" i="2"/>
  <c r="Q71" i="2" s="1"/>
  <c r="S71" i="2" s="1"/>
  <c r="B204" i="2"/>
  <c r="Q204" i="2" s="1"/>
  <c r="S204" i="2" s="1"/>
  <c r="B43" i="2"/>
  <c r="Q43" i="2" s="1"/>
  <c r="S43" i="2" s="1"/>
  <c r="B229" i="2"/>
  <c r="Q229" i="2" s="1"/>
  <c r="S229" i="2" s="1"/>
  <c r="B67" i="2"/>
  <c r="Q67" i="2" s="1"/>
  <c r="S67" i="2" s="1"/>
  <c r="B284" i="2"/>
  <c r="Q284" i="2" s="1"/>
  <c r="S284" i="2" s="1"/>
  <c r="B267" i="2"/>
  <c r="Q267" i="2" s="1"/>
  <c r="S267" i="2" s="1"/>
  <c r="B61" i="2"/>
  <c r="Q61" i="2" s="1"/>
  <c r="S61" i="2" s="1"/>
  <c r="B18" i="2"/>
  <c r="Q18" i="2" s="1"/>
  <c r="S18" i="2" s="1"/>
  <c r="B92" i="2"/>
  <c r="Q92" i="2" s="1"/>
  <c r="S92" i="2" s="1"/>
  <c r="B281" i="2"/>
  <c r="Q281" i="2" s="1"/>
  <c r="S281" i="2" s="1"/>
  <c r="B214" i="2"/>
  <c r="Q214" i="2" s="1"/>
  <c r="S214" i="2" s="1"/>
  <c r="B212" i="2"/>
  <c r="Q212" i="2" s="1"/>
  <c r="S212" i="2" s="1"/>
  <c r="B263" i="2"/>
  <c r="Q263" i="2" s="1"/>
  <c r="S263" i="2" s="1"/>
  <c r="B140" i="2"/>
  <c r="Q140" i="2" s="1"/>
  <c r="S140" i="2" s="1"/>
  <c r="B210" i="2"/>
  <c r="Q210" i="2" s="1"/>
  <c r="S210" i="2" s="1"/>
  <c r="B273" i="2"/>
  <c r="Q273" i="2" s="1"/>
  <c r="S273" i="2" s="1"/>
  <c r="B307" i="2"/>
  <c r="Q307" i="2" s="1"/>
  <c r="S307" i="2" s="1"/>
  <c r="B100" i="2"/>
  <c r="Q100" i="2" s="1"/>
  <c r="S100" i="2" s="1"/>
  <c r="B96" i="2"/>
  <c r="Q96" i="2" s="1"/>
  <c r="S96" i="2" s="1"/>
  <c r="B337" i="2"/>
  <c r="Q337" i="2" s="1"/>
  <c r="S337" i="2" s="1"/>
  <c r="B156" i="2"/>
  <c r="Q156" i="2" s="1"/>
  <c r="S156" i="2" s="1"/>
  <c r="B258" i="2"/>
  <c r="B45" i="2"/>
  <c r="Q45" i="2" s="1"/>
  <c r="S45" i="2" s="1"/>
  <c r="B60" i="2"/>
  <c r="Q60" i="2" s="1"/>
  <c r="S60" i="2" s="1"/>
  <c r="C215" i="2"/>
  <c r="B219" i="2"/>
  <c r="Q219" i="2" s="1"/>
  <c r="S219" i="2" s="1"/>
  <c r="B27" i="2"/>
  <c r="Q27" i="2" s="1"/>
  <c r="S27" i="2" s="1"/>
  <c r="B174" i="2"/>
  <c r="Q174" i="2" s="1"/>
  <c r="S174" i="2" s="1"/>
  <c r="B81" i="2"/>
  <c r="Q81" i="2" s="1"/>
  <c r="S81" i="2" s="1"/>
  <c r="D302" i="1"/>
  <c r="B54" i="2"/>
  <c r="Q54" i="2" s="1"/>
  <c r="S54" i="2" s="1"/>
  <c r="B74" i="2"/>
  <c r="Q74" i="2" s="1"/>
  <c r="S74" i="2" s="1"/>
  <c r="B200" i="2"/>
  <c r="Q200" i="2" s="1"/>
  <c r="S200" i="2" s="1"/>
  <c r="B180" i="2"/>
  <c r="Q180" i="2" s="1"/>
  <c r="S180" i="2" s="1"/>
  <c r="B235" i="2"/>
  <c r="Q235" i="2" s="1"/>
  <c r="S235" i="2" s="1"/>
  <c r="B233" i="2"/>
  <c r="Q233" i="2" s="1"/>
  <c r="S233" i="2" s="1"/>
  <c r="B247" i="2"/>
  <c r="Q247" i="2" s="1"/>
  <c r="S247" i="2" s="1"/>
  <c r="B32" i="2"/>
  <c r="Q32" i="2" s="1"/>
  <c r="S32" i="2" s="1"/>
  <c r="B159" i="2"/>
  <c r="Q159" i="2" s="1"/>
  <c r="S159" i="2" s="1"/>
  <c r="B317" i="2"/>
  <c r="B289" i="2"/>
  <c r="Q289" i="2" s="1"/>
  <c r="S289" i="2" s="1"/>
  <c r="B158" i="2"/>
  <c r="Q158" i="2" s="1"/>
  <c r="S158" i="2" s="1"/>
  <c r="B240" i="2"/>
  <c r="Q240" i="2" s="1"/>
  <c r="S240" i="2" s="1"/>
  <c r="B292" i="2"/>
  <c r="B83" i="2"/>
  <c r="Q83" i="2" s="1"/>
  <c r="S83" i="2" s="1"/>
  <c r="B274" i="2"/>
  <c r="Q274" i="2" s="1"/>
  <c r="S274" i="2" s="1"/>
  <c r="B146" i="2"/>
  <c r="Q146" i="2" s="1"/>
  <c r="S146" i="2" s="1"/>
  <c r="B238" i="2"/>
  <c r="Q238" i="2" s="1"/>
  <c r="S238" i="2" s="1"/>
  <c r="B37" i="2"/>
  <c r="Q37" i="2" s="1"/>
  <c r="S37" i="2" s="1"/>
  <c r="B205" i="2"/>
  <c r="Q205" i="2" s="1"/>
  <c r="S205" i="2" s="1"/>
  <c r="B44" i="2"/>
  <c r="Q44" i="2" s="1"/>
  <c r="S44" i="2" s="1"/>
  <c r="B176" i="2"/>
  <c r="Q176" i="2" s="1"/>
  <c r="S176" i="2" s="1"/>
  <c r="B11" i="2"/>
  <c r="Q11" i="2" s="1"/>
  <c r="S11" i="2" s="1"/>
  <c r="B201" i="2"/>
  <c r="Q201" i="2" s="1"/>
  <c r="S201" i="2" s="1"/>
  <c r="B40" i="2"/>
  <c r="Q40" i="2" s="1"/>
  <c r="S40" i="2" s="1"/>
  <c r="B309" i="2"/>
  <c r="Q309" i="2" s="1"/>
  <c r="S309" i="2" s="1"/>
  <c r="B310" i="2"/>
  <c r="Q310" i="2" s="1"/>
  <c r="S310" i="2" s="1"/>
  <c r="B236" i="2"/>
  <c r="Q236" i="2" s="1"/>
  <c r="S236" i="2" s="1"/>
  <c r="B58" i="2"/>
  <c r="Q58" i="2" s="1"/>
  <c r="S58" i="2" s="1"/>
  <c r="B130" i="2"/>
  <c r="Q130" i="2" s="1"/>
  <c r="S130" i="2" s="1"/>
  <c r="B143" i="2"/>
  <c r="Q143" i="2" s="1"/>
  <c r="S143" i="2" s="1"/>
  <c r="B166" i="2"/>
  <c r="Q166" i="2" s="1"/>
  <c r="S166" i="2" s="1"/>
  <c r="B198" i="2"/>
  <c r="Q198" i="2" s="1"/>
  <c r="S198" i="2" s="1"/>
  <c r="B231" i="2"/>
  <c r="Q231" i="2" s="1"/>
  <c r="S231" i="2" s="1"/>
  <c r="B14" i="2"/>
  <c r="Q14" i="2" s="1"/>
  <c r="S14" i="2" s="1"/>
  <c r="B106" i="2"/>
  <c r="Q106" i="2" s="1"/>
  <c r="S106" i="2" s="1"/>
  <c r="B253" i="2"/>
  <c r="Q253" i="2" s="1"/>
  <c r="S253" i="2" s="1"/>
  <c r="B224" i="2"/>
  <c r="Q224" i="2" s="1"/>
  <c r="S224" i="2" s="1"/>
  <c r="B103" i="2"/>
  <c r="Q103" i="2" s="1"/>
  <c r="S103" i="2" s="1"/>
  <c r="B208" i="2"/>
  <c r="Q208" i="2" s="1"/>
  <c r="S208" i="2" s="1"/>
  <c r="B272" i="2"/>
  <c r="Q272" i="2" s="1"/>
  <c r="S272" i="2" s="1"/>
  <c r="B64" i="2"/>
  <c r="Q64" i="2" s="1"/>
  <c r="S64" i="2" s="1"/>
  <c r="B227" i="2"/>
  <c r="Q227" i="2" s="1"/>
  <c r="S227" i="2" s="1"/>
  <c r="B85" i="2"/>
  <c r="Q85" i="2" s="1"/>
  <c r="S85" i="2" s="1"/>
  <c r="B225" i="2"/>
  <c r="Q225" i="2" s="1"/>
  <c r="S225" i="2" s="1"/>
  <c r="B193" i="2"/>
  <c r="Q193" i="2" s="1"/>
  <c r="S193" i="2" s="1"/>
  <c r="B28" i="2"/>
  <c r="Q28" i="2" s="1"/>
  <c r="S28" i="2" s="1"/>
  <c r="B164" i="2"/>
  <c r="Q164" i="2" s="1"/>
  <c r="S164" i="2" s="1"/>
  <c r="B190" i="2"/>
  <c r="Q190" i="2" s="1"/>
  <c r="S190" i="2" s="1"/>
  <c r="B25" i="2"/>
  <c r="Q25" i="2" s="1"/>
  <c r="S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S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Q19" i="2" s="1"/>
  <c r="S19" i="2" s="1"/>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S171" i="2" s="1"/>
  <c r="C148" i="2"/>
  <c r="C295" i="2"/>
  <c r="C64" i="2"/>
  <c r="C140" i="2"/>
  <c r="C319" i="2"/>
  <c r="C151" i="2"/>
  <c r="C161" i="2"/>
  <c r="C6" i="2"/>
  <c r="C171" i="2"/>
  <c r="C5" i="2"/>
  <c r="D292" i="1"/>
  <c r="B79" i="2"/>
  <c r="Q79" i="2" s="1"/>
  <c r="S79" i="2" s="1"/>
  <c r="C9" i="2"/>
  <c r="C126" i="2"/>
  <c r="C293" i="2"/>
  <c r="C62" i="2"/>
  <c r="C120" i="2"/>
  <c r="C314" i="2"/>
  <c r="C119" i="2"/>
  <c r="D109" i="1"/>
  <c r="B128" i="2"/>
  <c r="Q128" i="2" s="1"/>
  <c r="S128" i="2" s="1"/>
  <c r="C304" i="2"/>
  <c r="C74" i="2"/>
  <c r="C209" i="2"/>
  <c r="C228" i="2"/>
  <c r="C206" i="2"/>
  <c r="C128" i="2"/>
  <c r="C45" i="2"/>
  <c r="C298" i="2"/>
  <c r="C135" i="2"/>
  <c r="C150" i="2"/>
  <c r="C332" i="2"/>
  <c r="C159" i="2"/>
  <c r="C4" i="2"/>
  <c r="D291" i="1"/>
  <c r="B53" i="2"/>
  <c r="Q53" i="2" s="1"/>
  <c r="S53" i="2" s="1"/>
  <c r="C111" i="2"/>
  <c r="C106" i="2"/>
  <c r="D42" i="1"/>
  <c r="B51" i="2"/>
  <c r="Q51" i="2" s="1"/>
  <c r="S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S311" i="2" s="1"/>
  <c r="C238" i="2"/>
  <c r="C136" i="2"/>
  <c r="C269" i="2"/>
  <c r="C108" i="2"/>
  <c r="C181" i="2"/>
  <c r="C182" i="2"/>
  <c r="C79" i="2"/>
  <c r="C51" i="2"/>
  <c r="C258" i="2"/>
  <c r="D17" i="1"/>
  <c r="B20" i="2"/>
  <c r="Q20" i="2" s="1"/>
  <c r="S20" i="2" s="1"/>
  <c r="C63" i="2"/>
  <c r="C236" i="2"/>
  <c r="C290" i="2"/>
  <c r="C80" i="2"/>
  <c r="C113" i="2"/>
  <c r="C289" i="2"/>
  <c r="C60" i="2"/>
  <c r="D13" i="1"/>
  <c r="B15" i="2"/>
  <c r="Q15" i="2" s="1"/>
  <c r="S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S117" i="2" s="1"/>
  <c r="C200" i="2"/>
  <c r="C248" i="2"/>
  <c r="C246" i="2"/>
  <c r="C210" i="2"/>
  <c r="D200" i="1"/>
  <c r="B230" i="2"/>
  <c r="Q230" i="2" s="1"/>
  <c r="S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341" i="2" l="1"/>
  <c r="S341" i="2" s="1"/>
  <c r="B388" i="5"/>
  <c r="Q334" i="2"/>
  <c r="S334" i="2" s="1"/>
  <c r="B599" i="5"/>
  <c r="B582" i="5"/>
  <c r="Q302" i="2"/>
  <c r="S302" i="2" s="1"/>
  <c r="B478" i="5"/>
  <c r="B465" i="5"/>
  <c r="L295" i="5"/>
  <c r="G295" i="5"/>
  <c r="Q342" i="2"/>
  <c r="S342" i="2" s="1"/>
  <c r="B396" i="5"/>
  <c r="Q345" i="2"/>
  <c r="S345" i="2" s="1"/>
  <c r="B708" i="5"/>
  <c r="B691" i="5"/>
  <c r="Q258" i="2"/>
  <c r="S258" i="2" s="1"/>
  <c r="B412" i="5"/>
  <c r="L412" i="5" s="1"/>
  <c r="Q292" i="2"/>
  <c r="S292" i="2" s="1"/>
  <c r="B413" i="5"/>
  <c r="Q320" i="2"/>
  <c r="S320" i="2" s="1"/>
  <c r="B581" i="5"/>
  <c r="B598" i="5"/>
  <c r="Q344" i="2"/>
  <c r="S344" i="2" s="1"/>
  <c r="B363" i="5"/>
  <c r="B355" i="5"/>
  <c r="B3" i="2"/>
  <c r="E3" i="1"/>
  <c r="Q340" i="2"/>
  <c r="S340" i="2" s="1"/>
  <c r="B408" i="5"/>
  <c r="Q347" i="2"/>
  <c r="S347" i="2" s="1"/>
  <c r="B287" i="5"/>
  <c r="Q332" i="2"/>
  <c r="S332" i="2" s="1"/>
  <c r="B415" i="5"/>
  <c r="Q317" i="2"/>
  <c r="S317" i="2" s="1"/>
  <c r="B414" i="5"/>
  <c r="Q333" i="2"/>
  <c r="S333" i="2" s="1"/>
  <c r="B362" i="5"/>
  <c r="Q350" i="2"/>
  <c r="S350" i="2" s="1"/>
  <c r="B344" i="5"/>
  <c r="Q351" i="2"/>
  <c r="S351" i="2" s="1"/>
  <c r="C38" i="3"/>
  <c r="C37" i="3"/>
  <c r="E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30" i="3"/>
  <c r="E28" i="3"/>
  <c r="E23" i="3"/>
  <c r="E11" i="3"/>
  <c r="E22" i="3"/>
  <c r="E10" i="3"/>
  <c r="Q3" i="2"/>
  <c r="S3" i="2" s="1"/>
  <c r="E21" i="3"/>
  <c r="E9" i="3"/>
  <c r="E20" i="3"/>
  <c r="E19" i="3"/>
  <c r="E35" i="3"/>
  <c r="E24" i="3"/>
  <c r="E18" i="3"/>
  <c r="E17" i="3"/>
  <c r="E16" i="3"/>
  <c r="E15" i="3"/>
  <c r="E14" i="3"/>
  <c r="E33" i="3"/>
  <c r="E31" i="3"/>
  <c r="E13" i="3"/>
  <c r="E26" i="3"/>
  <c r="E25" i="3"/>
  <c r="E12" i="3"/>
  <c r="E29" i="3"/>
  <c r="E27" i="3"/>
  <c r="Q346" i="2"/>
  <c r="S346" i="2" s="1"/>
  <c r="B701" i="5"/>
  <c r="L701" i="5" s="1"/>
  <c r="B308" i="5"/>
  <c r="L308" i="5" s="1"/>
  <c r="B505" i="5"/>
  <c r="L505" i="5" s="1"/>
  <c r="B462" i="5"/>
  <c r="L462" i="5" s="1"/>
  <c r="B439" i="5"/>
  <c r="L439" i="5" s="1"/>
  <c r="B491" i="5"/>
  <c r="L491" i="5" s="1"/>
  <c r="B332" i="5"/>
  <c r="L332" i="5" s="1"/>
  <c r="B406" i="5"/>
  <c r="L406" i="5" s="1"/>
  <c r="B374" i="5"/>
  <c r="L374" i="5" s="1"/>
  <c r="B488" i="5"/>
  <c r="L488" i="5" s="1"/>
  <c r="B360" i="5"/>
  <c r="L360" i="5" s="1"/>
  <c r="B461" i="5"/>
  <c r="L461" i="5" s="1"/>
  <c r="B460" i="5"/>
  <c r="L460" i="5" s="1"/>
  <c r="B436" i="5"/>
  <c r="L436" i="5" s="1"/>
  <c r="B353" i="5"/>
  <c r="B359" i="5"/>
  <c r="L359" i="5" s="1"/>
  <c r="B493" i="5"/>
  <c r="L493" i="5" s="1"/>
  <c r="B348" i="5"/>
  <c r="B93" i="5"/>
  <c r="B309" i="5"/>
  <c r="L309" i="5" s="1"/>
  <c r="B681" i="5"/>
  <c r="L681" i="5" s="1"/>
  <c r="B684" i="5"/>
  <c r="L684" i="5" s="1"/>
  <c r="B426" i="5"/>
  <c r="L426" i="5" s="1"/>
  <c r="B683" i="5"/>
  <c r="L683" i="5" s="1"/>
  <c r="B376" i="5"/>
  <c r="L376" i="5" s="1"/>
  <c r="B422" i="5"/>
  <c r="L422" i="5" s="1"/>
  <c r="B373" i="5"/>
  <c r="L373" i="5" s="1"/>
  <c r="B371" i="5"/>
  <c r="L371" i="5" s="1"/>
  <c r="B333" i="5"/>
  <c r="L333" i="5" s="1"/>
  <c r="B128" i="5"/>
  <c r="L128" i="5" s="1"/>
  <c r="B682" i="5"/>
  <c r="L682" i="5" s="1"/>
  <c r="B94" i="5"/>
  <c r="B458" i="5"/>
  <c r="L458" i="5" s="1"/>
  <c r="B702" i="5"/>
  <c r="L702" i="5" s="1"/>
  <c r="B96" i="5"/>
  <c r="L96" i="5" s="1"/>
  <c r="B704" i="5"/>
  <c r="L704" i="5" s="1"/>
  <c r="B445" i="5"/>
  <c r="L445" i="5" s="1"/>
  <c r="B434" i="5"/>
  <c r="L434" i="5" s="1"/>
  <c r="B404" i="5"/>
  <c r="L404" i="5" s="1"/>
  <c r="B361" i="5"/>
  <c r="L361" i="5" s="1"/>
  <c r="B425" i="5"/>
  <c r="L425" i="5" s="1"/>
  <c r="B91" i="5"/>
  <c r="B424" i="5"/>
  <c r="L424" i="5" s="1"/>
  <c r="B438" i="5"/>
  <c r="L438" i="5" s="1"/>
  <c r="B369" i="5"/>
  <c r="L369" i="5" s="1"/>
  <c r="B699" i="5"/>
  <c r="L699" i="5" s="1"/>
  <c r="G412" i="5"/>
  <c r="B450" i="5"/>
  <c r="L450" i="5" s="1"/>
  <c r="B382" i="5"/>
  <c r="L382" i="5" s="1"/>
  <c r="B487" i="5"/>
  <c r="L487" i="5" s="1"/>
  <c r="B686" i="5"/>
  <c r="L686" i="5" s="1"/>
  <c r="B490" i="5"/>
  <c r="L490" i="5" s="1"/>
  <c r="B486" i="5"/>
  <c r="L486" i="5" s="1"/>
  <c r="B306" i="5"/>
  <c r="L306" i="5" s="1"/>
  <c r="B463" i="5"/>
  <c r="L463" i="5" s="1"/>
  <c r="B89" i="5"/>
  <c r="B92" i="5"/>
  <c r="B474" i="5"/>
  <c r="L474" i="5" s="1"/>
  <c r="B475" i="5"/>
  <c r="L475" i="5" s="1"/>
  <c r="B375" i="5"/>
  <c r="L375" i="5" s="1"/>
  <c r="B349" i="5"/>
  <c r="B383" i="5"/>
  <c r="L383" i="5" s="1"/>
  <c r="B420" i="5"/>
  <c r="L420" i="5" s="1"/>
  <c r="B423" i="5"/>
  <c r="L423" i="5" s="1"/>
  <c r="B351" i="5"/>
  <c r="B685" i="5"/>
  <c r="L685" i="5" s="1"/>
  <c r="B489" i="5"/>
  <c r="L489" i="5" s="1"/>
  <c r="B370" i="5"/>
  <c r="L370" i="5" s="1"/>
  <c r="B435" i="5"/>
  <c r="L435" i="5" s="1"/>
  <c r="B507" i="5"/>
  <c r="L507" i="5" s="1"/>
  <c r="B90" i="5"/>
  <c r="B88" i="5"/>
  <c r="B421" i="5"/>
  <c r="L421" i="5" s="1"/>
  <c r="B437" i="5"/>
  <c r="L437" i="5" s="1"/>
  <c r="B506" i="5"/>
  <c r="L506" i="5" s="1"/>
  <c r="B526" i="5"/>
  <c r="L526" i="5" s="1"/>
  <c r="B698" i="5"/>
  <c r="L698" i="5" s="1"/>
  <c r="B334" i="5"/>
  <c r="L334" i="5" s="1"/>
  <c r="B310" i="5"/>
  <c r="L310" i="5" s="1"/>
  <c r="B384" i="5"/>
  <c r="L384" i="5" s="1"/>
  <c r="B307" i="5"/>
  <c r="L307" i="5" s="1"/>
  <c r="B712" i="5"/>
  <c r="L712" i="5" s="1"/>
  <c r="B405" i="5"/>
  <c r="L405" i="5" s="1"/>
  <c r="B335" i="5"/>
  <c r="L335" i="5" s="1"/>
  <c r="B381" i="5"/>
  <c r="L381" i="5" s="1"/>
  <c r="B427" i="5"/>
  <c r="L427" i="5" s="1"/>
  <c r="B459" i="5"/>
  <c r="L459" i="5" s="1"/>
  <c r="B386" i="5"/>
  <c r="L386" i="5" s="1"/>
  <c r="B473" i="5"/>
  <c r="L473" i="5" s="1"/>
  <c r="B352" i="5"/>
  <c r="B703" i="5"/>
  <c r="L703" i="5" s="1"/>
  <c r="B385" i="5"/>
  <c r="L385" i="5" s="1"/>
  <c r="B527" i="5"/>
  <c r="L527" i="5" s="1"/>
  <c r="B350" i="5"/>
  <c r="B372" i="5"/>
  <c r="L372" i="5" s="1"/>
  <c r="B687" i="5"/>
  <c r="L687" i="5" s="1"/>
  <c r="B354" i="5"/>
  <c r="B446" i="5"/>
  <c r="L446" i="5" s="1"/>
  <c r="B428" i="5"/>
  <c r="L428" i="5" s="1"/>
  <c r="B476" i="5"/>
  <c r="L476" i="5" s="1"/>
  <c r="B700" i="5"/>
  <c r="L700" i="5" s="1"/>
  <c r="B95" i="5"/>
  <c r="B392" i="5"/>
  <c r="L392" i="5" s="1"/>
  <c r="B494" i="5"/>
  <c r="L494" i="5" s="1"/>
  <c r="B492" i="5"/>
  <c r="L492" i="5" s="1"/>
  <c r="B87" i="5"/>
  <c r="B695" i="5"/>
  <c r="L695" i="5" s="1"/>
  <c r="B678" i="5"/>
  <c r="L678" i="5" s="1"/>
  <c r="B697" i="5"/>
  <c r="L697" i="5" s="1"/>
  <c r="B680" i="5"/>
  <c r="L680" i="5" s="1"/>
  <c r="B679" i="5"/>
  <c r="L679" i="5" s="1"/>
  <c r="B696" i="5"/>
  <c r="L696" i="5" s="1"/>
  <c r="B690" i="5"/>
  <c r="L690" i="5" s="1"/>
  <c r="B707" i="5"/>
  <c r="L707" i="5" s="1"/>
  <c r="B706" i="5"/>
  <c r="L706" i="5" s="1"/>
  <c r="B689" i="5"/>
  <c r="L689" i="5" s="1"/>
  <c r="B705" i="5"/>
  <c r="L705" i="5" s="1"/>
  <c r="B688" i="5"/>
  <c r="L688" i="5" s="1"/>
  <c r="B667" i="5"/>
  <c r="L667" i="5" s="1"/>
  <c r="B652" i="5"/>
  <c r="L652" i="5" s="1"/>
  <c r="B430" i="5"/>
  <c r="L430" i="5" s="1"/>
  <c r="B441" i="5"/>
  <c r="L441" i="5" s="1"/>
  <c r="B589" i="5"/>
  <c r="L589" i="5" s="1"/>
  <c r="B572" i="5"/>
  <c r="L572" i="5" s="1"/>
  <c r="B524" i="5"/>
  <c r="L524" i="5" s="1"/>
  <c r="B518" i="5"/>
  <c r="L518" i="5" s="1"/>
  <c r="B528" i="5"/>
  <c r="L528" i="5" s="1"/>
  <c r="B669" i="5"/>
  <c r="L669" i="5" s="1"/>
  <c r="B654" i="5"/>
  <c r="L654" i="5" s="1"/>
  <c r="B663" i="5"/>
  <c r="L663" i="5" s="1"/>
  <c r="B648" i="5"/>
  <c r="L648" i="5" s="1"/>
  <c r="B633" i="5"/>
  <c r="L633" i="5" s="1"/>
  <c r="B618" i="5"/>
  <c r="L618" i="5" s="1"/>
  <c r="B603" i="5"/>
  <c r="L603" i="5" s="1"/>
  <c r="B586" i="5"/>
  <c r="L586" i="5" s="1"/>
  <c r="B569" i="5"/>
  <c r="L569" i="5" s="1"/>
  <c r="B533" i="5"/>
  <c r="L533" i="5" s="1"/>
  <c r="B469" i="5"/>
  <c r="L469" i="5" s="1"/>
  <c r="B498" i="5"/>
  <c r="L498" i="5" s="1"/>
  <c r="B545" i="5"/>
  <c r="L545" i="5" s="1"/>
  <c r="B482" i="5"/>
  <c r="L482" i="5" s="1"/>
  <c r="B511" i="5"/>
  <c r="L511" i="5" s="1"/>
  <c r="B557" i="5"/>
  <c r="L557" i="5" s="1"/>
  <c r="B419" i="5"/>
  <c r="L419" i="5" s="1"/>
  <c r="B454" i="5"/>
  <c r="L454" i="5" s="1"/>
  <c r="B591" i="5"/>
  <c r="L591" i="5" s="1"/>
  <c r="B574" i="5"/>
  <c r="L574" i="5" s="1"/>
  <c r="B643" i="5"/>
  <c r="L643" i="5" s="1"/>
  <c r="B628" i="5"/>
  <c r="L628" i="5" s="1"/>
  <c r="B613" i="5"/>
  <c r="L613" i="5" s="1"/>
  <c r="B670" i="5"/>
  <c r="L670" i="5" s="1"/>
  <c r="B655" i="5"/>
  <c r="L655" i="5" s="1"/>
  <c r="B592" i="5"/>
  <c r="L592" i="5" s="1"/>
  <c r="B575" i="5"/>
  <c r="L575" i="5" s="1"/>
  <c r="B331" i="5"/>
  <c r="L331" i="5" s="1"/>
  <c r="B547" i="5"/>
  <c r="L547" i="5" s="1"/>
  <c r="B559" i="5"/>
  <c r="L559" i="5" s="1"/>
  <c r="B535" i="5"/>
  <c r="L535" i="5" s="1"/>
  <c r="B546" i="5"/>
  <c r="L546" i="5" s="1"/>
  <c r="B558" i="5"/>
  <c r="L558" i="5" s="1"/>
  <c r="B534" i="5"/>
  <c r="L534" i="5" s="1"/>
  <c r="B470" i="5"/>
  <c r="L470" i="5" s="1"/>
  <c r="B483" i="5"/>
  <c r="L483" i="5" s="1"/>
  <c r="B664" i="5"/>
  <c r="L664" i="5" s="1"/>
  <c r="B649" i="5"/>
  <c r="L649" i="5" s="1"/>
  <c r="B634" i="5"/>
  <c r="L634" i="5" s="1"/>
  <c r="B619" i="5"/>
  <c r="L619" i="5" s="1"/>
  <c r="B604" i="5"/>
  <c r="L604" i="5" s="1"/>
  <c r="B587" i="5"/>
  <c r="L587" i="5" s="1"/>
  <c r="B570" i="5"/>
  <c r="L570" i="5" s="1"/>
  <c r="B455" i="5"/>
  <c r="L455" i="5" s="1"/>
  <c r="B666" i="5"/>
  <c r="L666" i="5" s="1"/>
  <c r="B651" i="5"/>
  <c r="L651" i="5" s="1"/>
  <c r="B636" i="5"/>
  <c r="L636" i="5" s="1"/>
  <c r="B621" i="5"/>
  <c r="L621" i="5" s="1"/>
  <c r="B606" i="5"/>
  <c r="L606" i="5" s="1"/>
  <c r="B639" i="5"/>
  <c r="L639" i="5" s="1"/>
  <c r="B624" i="5"/>
  <c r="L624" i="5" s="1"/>
  <c r="B609" i="5"/>
  <c r="L609" i="5" s="1"/>
  <c r="B673" i="5"/>
  <c r="L673" i="5" s="1"/>
  <c r="B658" i="5"/>
  <c r="L658" i="5" s="1"/>
  <c r="B551" i="5"/>
  <c r="L551" i="5" s="1"/>
  <c r="B563" i="5"/>
  <c r="L563" i="5" s="1"/>
  <c r="B539" i="5"/>
  <c r="L539" i="5" s="1"/>
  <c r="B597" i="5"/>
  <c r="L597" i="5" s="1"/>
  <c r="B580" i="5"/>
  <c r="L580" i="5" s="1"/>
  <c r="B499" i="5"/>
  <c r="L499" i="5" s="1"/>
  <c r="B512" i="5"/>
  <c r="L512" i="5" s="1"/>
  <c r="B671" i="5"/>
  <c r="L671" i="5" s="1"/>
  <c r="B656" i="5"/>
  <c r="L656" i="5" s="1"/>
  <c r="B594" i="5"/>
  <c r="L594" i="5" s="1"/>
  <c r="B577" i="5"/>
  <c r="L577" i="5" s="1"/>
  <c r="B523" i="5"/>
  <c r="L523" i="5" s="1"/>
  <c r="B588" i="5"/>
  <c r="L588" i="5" s="1"/>
  <c r="B571" i="5"/>
  <c r="L571" i="5" s="1"/>
  <c r="B565" i="5"/>
  <c r="L565" i="5" s="1"/>
  <c r="B541" i="5"/>
  <c r="L541" i="5" s="1"/>
  <c r="B553" i="5"/>
  <c r="L553" i="5" s="1"/>
  <c r="B593" i="5"/>
  <c r="L593" i="5" s="1"/>
  <c r="B576" i="5"/>
  <c r="L576" i="5" s="1"/>
  <c r="B614" i="5"/>
  <c r="L614" i="5" s="1"/>
  <c r="B674" i="5"/>
  <c r="L674" i="5" s="1"/>
  <c r="B659" i="5"/>
  <c r="L659" i="5" s="1"/>
  <c r="B644" i="5"/>
  <c r="L644" i="5" s="1"/>
  <c r="B629" i="5"/>
  <c r="L629" i="5" s="1"/>
  <c r="B668" i="5"/>
  <c r="L668" i="5" s="1"/>
  <c r="B653" i="5"/>
  <c r="L653" i="5" s="1"/>
  <c r="B504" i="5"/>
  <c r="L504" i="5" s="1"/>
  <c r="B517" i="5"/>
  <c r="L517" i="5" s="1"/>
  <c r="B595" i="5"/>
  <c r="L595" i="5" s="1"/>
  <c r="B578" i="5"/>
  <c r="L578" i="5" s="1"/>
  <c r="B529" i="5"/>
  <c r="L529" i="5" s="1"/>
  <c r="B519" i="5"/>
  <c r="L519" i="5" s="1"/>
  <c r="B502" i="5"/>
  <c r="L502" i="5" s="1"/>
  <c r="B515" i="5"/>
  <c r="L515" i="5" s="1"/>
  <c r="B640" i="5"/>
  <c r="L640" i="5" s="1"/>
  <c r="B625" i="5"/>
  <c r="L625" i="5" s="1"/>
  <c r="B610" i="5"/>
  <c r="L610" i="5" s="1"/>
  <c r="B564" i="5"/>
  <c r="L564" i="5" s="1"/>
  <c r="B540" i="5"/>
  <c r="L540" i="5" s="1"/>
  <c r="B552" i="5"/>
  <c r="L552" i="5" s="1"/>
  <c r="B637" i="5"/>
  <c r="L637" i="5" s="1"/>
  <c r="B622" i="5"/>
  <c r="L622" i="5" s="1"/>
  <c r="B607" i="5"/>
  <c r="L607" i="5" s="1"/>
  <c r="B672" i="5"/>
  <c r="L672" i="5" s="1"/>
  <c r="B657" i="5"/>
  <c r="L657" i="5" s="1"/>
  <c r="B596" i="5"/>
  <c r="L596" i="5" s="1"/>
  <c r="B579" i="5"/>
  <c r="L579" i="5" s="1"/>
  <c r="B590" i="5"/>
  <c r="L590" i="5" s="1"/>
  <c r="B573" i="5"/>
  <c r="L573" i="5" s="1"/>
  <c r="B525" i="5"/>
  <c r="L525" i="5" s="1"/>
  <c r="B550" i="5"/>
  <c r="L550" i="5" s="1"/>
  <c r="B562" i="5"/>
  <c r="L562" i="5" s="1"/>
  <c r="B538" i="5"/>
  <c r="L538" i="5" s="1"/>
  <c r="B472" i="5"/>
  <c r="L472" i="5" s="1"/>
  <c r="B485" i="5"/>
  <c r="L485" i="5" s="1"/>
  <c r="B457" i="5"/>
  <c r="L457" i="5" s="1"/>
  <c r="B642" i="5"/>
  <c r="L642" i="5" s="1"/>
  <c r="B627" i="5"/>
  <c r="L627" i="5" s="1"/>
  <c r="B612" i="5"/>
  <c r="L612" i="5" s="1"/>
  <c r="B429" i="5"/>
  <c r="L429" i="5" s="1"/>
  <c r="B440" i="5"/>
  <c r="L440" i="5" s="1"/>
  <c r="B500" i="5"/>
  <c r="L500" i="5" s="1"/>
  <c r="B513" i="5"/>
  <c r="L513" i="5" s="1"/>
  <c r="B638" i="5"/>
  <c r="L638" i="5" s="1"/>
  <c r="B623" i="5"/>
  <c r="L623" i="5" s="1"/>
  <c r="B608" i="5"/>
  <c r="L608" i="5" s="1"/>
  <c r="B549" i="5"/>
  <c r="L549" i="5" s="1"/>
  <c r="B561" i="5"/>
  <c r="L561" i="5" s="1"/>
  <c r="B537" i="5"/>
  <c r="L537" i="5" s="1"/>
  <c r="B641" i="5"/>
  <c r="L641" i="5" s="1"/>
  <c r="B626" i="5"/>
  <c r="L626" i="5" s="1"/>
  <c r="B611" i="5"/>
  <c r="L611" i="5" s="1"/>
  <c r="B536" i="5"/>
  <c r="L536" i="5" s="1"/>
  <c r="B548" i="5"/>
  <c r="L548" i="5" s="1"/>
  <c r="B560" i="5"/>
  <c r="L560" i="5" s="1"/>
  <c r="B503" i="5"/>
  <c r="L503" i="5" s="1"/>
  <c r="B516" i="5"/>
  <c r="L516" i="5" s="1"/>
  <c r="B464" i="5"/>
  <c r="L464" i="5" s="1"/>
  <c r="B477" i="5"/>
  <c r="L477" i="5" s="1"/>
  <c r="B456" i="5"/>
  <c r="L456" i="5" s="1"/>
  <c r="B471" i="5"/>
  <c r="L471" i="5" s="1"/>
  <c r="B484" i="5"/>
  <c r="L484" i="5" s="1"/>
  <c r="B605" i="5"/>
  <c r="L605" i="5" s="1"/>
  <c r="B665" i="5"/>
  <c r="L665" i="5" s="1"/>
  <c r="B650" i="5"/>
  <c r="L650" i="5" s="1"/>
  <c r="B635" i="5"/>
  <c r="L635" i="5" s="1"/>
  <c r="B620" i="5"/>
  <c r="L620" i="5" s="1"/>
  <c r="B514" i="5"/>
  <c r="L514" i="5" s="1"/>
  <c r="B501" i="5"/>
  <c r="L501" i="5" s="1"/>
  <c r="B387" i="5"/>
  <c r="L387" i="5" s="1"/>
  <c r="B407" i="5"/>
  <c r="L407" i="5" s="1"/>
  <c r="B318" i="5"/>
  <c r="L318" i="5" s="1"/>
  <c r="B303" i="5"/>
  <c r="L303" i="5" s="1"/>
  <c r="B338" i="5"/>
  <c r="L338" i="5" s="1"/>
  <c r="B323" i="5"/>
  <c r="L323" i="5" s="1"/>
  <c r="B367" i="5"/>
  <c r="L367" i="5" s="1"/>
  <c r="B329" i="5"/>
  <c r="L329" i="5" s="1"/>
  <c r="B314" i="5"/>
  <c r="L314" i="5" s="1"/>
  <c r="B299" i="5"/>
  <c r="L299" i="5" s="1"/>
  <c r="B380" i="5"/>
  <c r="L380" i="5" s="1"/>
  <c r="B400" i="5"/>
  <c r="L400" i="5" s="1"/>
  <c r="B368" i="5"/>
  <c r="L368" i="5" s="1"/>
  <c r="B330" i="5"/>
  <c r="L330" i="5" s="1"/>
  <c r="B315" i="5"/>
  <c r="L315" i="5" s="1"/>
  <c r="B300" i="5"/>
  <c r="L300" i="5" s="1"/>
  <c r="B320" i="5"/>
  <c r="L320" i="5" s="1"/>
  <c r="B305" i="5"/>
  <c r="L305" i="5" s="1"/>
  <c r="B316" i="5"/>
  <c r="L316" i="5" s="1"/>
  <c r="B301" i="5"/>
  <c r="L301" i="5" s="1"/>
  <c r="B317" i="5"/>
  <c r="L317" i="5" s="1"/>
  <c r="B302" i="5"/>
  <c r="L302" i="5" s="1"/>
  <c r="B339" i="5"/>
  <c r="L339" i="5" s="1"/>
  <c r="B324" i="5"/>
  <c r="L324" i="5" s="1"/>
  <c r="B402" i="5"/>
  <c r="L402" i="5" s="1"/>
  <c r="B394" i="5"/>
  <c r="L394" i="5" s="1"/>
  <c r="B336" i="5"/>
  <c r="L336" i="5" s="1"/>
  <c r="B321" i="5"/>
  <c r="L321" i="5" s="1"/>
  <c r="B325" i="5"/>
  <c r="L325" i="5" s="1"/>
  <c r="B340" i="5"/>
  <c r="L340" i="5" s="1"/>
  <c r="B403" i="5"/>
  <c r="L403" i="5" s="1"/>
  <c r="B395" i="5"/>
  <c r="L395" i="5" s="1"/>
  <c r="B401" i="5"/>
  <c r="L401" i="5" s="1"/>
  <c r="B393" i="5"/>
  <c r="L393" i="5" s="1"/>
  <c r="B337" i="5"/>
  <c r="L337" i="5" s="1"/>
  <c r="B322" i="5"/>
  <c r="L322" i="5" s="1"/>
  <c r="B319" i="5"/>
  <c r="L319" i="5" s="1"/>
  <c r="B304" i="5"/>
  <c r="L304" i="5" s="1"/>
  <c r="E7" i="3"/>
  <c r="D26" i="3"/>
  <c r="D25" i="3" s="1"/>
  <c r="D23" i="3"/>
  <c r="C3" i="2"/>
  <c r="D3" i="1"/>
  <c r="B228" i="5"/>
  <c r="L228" i="5" s="1"/>
  <c r="B213" i="5"/>
  <c r="L213" i="5" s="1"/>
  <c r="B198" i="5"/>
  <c r="L198" i="5" s="1"/>
  <c r="B183" i="5"/>
  <c r="L183" i="5" s="1"/>
  <c r="B168" i="5"/>
  <c r="L168" i="5" s="1"/>
  <c r="B153" i="5"/>
  <c r="L153" i="5" s="1"/>
  <c r="B243" i="5"/>
  <c r="L243" i="5" s="1"/>
  <c r="B7" i="5"/>
  <c r="L7" i="5" s="1"/>
  <c r="I33" i="3"/>
  <c r="I32" i="3"/>
  <c r="I31" i="3"/>
  <c r="I30" i="3"/>
  <c r="I29" i="3"/>
  <c r="I28" i="3"/>
  <c r="I27" i="3"/>
  <c r="I26" i="3"/>
  <c r="I25" i="3"/>
  <c r="I24" i="3"/>
  <c r="I23" i="3"/>
  <c r="I22" i="3"/>
  <c r="I21" i="3"/>
  <c r="I20" i="3"/>
  <c r="I19" i="3"/>
  <c r="I18" i="3"/>
  <c r="I17" i="3"/>
  <c r="I16" i="3"/>
  <c r="I15" i="3"/>
  <c r="I14" i="3"/>
  <c r="I13" i="3"/>
  <c r="I12" i="3"/>
  <c r="I11" i="3"/>
  <c r="I10" i="3"/>
  <c r="I9" i="3"/>
  <c r="I8" i="3"/>
  <c r="J8" i="3" s="1"/>
  <c r="BM2" i="6" l="1"/>
  <c r="BL2" i="6"/>
  <c r="BK2" i="6"/>
  <c r="BJ2" i="6"/>
  <c r="E34" i="3"/>
  <c r="G363" i="5"/>
  <c r="L363" i="5"/>
  <c r="L396" i="5"/>
  <c r="G396" i="5"/>
  <c r="G598" i="5"/>
  <c r="L598" i="5"/>
  <c r="G415" i="5"/>
  <c r="L415" i="5"/>
  <c r="G581" i="5"/>
  <c r="L581" i="5"/>
  <c r="L354" i="5"/>
  <c r="G354" i="5"/>
  <c r="G414" i="5"/>
  <c r="L414" i="5"/>
  <c r="L465" i="5"/>
  <c r="G465" i="5"/>
  <c r="E32" i="3"/>
  <c r="E38" i="3"/>
  <c r="G287" i="5"/>
  <c r="L287" i="5"/>
  <c r="G413" i="5"/>
  <c r="L413" i="5"/>
  <c r="L478" i="5"/>
  <c r="G478" i="5"/>
  <c r="G349" i="5"/>
  <c r="L349" i="5"/>
  <c r="G408" i="5"/>
  <c r="L408" i="5"/>
  <c r="G582" i="5"/>
  <c r="L582" i="5"/>
  <c r="G352" i="5"/>
  <c r="L352" i="5"/>
  <c r="L348" i="5"/>
  <c r="G348" i="5"/>
  <c r="G599" i="5"/>
  <c r="L599" i="5"/>
  <c r="G350" i="5"/>
  <c r="L350" i="5"/>
  <c r="G351" i="5"/>
  <c r="L351" i="5"/>
  <c r="L344" i="5"/>
  <c r="G344" i="5"/>
  <c r="G691" i="5"/>
  <c r="L691" i="5"/>
  <c r="G708" i="5"/>
  <c r="L708" i="5"/>
  <c r="G388" i="5"/>
  <c r="L388" i="5"/>
  <c r="L353" i="5"/>
  <c r="G353" i="5"/>
  <c r="G362" i="5"/>
  <c r="L362" i="5"/>
  <c r="G355" i="5"/>
  <c r="L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L2" i="5" s="1"/>
  <c r="B130" i="5"/>
  <c r="L130" i="5" s="1"/>
  <c r="B283" i="5"/>
  <c r="L283" i="5" s="1"/>
  <c r="B267" i="5"/>
  <c r="L267" i="5" s="1"/>
  <c r="B291" i="5"/>
  <c r="L291" i="5" s="1"/>
  <c r="B141" i="5"/>
  <c r="L141" i="5" s="1"/>
  <c r="B140" i="5"/>
  <c r="L140" i="5" s="1"/>
  <c r="B131" i="5"/>
  <c r="L131" i="5" s="1"/>
  <c r="B266" i="5"/>
  <c r="L266" i="5" s="1"/>
  <c r="B123" i="5"/>
  <c r="L123" i="5" s="1"/>
  <c r="B148" i="5"/>
  <c r="L148" i="5" s="1"/>
  <c r="B268" i="5"/>
  <c r="L268" i="5" s="1"/>
  <c r="B265" i="5"/>
  <c r="L265" i="5" s="1"/>
  <c r="B292" i="5"/>
  <c r="L292" i="5" s="1"/>
  <c r="B282" i="5"/>
  <c r="L282" i="5" s="1"/>
  <c r="B15" i="5"/>
  <c r="L15" i="5" s="1"/>
  <c r="B132" i="5"/>
  <c r="L132" i="5" s="1"/>
  <c r="B13" i="5"/>
  <c r="L13" i="5" s="1"/>
  <c r="B120" i="5"/>
  <c r="L120" i="5" s="1"/>
  <c r="B147" i="5"/>
  <c r="L147" i="5" s="1"/>
  <c r="B139" i="5"/>
  <c r="L139" i="5" s="1"/>
  <c r="B284" i="5"/>
  <c r="L284" i="5" s="1"/>
  <c r="B206" i="5"/>
  <c r="L206" i="5" s="1"/>
  <c r="B263" i="5"/>
  <c r="L263" i="5" s="1"/>
  <c r="B142" i="5"/>
  <c r="L142" i="5" s="1"/>
  <c r="B12" i="5"/>
  <c r="L12" i="5" s="1"/>
  <c r="B279" i="5"/>
  <c r="L279" i="5" s="1"/>
  <c r="B203" i="5"/>
  <c r="L203" i="5" s="1"/>
  <c r="B11" i="5"/>
  <c r="L11" i="5" s="1"/>
  <c r="B202" i="5"/>
  <c r="L202" i="5" s="1"/>
  <c r="B207" i="5"/>
  <c r="L207" i="5" s="1"/>
  <c r="B264" i="5"/>
  <c r="L264" i="5" s="1"/>
  <c r="B14" i="5"/>
  <c r="L14" i="5" s="1"/>
  <c r="B278" i="5"/>
  <c r="L278" i="5" s="1"/>
  <c r="B133" i="5"/>
  <c r="L133" i="5" s="1"/>
  <c r="B281" i="5"/>
  <c r="L281" i="5" s="1"/>
  <c r="B205" i="5"/>
  <c r="L205" i="5" s="1"/>
  <c r="B129" i="5"/>
  <c r="L129" i="5" s="1"/>
  <c r="B121" i="5"/>
  <c r="L121" i="5" s="1"/>
  <c r="B134" i="5"/>
  <c r="L134" i="5" s="1"/>
  <c r="B204" i="5"/>
  <c r="L204" i="5" s="1"/>
  <c r="B138" i="5"/>
  <c r="L138" i="5" s="1"/>
  <c r="B119" i="5"/>
  <c r="L119" i="5" s="1"/>
  <c r="B146" i="5"/>
  <c r="L146" i="5" s="1"/>
  <c r="B280" i="5"/>
  <c r="L280" i="5" s="1"/>
  <c r="B124" i="5"/>
  <c r="L124" i="5" s="1"/>
  <c r="B122" i="5"/>
  <c r="L122" i="5" s="1"/>
  <c r="B262" i="5"/>
  <c r="L262" i="5" s="1"/>
  <c r="E8" i="3"/>
  <c r="F8" i="3" s="1"/>
  <c r="F9" i="3" s="1"/>
  <c r="E6" i="3"/>
  <c r="E4" i="3"/>
  <c r="G291" i="5" l="1"/>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L286" i="5" s="1"/>
  <c r="B294" i="5"/>
  <c r="L294" i="5" s="1"/>
  <c r="B273" i="5"/>
  <c r="L273" i="5" s="1"/>
  <c r="B257" i="5"/>
  <c r="L257" i="5" s="1"/>
  <c r="B275" i="5"/>
  <c r="L275" i="5" s="1"/>
  <c r="B259" i="5"/>
  <c r="L259" i="5" s="1"/>
  <c r="B277" i="5"/>
  <c r="L277" i="5" s="1"/>
  <c r="B261" i="5"/>
  <c r="L261" i="5" s="1"/>
  <c r="B285" i="5"/>
  <c r="L285" i="5" s="1"/>
  <c r="B276" i="5"/>
  <c r="L276" i="5" s="1"/>
  <c r="B260" i="5"/>
  <c r="L260" i="5" s="1"/>
  <c r="B269" i="5"/>
  <c r="L269" i="5" s="1"/>
  <c r="B274" i="5"/>
  <c r="L274" i="5" s="1"/>
  <c r="B258" i="5"/>
  <c r="L258" i="5" s="1"/>
  <c r="B293" i="5"/>
  <c r="L293" i="5" s="1"/>
  <c r="B35" i="5"/>
  <c r="L35" i="5" s="1"/>
  <c r="B49" i="5"/>
  <c r="L49" i="5" s="1"/>
  <c r="B103" i="5"/>
  <c r="L103" i="5" s="1"/>
  <c r="B21" i="5"/>
  <c r="L21" i="5" s="1"/>
  <c r="B62" i="5"/>
  <c r="L62" i="5" s="1"/>
  <c r="B116" i="5"/>
  <c r="L116" i="5" s="1"/>
  <c r="B191" i="5"/>
  <c r="L191" i="5" s="1"/>
  <c r="B176" i="5"/>
  <c r="L176" i="5" s="1"/>
  <c r="B161" i="5"/>
  <c r="L161" i="5" s="1"/>
  <c r="B23" i="5"/>
  <c r="L23" i="5" s="1"/>
  <c r="B64" i="5"/>
  <c r="L64" i="5" s="1"/>
  <c r="B118" i="5"/>
  <c r="L118" i="5" s="1"/>
  <c r="B219" i="5"/>
  <c r="L219" i="5" s="1"/>
  <c r="B249" i="5"/>
  <c r="L249" i="5" s="1"/>
  <c r="B234" i="5"/>
  <c r="L234" i="5" s="1"/>
  <c r="B190" i="5"/>
  <c r="L190" i="5" s="1"/>
  <c r="B175" i="5"/>
  <c r="L175" i="5" s="1"/>
  <c r="B160" i="5"/>
  <c r="L160" i="5" s="1"/>
  <c r="B187" i="5"/>
  <c r="L187" i="5" s="1"/>
  <c r="B172" i="5"/>
  <c r="L172" i="5" s="1"/>
  <c r="B157" i="5"/>
  <c r="L157" i="5" s="1"/>
  <c r="B26" i="5"/>
  <c r="L26" i="5" s="1"/>
  <c r="B67" i="5"/>
  <c r="L67" i="5" s="1"/>
  <c r="B40" i="5"/>
  <c r="L40" i="5" s="1"/>
  <c r="B108" i="5"/>
  <c r="L108" i="5" s="1"/>
  <c r="B54" i="5"/>
  <c r="L54" i="5" s="1"/>
  <c r="B9" i="5"/>
  <c r="L9" i="5" s="1"/>
  <c r="B230" i="5"/>
  <c r="L230" i="5" s="1"/>
  <c r="B215" i="5"/>
  <c r="L215" i="5" s="1"/>
  <c r="B200" i="5"/>
  <c r="L200" i="5" s="1"/>
  <c r="B185" i="5"/>
  <c r="L185" i="5" s="1"/>
  <c r="B170" i="5"/>
  <c r="L170" i="5" s="1"/>
  <c r="B155" i="5"/>
  <c r="L155" i="5" s="1"/>
  <c r="B245" i="5"/>
  <c r="L245" i="5" s="1"/>
  <c r="B24" i="5"/>
  <c r="L24" i="5" s="1"/>
  <c r="B65" i="5"/>
  <c r="L65" i="5" s="1"/>
  <c r="B218" i="5"/>
  <c r="L218" i="5" s="1"/>
  <c r="B248" i="5"/>
  <c r="L248" i="5" s="1"/>
  <c r="B233" i="5"/>
  <c r="L233" i="5" s="1"/>
  <c r="B221" i="5"/>
  <c r="L221" i="5" s="1"/>
  <c r="B251" i="5"/>
  <c r="L251" i="5" s="1"/>
  <c r="B236" i="5"/>
  <c r="L236" i="5" s="1"/>
  <c r="B61" i="5"/>
  <c r="L61" i="5" s="1"/>
  <c r="B115" i="5"/>
  <c r="L115" i="5" s="1"/>
  <c r="B47" i="5"/>
  <c r="L47" i="5" s="1"/>
  <c r="B101" i="5"/>
  <c r="L101" i="5" s="1"/>
  <c r="B231" i="5"/>
  <c r="L231" i="5" s="1"/>
  <c r="B216" i="5"/>
  <c r="L216" i="5" s="1"/>
  <c r="B246" i="5"/>
  <c r="L246" i="5" s="1"/>
  <c r="B188" i="5"/>
  <c r="L188" i="5" s="1"/>
  <c r="B173" i="5"/>
  <c r="L173" i="5" s="1"/>
  <c r="B158" i="5"/>
  <c r="L158" i="5" s="1"/>
  <c r="B52" i="5"/>
  <c r="L52" i="5" s="1"/>
  <c r="B106" i="5"/>
  <c r="L106" i="5" s="1"/>
  <c r="B38" i="5"/>
  <c r="L38" i="5" s="1"/>
  <c r="B250" i="5"/>
  <c r="L250" i="5" s="1"/>
  <c r="B220" i="5"/>
  <c r="L220" i="5" s="1"/>
  <c r="B235" i="5"/>
  <c r="L235" i="5" s="1"/>
  <c r="B110" i="5"/>
  <c r="L110" i="5" s="1"/>
  <c r="B56" i="5"/>
  <c r="L56" i="5" s="1"/>
  <c r="B42" i="5"/>
  <c r="L42" i="5" s="1"/>
  <c r="B208" i="5"/>
  <c r="L208" i="5" s="1"/>
  <c r="B193" i="5"/>
  <c r="L193" i="5" s="1"/>
  <c r="B178" i="5"/>
  <c r="L178" i="5" s="1"/>
  <c r="B163" i="5"/>
  <c r="L163" i="5" s="1"/>
  <c r="B37" i="5"/>
  <c r="L37" i="5" s="1"/>
  <c r="B105" i="5"/>
  <c r="L105" i="5" s="1"/>
  <c r="B51" i="5"/>
  <c r="L51" i="5" s="1"/>
  <c r="B237" i="5"/>
  <c r="L237" i="5" s="1"/>
  <c r="B222" i="5"/>
  <c r="L222" i="5" s="1"/>
  <c r="B252" i="5"/>
  <c r="L252" i="5" s="1"/>
  <c r="B25" i="5"/>
  <c r="L25" i="5" s="1"/>
  <c r="B66" i="5"/>
  <c r="L66" i="5" s="1"/>
  <c r="B192" i="5"/>
  <c r="L192" i="5" s="1"/>
  <c r="B177" i="5"/>
  <c r="L177" i="5" s="1"/>
  <c r="B162" i="5"/>
  <c r="L162" i="5" s="1"/>
  <c r="B22" i="5"/>
  <c r="L22" i="5" s="1"/>
  <c r="B63" i="5"/>
  <c r="L63" i="5" s="1"/>
  <c r="B117" i="5"/>
  <c r="L117" i="5" s="1"/>
  <c r="B8" i="5"/>
  <c r="L8" i="5" s="1"/>
  <c r="B229" i="5"/>
  <c r="L229" i="5" s="1"/>
  <c r="B214" i="5"/>
  <c r="L214" i="5" s="1"/>
  <c r="B199" i="5"/>
  <c r="L199" i="5" s="1"/>
  <c r="B184" i="5"/>
  <c r="L184" i="5" s="1"/>
  <c r="B169" i="5"/>
  <c r="L169" i="5" s="1"/>
  <c r="B154" i="5"/>
  <c r="L154" i="5" s="1"/>
  <c r="B244" i="5"/>
  <c r="L244" i="5" s="1"/>
  <c r="B217" i="5"/>
  <c r="L217" i="5" s="1"/>
  <c r="B232" i="5"/>
  <c r="L232" i="5" s="1"/>
  <c r="B247" i="5"/>
  <c r="L247" i="5" s="1"/>
  <c r="B242" i="5"/>
  <c r="L242" i="5" s="1"/>
  <c r="B100" i="5"/>
  <c r="L100" i="5" s="1"/>
  <c r="B114" i="5"/>
  <c r="L114" i="5" s="1"/>
  <c r="B227" i="5"/>
  <c r="L227" i="5" s="1"/>
  <c r="B6" i="5"/>
  <c r="L6" i="5" s="1"/>
  <c r="B60" i="5"/>
  <c r="L60" i="5" s="1"/>
  <c r="B212" i="5"/>
  <c r="L212" i="5" s="1"/>
  <c r="B197" i="5"/>
  <c r="L197" i="5" s="1"/>
  <c r="B182" i="5"/>
  <c r="L182" i="5" s="1"/>
  <c r="B167" i="5"/>
  <c r="L167" i="5" s="1"/>
  <c r="B152" i="5"/>
  <c r="L152" i="5" s="1"/>
  <c r="B46" i="5"/>
  <c r="B36" i="5"/>
  <c r="L36" i="5" s="1"/>
  <c r="B50" i="5"/>
  <c r="L50" i="5" s="1"/>
  <c r="B104" i="5"/>
  <c r="L104" i="5" s="1"/>
  <c r="B174" i="5"/>
  <c r="L174" i="5" s="1"/>
  <c r="B189" i="5"/>
  <c r="L189" i="5" s="1"/>
  <c r="B159" i="5"/>
  <c r="L159" i="5" s="1"/>
  <c r="B28" i="5"/>
  <c r="L28" i="5" s="1"/>
  <c r="B69" i="5"/>
  <c r="L69" i="5" s="1"/>
  <c r="B34" i="5"/>
  <c r="L34" i="5" s="1"/>
  <c r="B48" i="5"/>
  <c r="L48" i="5" s="1"/>
  <c r="B102" i="5"/>
  <c r="L102" i="5" s="1"/>
  <c r="B53" i="5"/>
  <c r="L53" i="5" s="1"/>
  <c r="B39" i="5"/>
  <c r="L39" i="5" s="1"/>
  <c r="B107" i="5"/>
  <c r="L107" i="5" s="1"/>
  <c r="B10" i="5"/>
  <c r="L10" i="5" s="1"/>
  <c r="B201" i="5"/>
  <c r="L201" i="5" s="1"/>
  <c r="B109" i="5"/>
  <c r="L109" i="5" s="1"/>
  <c r="B55" i="5"/>
  <c r="L55" i="5" s="1"/>
  <c r="B41" i="5"/>
  <c r="L41" i="5" s="1"/>
  <c r="B186" i="5"/>
  <c r="L186" i="5" s="1"/>
  <c r="B171" i="5"/>
  <c r="L171" i="5" s="1"/>
  <c r="B156" i="5"/>
  <c r="L156" i="5" s="1"/>
  <c r="B223" i="5"/>
  <c r="L223" i="5" s="1"/>
  <c r="B238" i="5"/>
  <c r="L238" i="5" s="1"/>
  <c r="B253" i="5"/>
  <c r="L253" i="5" s="1"/>
  <c r="B27" i="5"/>
  <c r="L27" i="5" s="1"/>
  <c r="B68" i="5"/>
  <c r="L68" i="5" s="1"/>
  <c r="B19" i="5"/>
  <c r="L19" i="5" s="1"/>
  <c r="B32" i="5"/>
  <c r="L32" i="5" s="1"/>
  <c r="B33" i="5"/>
  <c r="L33" i="5" s="1"/>
  <c r="B20" i="5"/>
  <c r="L20" i="5" s="1"/>
  <c r="BP2" i="6"/>
  <c r="BP3" i="6"/>
  <c r="L46" i="5" l="1"/>
  <c r="BM3" i="6"/>
  <c r="BL3" i="6"/>
  <c r="BK3" i="6"/>
  <c r="BJ3" i="6"/>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BQ3" i="6" s="1"/>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BR2" i="6" l="1"/>
  <c r="BN2" i="6" s="1"/>
  <c r="BQ2" i="6"/>
  <c r="BR3" i="6"/>
  <c r="BN3" i="6" s="1"/>
  <c r="M3" i="6"/>
  <c r="M2" i="6"/>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<sst xmlns="http://schemas.openxmlformats.org/spreadsheetml/2006/main" count="5532" uniqueCount="1616">
  <si>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</si>
  <si>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</si>
  <si>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</si>
  <si>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</si>
  <si>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</si>
  <si>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</si>
  <si>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</si>
  <si>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</si>
  <si>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</si>
  <si>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</si>
  <si>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</si>
  <si>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</si>
  <si>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</si>
  <si>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</si>
  <si>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</si>
  <si>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</si>
  <si>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</si>
  <si>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</si>
  <si>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</si>
  <si>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</si>
  <si>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</si>
  <si>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</si>
  <si>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</si>
  <si>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</si>
  <si>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</si>
  <si>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</si>
  <si>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</si>
  <si>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</si>
  <si>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</si>
  <si>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</si>
  <si>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</si>
  <si>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</si>
  <si>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</si>
  <si>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</si>
  <si>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</si>
  <si>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</si>
  <si>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</si>
  <si>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</si>
  <si>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</si>
  <si>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</si>
  <si>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</si>
  <si>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</si>
  <si>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</si>
  <si>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</si>
  <si>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</si>
  <si>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</si>
  <si>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</si>
  <si>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</si>
  <si>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</si>
  <si>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</si>
  <si>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</si>
  <si>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</si>
  <si>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</si>
  <si>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</si>
  <si>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</si>
  <si>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</si>
  <si>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</si>
  <si>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</si>
  <si>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</si>
  <si>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</si>
  <si>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</si>
  <si>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</si>
  <si>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</si>
  <si>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</si>
  <si>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</si>
  <si>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</si>
  <si>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</si>
  <si>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</si>
  <si>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</si>
  <si>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</si>
  <si>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</si>
  <si>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</si>
  <si>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</si>
  <si>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</si>
  <si>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</si>
  <si>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</si>
  <si>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</si>
  <si>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</si>
  <si>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</si>
  <si>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</si>
  <si>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</si>
  <si>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</si>
  <si>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</si>
  <si>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</si>
  <si>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</si>
  <si>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</si>
  <si>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</si>
  <si>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</si>
  <si>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</si>
  <si>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</si>
  <si>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</si>
  <si>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</si>
  <si>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</si>
  <si>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</si>
  <si>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</si>
  <si>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</si>
  <si>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</si>
  <si>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</si>
  <si>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</si>
  <si>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</si>
  <si>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</si>
  <si>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</si>
  <si>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</si>
  <si>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</si>
  <si>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</si>
  <si>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</si>
  <si>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</si>
  <si>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</si>
  <si>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</si>
  <si>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</si>
  <si>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</si>
  <si>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</si>
  <si>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</si>
  <si>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</si>
  <si>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</si>
  <si>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</si>
  <si>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</si>
  <si>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</si>
  <si>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</si>
  <si>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</si>
  <si>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</si>
  <si>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</si>
  <si>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</si>
  <si>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</si>
  <si>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</si>
  <si>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</si>
  <si>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</si>
  <si>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</si>
  <si>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</si>
  <si>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</si>
  <si>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</si>
  <si>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</si>
  <si>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</si>
  <si>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</si>
  <si>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</si>
  <si>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</si>
  <si>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</si>
  <si>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</si>
  <si>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</si>
  <si>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</si>
  <si>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</si>
  <si>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</si>
  <si>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</si>
  <si>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</si>
  <si>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</si>
  <si>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</si>
  <si>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</si>
  <si>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</si>
  <si>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</si>
  <si>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</si>
  <si>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</si>
  <si>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</si>
  <si>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</si>
  <si>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</si>
  <si>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</si>
  <si>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</si>
  <si>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</si>
  <si>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</si>
  <si>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</si>
  <si>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</si>
  <si>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</si>
  <si>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</si>
  <si>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</si>
  <si>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</si>
  <si>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</si>
  <si>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</si>
  <si>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</si>
  <si>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</si>
  <si>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</si>
  <si>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</si>
  <si>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</si>
  <si>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</si>
  <si>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</si>
  <si>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</si>
  <si>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</si>
  <si>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</si>
  <si>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</si>
  <si>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</si>
  <si>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</si>
  <si>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</si>
  <si>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</si>
  <si>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</si>
  <si>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</si>
  <si>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</si>
  <si>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</si>
  <si>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</si>
  <si>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</si>
  <si>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</si>
  <si>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</si>
  <si>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</si>
  <si>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</si>
  <si>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</si>
  <si>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</si>
  <si>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</si>
  <si>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</si>
  <si>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</si>
  <si>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</si>
  <si>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</si>
  <si>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</si>
  <si>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</si>
  <si>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</si>
  <si>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</si>
  <si>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</si>
  <si>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</si>
  <si>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</si>
  <si>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</si>
  <si>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</si>
  <si>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</si>
  <si>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</si>
  <si>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</si>
  <si>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</si>
  <si>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</si>
  <si>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</si>
  <si>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</si>
  <si>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</si>
  <si>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</si>
  <si>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</si>
  <si>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</si>
  <si>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</si>
  <si>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</si>
  <si>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</si>
  <si>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</si>
  <si>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</si>
  <si>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</si>
  <si>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</si>
  <si>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</si>
  <si>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</si>
  <si>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</si>
  <si>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</si>
  <si>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</si>
  <si>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</si>
  <si>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</si>
  <si>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</si>
  <si>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</si>
  <si>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</si>
  <si>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</si>
  <si>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</si>
  <si>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</si>
  <si>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</si>
  <si>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</si>
  <si>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</si>
  <si>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</si>
  <si>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</si>
  <si>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</si>
  <si>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</si>
  <si>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</si>
  <si>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</si>
  <si>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</si>
  <si>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</si>
  <si>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</si>
  <si>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</si>
  <si>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</si>
  <si>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</si>
  <si>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</si>
  <si>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</si>
  <si>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</si>
  <si>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</si>
  <si>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</si>
  <si>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</si>
  <si>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</si>
  <si>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</si>
  <si>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</si>
  <si>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</si>
  <si>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</si>
  <si>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</si>
  <si>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</si>
  <si>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</si>
  <si>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</si>
  <si>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</si>
  <si>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</si>
  <si>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</si>
  <si>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</si>
  <si>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</si>
  <si>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</si>
  <si>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</si>
  <si>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</si>
  <si>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</si>
  <si>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</si>
  <si>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</si>
  <si>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</si>
  <si>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</si>
  <si>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</si>
  <si>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</si>
  <si>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</si>
  <si>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</si>
  <si>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</si>
  <si>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</si>
  <si>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</si>
  <si>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</si>
  <si>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</si>
  <si>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</si>
  <si>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</si>
  <si>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</si>
  <si>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</si>
  <si>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</si>
  <si>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</si>
  <si>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</si>
  <si>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</si>
  <si>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</si>
  <si>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</si>
  <si>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</si>
  <si>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</si>
  <si>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</si>
  <si>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</si>
  <si>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</si>
  <si>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</si>
  <si>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</si>
  <si>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</si>
  <si>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</si>
  <si>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</si>
  <si>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</si>
  <si>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</si>
  <si>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</si>
  <si>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</si>
  <si>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</si>
  <si>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</si>
  <si>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</si>
  <si>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</si>
  <si>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</si>
  <si>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</si>
  <si>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</si>
  <si>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</si>
  <si>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</si>
  <si>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</si>
  <si>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</si>
  <si>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</si>
  <si>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</si>
  <si>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</si>
  <si>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</si>
  <si>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</si>
  <si>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</si>
  <si>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</si>
  <si>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</si>
  <si>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</si>
  <si>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</si>
  <si>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</si>
  <si>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</si>
  <si>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</si>
  <si>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</si>
  <si>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</si>
  <si>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</si>
  <si>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</si>
  <si>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</si>
  <si>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</si>
  <si>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</si>
  <si>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</si>
  <si>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</si>
  <si>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</si>
  <si>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</si>
  <si>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</si>
  <si>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</si>
  <si>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</si>
  <si>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</si>
  <si>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</si>
  <si>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</si>
  <si>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</si>
  <si>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</si>
  <si>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</si>
  <si>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</si>
  <si>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</si>
  <si>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</si>
  <si>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</si>
  <si>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</si>
  <si>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</si>
  <si>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</si>
  <si>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</si>
  <si>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</si>
  <si>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</si>
  <si>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</si>
  <si>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</si>
  <si>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</si>
  <si>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</si>
  <si>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</si>
  <si>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</si>
  <si>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</si>
  <si>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</si>
  <si>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</si>
  <si>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</si>
  <si>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</si>
  <si>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</si>
  <si>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</si>
  <si>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</si>
  <si>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</si>
  <si>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</si>
  <si>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</si>
  <si>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</si>
  <si>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</si>
  <si>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</si>
  <si>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</si>
  <si>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</si>
  <si>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</si>
  <si>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</si>
  <si>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</si>
  <si>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</si>
  <si>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</si>
  <si>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</si>
  <si>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</si>
  <si>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</si>
  <si>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</si>
  <si>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</si>
  <si>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</si>
  <si>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</si>
  <si>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</si>
  <si>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</si>
  <si>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</si>
  <si>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</si>
  <si>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</si>
  <si>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</si>
  <si>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</si>
  <si>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</si>
  <si>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</si>
  <si>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</si>
  <si>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</si>
  <si>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</si>
  <si>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</si>
  <si>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</si>
  <si>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</si>
  <si>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</si>
  <si>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</si>
  <si>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</si>
  <si>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</si>
  <si>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</si>
  <si>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</si>
  <si>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</si>
  <si>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</si>
  <si>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</si>
  <si>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</si>
  <si>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</si>
  <si>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</si>
  <si>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</si>
  <si>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</si>
  <si>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</si>
  <si>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</si>
  <si>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</si>
  <si>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</si>
  <si>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</si>
  <si>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</si>
  <si>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</si>
  <si>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</si>
  <si>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</si>
  <si>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</si>
  <si>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</si>
  <si>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</si>
  <si>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</si>
  <si>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</si>
  <si>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</si>
  <si>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</si>
  <si>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</si>
  <si>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</si>
  <si>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</si>
  <si>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</si>
  <si>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</si>
  <si>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</si>
  <si>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</si>
  <si>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</si>
  <si>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</si>
  <si>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</si>
  <si>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</si>
  <si>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</si>
  <si>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</si>
  <si>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</si>
  <si>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</si>
  <si>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</si>
  <si>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</si>
  <si>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</si>
  <si>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</si>
  <si>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</si>
  <si>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</si>
  <si>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</si>
  <si>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</si>
  <si>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</si>
  <si>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</si>
  <si>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</si>
  <si>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</si>
  <si>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</si>
  <si>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</si>
  <si>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</si>
  <si>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</si>
  <si>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</si>
  <si>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</si>
  <si>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</si>
  <si>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</si>
  <si>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</si>
  <si>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</si>
  <si>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</si>
  <si>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</si>
  <si>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</si>
  <si>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</si>
  <si>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</si>
  <si>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</si>
  <si>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</si>
  <si>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</si>
  <si>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</si>
  <si>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</si>
  <si>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</si>
  <si>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</si>
  <si>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</si>
  <si>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</si>
  <si>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</si>
  <si>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</si>
  <si>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</si>
  <si>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</si>
  <si>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</si>
  <si>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</si>
  <si>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</si>
  <si>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</si>
  <si>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</si>
  <si>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</si>
  <si>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</si>
  <si>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</si>
  <si>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</si>
  <si>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</si>
  <si>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</si>
  <si>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</si>
  <si>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</si>
  <si>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</si>
  <si>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</si>
  <si>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</si>
  <si>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</si>
  <si>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</si>
  <si>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</si>
  <si>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</si>
  <si>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</si>
  <si>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</si>
  <si>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</si>
  <si>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</si>
  <si>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</si>
  <si>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</si>
  <si>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</si>
  <si>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</si>
  <si>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</si>
  <si>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</si>
  <si>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</si>
  <si>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</si>
  <si>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</si>
  <si>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</si>
  <si>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</si>
  <si>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</si>
  <si>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</si>
  <si>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</si>
  <si>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</si>
  <si>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</si>
  <si>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</si>
  <si>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</si>
  <si>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</si>
  <si>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</si>
  <si>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</si>
  <si>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</si>
  <si>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</si>
  <si>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</si>
  <si>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</si>
  <si>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</si>
  <si>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</si>
  <si>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</si>
  <si>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</si>
  <si>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</si>
  <si>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</si>
  <si>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</si>
  <si>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</si>
  <si>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</si>
  <si>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</si>
  <si>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</si>
  <si>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</si>
  <si>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</si>
  <si>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</si>
  <si>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</si>
  <si>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</si>
  <si>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</si>
  <si>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</si>
  <si>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</si>
  <si>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</si>
  <si>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</si>
  <si>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</si>
  <si>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</si>
  <si>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</si>
  <si>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</si>
  <si>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</si>
  <si>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</si>
  <si>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</si>
  <si>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</si>
  <si>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</si>
  <si>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</si>
  <si>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</si>
  <si>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</si>
  <si>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</si>
  <si>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</si>
  <si>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</si>
  <si>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</si>
  <si>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</si>
  <si>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</si>
  <si>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</si>
  <si>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</si>
  <si>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</si>
  <si>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</si>
  <si>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</si>
  <si>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</si>
  <si>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</si>
  <si>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</si>
  <si>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</si>
  <si>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</si>
  <si>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</si>
  <si>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</si>
  <si>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</si>
  <si>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</si>
  <si>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</si>
  <si>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</si>
  <si>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</si>
  <si>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</si>
  <si>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</si>
  <si>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</si>
  <si>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</si>
  <si>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</si>
  <si>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</si>
  <si>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</si>
  <si>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</si>
  <si>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</si>
  <si>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</si>
  <si>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</si>
  <si>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</si>
  <si>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</si>
  <si>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</si>
  <si>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</si>
  <si>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</si>
  <si>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</si>
  <si>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</si>
  <si>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</si>
  <si>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</si>
  <si>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</si>
  <si>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</si>
  <si>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</si>
  <si>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</si>
  <si>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</si>
  <si>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</si>
  <si>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</si>
  <si>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</si>
  <si>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</si>
  <si>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</si>
  <si>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</si>
  <si>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</si>
  <si>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</si>
  <si>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</si>
  <si>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</si>
  <si>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</si>
  <si>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</si>
  <si>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</si>
  <si>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</si>
  <si>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</si>
  <si>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</si>
  <si>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</si>
  <si>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</si>
  <si>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</si>
  <si>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</si>
  <si>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</si>
  <si>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</si>
  <si>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</si>
  <si>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</si>
  <si>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</si>
  <si>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</si>
  <si>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</si>
  <si>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</si>
  <si>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</si>
  <si>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</si>
  <si>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</si>
  <si>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</si>
  <si>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</si>
  <si>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</si>
  <si>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</si>
  <si>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</si>
  <si>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</si>
  <si>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</si>
  <si>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</si>
  <si>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</si>
  <si>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</si>
  <si>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</si>
  <si>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</si>
  <si>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</si>
  <si>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</si>
  <si>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</si>
  <si>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</si>
  <si>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</si>
  <si>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</si>
  <si>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</si>
  <si>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</si>
  <si>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</si>
  <si>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</si>
  <si>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</si>
  <si>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</si>
  <si>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</si>
  <si>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</si>
  <si>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</si>
  <si>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</si>
  <si>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</si>
  <si>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</si>
  <si>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</si>
  <si>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</si>
  <si>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</si>
  <si>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</si>
  <si>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</si>
  <si>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</si>
  <si>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</si>
  <si>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</si>
  <si>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</si>
  <si>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</si>
  <si>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</si>
  <si>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</si>
  <si>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</si>
  <si>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</si>
  <si>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</si>
  <si>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</si>
  <si>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</si>
  <si>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</si>
  <si>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</si>
  <si>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</si>
  <si>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</si>
  <si>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</si>
  <si>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</si>
  <si>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</si>
  <si>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</si>
  <si>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</si>
  <si>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</si>
  <si>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</si>
  <si>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</si>
  <si>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</si>
  <si>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</si>
  <si>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</si>
  <si>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</si>
  <si>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</si>
  <si>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</si>
  <si>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</si>
  <si>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</si>
  <si>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</si>
  <si>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</si>
  <si>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</si>
  <si>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</si>
  <si>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</si>
  <si>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</si>
  <si>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</si>
  <si>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</si>
  <si>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</si>
  <si>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</si>
  <si>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</si>
  <si>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</si>
  <si>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</si>
  <si>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</si>
  <si>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</si>
  <si>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</si>
  <si>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</si>
  <si>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</si>
  <si>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</si>
  <si>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</si>
  <si>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</si>
  <si>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</si>
  <si>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</si>
  <si>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</si>
  <si>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</si>
  <si>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</si>
  <si>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</si>
  <si>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</si>
  <si>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</si>
  <si>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</si>
  <si>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</si>
  <si>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</si>
  <si>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</si>
  <si>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</si>
  <si>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</si>
  <si>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</si>
  <si>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</si>
  <si>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</si>
  <si>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</si>
  <si>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</si>
  <si>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</si>
  <si>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</si>
  <si>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</si>
  <si>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</si>
  <si>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</si>
  <si>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</si>
  <si>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</si>
  <si>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</si>
  <si>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</si>
  <si>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</si>
  <si>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</si>
  <si>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</si>
  <si>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</si>
  <si>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</si>
  <si>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</si>
  <si>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</si>
  <si>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</si>
  <si>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</si>
  <si>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</si>
  <si>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</si>
  <si>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</si>
  <si>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</si>
  <si>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</si>
  <si>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</si>
  <si>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</si>
  <si>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</si>
  <si>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</si>
  <si>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</si>
  <si>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</si>
  <si>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</si>
  <si>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</si>
  <si>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</si>
  <si>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</si>
  <si>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</si>
  <si>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</si>
  <si>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</si>
  <si>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</si>
  <si>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</si>
  <si>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</si>
  <si>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</si>
  <si>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</si>
  <si>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</si>
  <si>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</si>
  <si>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</si>
  <si>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</si>
  <si>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</si>
  <si>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</si>
  <si>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</si>
  <si>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</si>
  <si>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</si>
  <si>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</si>
  <si>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</si>
  <si>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</si>
  <si>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</si>
  <si>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</si>
  <si>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</si>
  <si>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</si>
  <si>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</si>
  <si>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</si>
  <si>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</si>
  <si>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</si>
  <si>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</si>
  <si>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</si>
  <si>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</si>
  <si>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</si>
  <si>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</si>
  <si>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</si>
  <si>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</si>
  <si>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</si>
  <si>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</si>
  <si>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</si>
  <si>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</si>
  <si>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</si>
  <si>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</si>
  <si>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</si>
  <si>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</si>
  <si>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</si>
  <si>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</si>
  <si>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</si>
  <si>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</si>
  <si>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</si>
  <si>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</si>
  <si>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</si>
  <si>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</si>
  <si>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</si>
  <si>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</si>
  <si>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</si>
  <si>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</si>
  <si>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</si>
  <si>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</si>
  <si>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</si>
  <si>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</si>
  <si>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</si>
  <si>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</si>
  <si>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</si>
  <si>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</si>
  <si>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</si>
  <si>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</si>
  <si>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</si>
  <si>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</si>
  <si>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</si>
  <si>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</si>
  <si>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</si>
  <si>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</si>
  <si>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</si>
  <si>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</si>
  <si>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</si>
  <si>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</si>
  <si>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</si>
  <si>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</si>
  <si>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</si>
  <si>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</si>
  <si>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</si>
  <si>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</si>
  <si>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</si>
  <si>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</si>
  <si>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</si>
  <si>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</si>
  <si>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</si>
  <si>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</si>
  <si>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</si>
  <si>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</si>
  <si>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</si>
  <si>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</si>
  <si>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</si>
  <si>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</si>
  <si>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</si>
  <si>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</si>
  <si>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</si>
  <si>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</si>
  <si>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</si>
  <si>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</si>
  <si>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</si>
  <si>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</si>
  <si>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</si>
  <si>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</si>
  <si>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</si>
  <si>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</si>
  <si>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</si>
  <si>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</si>
  <si>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</si>
  <si>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</si>
  <si>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</si>
  <si>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</si>
  <si>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</si>
  <si>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</si>
  <si>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</si>
  <si>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</si>
  <si>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</si>
  <si>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</si>
  <si>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</si>
  <si>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</si>
  <si>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</si>
  <si>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</si>
  <si>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</si>
  <si>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</si>
  <si>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</si>
  <si>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</si>
  <si>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</si>
  <si>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</si>
  <si>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</si>
  <si>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</si>
  <si>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</si>
  <si>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</si>
  <si>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</si>
  <si>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</si>
  <si>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</si>
  <si>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</si>
  <si>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</si>
  <si>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</si>
  <si>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</si>
  <si>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</si>
  <si>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</si>
  <si>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</si>
  <si>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</si>
  <si>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</si>
  <si>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</si>
  <si>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</si>
  <si>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</si>
  <si>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</si>
  <si>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</si>
  <si>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</si>
  <si>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</si>
  <si>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</si>
  <si>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</si>
  <si>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</si>
  <si>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</si>
  <si>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</si>
  <si>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</si>
  <si>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</si>
  <si>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</si>
  <si>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</si>
  <si>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</si>
  <si>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</si>
  <si>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</si>
  <si>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</si>
  <si>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</si>
  <si>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</si>
  <si>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</si>
  <si>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</si>
  <si>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</si>
  <si>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</si>
  <si>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</si>
  <si>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</si>
  <si>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</si>
  <si>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</si>
  <si>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</si>
  <si>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</si>
  <si>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</si>
  <si>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</si>
  <si>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</si>
  <si>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</si>
  <si>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</si>
  <si>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</si>
  <si>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</si>
  <si>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</si>
  <si>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</si>
  <si>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</si>
  <si>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</si>
  <si>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</si>
  <si>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</si>
  <si>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</si>
  <si>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</si>
  <si>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</si>
  <si>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</si>
  <si>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</si>
  <si>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</si>
  <si>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</si>
  <si>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</si>
  <si>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</si>
  <si>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</si>
  <si>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</si>
  <si>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</si>
  <si>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</si>
  <si>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</si>
  <si>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</si>
  <si>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</si>
  <si>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</si>
  <si>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</si>
  <si>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</si>
  <si>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</si>
  <si>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</si>
  <si>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</si>
  <si>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</si>
  <si>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</si>
  <si>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</si>
  <si>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</si>
  <si>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</si>
  <si>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</si>
  <si>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</si>
  <si>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</si>
  <si>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</si>
  <si>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</si>
  <si>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</si>
  <si>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</si>
  <si>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</si>
  <si>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</si>
  <si>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</si>
  <si>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</si>
  <si>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</si>
  <si>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</si>
  <si>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</si>
  <si>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</si>
  <si>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</si>
  <si>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</si>
  <si>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</si>
  <si>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</si>
  <si>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</si>
  <si>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</si>
  <si>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</si>
  <si>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</si>
  <si>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</si>
  <si>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</si>
  <si>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</si>
  <si>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</si>
  <si>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</si>
  <si>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</si>
  <si>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</si>
  <si>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</si>
  <si>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</si>
  <si>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</si>
  <si>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</si>
  <si>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</si>
  <si>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</si>
  <si>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</si>
  <si>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</si>
  <si>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</si>
  <si>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</si>
  <si>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</si>
  <si>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</si>
  <si>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</si>
  <si>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</si>
  <si>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</si>
  <si>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</si>
  <si>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</si>
  <si>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</si>
  <si>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</si>
  <si>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</si>
  <si>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</si>
  <si>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</si>
  <si>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</si>
  <si>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</si>
  <si>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</si>
  <si>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</si>
  <si>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</si>
  <si>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</si>
  <si>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</si>
  <si>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</si>
  <si>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</si>
  <si>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</si>
  <si>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</si>
  <si>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</si>
  <si>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</si>
  <si>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</si>
  <si>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</si>
  <si>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</si>
  <si>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</si>
  <si>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</si>
  <si>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</si>
  <si>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</si>
  <si>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</si>
  <si>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</si>
  <si>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</si>
  <si>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</si>
  <si>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</si>
  <si>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</si>
  <si>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</si>
  <si>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</si>
  <si>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</si>
  <si>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</si>
  <si>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</si>
  <si>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</si>
  <si>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</si>
  <si>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</si>
  <si>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</si>
  <si>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</si>
  <si>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</si>
  <si>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</si>
  <si>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</si>
  <si>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</si>
  <si>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</si>
  <si>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</si>
  <si>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</si>
  <si>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</si>
  <si>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</si>
  <si>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</si>
  <si>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</si>
  <si>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</si>
  <si>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</si>
  <si>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</si>
  <si>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</si>
  <si>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</si>
  <si>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</si>
  <si>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</si>
  <si>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</si>
  <si>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</si>
  <si>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</si>
  <si>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</si>
  <si>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</si>
  <si>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</si>
  <si>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</si>
  <si>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</si>
  <si>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</si>
  <si>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</si>
  <si>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</si>
  <si>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</si>
  <si>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</si>
  <si>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</si>
  <si>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</si>
  <si>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</si>
  <si>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</si>
  <si>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</si>
  <si>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</si>
  <si>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</si>
  <si>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</si>
  <si>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</si>
  <si>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</si>
  <si>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</si>
  <si>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</si>
  <si>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</si>
  <si>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</si>
  <si>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</si>
  <si>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</si>
  <si>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</si>
  <si>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</si>
  <si>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</si>
  <si>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</si>
  <si>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</si>
  <si>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</si>
  <si>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</si>
  <si>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</si>
  <si>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</si>
  <si>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</si>
  <si>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</si>
  <si>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</si>
  <si>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</si>
  <si>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</si>
  <si>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</si>
  <si>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</si>
  <si>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</si>
  <si>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</si>
  <si>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</si>
  <si>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</si>
  <si>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Tantares Research Division</t>
  </si>
  <si>
    <t>Utility</t>
  </si>
  <si>
    <t>Mod</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</si>
  <si>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</si>
  <si>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</si>
  <si>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</si>
  <si>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</si>
  <si>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</si>
  <si>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</si>
  <si>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</si>
  <si>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</si>
  <si>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</si>
  <si>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</si>
  <si>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</si>
  <si>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</si>
  <si>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</si>
  <si>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</si>
  <si>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</si>
  <si>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</si>
  <si>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</si>
  <si>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</si>
  <si>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</si>
  <si>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</si>
  <si>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</si>
  <si>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</si>
  <si>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</si>
  <si>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</si>
  <si>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</si>
  <si>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</si>
  <si>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</si>
  <si>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</si>
  <si>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</si>
  <si>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</si>
  <si>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</si>
  <si>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</si>
  <si>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</si>
  <si>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</si>
  <si>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</si>
  <si>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</si>
  <si>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</si>
  <si>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</si>
  <si>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</si>
  <si>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</si>
  <si>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</si>
  <si>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</si>
  <si>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</si>
  <si>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</si>
  <si>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</si>
  <si>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</si>
  <si>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</si>
  <si>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</si>
  <si>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</si>
  <si>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</si>
  <si>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</si>
  <si>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</si>
  <si>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</si>
  <si>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</si>
  <si>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</si>
  <si>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</si>
  <si>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</si>
  <si>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</si>
  <si>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</si>
  <si>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</si>
  <si>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</si>
  <si>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</si>
  <si>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</si>
  <si>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</si>
  <si>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</si>
  <si>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</si>
  <si>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</si>
  <si>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</si>
  <si>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</si>
  <si>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</si>
  <si>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</si>
  <si>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</si>
  <si>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</si>
  <si>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</si>
  <si>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</si>
  <si>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</si>
  <si>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</si>
  <si>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</si>
  <si>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</si>
  <si>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</si>
  <si>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</si>
  <si>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</si>
  <si>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</si>
  <si>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</si>
  <si>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</si>
  <si>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</si>
  <si>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</si>
  <si>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</si>
  <si>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</si>
  <si>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</si>
  <si>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</si>
  <si>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</si>
  <si>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</si>
  <si>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</si>
  <si>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</si>
  <si>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</si>
  <si>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</si>
  <si>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</si>
  <si>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</si>
  <si>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</si>
  <si>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</si>
  <si>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</si>
  <si>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</si>
  <si>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</si>
  <si>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</si>
  <si>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</si>
  <si>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</si>
  <si>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</si>
  <si>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</si>
  <si>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</si>
  <si>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</si>
  <si>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</si>
  <si>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</si>
  <si>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</si>
  <si>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</si>
  <si>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</si>
  <si>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</si>
  <si>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</si>
  <si>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</si>
  <si>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</si>
  <si>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</si>
  <si>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</si>
  <si>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</si>
  <si>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</si>
  <si>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</si>
  <si>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</si>
  <si>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</si>
  <si>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</si>
  <si>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</si>
  <si>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</si>
  <si>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</si>
  <si>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</si>
  <si>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</si>
  <si>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</si>
  <si>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</si>
  <si>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</si>
  <si>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</si>
  <si>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</si>
  <si>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</si>
  <si>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</si>
  <si>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</si>
  <si>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</si>
  <si>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</si>
  <si>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</si>
  <si>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</si>
  <si>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</si>
  <si>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</si>
  <si>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</si>
  <si>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</si>
  <si>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</si>
  <si>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</si>
  <si>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</si>
  <si>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</si>
  <si>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</si>
  <si>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</si>
  <si>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</si>
  <si>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</si>
  <si>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</si>
  <si>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</si>
  <si>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</si>
  <si>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</si>
  <si>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</si>
  <si>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</si>
  <si>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</si>
  <si>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</si>
  <si>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</si>
  <si>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</si>
  <si>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</si>
  <si>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</si>
  <si>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</si>
  <si>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</si>
  <si>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</si>
  <si>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</si>
  <si>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</si>
  <si>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</si>
  <si>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</si>
  <si>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</si>
  <si>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</si>
  <si>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</si>
  <si>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</si>
  <si>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</si>
  <si>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</si>
  <si>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</si>
  <si>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</si>
  <si>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</si>
  <si>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</si>
  <si>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</si>
  <si>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</si>
  <si>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</si>
  <si>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</si>
  <si>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</si>
  <si>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</si>
  <si>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</si>
  <si>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</si>
  <si>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</si>
  <si>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</si>
  <si>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</si>
  <si>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</si>
  <si>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</si>
  <si>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</si>
  <si>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</si>
  <si>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</si>
  <si>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</si>
  <si>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</si>
  <si>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</si>
  <si>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</si>
  <si>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</si>
  <si>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</si>
  <si>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</si>
  <si>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</si>
  <si>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</si>
  <si>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</si>
  <si>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</si>
  <si>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</si>
  <si>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</si>
  <si>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</si>
  <si>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</si>
  <si>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</si>
  <si>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</si>
  <si>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</si>
  <si>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</si>
  <si>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</si>
  <si>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</si>
  <si>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</si>
  <si>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</si>
  <si>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</si>
  <si>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</si>
  <si>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</si>
  <si>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</si>
  <si>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</si>
  <si>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</si>
  <si>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</si>
  <si>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</si>
  <si>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</si>
  <si>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</si>
  <si>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</si>
  <si>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baseFuel</t>
  </si>
  <si>
    <t>fuelKerolox</t>
  </si>
  <si>
    <t>fuelHydrolox</t>
  </si>
  <si>
    <t>fuelMethalox</t>
  </si>
  <si>
    <t>fuelHypergolic</t>
  </si>
  <si>
    <t>partUpgradeKerolox</t>
  </si>
  <si>
    <t>partUpgradeHydrolox</t>
  </si>
  <si>
    <t>partUpgradeMethalox</t>
  </si>
  <si>
    <t>partUpgradeHypergolic</t>
  </si>
  <si>
    <t>Prototype Cryogenic Rocketry</t>
  </si>
  <si>
    <t>Squad/Parts</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</si>
  <si>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</si>
  <si>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</si>
  <si>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</si>
  <si>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</si>
  <si>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</si>
  <si>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</si>
  <si>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</si>
  <si>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</si>
  <si>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</si>
  <si>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</si>
  <si>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</si>
  <si>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</si>
  <si>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</si>
  <si>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</si>
  <si>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</si>
  <si>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</si>
  <si>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</si>
  <si>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</si>
  <si>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</si>
  <si>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</si>
  <si>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</si>
  <si>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</si>
  <si>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</si>
  <si>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</si>
  <si>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</si>
  <si>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</si>
  <si>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</si>
  <si>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</si>
  <si>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</si>
  <si>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</si>
  <si>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</si>
  <si>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</si>
  <si>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</si>
  <si>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</si>
  <si>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</si>
  <si>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</si>
  <si>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</si>
  <si>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</si>
  <si>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</si>
  <si>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</si>
  <si>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</si>
  <si>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</si>
  <si>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</si>
  <si>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</si>
  <si>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</si>
  <si>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</si>
  <si>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</si>
  <si>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</si>
  <si>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</si>
  <si>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</si>
  <si>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</si>
  <si>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</si>
  <si>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</si>
  <si>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</si>
  <si>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</si>
  <si>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</si>
  <si>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</si>
  <si>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</si>
  <si>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</si>
  <si>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</si>
  <si>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</si>
  <si>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</si>
  <si>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</si>
  <si>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</si>
  <si>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</si>
  <si>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</si>
  <si>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</si>
  <si>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</si>
  <si>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</si>
  <si>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</si>
  <si>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</si>
  <si>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</si>
  <si>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</si>
  <si>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</si>
  <si>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</si>
  <si>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</si>
  <si>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</si>
  <si>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</si>
  <si>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</si>
  <si>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</si>
  <si>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</si>
  <si>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</si>
  <si>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</si>
  <si>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</si>
  <si>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</si>
  <si>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</si>
  <si>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</si>
  <si>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</si>
  <si>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</si>
  <si>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</si>
  <si>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</si>
  <si>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</si>
  <si>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</si>
  <si>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</si>
  <si>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</si>
  <si>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</si>
  <si>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</si>
  <si>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</si>
  <si>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</si>
  <si>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</si>
  <si>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</si>
  <si>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</si>
  <si>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</si>
  <si>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</si>
  <si>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</si>
  <si>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</si>
  <si>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</si>
  <si>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</si>
  <si>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</si>
  <si>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</si>
  <si>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</si>
  <si>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</si>
  <si>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</si>
  <si>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</si>
  <si>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</si>
  <si>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</si>
  <si>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</si>
  <si>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</si>
  <si>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</si>
  <si>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</si>
  <si>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</si>
  <si>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</si>
  <si>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</si>
  <si>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</si>
  <si>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</si>
  <si>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</si>
  <si>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</si>
  <si>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</si>
  <si>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</si>
  <si>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</si>
  <si>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</si>
  <si>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</si>
  <si>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</si>
  <si>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</si>
  <si>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</si>
  <si>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</si>
  <si>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</si>
  <si>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</si>
  <si>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</si>
  <si>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</si>
  <si>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</si>
  <si>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</si>
  <si>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</si>
  <si>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</si>
  <si>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</si>
  <si>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</si>
  <si>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</si>
  <si>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</si>
  <si>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</si>
  <si>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</si>
  <si>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</si>
  <si>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</si>
  <si>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</si>
  <si>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</si>
  <si>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singleModeAerospike</t>
  </si>
  <si>
    <t>dualModeJet</t>
  </si>
  <si>
    <t>dualModeHybrid</t>
  </si>
  <si>
    <t>singleModeJet</t>
  </si>
  <si>
    <t>singleModeOther</t>
  </si>
  <si>
    <t>singleModeNuclear</t>
  </si>
  <si>
    <t>dualModeNuclear</t>
  </si>
  <si>
    <t>singleModeIon</t>
  </si>
  <si>
    <t>dualModeIon</t>
  </si>
  <si>
    <t>C7 Aerospace Division</t>
  </si>
  <si>
    <t>Engine</t>
  </si>
  <si>
    <t>PropulsionPlasma</t>
  </si>
  <si>
    <t>PropulsionTurboJet</t>
  </si>
  <si>
    <t>PropulsionTurboFan</t>
  </si>
  <si>
    <t>SolarBeamed</t>
  </si>
  <si>
    <t>FasterThanLight</t>
  </si>
  <si>
    <t>multiFuelSupport</t>
  </si>
  <si>
    <t>MultiFuelSupport</t>
  </si>
  <si>
    <t>partUpgradeSimpleFuel</t>
  </si>
  <si>
    <t>simpleFuelLocationBaseline</t>
  </si>
  <si>
    <t>simpleFuelLocationUpgrade</t>
  </si>
  <si>
    <t>Other</t>
  </si>
  <si>
    <t>Other2</t>
  </si>
  <si>
    <t>upgradeDetails</t>
  </si>
  <si>
    <t>needs</t>
  </si>
  <si>
    <t>turboJet</t>
  </si>
  <si>
    <t>J-404 "Panther" Afterburning Turbofan</t>
  </si>
  <si>
    <t>Panther</t>
  </si>
  <si>
    <t>Dry</t>
  </si>
  <si>
    <t>Wet</t>
  </si>
  <si>
    <t>PropulsionTurboFanAfterburner</t>
  </si>
  <si>
    <t>xenon</t>
  </si>
  <si>
    <t>argon</t>
  </si>
  <si>
    <t>lithium</t>
  </si>
  <si>
    <t>RAPIER</t>
  </si>
  <si>
    <t>CR-7 R.A.P.I.E.R. Engine</t>
  </si>
  <si>
    <t>R.A.P.I.E.R.</t>
  </si>
  <si>
    <t>AirBreathing</t>
  </si>
  <si>
    <t>ClosedCycle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</si>
</sst>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10">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56">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xf numFmtId="0" fontId="7" fillId="6" borderId="0" xfId="0" applyNumberFormat="1" applyFont="1" applyFill="1" applyAlignment="1">
      <alignment wrapText="1"/>
    </xf>
    <xf numFmtId="0" fontId="7" fillId="4" borderId="0" xfId="0" applyFont="1" applyFill="1" applyAlignment="1">
      <alignment horizontal="right"/>
    </xf>
  </cellXfs>
  <cellStyles count="2">
    <cellStyle name="Comma" xfId="1" builtinId="3"/>
    <cellStyle name="Normal" xfId="0" builtinId="0"/>
  </cellStyles>
  <dxfs count="117">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R3" totalsRowShown="0" headerRowDxfId="116" dataDxfId="115">
  <autoFilter ref="A1:BR3" xr:uid="{08EAA9B2-5FBF-4BBF-828E-A2C6023D6DB5}"/>
  <tableColumns count="70">
    <tableColumn id="1" xr3:uid="{B89EC6BD-ED89-4631-AC7B-3502E8F2D8D4}" name="mod" dataDxfId="114"/>
    <tableColumn id="2" xr3:uid="{23BF22B3-C2F0-48CB-A91F-F2E42B916F9A}" name="folder" dataDxfId="113"/>
    <tableColumn id="3" xr3:uid="{88EC48A5-8A1C-4864-9535-5144FA848433}" name="name" dataDxfId="112"/>
    <tableColumn id="4" xr3:uid="{AB7EAC0C-BAF1-44EF-9627-9A32AA49355D}" name="titleOrig" dataDxfId="111"/>
    <tableColumn id="5" xr3:uid="{819E9741-BC34-4451-838E-305E1EFED236}" name="mfg" dataDxfId="110"/>
    <tableColumn id="6" xr3:uid="{6D27CE16-D57E-4CFF-8D39-28FF494487D5}" name="cat" dataDxfId="109"/>
    <tableColumn id="7" xr3:uid="{D6AEEC06-791A-4C30-BB3F-2E37E7C37B79}" name="entryCostOrig" dataDxfId="108"/>
    <tableColumn id="8" xr3:uid="{C392BE92-D968-4640-B6F2-86EC68B6C2BC}" name="costOrig" dataDxfId="107"/>
    <tableColumn id="9" xr3:uid="{BD399530-18BD-4194-8A98-C88543A62215}" name="massOrig" dataDxfId="106"/>
    <tableColumn id="10" xr3:uid="{C2E201DC-82E5-4500-AF0F-4E1D4C7F9CBF}" name="TechRequiredOrig" dataDxfId="105"/>
    <tableColumn id="11" xr3:uid="{F3186874-0DC3-4479-A13A-F382C120B50E}" name="Blank" dataDxfId="104"/>
    <tableColumn id="12" xr3:uid="{8BC98983-C63F-4B8B-A3BD-AADF6B24ADAF}" name="Code" dataDxfId="2">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03">
      <calculatedColumnFormula>_xlfn.XLOOKUP(_xlfn.CONCAT(N2,O2),Templates!$G$1:$G$2037,Templates!$A$1:$A$2037,"Not Found",0,1)</calculatedColumnFormula>
    </tableColumn>
    <tableColumn id="13" xr3:uid="{1E269CFC-D216-452D-AE0C-8562FD5810BC}" name="techBranch" dataDxfId="102"/>
    <tableColumn id="14" xr3:uid="{867B3ED4-466A-4682-A665-1A29073B22AF}" name="techTier" dataDxfId="101"/>
    <tableColumn id="15" xr3:uid="{434C247F-922E-44E6-BFFD-0BDF95413166}" name="upgrade" dataDxfId="5"/>
    <tableColumn id="70" xr3:uid="{C8B58C6B-80D5-4EAE-A8A6-DBB682905D1F}" name="needs" dataDxfId="3"/>
    <tableColumn id="17" xr3:uid="{F2D16C8B-374D-484D-A190-712D100A07A2}" name="title" dataDxfId="4"/>
    <tableColumn id="18" xr3:uid="{8EF67EC3-7F34-4B6E-8AA0-6A9D1B1F49DA}" name="entryCost" dataDxfId="100"/>
    <tableColumn id="19" xr3:uid="{54BDF019-10EC-405F-BA55-55D8E92919D5}" name="cost" dataDxfId="99"/>
    <tableColumn id="20" xr3:uid="{40B2872A-8DF4-44CC-A965-8F57C4106566}" name="mass" dataDxfId="98"/>
    <tableColumn id="21" xr3:uid="{20D50244-4908-4A4E-9B6A-3FEB7844B500}" name="extraCode" dataDxfId="97"/>
    <tableColumn id="22" xr3:uid="{F72365A2-DF4B-4BE0-940F-CD8082D679C1}" name="upgradeDetails" dataDxfId="96"/>
    <tableColumn id="67" xr3:uid="{32B8E5FA-977A-4CA7-A5AB-F603FF6F0121}" name="baseFuel" dataDxfId="95"/>
    <tableColumn id="23" xr3:uid="{7F7A49DE-B559-424B-8240-65DD5DDE1492}" name="fuelKerolox" dataDxfId="94"/>
    <tableColumn id="24" xr3:uid="{18A00379-5B47-471E-97CE-E537837F9833}" name="fuelHydrolox" dataDxfId="93"/>
    <tableColumn id="25" xr3:uid="{B7343F0A-3053-47D4-B910-CBC7DFFD5A7D}" name="fuelMethalox" dataDxfId="92"/>
    <tableColumn id="26" xr3:uid="{D0DF4F76-0132-462E-A0E9-5834F6D7C684}" name="fuelHypergolic" dataDxfId="91"/>
    <tableColumn id="27" xr3:uid="{92710752-456A-4F7B-8F07-2D643831B44B}" name="tankSizes" dataDxfId="90"/>
    <tableColumn id="49" xr3:uid="{7C6E226A-1288-4392-B6D2-2EBD021D520C}" name="fuelSwitchIgnore" dataDxfId="89"/>
    <tableColumn id="28" xr3:uid="{1598DD3A-D08A-4A26-A662-0B905CB4A312}" name="deprecated" dataDxfId="88"/>
    <tableColumn id="59" xr3:uid="{51A4760B-3ABE-4F6C-A9F2-3F732CA0D9DC}" name="engineName" dataDxfId="87"/>
    <tableColumn id="29" xr3:uid="{049E1317-60EF-47BF-B8AD-1FD4DDE4B8CD}" name="modEngines" dataDxfId="86"/>
    <tableColumn id="30" xr3:uid="{A9ECFC8D-4F97-447A-AAD2-92AF8B942EEA}" name="maxThrust" dataDxfId="85"/>
    <tableColumn id="31" xr3:uid="{EB519740-A0B7-4F52-B45E-E3E5F9B2CD91}" name="i0" dataDxfId="84"/>
    <tableColumn id="32" xr3:uid="{83014606-260C-4670-8A25-CAAD83671F87}" name="i1" dataDxfId="83"/>
    <tableColumn id="33" xr3:uid="{892083DB-7460-4DAD-A485-B9C08B653852}" name="i2" dataDxfId="82"/>
    <tableColumn id="34" xr3:uid="{F7CC4D5F-CEC8-488F-8698-E759663E9C7A}" name="i3" dataDxfId="81"/>
    <tableColumn id="35" xr3:uid="{7E7E0340-A380-4D50-96B2-597B4BD31529}" name="i4" dataDxfId="80"/>
    <tableColumn id="37" xr3:uid="{8499540C-23C8-4B6A-8885-BEC3F70E313C}" name="ModuleEngines" dataDxfId="79">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78">
      <calculatedColumnFormula>_xlfn.XLOOKUP(Parts[[#This Row],[upgradeDetails]],tbl_EngineUpgrades[EngineUpgrades],tbl_EngineUpgrades[Template],"",0,1)</calculatedColumnFormula>
    </tableColumn>
    <tableColumn id="36" xr3:uid="{A25A719A-06C8-4C7B-A6FA-64ABE1C90F80}" name="multiFuelSupport" dataDxfId="13">
      <calculatedColumnFormula>_xlfn.XLOOKUP(Parts[[#This Row],[upgradeDetails]],tbl_EngineUpgrades[EngineUpgrades],tbl_EngineUpgrades[MultiFuelSupport],"",0,1)</calculatedColumnFormula>
    </tableColumn>
    <tableColumn id="43" xr3:uid="{367B0599-1CB2-4DF0-A297-497360F2CB8F}" name="engineID0" dataDxfId="77"/>
    <tableColumn id="42" xr3:uid="{E9E34781-B765-4684-8353-51CAD3D41534}" name="engineID1" dataDxfId="76"/>
    <tableColumn id="41" xr3:uid="{0DB3D858-9349-4C1A-B35D-D2CC2ED06DD0}" name="engineID2" dataDxfId="75"/>
    <tableColumn id="44" xr3:uid="{73178C88-C747-4E6B-914B-ED5BA7B97B04}" name="waterfall" dataDxfId="74"/>
    <tableColumn id="45" xr3:uid="{809E2F88-4E3F-4F54-A996-76DAAEE76107}" name="waterfallKerolox" dataDxfId="73"/>
    <tableColumn id="46" xr3:uid="{9C4D97C7-1B4B-4226-8DC1-375F73640F0C}" name="waterfallHydrolox" dataDxfId="72"/>
    <tableColumn id="47" xr3:uid="{CD483828-34EC-481E-AD34-E21E3B9A417C}" name="waterfallMethalox" dataDxfId="71"/>
    <tableColumn id="48" xr3:uid="{C51AD1C8-9651-427F-8A4A-9FDCAB91D98C}" name="waterfallHypergolic" dataDxfId="70"/>
    <tableColumn id="53" xr3:uid="{9BAA9EAC-6118-414B-A1E1-D2C7B7781AA6}" name="baseSkinTemp" dataDxfId="69"/>
    <tableColumn id="52" xr3:uid="{409F2972-053B-4248-B9E1-9611A1E93396}" name="upgradeSkinTemp" dataDxfId="68"/>
    <tableColumn id="60" xr3:uid="{C409C270-6F92-4432-9707-4451DC114C3E}" name="modAntenna" dataDxfId="67"/>
    <tableColumn id="61" xr3:uid="{2049E982-B67E-42FC-A1A2-1F14DF60F80D}" name="packetInterval" dataDxfId="66"/>
    <tableColumn id="64" xr3:uid="{DE13C9B7-B659-4DEB-891F-ED3E3E26F5AF}" name="packetSize" dataDxfId="65"/>
    <tableColumn id="63" xr3:uid="{7714B1A3-7150-464D-A9A8-F5A3E938EED8}" name="packetResourceCost" dataDxfId="64"/>
    <tableColumn id="62" xr3:uid="{8B9C7240-4A23-4F31-9EBF-2F29A2A091B6}" name="antennaPower" dataDxfId="63"/>
    <tableColumn id="65" xr3:uid="{DC3E5468-2D47-4FC9-A527-8F0E73EFC204}" name="antennaCombinable" dataDxfId="62"/>
    <tableColumn id="66" xr3:uid="{41035221-B5DC-4C0C-9880-887036D5CB25}" name="ModuleDataTransmitter" dataDxfId="61">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1">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14">
      <calculatedColumnFormula>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12">
      <calculatedColumnFormula>IF(AND(Parts[[#This Row],[upgrade]]="EngineUpgrades",Parts[[#This Row],[multiFuelSupport]]="Yes")=TRUE,IF(Parts[[#This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calculatedColumnFormula>
    </tableColumn>
    <tableColumn id="56" xr3:uid="{D8206850-EA9D-4F48-9A37-EB2206D0C6E7}" name="partUpgradeHydrolox" dataDxfId="11">
      <calculatedColumnFormula>IF(AND(Parts[[#This Row],[upgrade]]="EngineUpgrades",Parts[[#This Row],[multiFuelSupport]]="Yes")=TRUE,IF(Parts[[#This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calculatedColumnFormula>
    </tableColumn>
    <tableColumn id="58" xr3:uid="{EBF61740-84E3-4301-9A96-7EF9D57248BA}" name="partUpgradeMethalox" dataDxfId="10">
      <calculatedColumnFormula>IF(AND(Parts[[#This Row],[upgrade]]="EngineUpgrades",Parts[[#This Row],[multiFuelSupport]]="Yes")=TRUE,IF(Parts[[#This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calculatedColumnFormula>
    </tableColumn>
    <tableColumn id="57" xr3:uid="{24604E69-6112-4D05-8EA9-13FB0F7D3399}" name="partUpgradeHypergolic" dataDxfId="9">
      <calculatedColumnFormula>IF(AND(Parts[[#This Row],[upgrade]]="EngineUpgrades",Parts[[#This Row],[multiFuelSupport]]="Yes")=TRUE,IF(Parts[[#This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calculatedColumnFormula>
    </tableColumn>
    <tableColumn id="38" xr3:uid="{911BBBBF-D467-4EBD-9D11-3DF5C9BE2FE1}" name="partUpgradeSimpleFuel" dataDxfId="0">
      <calculatedColumnFormula>IF(AND(Parts[[#This Row],[upgrade]]="EngineUpgrades",Parts[[#This Row],[multiFuelSupport]]="No")=TRUE,IF(Parts[[#This Row],[fuelKerolox]]&lt;&gt;"No",_xlfn.CONCAT("PARTUPGRADE:NEEDS[",Parts[[#This Row],[mod]],"]",CHAR(10),"{",CHAR(10),"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Row],[mod]],"]",CHAR(10),"{",CHAR(10),"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calculatedColumnFormula>
    </tableColumn>
    <tableColumn id="51" xr3:uid="{3EC99BE9-1597-4156-B58E-3B8ECBEF0A71}" name="localization" dataDxfId="60">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8">
      <calculatedColumnFormula>MIN(Parts[[#This Row],[techTier]]+2,MAX(INDIRECT(N2)))</calculatedColumnFormula>
    </tableColumn>
    <tableColumn id="68" xr3:uid="{5E8C18A7-01AB-43C8-980F-128BF15F31C8}" name="simpleFuelLocationBaseline" dataDxfId="7">
      <calculatedColumnFormula>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calculatedColumnFormula>
    </tableColumn>
    <tableColumn id="69" xr3:uid="{B54A86CC-25C4-47DF-8230-1094822BA669}" name="simpleFuelLocationUpgrade" dataDxfId="6">
      <calculatedColumnFormula>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59" dataDxfId="58">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57"/>
    <tableColumn id="2" xr3:uid="{3EE15278-00D2-4CFD-AFCD-E5B0773A1F9F}" name="-2" dataDxfId="56"/>
    <tableColumn id="3" xr3:uid="{C6D83E15-739A-4492-86F3-60747F49BEF2}" name="-1.5" dataDxfId="55"/>
    <tableColumn id="4" xr3:uid="{07E0005E-EA05-4005-AC95-6AD22C371B01}" name="-1" dataDxfId="54"/>
    <tableColumn id="5" xr3:uid="{83B1CDE6-35BA-4450-B59A-E29B3BE20EEF}" name="-0.5" dataDxfId="53"/>
    <tableColumn id="6" xr3:uid="{EBBC2466-4937-437D-9F7A-C2244C0B1E32}" name="0" dataDxfId="52"/>
    <tableColumn id="7" xr3:uid="{8B332BDC-E68D-4B36-A7AF-FA770E35D2BD}" name="0.5" dataDxfId="51"/>
    <tableColumn id="8" xr3:uid="{5B5AAF49-6823-4327-9903-744484F35591}" name="1" dataDxfId="50"/>
    <tableColumn id="9" xr3:uid="{3A00162F-CD22-4BA3-B176-87781EF96717}" name="1.5" dataDxfId="49"/>
    <tableColumn id="10" xr3:uid="{0ED43C87-6780-4160-83C3-B7EE21115F9E}" name="2" dataDxfId="48"/>
    <tableColumn id="11" xr3:uid="{1EF3BA5C-5E2E-4AE2-8F09-3B095AAC84C6}" name="2.5" dataDxfId="47"/>
    <tableColumn id="12" xr3:uid="{709446F0-DBEC-410B-ABCC-249CAAAD1B04}" name="3" dataDxfId="46"/>
    <tableColumn id="13" xr3:uid="{31A633F5-BC2B-4C4D-9287-A60F7C03C585}" name="3.5" dataDxfId="45"/>
    <tableColumn id="14" xr3:uid="{0A85D2B2-C6C6-41BD-A2AB-82FAFBBA5E2C}" name="4" dataDxfId="44"/>
    <tableColumn id="15" xr3:uid="{9D04BB63-2A08-4688-84AA-5DE8D2817947}" name="4.5" dataDxfId="43"/>
    <tableColumn id="16" xr3:uid="{60E11BCF-F3AE-48DC-A8DD-F75677C6A842}" name="5" dataDxfId="42"/>
    <tableColumn id="17" xr3:uid="{BA6C49CB-7FBD-4104-8EC8-41DE7622FFA6}" name="5.5" dataDxfId="41"/>
    <tableColumn id="18" xr3:uid="{196653AE-82C7-4A73-9D88-6974D3603CC1}" name="6" dataDxfId="40"/>
    <tableColumn id="19" xr3:uid="{3AC00284-A8C8-400C-BED3-85DC7507964D}" name="6.5" dataDxfId="39"/>
    <tableColumn id="20" xr3:uid="{C34387F2-9B3E-4872-81F2-F25A4E8AD8EC}" name="7" dataDxfId="38"/>
    <tableColumn id="21" xr3:uid="{995C9836-E9CF-4597-84D2-43322F8E1D6B}" name="7.5" dataDxfId="37"/>
    <tableColumn id="22" xr3:uid="{E82CDE82-0B0C-43AF-A192-94959D718CF1}" name="8" dataDxfId="36"/>
    <tableColumn id="23" xr3:uid="{B461DF87-03FB-454D-BA3A-AA3D7C365C2A}" name="8.5" dataDxfId="35"/>
    <tableColumn id="24" xr3:uid="{86619078-FD1D-4579-B868-7279F58C9766}" name="9" dataDxfId="34"/>
    <tableColumn id="25" xr3:uid="{46B4456D-AA4B-4429-BAB5-724B0F29A071}" name="9.5" dataDxfId="33"/>
    <tableColumn id="26" xr3:uid="{69671739-A91C-4DE0-982D-C33FE18EFA76}" name="10" dataDxfId="32"/>
    <tableColumn id="27" xr3:uid="{C8C34315-A1BD-483D-9306-A828F8CB21B9}" name="10.5" dataDxfId="31"/>
    <tableColumn id="28" xr3:uid="{17B4E2A7-8B8E-40D8-81D1-B16C65CB6604}" name="11" dataDxfId="30"/>
    <tableColumn id="29" xr3:uid="{F0EC64D8-C306-44EA-AECF-2DA9D82E65A9}" name="11.5" dataDxfId="29"/>
    <tableColumn id="30" xr3:uid="{2FA1933D-B7E7-4359-B5B8-85970FA95509}" name="12" dataDxfId="28"/>
    <tableColumn id="31" xr3:uid="{94C37E9A-8433-4125-8083-FC98A2D680E0}" name="12.5" dataDxfId="27"/>
    <tableColumn id="32" xr3:uid="{11C2A606-174F-4C58-AABA-71D6B728FBFC}" name="13" dataDxfId="26"/>
    <tableColumn id="33" xr3:uid="{708A7372-554F-48C6-B8D3-556786C193E9}" name="13.5" dataDxfId="25"/>
    <tableColumn id="34" xr3:uid="{DB49208B-833B-4F5B-BC1B-7653BA1F8094}" name="14" dataDxfId="24"/>
    <tableColumn id="35" xr3:uid="{02FC4F17-73BC-4FAE-9C51-C6CBD8C2D217}" name="14.5" dataDxfId="23"/>
    <tableColumn id="36" xr3:uid="{273A7E6F-ED81-4748-A8B1-DCA5BD74F7D4}" name="15"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21"/>
    <tableColumn id="2" xr3:uid="{70710B09-E692-4BD4-82C8-37E9E9F7566E}" name="tier" dataDxfId="20">
      <calculatedColumnFormula>VLOOKUP(primary[[#This Row],[id]],TreeDesign!$A$3:$C$500,2,FALSE)</calculatedColumnFormula>
    </tableColumn>
    <tableColumn id="1" xr3:uid="{31C2D982-491C-4BA9-847A-3741F9EB9885}" name="row" dataDxfId="19">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18">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17">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16">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15">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61" totalsRowShown="0">
  <autoFilter ref="J3:J61" xr:uid="{D3472AEE-E779-4D86-98F5-059815F73F1D}"/>
  <sortState xmlns:xlrd2="http://schemas.microsoft.com/office/spreadsheetml/2017/richdata2" ref="J4:J61">
    <sortCondition ref="J3:J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E13" totalsRowShown="0">
  <autoFilter ref="C1:E13" xr:uid="{7627BE91-8020-4722-9333-6C6FB72623C2}"/>
  <sortState xmlns:xlrd2="http://schemas.microsoft.com/office/spreadsheetml/2017/richdata2" ref="C2:D13">
    <sortCondition ref="C1:C13"/>
  </sortState>
  <tableColumns count="3">
    <tableColumn id="1" xr3:uid="{67F7EEBE-17FC-4570-B5F0-14636E7F27A4}" name="EngineUpgrades"/>
    <tableColumn id="2" xr3:uid="{37639589-5F55-4732-ABD2-4752D326BE9A}" name="Template"/>
    <tableColumn id="3" xr3:uid="{FB5C805C-B1B5-4D91-9AD9-22829F80F5C7}" name="MultiFuelSupport"/>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G1:G9" totalsRowShown="0">
  <autoFilter ref="G1:G9" xr:uid="{7D801011-3E70-49CD-B202-C5652241F6B1}"/>
  <sortState xmlns:xlrd2="http://schemas.microsoft.com/office/spreadsheetml/2017/richdata2" ref="G2:G7">
    <sortCondition ref="G1:G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I1:I7" totalsRowShown="0">
  <autoFilter ref="I1:I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M1:N6" totalsRowShown="0">
  <autoFilter ref="M1:N6" xr:uid="{B47E6258-04D7-499D-86E6-D2AE06CE1BA8}"/>
  <sortState xmlns:xlrd2="http://schemas.microsoft.com/office/spreadsheetml/2017/richdata2" ref="M2:N6">
    <sortCondition ref="M1:M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K1:K9" totalsRowShown="0">
  <autoFilter ref="K1:K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5.xml"/><Relationship Id="rId2" Type="http://schemas.openxmlformats.org/officeDocument/2006/relationships/table" Target="../tables/table64.xml"/><Relationship Id="rId1" Type="http://schemas.openxmlformats.org/officeDocument/2006/relationships/table" Target="../tables/table63.xml"/><Relationship Id="rId6" Type="http://schemas.openxmlformats.org/officeDocument/2006/relationships/table" Target="../tables/table68.xml"/><Relationship Id="rId5" Type="http://schemas.openxmlformats.org/officeDocument/2006/relationships/table" Target="../tables/table67.xml"/><Relationship Id="rId4" Type="http://schemas.openxmlformats.org/officeDocument/2006/relationships/table" Target="../tables/table6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R10"/>
  <sheetViews>
    <sheetView tabSelected="1" topLeftCell="G1" zoomScale="80" zoomScaleNormal="80" workbookViewId="0">
      <selection activeCell="P2" sqref="P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63.7265625" style="31" customWidth="1"/>
    <col min="13" max="13" width="13.90625" style="31" customWidth="1"/>
    <col min="14" max="14" width="19.81640625" style="31" customWidth="1"/>
    <col min="15" max="15" width="5.6328125" style="31" customWidth="1"/>
    <col min="16" max="16" width="15" style="31" bestFit="1" customWidth="1"/>
    <col min="17" max="17" width="15" style="31" customWidth="1"/>
    <col min="18" max="18" width="16.54296875" style="31" customWidth="1"/>
    <col min="19" max="22" width="8.7265625" style="31"/>
    <col min="23" max="24" width="18" style="31" customWidth="1"/>
    <col min="25" max="28" width="8.7265625" style="31"/>
    <col min="29" max="29" width="10.26953125" style="31" bestFit="1" customWidth="1"/>
    <col min="30" max="30" width="10.26953125" style="31" customWidth="1"/>
    <col min="31" max="32" width="11.36328125" style="31" customWidth="1"/>
    <col min="33" max="33" width="13.54296875" style="31" customWidth="1"/>
    <col min="34" max="39" width="8.7265625" style="31"/>
    <col min="40" max="40" width="35.81640625" style="31" customWidth="1"/>
    <col min="41" max="58" width="12.54296875" style="31" customWidth="1"/>
    <col min="59" max="59" width="53.90625" style="31" customWidth="1"/>
    <col min="60" max="60" width="52.7265625" style="31" customWidth="1"/>
    <col min="61" max="61" width="56.453125" style="31" customWidth="1"/>
    <col min="62" max="62" width="52.81640625" style="31" bestFit="1" customWidth="1"/>
    <col min="63" max="64" width="52.81640625" style="31" customWidth="1"/>
    <col min="65" max="66" width="52.7265625" style="31" customWidth="1"/>
    <col min="67" max="67" width="48.36328125" style="31" bestFit="1" customWidth="1"/>
    <col min="68" max="68" width="8.7265625" style="31"/>
    <col min="69" max="69" width="23.7265625" style="31" customWidth="1"/>
    <col min="70" max="70" width="23.6328125" style="31" bestFit="1" customWidth="1"/>
    <col min="71" max="16384" width="8.7265625" style="31"/>
  </cols>
  <sheetData>
    <row r="1" spans="1:70" x14ac:dyDescent="0.3">
      <c r="A1" s="31" t="s">
        <v>301</v>
      </c>
      <c r="B1" s="31" t="s">
        <v>1400</v>
      </c>
      <c r="C1" s="31" t="s">
        <v>1179</v>
      </c>
      <c r="D1" s="31" t="s">
        <v>1180</v>
      </c>
      <c r="E1" s="31" t="s">
        <v>1403</v>
      </c>
      <c r="F1" s="31" t="s">
        <v>1404</v>
      </c>
      <c r="G1" s="31" t="s">
        <v>1181</v>
      </c>
      <c r="H1" s="31" t="s">
        <v>1182</v>
      </c>
      <c r="I1" s="31" t="s">
        <v>1183</v>
      </c>
      <c r="J1" s="31" t="s">
        <v>1184</v>
      </c>
      <c r="K1" s="31" t="s">
        <v>1176</v>
      </c>
      <c r="L1" s="31" t="s">
        <v>295</v>
      </c>
      <c r="M1" s="32" t="s">
        <v>1166</v>
      </c>
      <c r="N1" s="31" t="s">
        <v>1214</v>
      </c>
      <c r="O1" s="31" t="s">
        <v>1215</v>
      </c>
      <c r="P1" s="31" t="s">
        <v>1230</v>
      </c>
      <c r="Q1" s="31" t="s">
        <v>1601</v>
      </c>
      <c r="R1" s="31" t="s">
        <v>254</v>
      </c>
      <c r="S1" s="31" t="s">
        <v>1185</v>
      </c>
      <c r="T1" s="31" t="s">
        <v>1186</v>
      </c>
      <c r="U1" s="31" t="s">
        <v>1187</v>
      </c>
      <c r="V1" s="31" t="s">
        <v>1250</v>
      </c>
      <c r="W1" s="31" t="s">
        <v>1600</v>
      </c>
      <c r="X1" s="31" t="s">
        <v>1412</v>
      </c>
      <c r="Y1" s="31" t="s">
        <v>1413</v>
      </c>
      <c r="Z1" s="31" t="s">
        <v>1414</v>
      </c>
      <c r="AA1" s="31" t="s">
        <v>1415</v>
      </c>
      <c r="AB1" s="31" t="s">
        <v>1416</v>
      </c>
      <c r="AC1" s="31" t="s">
        <v>1229</v>
      </c>
      <c r="AD1" s="31" t="s">
        <v>1248</v>
      </c>
      <c r="AE1" s="31" t="s">
        <v>2</v>
      </c>
      <c r="AF1" s="31" t="s">
        <v>1402</v>
      </c>
      <c r="AG1" s="31" t="s">
        <v>1231</v>
      </c>
      <c r="AH1" s="31" t="s">
        <v>1212</v>
      </c>
      <c r="AI1" s="31" t="s">
        <v>1232</v>
      </c>
      <c r="AJ1" s="31" t="s">
        <v>1233</v>
      </c>
      <c r="AK1" s="31" t="s">
        <v>1234</v>
      </c>
      <c r="AL1" s="31" t="s">
        <v>1235</v>
      </c>
      <c r="AM1" s="31" t="s">
        <v>1236</v>
      </c>
      <c r="AN1" s="31" t="s">
        <v>1213</v>
      </c>
      <c r="AO1" s="31" t="s">
        <v>1238</v>
      </c>
      <c r="AP1" s="31" t="s">
        <v>1593</v>
      </c>
      <c r="AQ1" s="31" t="s">
        <v>1226</v>
      </c>
      <c r="AR1" s="31" t="s">
        <v>1227</v>
      </c>
      <c r="AS1" s="31" t="s">
        <v>1228</v>
      </c>
      <c r="AT1" s="31" t="s">
        <v>1237</v>
      </c>
      <c r="AU1" s="31" t="s">
        <v>1396</v>
      </c>
      <c r="AV1" s="31" t="s">
        <v>1397</v>
      </c>
      <c r="AW1" s="31" t="s">
        <v>1398</v>
      </c>
      <c r="AX1" s="31" t="s">
        <v>1399</v>
      </c>
      <c r="AY1" s="31" t="s">
        <v>1251</v>
      </c>
      <c r="AZ1" s="31" t="s">
        <v>1252</v>
      </c>
      <c r="BA1" s="31" t="s">
        <v>1406</v>
      </c>
      <c r="BB1" s="31" t="s">
        <v>1405</v>
      </c>
      <c r="BC1" s="31" t="s">
        <v>1407</v>
      </c>
      <c r="BD1" s="31" t="s">
        <v>1408</v>
      </c>
      <c r="BE1" s="31" t="s">
        <v>1409</v>
      </c>
      <c r="BF1" s="31" t="s">
        <v>1410</v>
      </c>
      <c r="BG1" s="31" t="s">
        <v>1411</v>
      </c>
      <c r="BH1" s="31" t="s">
        <v>1239</v>
      </c>
      <c r="BI1" s="31" t="s">
        <v>1249</v>
      </c>
      <c r="BJ1" s="31" t="s">
        <v>1417</v>
      </c>
      <c r="BK1" s="31" t="s">
        <v>1418</v>
      </c>
      <c r="BL1" s="31" t="s">
        <v>1419</v>
      </c>
      <c r="BM1" s="31" t="s">
        <v>1420</v>
      </c>
      <c r="BN1" s="31" t="s">
        <v>1595</v>
      </c>
      <c r="BO1" s="31" t="s">
        <v>1256</v>
      </c>
      <c r="BP1" s="31" t="s">
        <v>1401</v>
      </c>
      <c r="BQ1" s="31" t="s">
        <v>1596</v>
      </c>
      <c r="BR1" s="31" t="s">
        <v>1597</v>
      </c>
    </row>
    <row r="2" spans="1:70" ht="409" customHeight="1" x14ac:dyDescent="0.3">
      <c r="A2" s="31" t="s">
        <v>302</v>
      </c>
      <c r="B2" s="31" t="s">
        <v>1422</v>
      </c>
      <c r="C2" s="31" t="s">
        <v>1611</v>
      </c>
      <c r="D2" s="31" t="s">
        <v>1612</v>
      </c>
      <c r="E2" s="31" t="s">
        <v>1173</v>
      </c>
      <c r="F2" s="31" t="s">
        <v>1174</v>
      </c>
      <c r="G2" s="31">
        <v>2250</v>
      </c>
      <c r="H2" s="31">
        <v>450</v>
      </c>
      <c r="I2" s="31">
        <v>0.1</v>
      </c>
      <c r="J2" s="31" t="s">
        <v>99</v>
      </c>
      <c r="K2" s="34"/>
      <c r="L2"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@PART[RAPIER]:AFTER[Squad] // CR-7 R.A.P.I.E.R. Engine
	{
    kiwiBranch = RocketryAdvancedPumpFed
    kiwiTier = 9
    engineName = #LOC_KTT_Squad_RAPIER_EngineName // R.A.P.I.E.R.
    kiwiEngineUpgradeType = singleModeOther
    kiwiBaseFuel = other
    kiwiEngineUpgrade0 = RAPIER_Upgrade0
    kiwiEngineUpgrade1 = RAPIER_Upgrade1
}</v>
      </c>
      <c r="M2" s="38" t="str">
        <f>_xlfn.XLOOKUP(_xlfn.CONCAT(N2,O2),Templates!$G$1:$G$2037,Templates!$A$1:$A$2037,"Not Found",0,1)</f>
        <v>aBitMoreExoticPropulsion</v>
      </c>
      <c r="N2" s="36" t="s">
        <v>1141</v>
      </c>
      <c r="O2" s="36">
        <v>9</v>
      </c>
      <c r="P2" s="37" t="s">
        <v>1188</v>
      </c>
      <c r="Q2" s="55"/>
      <c r="R2" s="35"/>
      <c r="S2" s="35"/>
      <c r="T2" s="35"/>
      <c r="U2" s="35"/>
      <c r="V2" s="35"/>
      <c r="W2" s="35" t="s">
        <v>1581</v>
      </c>
      <c r="X2" s="35" t="s">
        <v>1190</v>
      </c>
      <c r="Y2" s="35"/>
      <c r="Z2" s="35"/>
      <c r="AA2" s="35"/>
      <c r="AB2" s="35"/>
      <c r="AC2" s="35"/>
      <c r="AD2" s="35"/>
      <c r="AE2" s="35"/>
      <c r="AF2" s="35" t="s">
        <v>1613</v>
      </c>
      <c r="AG2" s="35"/>
      <c r="AH2" s="35"/>
      <c r="AI2" s="35"/>
      <c r="AJ2" s="35"/>
      <c r="AK2" s="35"/>
      <c r="AL2" s="35"/>
      <c r="AM2" s="35"/>
      <c r="AN2"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2" s="41" t="str">
        <f>_xlfn.XLOOKUP(Parts[[#This Row],[upgradeDetails]],tbl_EngineUpgrades[EngineUpgrades],tbl_EngineUpgrades[Template],"",0,1)</f>
        <v>singleMode</v>
      </c>
      <c r="AP2" s="41" t="str">
        <f>_xlfn.XLOOKUP(Parts[[#This Row],[upgradeDetails]],tbl_EngineUpgrades[EngineUpgrades],tbl_EngineUpgrades[MultiFuelSupport],"",0,1)</f>
        <v>No</v>
      </c>
      <c r="AQ2" s="35" t="s">
        <v>1614</v>
      </c>
      <c r="AR2" s="35" t="s">
        <v>1615</v>
      </c>
      <c r="AS2" s="35"/>
      <c r="AT2" s="35"/>
      <c r="AU2" s="35"/>
      <c r="AV2" s="35"/>
      <c r="AW2" s="35"/>
      <c r="AX2" s="35"/>
      <c r="AY2" s="35"/>
      <c r="AZ2" s="35"/>
      <c r="BA2" s="35"/>
      <c r="BB2" s="35"/>
      <c r="BC2" s="35"/>
      <c r="BD2" s="35"/>
      <c r="BE2" s="35"/>
      <c r="BF2" s="45"/>
      <c r="BG2"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H2"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#LOC_KTT_Squad_RAPIER_EngineName // R.A.P.I.E.R.
    kiwiEngineUpgradeType = singleModeOther
    kiwiBaseFuel = other
    kiwiEngineUpgrade0 = RAPIER_Upgrade0
    kiwiEngineUpgrade1 = RAPIER_Upgrade1</v>
      </c>
      <c r="BI2" s="40" t="str">
        <f>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J2" s="44" t="str">
        <f>IF(AND(Parts[[#This Row],[upgrade]]="EngineUpgrades",Parts[[#This Row],[multiFuelSupport]]="Yes")=TRUE,IF(Parts[[#This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K2" s="44" t="str">
        <f>IF(AND(Parts[[#This Row],[upgrade]]="EngineUpgrades",Parts[[#This Row],[multiFuelSupport]]="Yes")=TRUE,IF(Parts[[#This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L2" s="44" t="str">
        <f>IF(AND(Parts[[#This Row],[upgrade]]="EngineUpgrades",Parts[[#This Row],[multiFuelSupport]]="Yes")=TRUE,IF(Parts[[#This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M2" s="44" t="str">
        <f>IF(AND(Parts[[#This Row],[upgrade]]="EngineUpgrades",Parts[[#This Row],[multiFuelSupport]]="Yes")=TRUE,IF(Parts[[#This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N2" s="44" t="str">
        <f ca="1">IF(AND(Parts[[#This Row],[upgrade]]="EngineUpgrades",Parts[[#This Row],[multiFuelSupport]]="No")=TRUE,IF(Parts[[#This Row],[fuelKerolox]]&lt;&gt;"No",_xlfn.CONCAT("PARTUPGRADE:NEEDS[",Parts[[#This Row],[mod]],"]",CHAR(10),"{",CHAR(10),"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Row],[mod]],"]",CHAR(10),"{",CHAR(10),"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PARTUPGRADE:NEEDS[Squad]
{
    name = RAPIER_Upgrade0
    type = engine
    partIcon = RAPIER
    techRequired  = aBitMoreExoticLiquidFuelPropulsion
    entryCost = 1
    basicInfo = #LOC_KTT_PARTUPGRADE_BASICINFO_ENGINES_0
    title = #LOC_KTT_PARTUPGRADE_TITLE_0
    manufacturer = #LOC_KTT_PARTUPGRADE_MANUFACTURER
    description = #LOC_KTT_PARTUPGRADE_DESCRIPTION_ENGINES_0
}
@PARTUPGRADE[RAPIER_Upgrade0]:NEEDS[Squad]:FOR[zKiwiTechTree]
{
    @entryCost = #$@PART[RAPIER]/entryCost$
    @entryCost *= #$@KIWI_ENGINE_MULTIPLIERS/OTHER/BASELINE_ENTRYCOST_MULTIPLIER$
    @title ^= #:INSERTPARTTITLE:$@PART[RAPIER]/title$:
    @description ^= #:INSERTPART:$@PART[RAPIER]/engineName$:
}
PARTUPGRADE:NEEDS[Squad]
{
    name = RAPIER_Upgrade1
    type = engine
    partIcon = RAPIER
    techRequired  = hybridLiquidFuelAircraftEngines
    entryCost = 1
    basicInfo = #LOC_KTT_PARTUPGRADE_BASICINFO_ENGINES_1
    title = #LOC_KTT_PARTUPGRADE_TITLE_1
    manufacturer = #LOC_KTT_PARTUPGRADE_MANUFACTURER
    description = #LOC_KTT_PARTUPGRADE_DESCRIPTION_ENGINES_1
}
@PARTUPGRADE[RAPIER_Upgrade1]:NEEDS[Squad]:FOR[zKiwiTechTree]
{
    @entryCost = #$@PART[RAPIER]/entryCost$
    @entryCost *= #$@KIWI_ENGINE_MULTIPLIERS/OTHER/UPGRADE_ENTRYCOST_MULTIPLIER$
    @title ^= #:INSERTPARTTITLE:$@PART[RAPIER]/title$:
    @description ^= #:INSERTPART:$@PART[RAPIER]/engineName$:
}
@PART[RAPIER]:NEEDS[Squad]:HAS[~engineUpgrade[off]]:AFTER[zzKiwiTechTree]
{
    descriptionUpgrade = #LOC_KTT_PART_DESCRIPTIONUPGRADE_ENGINES
    @description = #$description$ \n\n&lt;color=#ff0000&gt;$descriptionUpgrade$&lt;/color&gt;
    @description ^= #:INSERTENGINENAME:$engineName$:
    @description ^= :INSERTPARTUPGRADE0:A Bit More Exotic Liquid Fuel Propulsion (Tier 9):
    @description ^= :INSERTPARTUPGRADE1:Hybrid Liquid Fuel Aircraft Engines (Tier 11):
}</v>
      </c>
      <c r="BO2" s="43" t="str">
        <f>_xlfn.CONCAT(IF(Parts[[#This Row],[title]]&lt;&gt;"",_xlfn.CONCAT("#LOC_KTT_",A2,"_",C2,"_Title = ",Parts[[#This Row],[title]],CHAR(10)),""),IF(Parts[[#This Row],[engineName]]&lt;&gt;"",_xlfn.CONCAT("#LOC_KTT_",Parts[[#This Row],[mod]],"_",Parts[[#This Row],[name]],"_EngineName = ",Parts[[#This Row],[engineName]]),""))</f>
        <v>#LOC_KTT_Squad_RAPIER_EngineName = R.A.P.I.E.R.</v>
      </c>
      <c r="BP2" s="41">
        <f ca="1">MIN(Parts[[#This Row],[techTier]]+2,MAX(INDIRECT(N2)))</f>
        <v>11</v>
      </c>
      <c r="BQ2" s="54"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aBitMoreExoticLiquidFuelPropulsion</v>
      </c>
      <c r="BR2" s="54" t="str">
        <f ca="1">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hybridLiquidFuelAircraftEngines</v>
      </c>
    </row>
    <row r="3" spans="1:70" ht="369" x14ac:dyDescent="0.3">
      <c r="A3" s="31" t="s">
        <v>302</v>
      </c>
      <c r="B3" s="31" t="s">
        <v>1422</v>
      </c>
      <c r="C3" s="31" t="s">
        <v>1602</v>
      </c>
      <c r="D3" s="31" t="s">
        <v>1603</v>
      </c>
      <c r="E3" s="31" t="s">
        <v>1586</v>
      </c>
      <c r="F3" s="31" t="s">
        <v>1587</v>
      </c>
      <c r="G3" s="31">
        <v>3850</v>
      </c>
      <c r="H3" s="31">
        <v>24500</v>
      </c>
      <c r="I3" s="31">
        <v>1</v>
      </c>
      <c r="J3" s="31" t="s">
        <v>131</v>
      </c>
      <c r="K3" s="34"/>
      <c r="L3"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@PART[turboJet]:AFTER[Squad] // J-404 "Panther" Afterburning Turbofan
	{
    kiwiBranch = PropulsionTurboJet
    kiwiTier = 3
    engineName = #LOC_KTT_Squad_turboJet_EngineName // Panther
    kiwiEngineUpgradeType = dualModeJet
    engineID0 = Dry
    engineID1 = Wet
    kiwiBaseFuel = kerolox
    kiwiEngineUpgrade0 = turboJet_Upgrade0
    kiwiEngineUpgrade1 = turboJet_Upgrade1
}</v>
      </c>
      <c r="M3" s="38" t="str">
        <f>_xlfn.XLOOKUP(_xlfn.CONCAT(N3,O3),Templates!$G$1:$G$2037,Templates!$A$1:$A$2037,"Not Found",0,1)</f>
        <v>nonCommercialFlight</v>
      </c>
      <c r="N3" s="36" t="s">
        <v>1589</v>
      </c>
      <c r="O3" s="36">
        <v>3</v>
      </c>
      <c r="P3" s="37" t="s">
        <v>1188</v>
      </c>
      <c r="Q3" s="55"/>
      <c r="R3" s="35"/>
      <c r="S3" s="35"/>
      <c r="T3" s="35"/>
      <c r="U3" s="35"/>
      <c r="V3" s="35"/>
      <c r="W3" s="35" t="s">
        <v>1578</v>
      </c>
      <c r="X3" s="35"/>
      <c r="Y3" s="35"/>
      <c r="Z3" s="35"/>
      <c r="AA3" s="35"/>
      <c r="AB3" s="35"/>
      <c r="AC3" s="35"/>
      <c r="AD3" s="35"/>
      <c r="AE3" s="35"/>
      <c r="AF3" s="35" t="s">
        <v>1604</v>
      </c>
      <c r="AG3" s="35"/>
      <c r="AH3" s="35"/>
      <c r="AI3" s="35"/>
      <c r="AJ3" s="35"/>
      <c r="AK3" s="35"/>
      <c r="AL3" s="35"/>
      <c r="AM3" s="35"/>
      <c r="AN3"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3" s="41" t="str">
        <f>_xlfn.XLOOKUP(Parts[[#This Row],[upgradeDetails]],tbl_EngineUpgrades[EngineUpgrades],tbl_EngineUpgrades[Template],"",0,1)</f>
        <v>dualMode</v>
      </c>
      <c r="AP3" s="41" t="str">
        <f>_xlfn.XLOOKUP(Parts[[#This Row],[upgradeDetails]],tbl_EngineUpgrades[EngineUpgrades],tbl_EngineUpgrades[MultiFuelSupport],"",0,1)</f>
        <v>No</v>
      </c>
      <c r="AQ3" s="35" t="s">
        <v>1605</v>
      </c>
      <c r="AR3" s="35" t="s">
        <v>1606</v>
      </c>
      <c r="AS3" s="35"/>
      <c r="AT3" s="35"/>
      <c r="AU3" s="35"/>
      <c r="AV3" s="35"/>
      <c r="AW3" s="35"/>
      <c r="AX3" s="35"/>
      <c r="AY3" s="35"/>
      <c r="AZ3" s="35"/>
      <c r="BA3" s="35"/>
      <c r="BB3" s="35"/>
      <c r="BC3" s="35"/>
      <c r="BD3" s="35"/>
      <c r="BE3" s="35"/>
      <c r="BF3" s="35"/>
      <c r="BG3"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H3"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#LOC_KTT_Squad_turboJet_EngineName // Panther
    kiwiEngineUpgradeType = dualModeJet
    engineID0 = Dry
    engineID1 = Wet
    kiwiBaseFuel = kerolox
    kiwiEngineUpgrade0 = turboJet_Upgrade0
    kiwiEngineUpgrade1 = turboJet_Upgrade1</v>
      </c>
      <c r="BI3" s="40" t="str">
        <f>_xlfn.CONCAT(IF(Parts[[#This Row],[title]]&lt;&gt;"",_xlfn.CONCAT(CHAR(10),"@PART[",Parts[[#This Row],[name]],"]:NEEDS[!002_CommunityPartsTitles]:AFTER[",Parts[[#This Row],[mod]],"] // ",_xlfn.CONCAT(R3,"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J3" s="44" t="str">
        <f>IF(AND(Parts[[#This Row],[upgrade]]="EngineUpgrades",Parts[[#This Row],[multiFuelSupport]]="Yes")=TRUE,IF(Parts[[#This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K3" s="44" t="str">
        <f>IF(AND(Parts[[#This Row],[upgrade]]="EngineUpgrades",Parts[[#This Row],[multiFuelSupport]]="Yes")=TRUE,IF(Parts[[#This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L3" s="44" t="str">
        <f>IF(AND(Parts[[#This Row],[upgrade]]="EngineUpgrades",Parts[[#This Row],[multiFuelSupport]]="Yes")=TRUE,IF(Parts[[#This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M3" s="44" t="str">
        <f>IF(AND(Parts[[#This Row],[upgrade]]="EngineUpgrades",Parts[[#This Row],[multiFuelSupport]]="Yes")=TRUE,IF(Parts[[#This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N3" s="44" t="str">
        <f ca="1">IF(AND(Parts[[#This Row],[upgrade]]="EngineUpgrades",Parts[[#This Row],[multiFuelSupport]]="No")=TRUE,IF(Parts[[#This Row],[fuelKerolox]]&lt;&gt;"No",_xlfn.CONCAT("PARTUPGRADE:NEEDS[",Parts[[#This Row],[mod]],"]",CHAR(10),"{",CHAR(10),"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Row],[mod]],"]",CHAR(10),"{",CHAR(10),"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PARTUPGRADE:NEEDS[Squad]
{
    name = turboJet_Upgrade0
    type = engine
    partIcon = turboJet
    techRequired  = airLaunch
    entryCost = 1
    basicInfo = #LOC_KTT_PARTUPGRADE_BASICINFO_ENGINES_0
    title = #LOC_KTT_PARTUPGRADE_TITLE_0
    manufacturer = #LOC_KTT_PARTUPGRADE_MANUFACTURER
    description = #LOC_KTT_PARTUPGRADE_DESCRIPTION_ENGINES_0
}
@PARTUPGRADE[turboJet_Upgrade0]:NEEDS[Squad]:FOR[zKiwiTechTree]
{
    @entryCost = #$@PART[turboJet]/entryCost$
    @entryCost *= #$@KIWI_ENGINE_MULTIPLIERS/JET/BASELINE_ENTRYCOST_MULTIPLIER$
    @title ^= #:INSERTPARTTITLE:$@PART[turboJet]/title$:
    @description ^= #:INSERTPART:$@PART[turboJet]/engineName$:
}
PARTUPGRADE:NEEDS[Squad]
{
    name = turboJet_Upgrade1
    type = engine
    partIcon = turboJet
    techRequired  = streamlinedFlight
    entryCost = 1
    basicInfo = #LOC_KTT_PARTUPGRADE_BASICINFO_ENGINES_1
    title = #LOC_KTT_PARTUPGRADE_TITLE_1
    manufacturer = #LOC_KTT_PARTUPGRADE_MANUFACTURER
    description = #LOC_KTT_PARTUPGRADE_DESCRIPTION_ENGINES_1
}
@PARTUPGRADE[turboJet_Upgrade1]:NEEDS[Squad]:FOR[zKiwiTechTree]
{
    @entryCost = #$@PART[turboJet]/entryCost$
    @entryCost *= #$@KIWI_ENGINE_MULTIPLIERS/JET/UPGRADE_ENTRYCOST_MULTIPLIER$
    @title ^= #:INSERTPARTTITLE:$@PART[turboJet]/title$:
    @description ^= #:INSERTPART:$@PART[turboJet]/engineName$:
}
@PART[turboJet]:NEEDS[Squad]:HAS[~engineUpgrade[off]]:AFTER[zzKiwiTechTree]
{
    descriptionUpgrade = #LOC_KTT_PART_DESCRIPTIONUPGRADE_ENGINES
    @description = #$description$ \n\n&lt;color=#ff0000&gt;$descriptionUpgrade$&lt;/color&gt;
    @description ^= #:INSERTENGINENAME:$engineName$:
    @description ^= :INSERTPARTUPGRADE0:Air Launch (Tier 4):
    @description ^= :INSERTPARTUPGRADE1:Streamlined Flight (Tier 5):
}</v>
      </c>
      <c r="BO3" s="43" t="str">
        <f>_xlfn.CONCAT(IF(Parts[[#This Row],[title]]&lt;&gt;"",_xlfn.CONCAT("#LOC_KTT_",A3,"_",C3,"_Title = ",Parts[[#This Row],[title]],CHAR(10)),""),IF(Parts[[#This Row],[engineName]]&lt;&gt;"",_xlfn.CONCAT("#LOC_KTT_",Parts[[#This Row],[mod]],"_",Parts[[#This Row],[name]],"_EngineName = ",Parts[[#This Row],[engineName]]),""))</f>
        <v>#LOC_KTT_Squad_turboJet_EngineName = Panther</v>
      </c>
      <c r="BP3" s="41">
        <f ca="1">MIN(Parts[[#This Row],[techTier]]+2,MAX(INDIRECT(N3)))</f>
        <v>5</v>
      </c>
      <c r="BQ3" s="54" t="str">
        <f ca="1">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airLaunch</v>
      </c>
      <c r="BR3" s="41" t="str">
        <f ca="1">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streamlinedFlight</v>
      </c>
    </row>
    <row r="10" spans="1:70" x14ac:dyDescent="0.3">
      <c r="F10" s="30"/>
    </row>
  </sheetData>
  <phoneticPr fontId="4" type="noConversion"/>
  <dataValidations count="7">
    <dataValidation type="list" allowBlank="1" showInputMessage="1" showErrorMessage="1" sqref="N2:N3" xr:uid="{4961741F-A29E-4D5A-8D0B-9C90636A93C4}">
      <formula1>TechTypes</formula1>
    </dataValidation>
    <dataValidation type="list" allowBlank="1" showInputMessage="1" showErrorMessage="1" sqref="O2:O3" xr:uid="{6C84DF3C-F4E3-40E8-AA6E-96D1BBB83BE5}">
      <formula1>INDIRECT(N2)</formula1>
    </dataValidation>
    <dataValidation type="list" allowBlank="1" showInputMessage="1" showErrorMessage="1" sqref="P2:P3" xr:uid="{F88897BF-4508-452F-8480-2B31678F349D}">
      <formula1>UpgradeTypes</formula1>
    </dataValidation>
    <dataValidation type="list" allowBlank="1" showInputMessage="1" showErrorMessage="1" sqref="W2:W3" xr:uid="{CE9629D2-932E-41BA-A460-8B4A58F6A97B}">
      <formula1>INDIRECT(P2)</formula1>
    </dataValidation>
    <dataValidation type="list" allowBlank="1" showInputMessage="1" showErrorMessage="1" sqref="X2:X3" xr:uid="{01535497-5D54-4DA8-B947-396F9C6B4311}">
      <formula1>EngineFuelTypes</formula1>
    </dataValidation>
    <dataValidation type="list" allowBlank="1" showInputMessage="1" showErrorMessage="1" sqref="AC2:AC3" xr:uid="{17560F46-F747-4E4C-80BD-80A8BF569DDB}">
      <formula1>TankSizes</formula1>
    </dataValidation>
    <dataValidation type="list" allowBlank="1" showInputMessage="1" showErrorMessage="1" sqref="AT2:AT3 AD2:AE3 AG2:AG3 BA2:BA3 Y2:AB3"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zoomScale="90" zoomScaleNormal="90" workbookViewId="0">
      <selection activeCell="AG23" sqref="AG23"/>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627</v>
      </c>
      <c r="E2" s="1" t="s">
        <v>303</v>
      </c>
      <c r="F2" s="1" t="s">
        <v>304</v>
      </c>
      <c r="H2" s="1" t="s">
        <v>114</v>
      </c>
      <c r="I2" s="1" t="s">
        <v>550</v>
      </c>
      <c r="J2" s="1" t="s">
        <v>551</v>
      </c>
      <c r="K2" s="1" t="s">
        <v>552</v>
      </c>
      <c r="L2" s="1" t="s">
        <v>553</v>
      </c>
      <c r="M2" s="3" t="s">
        <v>554</v>
      </c>
      <c r="N2" s="3" t="s">
        <v>555</v>
      </c>
      <c r="O2" s="3" t="s">
        <v>556</v>
      </c>
      <c r="P2" s="3" t="s">
        <v>557</v>
      </c>
      <c r="Q2" s="3" t="s">
        <v>558</v>
      </c>
      <c r="R2" s="3" t="s">
        <v>559</v>
      </c>
      <c r="S2" s="3" t="s">
        <v>560</v>
      </c>
      <c r="T2" s="3" t="s">
        <v>561</v>
      </c>
      <c r="U2" s="3" t="s">
        <v>562</v>
      </c>
      <c r="V2" s="3" t="s">
        <v>563</v>
      </c>
      <c r="W2" s="3" t="s">
        <v>564</v>
      </c>
      <c r="X2" s="3" t="s">
        <v>565</v>
      </c>
      <c r="Y2" s="3" t="s">
        <v>566</v>
      </c>
      <c r="Z2" s="3" t="s">
        <v>567</v>
      </c>
      <c r="AA2" s="3" t="s">
        <v>568</v>
      </c>
      <c r="AB2" s="3" t="s">
        <v>569</v>
      </c>
      <c r="AC2" s="3" t="s">
        <v>570</v>
      </c>
      <c r="AD2" s="3" t="s">
        <v>571</v>
      </c>
      <c r="AE2" s="3" t="s">
        <v>572</v>
      </c>
      <c r="AF2" s="3" t="s">
        <v>573</v>
      </c>
      <c r="AG2" s="3" t="s">
        <v>574</v>
      </c>
      <c r="AH2" s="3" t="s">
        <v>575</v>
      </c>
      <c r="AI2" s="3" t="s">
        <v>576</v>
      </c>
      <c r="AJ2" s="3" t="s">
        <v>577</v>
      </c>
      <c r="AK2" s="3" t="s">
        <v>578</v>
      </c>
      <c r="AL2" s="3" t="s">
        <v>579</v>
      </c>
      <c r="AM2" s="3" t="s">
        <v>580</v>
      </c>
      <c r="AN2" s="3" t="s">
        <v>625</v>
      </c>
      <c r="AO2" s="3" t="s">
        <v>626</v>
      </c>
      <c r="AP2" s="3" t="s">
        <v>1541</v>
      </c>
      <c r="AQ2" s="3" t="s">
        <v>1542</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1426</v>
      </c>
      <c r="N3" s="4"/>
      <c r="O3" s="4" t="s">
        <v>1427</v>
      </c>
      <c r="P3" s="4"/>
      <c r="Q3" s="4" t="s">
        <v>1428</v>
      </c>
      <c r="R3" s="4"/>
      <c r="S3" s="4" t="s">
        <v>1429</v>
      </c>
      <c r="T3" s="4"/>
      <c r="U3" s="4" t="s">
        <v>1430</v>
      </c>
      <c r="V3" s="4"/>
      <c r="W3" s="4" t="s">
        <v>1431</v>
      </c>
      <c r="X3" s="4"/>
      <c r="Y3" s="4" t="s">
        <v>1432</v>
      </c>
      <c r="Z3" s="4"/>
      <c r="AA3" s="4" t="s">
        <v>1433</v>
      </c>
      <c r="AB3" s="4"/>
      <c r="AC3" s="4" t="s">
        <v>1434</v>
      </c>
      <c r="AD3" s="4"/>
      <c r="AE3" s="4" t="s">
        <v>1435</v>
      </c>
      <c r="AF3" s="4"/>
      <c r="AG3" s="4" t="s">
        <v>1436</v>
      </c>
      <c r="AH3" s="4"/>
      <c r="AI3" s="4" t="s">
        <v>1437</v>
      </c>
      <c r="AJ3" s="4"/>
      <c r="AK3" s="4" t="s">
        <v>1438</v>
      </c>
      <c r="AL3" s="4"/>
      <c r="AM3" s="4" t="s">
        <v>1439</v>
      </c>
      <c r="AN3" s="4"/>
      <c r="AO3" s="4" t="s">
        <v>1440</v>
      </c>
      <c r="AP3" s="4"/>
      <c r="AQ3" s="4" t="s">
        <v>1543</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1011</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1537</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730</v>
      </c>
      <c r="Z7" s="1"/>
      <c r="AA7" s="1" t="s">
        <v>80</v>
      </c>
      <c r="AB7" s="1"/>
      <c r="AC7" s="1" t="s">
        <v>108</v>
      </c>
      <c r="AD7" s="1"/>
      <c r="AE7" s="1" t="s">
        <v>149</v>
      </c>
      <c r="AF7" s="1"/>
      <c r="AG7" s="2" t="s">
        <v>191</v>
      </c>
      <c r="AH7" s="2"/>
      <c r="AI7" s="2" t="s">
        <v>214</v>
      </c>
      <c r="AJ7" s="2"/>
      <c r="AK7" s="2" t="s">
        <v>231</v>
      </c>
      <c r="AL7" s="2"/>
      <c r="AM7" s="2" t="s">
        <v>1534</v>
      </c>
      <c r="AN7" s="4"/>
      <c r="AO7" s="4" t="s">
        <v>1548</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1538</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1532</v>
      </c>
      <c r="AJ9" s="4"/>
      <c r="AK9" s="4" t="s">
        <v>1533</v>
      </c>
      <c r="AL9" s="4"/>
      <c r="AM9" s="4" t="s">
        <v>1535</v>
      </c>
      <c r="AN9" s="4"/>
      <c r="AO9" s="4" t="s">
        <v>1539</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624</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1546</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1010</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1094</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1052</v>
      </c>
      <c r="AC15" s="4"/>
      <c r="AD15" s="4" t="s">
        <v>1054</v>
      </c>
      <c r="AE15" s="4"/>
      <c r="AF15" s="4" t="s">
        <v>1058</v>
      </c>
      <c r="AG15" s="4"/>
      <c r="AH15" s="4" t="s">
        <v>1061</v>
      </c>
      <c r="AI15" s="4"/>
      <c r="AJ15" s="4" t="s">
        <v>1062</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1064</v>
      </c>
      <c r="T16" s="4"/>
      <c r="U16" s="4" t="s">
        <v>1022</v>
      </c>
      <c r="V16" s="4"/>
      <c r="W16" s="4" t="s">
        <v>33</v>
      </c>
      <c r="X16" s="4"/>
      <c r="Y16" s="4" t="s">
        <v>56</v>
      </c>
      <c r="Z16" s="4"/>
      <c r="AA16" s="4" t="s">
        <v>82</v>
      </c>
      <c r="AB16" s="4"/>
      <c r="AC16" s="4" t="s">
        <v>122</v>
      </c>
      <c r="AD16" s="4"/>
      <c r="AE16" s="4" t="s">
        <v>151</v>
      </c>
      <c r="AF16" s="4"/>
      <c r="AG16" s="4" t="s">
        <v>196</v>
      </c>
      <c r="AH16" s="4"/>
      <c r="AI16" s="4" t="s">
        <v>218</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1065</v>
      </c>
      <c r="U17" s="4"/>
      <c r="V17" s="4" t="s">
        <v>1055</v>
      </c>
      <c r="W17" s="4"/>
      <c r="X17" s="4" t="s">
        <v>1056</v>
      </c>
      <c r="Y17" s="4"/>
      <c r="Z17" s="4" t="s">
        <v>1057</v>
      </c>
      <c r="AA17" s="4"/>
      <c r="AB17" s="4" t="s">
        <v>1051</v>
      </c>
      <c r="AC17" s="4"/>
      <c r="AD17" s="4" t="s">
        <v>1053</v>
      </c>
      <c r="AE17" s="4"/>
      <c r="AF17" s="4" t="s">
        <v>1059</v>
      </c>
      <c r="AG17" s="4"/>
      <c r="AH17" s="4" t="s">
        <v>1060</v>
      </c>
      <c r="AI17" s="4"/>
      <c r="AJ17" s="4" t="s">
        <v>1063</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1098</v>
      </c>
      <c r="Q18" s="4"/>
      <c r="R18" s="4" t="s">
        <v>5</v>
      </c>
      <c r="S18" s="4"/>
      <c r="T18" s="4" t="s">
        <v>10</v>
      </c>
      <c r="U18" s="4"/>
      <c r="V18" s="4" t="s">
        <v>20</v>
      </c>
      <c r="W18" s="4"/>
      <c r="X18" s="4" t="s">
        <v>35</v>
      </c>
      <c r="Y18" s="4"/>
      <c r="Z18" s="4" t="s">
        <v>58</v>
      </c>
      <c r="AA18" s="4"/>
      <c r="AB18" s="4" t="s">
        <v>84</v>
      </c>
      <c r="AC18" s="4"/>
      <c r="AD18" s="4" t="s">
        <v>124</v>
      </c>
      <c r="AE18" s="4"/>
      <c r="AF18" s="4" t="s">
        <v>153</v>
      </c>
      <c r="AG18" s="4"/>
      <c r="AH18" s="4" t="s">
        <v>197</v>
      </c>
      <c r="AI18" s="4"/>
      <c r="AJ18" s="4" t="s">
        <v>219</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1066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1040</v>
      </c>
      <c r="Q20" s="4"/>
      <c r="R20" s="4" t="s">
        <v>1041</v>
      </c>
      <c r="S20" s="4"/>
      <c r="T20" s="4" t="s">
        <v>1042</v>
      </c>
      <c r="U20" s="4"/>
      <c r="V20" s="4" t="s">
        <v>1043</v>
      </c>
      <c r="W20" s="4"/>
      <c r="X20" s="4" t="s">
        <v>1044</v>
      </c>
      <c r="Y20" s="4"/>
      <c r="Z20" s="4" t="s">
        <v>1045</v>
      </c>
      <c r="AA20" s="4"/>
      <c r="AB20" s="4" t="s">
        <v>1046</v>
      </c>
      <c r="AC20" s="4"/>
      <c r="AD20" s="4" t="s">
        <v>1047</v>
      </c>
      <c r="AE20" s="4"/>
      <c r="AF20" s="4" t="s">
        <v>1048</v>
      </c>
      <c r="AG20" s="4"/>
      <c r="AH20" s="4" t="s">
        <v>1049</v>
      </c>
      <c r="AI20" s="4"/>
      <c r="AJ20" s="4" t="s">
        <v>1050</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1012</v>
      </c>
      <c r="R22" s="4"/>
      <c r="S22" s="4" t="s">
        <v>12</v>
      </c>
      <c r="T22" s="4"/>
      <c r="U22" s="4" t="s">
        <v>22</v>
      </c>
      <c r="V22" s="4"/>
      <c r="W22" s="4" t="s">
        <v>37</v>
      </c>
      <c r="X22" s="4"/>
      <c r="Y22" s="4" t="s">
        <v>60</v>
      </c>
      <c r="Z22" s="4"/>
      <c r="AA22" s="4" t="s">
        <v>86</v>
      </c>
      <c r="AB22" s="4"/>
      <c r="AC22" s="4" t="s">
        <v>126</v>
      </c>
      <c r="AD22" s="4"/>
      <c r="AE22" s="4" t="s">
        <v>155</v>
      </c>
      <c r="AF22" s="4"/>
      <c r="AG22" s="4" t="s">
        <v>199</v>
      </c>
      <c r="AH22" s="4"/>
      <c r="AI22" s="4" t="s">
        <v>221</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203</v>
      </c>
      <c r="AB23" s="4"/>
      <c r="AC23" s="4" t="s">
        <v>202</v>
      </c>
      <c r="AD23" s="4"/>
      <c r="AE23" s="4" t="s">
        <v>206</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240</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200</v>
      </c>
      <c r="AH25" s="4"/>
      <c r="AI25" s="4"/>
      <c r="AJ25" s="4"/>
      <c r="AK25" s="4"/>
      <c r="AL25" s="4"/>
      <c r="AM25" s="4"/>
      <c r="AN25" s="4"/>
      <c r="AO25" s="4"/>
      <c r="AP25" s="4"/>
      <c r="AQ25" s="4" t="s">
        <v>1545</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994</v>
      </c>
      <c r="P26" s="4"/>
      <c r="Q26" s="4" t="s">
        <v>116</v>
      </c>
      <c r="R26" s="4"/>
      <c r="S26" s="4" t="s">
        <v>13</v>
      </c>
      <c r="T26" s="4"/>
      <c r="U26" s="4" t="s">
        <v>458</v>
      </c>
      <c r="V26" s="4"/>
      <c r="W26" s="4" t="s">
        <v>496</v>
      </c>
      <c r="X26" s="4"/>
      <c r="Y26" s="4" t="s">
        <v>459</v>
      </c>
      <c r="Z26" s="4"/>
      <c r="AA26" s="4" t="s">
        <v>88</v>
      </c>
      <c r="AB26" s="4"/>
      <c r="AC26" s="4" t="s">
        <v>128</v>
      </c>
      <c r="AD26" s="4"/>
      <c r="AE26" s="4" t="s">
        <v>158</v>
      </c>
      <c r="AF26" s="4"/>
      <c r="AG26" s="4" t="s">
        <v>201</v>
      </c>
      <c r="AH26" s="4"/>
      <c r="AI26" s="4" t="s">
        <v>222</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241</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205</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242</v>
      </c>
      <c r="L29" s="2"/>
      <c r="M29" s="4"/>
      <c r="N29" s="4" t="s">
        <v>246</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1026</v>
      </c>
      <c r="T30" s="4"/>
      <c r="U30" s="4" t="s">
        <v>118</v>
      </c>
      <c r="V30" s="4"/>
      <c r="W30" s="4" t="s">
        <v>42</v>
      </c>
      <c r="X30" s="4"/>
      <c r="Y30" s="4" t="s">
        <v>65</v>
      </c>
      <c r="Z30" s="4"/>
      <c r="AA30" s="4" t="s">
        <v>91</v>
      </c>
      <c r="AB30" s="4"/>
      <c r="AC30" s="4" t="s">
        <v>131</v>
      </c>
      <c r="AD30" s="4"/>
      <c r="AE30" s="4" t="s">
        <v>161</v>
      </c>
      <c r="AF30" s="4"/>
      <c r="AG30" s="4" t="s">
        <v>204</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207</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243</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454</v>
      </c>
      <c r="AB34" s="4"/>
      <c r="AC34" s="4" t="s">
        <v>455</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244</v>
      </c>
      <c r="L35" s="2"/>
      <c r="M35" s="4"/>
      <c r="N35" s="4"/>
      <c r="O35" s="4"/>
      <c r="P35" s="4"/>
      <c r="Q35" s="4"/>
      <c r="R35" s="4"/>
      <c r="S35" s="4"/>
      <c r="T35" s="4"/>
      <c r="U35" s="4"/>
      <c r="V35" s="4"/>
      <c r="W35" s="4" t="s">
        <v>988</v>
      </c>
      <c r="X35" s="4"/>
      <c r="Y35" s="4" t="s">
        <v>103</v>
      </c>
      <c r="Z35" s="4"/>
      <c r="AA35" s="4" t="s">
        <v>102</v>
      </c>
      <c r="AB35" s="4"/>
      <c r="AC35" s="4" t="s">
        <v>143</v>
      </c>
      <c r="AD35" s="4"/>
      <c r="AE35" s="4" t="s">
        <v>172</v>
      </c>
      <c r="AF35" s="4"/>
      <c r="AG35" s="4" t="s">
        <v>210</v>
      </c>
      <c r="AH35" s="4"/>
      <c r="AI35" s="4" t="s">
        <v>1423</v>
      </c>
      <c r="AJ35" s="4"/>
      <c r="AK35" s="4" t="s">
        <v>235</v>
      </c>
      <c r="AL35" s="4"/>
      <c r="AM35" s="4" t="s">
        <v>1536</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992</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245</v>
      </c>
      <c r="L37" s="2"/>
      <c r="M37" s="4"/>
      <c r="N37" s="4"/>
      <c r="O37" s="4"/>
      <c r="P37" s="4"/>
      <c r="Q37" s="4"/>
      <c r="R37" s="4"/>
      <c r="S37" s="4"/>
      <c r="T37" s="4"/>
      <c r="U37" s="4" t="s">
        <v>997</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208</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223</v>
      </c>
      <c r="AJ42" s="4"/>
      <c r="AK42" s="4" t="s">
        <v>224</v>
      </c>
      <c r="AL42" s="4"/>
      <c r="AM42" s="4" t="s">
        <v>225</v>
      </c>
      <c r="AN42" s="4"/>
      <c r="AO42" s="4" t="s">
        <v>1540</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456</v>
      </c>
      <c r="V44" s="4"/>
      <c r="W44" s="4" t="s">
        <v>457</v>
      </c>
      <c r="X44" s="4"/>
      <c r="Y44" s="4" t="s">
        <v>142</v>
      </c>
      <c r="Z44" s="4"/>
      <c r="AA44" s="4" t="s">
        <v>98</v>
      </c>
      <c r="AB44" s="4"/>
      <c r="AC44" s="4" t="s">
        <v>139</v>
      </c>
      <c r="AD44" s="4"/>
      <c r="AE44" s="4" t="s">
        <v>171</v>
      </c>
      <c r="AF44" s="4"/>
      <c r="AG44" s="4" t="s">
        <v>209</v>
      </c>
      <c r="AH44" s="4"/>
      <c r="AI44" s="4" t="s">
        <v>226</v>
      </c>
      <c r="AJ44" s="4"/>
      <c r="AK44" s="4" t="s">
        <v>234</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1013</v>
      </c>
      <c r="T45" s="4"/>
      <c r="U45" s="4" t="s">
        <v>1014</v>
      </c>
      <c r="V45" s="4"/>
      <c r="W45" s="4" t="s">
        <v>1015</v>
      </c>
      <c r="X45" s="4"/>
      <c r="Y45" s="4" t="s">
        <v>74</v>
      </c>
      <c r="Z45" s="4"/>
      <c r="AA45" s="4" t="s">
        <v>99</v>
      </c>
      <c r="AB45" s="4"/>
      <c r="AC45" s="4" t="s">
        <v>140</v>
      </c>
      <c r="AD45" s="4"/>
      <c r="AE45" s="4" t="s">
        <v>174</v>
      </c>
      <c r="AF45" s="4"/>
      <c r="AG45" s="4" t="s">
        <v>175</v>
      </c>
      <c r="AH45" s="4"/>
      <c r="AI45" s="4" t="s">
        <v>1517</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452</v>
      </c>
      <c r="V46" s="4"/>
      <c r="W46" s="4"/>
      <c r="X46" s="4"/>
      <c r="Y46" s="4" t="s">
        <v>453</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1520</v>
      </c>
      <c r="AJ47" s="4"/>
      <c r="AK47" s="4" t="s">
        <v>1521</v>
      </c>
      <c r="AL47" s="4"/>
      <c r="AM47" s="4" t="s">
        <v>1522</v>
      </c>
      <c r="AN47" s="4"/>
      <c r="AO47" s="4" t="s">
        <v>1523</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482</v>
      </c>
      <c r="T48" s="4"/>
      <c r="U48" s="4" t="s">
        <v>31</v>
      </c>
      <c r="V48" s="4"/>
      <c r="W48" s="4" t="s">
        <v>451</v>
      </c>
      <c r="X48" s="4"/>
      <c r="Y48" s="4" t="s">
        <v>783</v>
      </c>
      <c r="Z48" s="4"/>
      <c r="AA48" s="4" t="s">
        <v>145</v>
      </c>
      <c r="AB48" s="4"/>
      <c r="AC48" s="4" t="s">
        <v>181</v>
      </c>
      <c r="AD48" s="4"/>
      <c r="AE48" s="4" t="s">
        <v>182</v>
      </c>
      <c r="AF48" s="4"/>
      <c r="AG48" s="4" t="s">
        <v>183</v>
      </c>
      <c r="AH48" s="4"/>
      <c r="AI48" s="4" t="s">
        <v>227</v>
      </c>
      <c r="AJ48" s="4"/>
      <c r="AK48" s="4" t="s">
        <v>239</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4" t="s">
        <v>1547</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186</v>
      </c>
      <c r="AF51" s="4"/>
      <c r="AG51" s="4" t="s">
        <v>211</v>
      </c>
      <c r="AH51" s="4"/>
      <c r="AI51" s="4" t="s">
        <v>187</v>
      </c>
      <c r="AJ51" s="4"/>
      <c r="AK51" s="4" t="s">
        <v>188</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185</v>
      </c>
      <c r="AF52" s="4"/>
      <c r="AG52" s="4" t="s">
        <v>212</v>
      </c>
      <c r="AH52" s="4"/>
      <c r="AI52" s="4" t="s">
        <v>228</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1457</v>
      </c>
      <c r="N53" s="4"/>
      <c r="O53" s="4" t="s">
        <v>1458</v>
      </c>
      <c r="P53" s="4"/>
      <c r="Q53" s="4" t="s">
        <v>1459</v>
      </c>
      <c r="R53" s="4"/>
      <c r="S53" s="4" t="s">
        <v>1460</v>
      </c>
      <c r="T53" s="4"/>
      <c r="U53" s="4" t="s">
        <v>1461</v>
      </c>
      <c r="V53" s="4"/>
      <c r="W53" s="4" t="s">
        <v>1462</v>
      </c>
      <c r="X53" s="4"/>
      <c r="Y53" s="4" t="s">
        <v>1463</v>
      </c>
      <c r="Z53" s="4"/>
      <c r="AA53" s="4" t="s">
        <v>1464</v>
      </c>
      <c r="AB53" s="4"/>
      <c r="AC53" s="4" t="s">
        <v>1465</v>
      </c>
      <c r="AD53" s="4"/>
      <c r="AE53" s="4" t="s">
        <v>1466</v>
      </c>
      <c r="AF53" s="4"/>
      <c r="AG53" s="4" t="s">
        <v>1467</v>
      </c>
      <c r="AH53" s="4"/>
      <c r="AI53" s="4" t="s">
        <v>1468</v>
      </c>
      <c r="AJ53" s="4"/>
      <c r="AK53" s="4" t="s">
        <v>1469</v>
      </c>
      <c r="AL53" s="4"/>
      <c r="AM53" s="4" t="s">
        <v>1470</v>
      </c>
      <c r="AN53" s="4"/>
      <c r="AO53" s="4" t="s">
        <v>1471</v>
      </c>
      <c r="AP53" s="4"/>
      <c r="AQ53" s="4" t="s">
        <v>1544</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zoomScale="80" zoomScaleNormal="80" workbookViewId="0">
      <pane xSplit="1" ySplit="2" topLeftCell="E288" activePane="bottomRight" state="frozen"/>
      <selection pane="topRight" activeCell="B1" sqref="B1"/>
      <selection pane="bottomLeft" activeCell="A3" sqref="A3"/>
      <selection pane="bottomRight" activeCell="F314" sqref="F314"/>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52"/>
      <c r="C1" s="52"/>
      <c r="H1" s="51" t="s">
        <v>256</v>
      </c>
      <c r="I1" s="51"/>
      <c r="J1" s="51"/>
      <c r="K1" s="51" t="s">
        <v>257</v>
      </c>
      <c r="L1" s="51"/>
      <c r="M1" s="51"/>
    </row>
    <row r="2" spans="1:20" x14ac:dyDescent="0.35">
      <c r="A2" t="s">
        <v>253</v>
      </c>
      <c r="B2" t="s">
        <v>112</v>
      </c>
      <c r="C2" t="s">
        <v>113</v>
      </c>
      <c r="D2" t="s">
        <v>254</v>
      </c>
      <c r="E2" t="s">
        <v>1257</v>
      </c>
      <c r="F2" t="s">
        <v>255</v>
      </c>
      <c r="G2" t="s">
        <v>347</v>
      </c>
      <c r="H2" t="s">
        <v>298</v>
      </c>
      <c r="I2" t="s">
        <v>260</v>
      </c>
      <c r="J2" t="s">
        <v>262</v>
      </c>
      <c r="K2" t="s">
        <v>263</v>
      </c>
      <c r="L2" t="s">
        <v>261</v>
      </c>
      <c r="M2" t="s">
        <v>264</v>
      </c>
      <c r="N2" t="s">
        <v>265</v>
      </c>
      <c r="O2" t="s">
        <v>1096</v>
      </c>
      <c r="P2" t="s">
        <v>1456</v>
      </c>
      <c r="Q2" t="s">
        <v>1186</v>
      </c>
      <c r="R2" t="s">
        <v>301</v>
      </c>
      <c r="S2" t="s">
        <v>295</v>
      </c>
      <c r="T2" t="s">
        <v>1130</v>
      </c>
    </row>
    <row r="3" spans="1:20" x14ac:dyDescent="0.35">
      <c r="A3" s="20" t="s">
        <v>2</v>
      </c>
      <c r="B3">
        <f>VLOOKUP(primary[[#This Row],[id]],TreeDesign!$A$3:$C$500,2,FALSE)</f>
        <v>-2</v>
      </c>
      <c r="C3">
        <f>VLOOKUP(primary[[#This Row],[id]],TreeDesign!$A$3:$C$500,3,FALSE)</f>
        <v>29</v>
      </c>
      <c r="D3" t="s">
        <v>271</v>
      </c>
      <c r="E3" t="s">
        <v>271</v>
      </c>
      <c r="F3" t="s">
        <v>272</v>
      </c>
      <c r="G3" s="17" t="s">
        <v>350</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23</v>
      </c>
      <c r="D4" t="s">
        <v>273</v>
      </c>
      <c r="E4" t="s">
        <v>273</v>
      </c>
      <c r="F4" t="s">
        <v>287</v>
      </c>
      <c r="G4" s="17" t="s">
        <v>350</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25</v>
      </c>
      <c r="D5" t="s">
        <v>274</v>
      </c>
      <c r="E5" t="s">
        <v>274</v>
      </c>
      <c r="F5" t="s">
        <v>286</v>
      </c>
      <c r="G5" s="17" t="s">
        <v>350</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27</v>
      </c>
      <c r="D6" t="s">
        <v>275</v>
      </c>
      <c r="E6" t="s">
        <v>275</v>
      </c>
      <c r="F6" t="s">
        <v>285</v>
      </c>
      <c r="G6" s="17" t="s">
        <v>350</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31</v>
      </c>
      <c r="D7" t="s">
        <v>283</v>
      </c>
      <c r="E7" t="s">
        <v>283</v>
      </c>
      <c r="F7" t="s">
        <v>288</v>
      </c>
      <c r="G7" s="17" t="s">
        <v>350</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33</v>
      </c>
      <c r="D8" t="s">
        <v>282</v>
      </c>
      <c r="E8" t="s">
        <v>282</v>
      </c>
      <c r="F8" t="s">
        <v>289</v>
      </c>
      <c r="G8" s="17" t="s">
        <v>350</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35</v>
      </c>
      <c r="D9" t="s">
        <v>284</v>
      </c>
      <c r="E9" t="s">
        <v>284</v>
      </c>
      <c r="F9" t="s">
        <v>290</v>
      </c>
      <c r="G9" s="17" t="s">
        <v>350</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1426</v>
      </c>
      <c r="B10" s="17">
        <f>VLOOKUP(primary[[#This Row],[id]],TreeDesign!$A$3:$C$500,2,FALSE)</f>
        <v>0</v>
      </c>
      <c r="C10" s="17">
        <f>VLOOKUP(primary[[#This Row],[id]],TreeDesign!$A$3:$C$500,3,FALSE)</f>
        <v>1</v>
      </c>
      <c r="D10" t="s">
        <v>1442</v>
      </c>
      <c r="E10" t="s">
        <v>1442</v>
      </c>
      <c r="F10" t="s">
        <v>1442</v>
      </c>
      <c r="G10" s="18" t="s">
        <v>350</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299</v>
      </c>
      <c r="E11" t="s">
        <v>1258</v>
      </c>
      <c r="F11" t="s">
        <v>300</v>
      </c>
      <c r="G11" s="17" t="s">
        <v>350</v>
      </c>
      <c r="H11" t="s">
        <v>581</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1457</v>
      </c>
      <c r="B12" s="17">
        <f>VLOOKUP(primary[[#This Row],[id]],TreeDesign!$A$3:$C$500,2,FALSE)</f>
        <v>0</v>
      </c>
      <c r="C12" s="17">
        <f>VLOOKUP(primary[[#This Row],[id]],TreeDesign!$A$3:$C$500,3,FALSE)</f>
        <v>51</v>
      </c>
      <c r="D12" t="s">
        <v>1472</v>
      </c>
      <c r="E12" t="s">
        <v>1442</v>
      </c>
      <c r="F12" t="s">
        <v>1487</v>
      </c>
      <c r="G12" s="18" t="s">
        <v>350</v>
      </c>
      <c r="H12" t="s">
        <v>1502</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27</v>
      </c>
      <c r="D13" t="s">
        <v>305</v>
      </c>
      <c r="E13" t="s">
        <v>305</v>
      </c>
      <c r="F13" t="s">
        <v>310</v>
      </c>
      <c r="G13" s="17" t="s">
        <v>350</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276</v>
      </c>
      <c r="E14" t="s">
        <v>276</v>
      </c>
      <c r="F14" t="s">
        <v>311</v>
      </c>
      <c r="G14" s="17" t="s">
        <v>350</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277</v>
      </c>
      <c r="E15" t="s">
        <v>277</v>
      </c>
      <c r="F15" t="s">
        <v>312</v>
      </c>
      <c r="G15" s="17" t="s">
        <v>350</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1427</v>
      </c>
      <c r="B16" s="17">
        <f>VLOOKUP(primary[[#This Row],[id]],TreeDesign!$A$3:$C$500,2,FALSE)</f>
        <v>1</v>
      </c>
      <c r="C16" s="17">
        <f>VLOOKUP(primary[[#This Row],[id]],TreeDesign!$A$3:$C$500,3,FALSE)</f>
        <v>1</v>
      </c>
      <c r="D16" s="22" t="s">
        <v>1441</v>
      </c>
      <c r="E16" s="22" t="s">
        <v>1441</v>
      </c>
      <c r="F16" s="22" t="s">
        <v>1441</v>
      </c>
      <c r="G16" s="18" t="s">
        <v>350</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1066</v>
      </c>
      <c r="B17">
        <f>VLOOKUP(primary[[#This Row],[id]],TreeDesign!$A$3:$C$500,2,FALSE)</f>
        <v>1</v>
      </c>
      <c r="C17">
        <f>VLOOKUP(primary[[#This Row],[id]],TreeDesign!$A$3:$C$500,3,FALSE)</f>
        <v>17</v>
      </c>
      <c r="D17" t="s">
        <v>1067</v>
      </c>
      <c r="E17" t="s">
        <v>1067</v>
      </c>
      <c r="F17" t="s">
        <v>1000</v>
      </c>
      <c r="G17" s="17" t="s">
        <v>350</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994</v>
      </c>
      <c r="B18" s="17">
        <f>VLOOKUP(primary[[#This Row],[id]],TreeDesign!$A$3:$C$500,2,FALSE)</f>
        <v>1</v>
      </c>
      <c r="C18" s="17">
        <f>VLOOKUP(primary[[#This Row],[id]],TreeDesign!$A$3:$C$500,3,FALSE)</f>
        <v>24</v>
      </c>
      <c r="D18" t="s">
        <v>995</v>
      </c>
      <c r="E18" t="s">
        <v>995</v>
      </c>
      <c r="F18" t="s">
        <v>996</v>
      </c>
      <c r="G18" s="18" t="s">
        <v>350</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279</v>
      </c>
      <c r="E19" t="s">
        <v>279</v>
      </c>
      <c r="F19" t="s">
        <v>315</v>
      </c>
      <c r="G19" s="17" t="s">
        <v>350</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306</v>
      </c>
      <c r="E20" t="s">
        <v>306</v>
      </c>
      <c r="F20" t="s">
        <v>986</v>
      </c>
      <c r="G20" s="17" t="s">
        <v>350</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1458</v>
      </c>
      <c r="B21" s="17">
        <f>VLOOKUP(primary[[#This Row],[id]],TreeDesign!$A$3:$C$500,2,FALSE)</f>
        <v>1</v>
      </c>
      <c r="C21" s="17">
        <f>VLOOKUP(primary[[#This Row],[id]],TreeDesign!$A$3:$C$500,3,FALSE)</f>
        <v>51</v>
      </c>
      <c r="D21" t="s">
        <v>1473</v>
      </c>
      <c r="E21" t="s">
        <v>1441</v>
      </c>
      <c r="F21" t="s">
        <v>1488</v>
      </c>
      <c r="G21" s="18" t="s">
        <v>350</v>
      </c>
      <c r="H21" t="s">
        <v>1503</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1098</v>
      </c>
      <c r="B22" s="17">
        <f>VLOOKUP(primary[[#This Row],[id]],TreeDesign!$A$3:$C$500,2,FALSE)</f>
        <v>1.5</v>
      </c>
      <c r="C22" s="17">
        <f>VLOOKUP(primary[[#This Row],[id]],TreeDesign!$A$3:$C$500,3,FALSE)</f>
        <v>16</v>
      </c>
      <c r="D22" t="s">
        <v>1421</v>
      </c>
      <c r="E22" t="s">
        <v>1421</v>
      </c>
      <c r="F22" s="20" t="s">
        <v>1103</v>
      </c>
      <c r="G22" s="18" t="s">
        <v>349</v>
      </c>
      <c r="I22" t="s">
        <v>1066</v>
      </c>
      <c r="J22" t="s">
        <v>267</v>
      </c>
      <c r="K22" t="s">
        <v>266</v>
      </c>
      <c r="O22" t="s">
        <v>1097</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1040</v>
      </c>
      <c r="B23" s="17">
        <f>VLOOKUP(primary[[#This Row],[id]],TreeDesign!$A$3:$C$500,2,FALSE)</f>
        <v>1.5</v>
      </c>
      <c r="C23" s="17">
        <f>VLOOKUP(primary[[#This Row],[id]],TreeDesign!$A$3:$C$500,3,FALSE)</f>
        <v>18</v>
      </c>
      <c r="D23" t="s">
        <v>1093</v>
      </c>
      <c r="E23" t="s">
        <v>1093</v>
      </c>
      <c r="F23" s="20" t="s">
        <v>1102</v>
      </c>
      <c r="G23" s="18" t="s">
        <v>349</v>
      </c>
      <c r="I23" t="s">
        <v>1066</v>
      </c>
      <c r="J23" t="s">
        <v>267</v>
      </c>
      <c r="K23" t="s">
        <v>266</v>
      </c>
      <c r="O23" t="s">
        <v>1097</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296</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1428</v>
      </c>
      <c r="B24" s="17">
        <f>VLOOKUP(primary[[#This Row],[id]],TreeDesign!$A$3:$C$500,2,FALSE)</f>
        <v>2</v>
      </c>
      <c r="C24" s="17">
        <f>VLOOKUP(primary[[#This Row],[id]],TreeDesign!$A$3:$C$500,3,FALSE)</f>
        <v>1</v>
      </c>
      <c r="D24" s="22" t="s">
        <v>1443</v>
      </c>
      <c r="E24" s="22" t="s">
        <v>1443</v>
      </c>
      <c r="F24" s="22" t="s">
        <v>1443</v>
      </c>
      <c r="G24" s="18" t="s">
        <v>350</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296</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1011</v>
      </c>
      <c r="B25">
        <f>VLOOKUP(primary[[#This Row],[id]],TreeDesign!$A$3:$C$500,2,FALSE)</f>
        <v>2</v>
      </c>
      <c r="C25">
        <f>VLOOKUP(primary[[#This Row],[id]],TreeDesign!$A$3:$C$500,3,FALSE)</f>
        <v>2</v>
      </c>
      <c r="D25" t="s">
        <v>1019</v>
      </c>
      <c r="E25" t="s">
        <v>1019</v>
      </c>
      <c r="F25" t="s">
        <v>322</v>
      </c>
      <c r="G25" s="17" t="s">
        <v>350</v>
      </c>
      <c r="I25" t="s">
        <v>1066</v>
      </c>
      <c r="J25" t="s">
        <v>268</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296</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1010</v>
      </c>
      <c r="B26">
        <f>VLOOKUP(primary[[#This Row],[id]],TreeDesign!$A$3:$C$500,2,FALSE)</f>
        <v>2</v>
      </c>
      <c r="C26">
        <f>VLOOKUP(primary[[#This Row],[id]],TreeDesign!$A$3:$C$500,3,FALSE)</f>
        <v>11</v>
      </c>
      <c r="D26" t="s">
        <v>1020</v>
      </c>
      <c r="E26" t="s">
        <v>1020</v>
      </c>
      <c r="F26" t="s">
        <v>323</v>
      </c>
      <c r="G26" s="17" t="s">
        <v>350</v>
      </c>
      <c r="I26" t="s">
        <v>1066</v>
      </c>
      <c r="J26" t="s">
        <v>267</v>
      </c>
      <c r="K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351</v>
      </c>
      <c r="E27" t="s">
        <v>1259</v>
      </c>
      <c r="F27" t="s">
        <v>352</v>
      </c>
      <c r="G27" s="17" t="s">
        <v>350</v>
      </c>
      <c r="H27" t="s">
        <v>353</v>
      </c>
      <c r="I27" t="s">
        <v>1066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302</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1012</v>
      </c>
      <c r="B28">
        <f>VLOOKUP(primary[[#This Row],[id]],TreeDesign!$A$3:$C$500,2,FALSE)</f>
        <v>2</v>
      </c>
      <c r="C28">
        <f>VLOOKUP(primary[[#This Row],[id]],TreeDesign!$A$3:$C$500,3,FALSE)</f>
        <v>20</v>
      </c>
      <c r="D28" t="s">
        <v>1021</v>
      </c>
      <c r="E28" t="s">
        <v>1021</v>
      </c>
      <c r="F28" t="s">
        <v>354</v>
      </c>
      <c r="G28" s="19" t="s">
        <v>349</v>
      </c>
      <c r="I28" t="s">
        <v>1066</v>
      </c>
      <c r="J28" t="s">
        <v>267</v>
      </c>
      <c r="K28" t="s">
        <v>266</v>
      </c>
      <c r="L28" t="s">
        <v>994</v>
      </c>
      <c r="M28" t="s">
        <v>267</v>
      </c>
      <c r="N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278</v>
      </c>
      <c r="E29" t="s">
        <v>278</v>
      </c>
      <c r="F29" t="s">
        <v>314</v>
      </c>
      <c r="G29" s="17" t="s">
        <v>350</v>
      </c>
      <c r="I29" t="s">
        <v>994</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280</v>
      </c>
      <c r="E30" t="s">
        <v>280</v>
      </c>
      <c r="F30" t="s">
        <v>355</v>
      </c>
      <c r="G30" s="17" t="s">
        <v>350</v>
      </c>
      <c r="I30" t="s">
        <v>115</v>
      </c>
      <c r="J30" t="s">
        <v>267</v>
      </c>
      <c r="K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281</v>
      </c>
      <c r="E31" t="s">
        <v>281</v>
      </c>
      <c r="F31" t="s">
        <v>356</v>
      </c>
      <c r="G31" s="17" t="s">
        <v>350</v>
      </c>
      <c r="I31" t="s">
        <v>115</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296</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992</v>
      </c>
      <c r="B32" s="17">
        <f>VLOOKUP(primary[[#This Row],[id]],TreeDesign!$A$3:$C$500,2,FALSE)</f>
        <v>2</v>
      </c>
      <c r="C32" s="17">
        <f>VLOOKUP(primary[[#This Row],[id]],TreeDesign!$A$3:$C$500,3,FALSE)</f>
        <v>34</v>
      </c>
      <c r="D32" t="s">
        <v>991</v>
      </c>
      <c r="E32" t="s">
        <v>991</v>
      </c>
      <c r="F32" t="s">
        <v>993</v>
      </c>
      <c r="G32" s="18" t="s">
        <v>350</v>
      </c>
      <c r="I32" t="s">
        <v>120</v>
      </c>
      <c r="J32" t="s">
        <v>267</v>
      </c>
      <c r="K32" t="s">
        <v>266</v>
      </c>
      <c r="L32" t="s">
        <v>115</v>
      </c>
      <c r="M32" t="s">
        <v>267</v>
      </c>
      <c r="N32" t="s">
        <v>266</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357</v>
      </c>
      <c r="E33" t="s">
        <v>1260</v>
      </c>
      <c r="F33" t="s">
        <v>358</v>
      </c>
      <c r="G33" s="17" t="s">
        <v>350</v>
      </c>
      <c r="H33" t="s">
        <v>397</v>
      </c>
      <c r="I33" t="s">
        <v>120</v>
      </c>
      <c r="J33" t="s">
        <v>267</v>
      </c>
      <c r="K33" t="s">
        <v>266</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302</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1459</v>
      </c>
      <c r="B34" s="17">
        <f>VLOOKUP(primary[[#This Row],[id]],TreeDesign!$A$3:$C$500,2,FALSE)</f>
        <v>2</v>
      </c>
      <c r="C34" s="17">
        <f>VLOOKUP(primary[[#This Row],[id]],TreeDesign!$A$3:$C$500,3,FALSE)</f>
        <v>51</v>
      </c>
      <c r="D34" t="s">
        <v>1474</v>
      </c>
      <c r="E34" t="s">
        <v>1443</v>
      </c>
      <c r="F34" t="s">
        <v>1489</v>
      </c>
      <c r="G34" s="18" t="s">
        <v>350</v>
      </c>
      <c r="H34" t="s">
        <v>1504</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296</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1094</v>
      </c>
      <c r="B35" s="17">
        <f>VLOOKUP(primary[[#This Row],[id]],TreeDesign!$A$3:$C$500,2,FALSE)</f>
        <v>2.5</v>
      </c>
      <c r="C35" s="17">
        <f>VLOOKUP(primary[[#This Row],[id]],TreeDesign!$A$3:$C$500,3,FALSE)</f>
        <v>12</v>
      </c>
      <c r="D35" t="s">
        <v>1095</v>
      </c>
      <c r="E35" t="s">
        <v>1095</v>
      </c>
      <c r="F35" s="20" t="s">
        <v>1116</v>
      </c>
      <c r="G35" s="18" t="s">
        <v>349</v>
      </c>
      <c r="I35" t="s">
        <v>1010</v>
      </c>
      <c r="J35" t="s">
        <v>267</v>
      </c>
      <c r="K35" t="s">
        <v>266</v>
      </c>
      <c r="O35" t="s">
        <v>1097</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296</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329</v>
      </c>
      <c r="E36" t="s">
        <v>329</v>
      </c>
      <c r="F36" t="s">
        <v>1101</v>
      </c>
      <c r="G36" s="19" t="s">
        <v>349</v>
      </c>
      <c r="I36" t="s">
        <v>4</v>
      </c>
      <c r="J36" t="s">
        <v>267</v>
      </c>
      <c r="K36" t="s">
        <v>266</v>
      </c>
      <c r="O36" t="s">
        <v>1097</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296</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1041</v>
      </c>
      <c r="B37">
        <f>VLOOKUP(primary[[#This Row],[id]],TreeDesign!$A$3:$C$500,2,FALSE)</f>
        <v>2.5</v>
      </c>
      <c r="C37">
        <f>VLOOKUP(primary[[#This Row],[id]],TreeDesign!$A$3:$C$500,3,FALSE)</f>
        <v>18</v>
      </c>
      <c r="D37" t="s">
        <v>1068</v>
      </c>
      <c r="E37" t="s">
        <v>1068</v>
      </c>
      <c r="F37" s="20" t="s">
        <v>1104</v>
      </c>
      <c r="G37" s="19" t="s">
        <v>349</v>
      </c>
      <c r="I37" t="s">
        <v>4</v>
      </c>
      <c r="J37" t="s">
        <v>267</v>
      </c>
      <c r="K37" t="s">
        <v>266</v>
      </c>
      <c r="O37" t="s">
        <v>1097</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296</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1429</v>
      </c>
      <c r="B38" s="17">
        <f>VLOOKUP(primary[[#This Row],[id]],TreeDesign!$A$3:$C$500,2,FALSE)</f>
        <v>3</v>
      </c>
      <c r="C38" s="17">
        <f>VLOOKUP(primary[[#This Row],[id]],TreeDesign!$A$3:$C$500,3,FALSE)</f>
        <v>1</v>
      </c>
      <c r="D38" s="22" t="s">
        <v>1444</v>
      </c>
      <c r="E38" s="22" t="s">
        <v>1444</v>
      </c>
      <c r="F38" s="22" t="s">
        <v>1444</v>
      </c>
      <c r="G38" s="18" t="s">
        <v>350</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296</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360</v>
      </c>
      <c r="E39" t="s">
        <v>360</v>
      </c>
      <c r="F39" t="s">
        <v>367</v>
      </c>
      <c r="G39" s="17" t="s">
        <v>350</v>
      </c>
      <c r="I39" t="s">
        <v>1011</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307</v>
      </c>
      <c r="E40" t="s">
        <v>307</v>
      </c>
      <c r="F40" t="s">
        <v>359</v>
      </c>
      <c r="G40" s="17" t="s">
        <v>350</v>
      </c>
      <c r="I40" t="s">
        <v>1010</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1064</v>
      </c>
      <c r="B41" s="17">
        <f>VLOOKUP(primary[[#This Row],[id]],TreeDesign!$A$3:$C$500,2,FALSE)</f>
        <v>3</v>
      </c>
      <c r="C41" s="17">
        <f>VLOOKUP(primary[[#This Row],[id]],TreeDesign!$A$3:$C$500,3,FALSE)</f>
        <v>14</v>
      </c>
      <c r="D41" t="s">
        <v>1084</v>
      </c>
      <c r="E41" t="s">
        <v>1084</v>
      </c>
      <c r="F41" s="20" t="s">
        <v>1115</v>
      </c>
      <c r="G41" s="18" t="s">
        <v>349</v>
      </c>
      <c r="I41" t="s">
        <v>4</v>
      </c>
      <c r="J41" t="s">
        <v>267</v>
      </c>
      <c r="K41" t="s">
        <v>266</v>
      </c>
      <c r="L41" t="s">
        <v>1010</v>
      </c>
      <c r="M41" t="s">
        <v>267</v>
      </c>
      <c r="N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296</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374</v>
      </c>
      <c r="E42" t="s">
        <v>1261</v>
      </c>
      <c r="F42" t="s">
        <v>375</v>
      </c>
      <c r="G42" s="17" t="s">
        <v>350</v>
      </c>
      <c r="H42" t="s">
        <v>291</v>
      </c>
      <c r="I42" t="s">
        <v>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308</v>
      </c>
      <c r="E43" t="s">
        <v>308</v>
      </c>
      <c r="F43" t="s">
        <v>392</v>
      </c>
      <c r="G43" s="17" t="s">
        <v>350</v>
      </c>
      <c r="I43" t="s">
        <v>1012</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420</v>
      </c>
      <c r="E44" t="s">
        <v>420</v>
      </c>
      <c r="F44" t="s">
        <v>421</v>
      </c>
      <c r="G44" s="17" t="s">
        <v>350</v>
      </c>
      <c r="I44" t="s">
        <v>116</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1026</v>
      </c>
      <c r="B45">
        <f>VLOOKUP(primary[[#This Row],[id]],TreeDesign!$A$3:$C$500,2,FALSE)</f>
        <v>3</v>
      </c>
      <c r="C45">
        <f>VLOOKUP(primary[[#This Row],[id]],TreeDesign!$A$3:$C$500,3,FALSE)</f>
        <v>28</v>
      </c>
      <c r="D45" t="s">
        <v>431</v>
      </c>
      <c r="E45" t="s">
        <v>431</v>
      </c>
      <c r="F45" t="s">
        <v>432</v>
      </c>
      <c r="G45" s="17" t="s">
        <v>350</v>
      </c>
      <c r="I45" t="s">
        <v>117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433</v>
      </c>
      <c r="E46" t="s">
        <v>1262</v>
      </c>
      <c r="F46" t="s">
        <v>434</v>
      </c>
      <c r="G46" s="17" t="s">
        <v>350</v>
      </c>
      <c r="H46" t="s">
        <v>435</v>
      </c>
      <c r="I46" t="s">
        <v>6</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302</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436</v>
      </c>
      <c r="E47" t="s">
        <v>1263</v>
      </c>
      <c r="F47" t="s">
        <v>437</v>
      </c>
      <c r="G47" s="17" t="s">
        <v>350</v>
      </c>
      <c r="H47" t="s">
        <v>981</v>
      </c>
      <c r="I47" t="s">
        <v>992</v>
      </c>
      <c r="J47" t="s">
        <v>267</v>
      </c>
      <c r="K47" t="s">
        <v>266</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302</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438</v>
      </c>
      <c r="E48" t="s">
        <v>438</v>
      </c>
      <c r="F48" t="s">
        <v>439</v>
      </c>
      <c r="G48" s="17" t="s">
        <v>350</v>
      </c>
      <c r="I48" t="s">
        <v>7</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1013</v>
      </c>
      <c r="B49">
        <f>VLOOKUP(primary[[#This Row],[id]],TreeDesign!$A$3:$C$500,2,FALSE)</f>
        <v>3</v>
      </c>
      <c r="C49">
        <f>VLOOKUP(primary[[#This Row],[id]],TreeDesign!$A$3:$C$500,3,FALSE)</f>
        <v>43</v>
      </c>
      <c r="D49" t="s">
        <v>1016</v>
      </c>
      <c r="E49" t="s">
        <v>1016</v>
      </c>
      <c r="F49" s="20" t="s">
        <v>488</v>
      </c>
      <c r="G49" s="17" t="s">
        <v>350</v>
      </c>
      <c r="I49" t="s">
        <v>7</v>
      </c>
      <c r="J49" t="s">
        <v>267</v>
      </c>
      <c r="K49" t="s">
        <v>266</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296</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482</v>
      </c>
      <c r="B50">
        <f>VLOOKUP(primary[[#This Row],[id]],TreeDesign!$A$3:$C$500,2,FALSE)</f>
        <v>3</v>
      </c>
      <c r="C50">
        <f>VLOOKUP(primary[[#This Row],[id]],TreeDesign!$A$3:$C$500,3,FALSE)</f>
        <v>46</v>
      </c>
      <c r="D50" t="s">
        <v>483</v>
      </c>
      <c r="E50" t="s">
        <v>483</v>
      </c>
      <c r="F50" s="20" t="s">
        <v>491</v>
      </c>
      <c r="G50" s="17" t="s">
        <v>350</v>
      </c>
      <c r="I50" t="s">
        <v>7</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440</v>
      </c>
      <c r="E51" t="s">
        <v>440</v>
      </c>
      <c r="F51" t="s">
        <v>447</v>
      </c>
      <c r="G51" s="17" t="s">
        <v>350</v>
      </c>
      <c r="I51" t="s">
        <v>7</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296</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1460</v>
      </c>
      <c r="B52" s="17">
        <f>VLOOKUP(primary[[#This Row],[id]],TreeDesign!$A$3:$C$500,2,FALSE)</f>
        <v>3</v>
      </c>
      <c r="C52" s="17">
        <f>VLOOKUP(primary[[#This Row],[id]],TreeDesign!$A$3:$C$500,3,FALSE)</f>
        <v>51</v>
      </c>
      <c r="D52" t="s">
        <v>1475</v>
      </c>
      <c r="E52" t="s">
        <v>1444</v>
      </c>
      <c r="F52" t="s">
        <v>1490</v>
      </c>
      <c r="G52" s="18" t="s">
        <v>350</v>
      </c>
      <c r="H52" t="s">
        <v>1505</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1065</v>
      </c>
      <c r="B53" s="17">
        <f>VLOOKUP(primary[[#This Row],[id]],TreeDesign!$A$3:$C$500,2,FALSE)</f>
        <v>3.5</v>
      </c>
      <c r="C53" s="17">
        <f>VLOOKUP(primary[[#This Row],[id]],TreeDesign!$A$3:$C$500,3,FALSE)</f>
        <v>15</v>
      </c>
      <c r="D53" t="s">
        <v>1083</v>
      </c>
      <c r="E53" t="s">
        <v>1083</v>
      </c>
      <c r="F53" s="20" t="s">
        <v>1117</v>
      </c>
      <c r="G53" s="18" t="s">
        <v>349</v>
      </c>
      <c r="I53" t="s">
        <v>1064</v>
      </c>
      <c r="J53" t="s">
        <v>267</v>
      </c>
      <c r="K53" t="s">
        <v>266</v>
      </c>
      <c r="O53" t="s">
        <v>1097</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296</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330</v>
      </c>
      <c r="E54" t="s">
        <v>330</v>
      </c>
      <c r="F54" t="s">
        <v>333</v>
      </c>
      <c r="G54" s="19" t="s">
        <v>349</v>
      </c>
      <c r="I54" t="s">
        <v>11</v>
      </c>
      <c r="J54" t="s">
        <v>267</v>
      </c>
      <c r="K54" t="s">
        <v>266</v>
      </c>
      <c r="O54" t="s">
        <v>1097</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1042</v>
      </c>
      <c r="B55">
        <f>VLOOKUP(primary[[#This Row],[id]],TreeDesign!$A$3:$C$500,2,FALSE)</f>
        <v>3.5</v>
      </c>
      <c r="C55">
        <f>VLOOKUP(primary[[#This Row],[id]],TreeDesign!$A$3:$C$500,3,FALSE)</f>
        <v>18</v>
      </c>
      <c r="D55" t="s">
        <v>1069</v>
      </c>
      <c r="E55" t="s">
        <v>1069</v>
      </c>
      <c r="F55" s="20" t="s">
        <v>1106</v>
      </c>
      <c r="G55" s="19" t="s">
        <v>349</v>
      </c>
      <c r="I55" t="s">
        <v>11</v>
      </c>
      <c r="J55" t="s">
        <v>267</v>
      </c>
      <c r="K55" t="s">
        <v>266</v>
      </c>
      <c r="O55" t="s">
        <v>1097</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499</v>
      </c>
      <c r="E56" t="s">
        <v>499</v>
      </c>
      <c r="F56" t="s">
        <v>498</v>
      </c>
      <c r="G56" s="17" t="s">
        <v>350</v>
      </c>
      <c r="I56" t="s">
        <v>15</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1430</v>
      </c>
      <c r="B57" s="17">
        <f>VLOOKUP(primary[[#This Row],[id]],TreeDesign!$A$3:$C$500,2,FALSE)</f>
        <v>4</v>
      </c>
      <c r="C57" s="17">
        <f>VLOOKUP(primary[[#This Row],[id]],TreeDesign!$A$3:$C$500,3,FALSE)</f>
        <v>1</v>
      </c>
      <c r="D57" s="22" t="s">
        <v>1445</v>
      </c>
      <c r="E57" s="22" t="s">
        <v>1445</v>
      </c>
      <c r="F57" s="22" t="s">
        <v>1445</v>
      </c>
      <c r="G57" s="18" t="s">
        <v>350</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296</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361</v>
      </c>
      <c r="E58" t="s">
        <v>361</v>
      </c>
      <c r="F58" t="s">
        <v>368</v>
      </c>
      <c r="G58" s="17" t="s">
        <v>350</v>
      </c>
      <c r="I58" t="s">
        <v>9</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296</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448</v>
      </c>
      <c r="E59" t="s">
        <v>1264</v>
      </c>
      <c r="F59" t="s">
        <v>449</v>
      </c>
      <c r="G59" s="17" t="s">
        <v>350</v>
      </c>
      <c r="H59" t="s">
        <v>507</v>
      </c>
      <c r="I59" t="s">
        <v>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302</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1022</v>
      </c>
      <c r="B60" s="17">
        <f>VLOOKUP(primary[[#This Row],[id]],TreeDesign!$A$3:$C$500,2,FALSE)</f>
        <v>4</v>
      </c>
      <c r="C60" s="17">
        <f>VLOOKUP(primary[[#This Row],[id]],TreeDesign!$A$3:$C$500,3,FALSE)</f>
        <v>14</v>
      </c>
      <c r="D60" t="s">
        <v>1023</v>
      </c>
      <c r="E60" t="s">
        <v>1023</v>
      </c>
      <c r="F60" t="s">
        <v>1024</v>
      </c>
      <c r="G60" s="18" t="s">
        <v>350</v>
      </c>
      <c r="I60" t="s">
        <v>1064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296</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376</v>
      </c>
      <c r="E61" t="s">
        <v>1265</v>
      </c>
      <c r="F61" t="s">
        <v>377</v>
      </c>
      <c r="G61" s="17" t="s">
        <v>350</v>
      </c>
      <c r="H61" t="s">
        <v>398</v>
      </c>
      <c r="I61" t="s">
        <v>11</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302</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309</v>
      </c>
      <c r="E62" t="s">
        <v>309</v>
      </c>
      <c r="F62" t="s">
        <v>393</v>
      </c>
      <c r="G62" s="17" t="s">
        <v>350</v>
      </c>
      <c r="I62" t="s">
        <v>12</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296</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441</v>
      </c>
      <c r="E63" t="s">
        <v>441</v>
      </c>
      <c r="F63" t="s">
        <v>450</v>
      </c>
      <c r="G63" s="17" t="s">
        <v>350</v>
      </c>
      <c r="I63" t="s">
        <v>12</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460</v>
      </c>
      <c r="E64" t="s">
        <v>460</v>
      </c>
      <c r="F64" t="s">
        <v>461</v>
      </c>
      <c r="G64" s="17" t="s">
        <v>350</v>
      </c>
      <c r="I64" t="s">
        <v>13</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296</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458</v>
      </c>
      <c r="B65">
        <f>VLOOKUP(primary[[#This Row],[id]],TreeDesign!$A$3:$C$500,2,FALSE)</f>
        <v>4</v>
      </c>
      <c r="C65">
        <f>VLOOKUP(primary[[#This Row],[id]],TreeDesign!$A$3:$C$500,3,FALSE)</f>
        <v>24</v>
      </c>
      <c r="D65" t="s">
        <v>462</v>
      </c>
      <c r="E65" t="s">
        <v>462</v>
      </c>
      <c r="F65" s="20" t="s">
        <v>494</v>
      </c>
      <c r="G65" s="17" t="s">
        <v>350</v>
      </c>
      <c r="I65" t="s">
        <v>13</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422</v>
      </c>
      <c r="E66" t="s">
        <v>1266</v>
      </c>
      <c r="F66" t="s">
        <v>423</v>
      </c>
      <c r="G66" s="17" t="s">
        <v>350</v>
      </c>
      <c r="H66" t="s">
        <v>424</v>
      </c>
      <c r="I66" t="s">
        <v>13</v>
      </c>
      <c r="J66" t="s">
        <v>267</v>
      </c>
      <c r="K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302</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442</v>
      </c>
      <c r="E67" t="s">
        <v>442</v>
      </c>
      <c r="F67" s="20" t="s">
        <v>485</v>
      </c>
      <c r="G67" s="17" t="s">
        <v>350</v>
      </c>
      <c r="I67" t="s">
        <v>1026</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463</v>
      </c>
      <c r="E68" t="s">
        <v>1267</v>
      </c>
      <c r="F68" t="s">
        <v>464</v>
      </c>
      <c r="G68" s="17" t="s">
        <v>350</v>
      </c>
      <c r="H68" t="s">
        <v>465</v>
      </c>
      <c r="I68" t="s">
        <v>14</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302</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443</v>
      </c>
      <c r="E69" t="s">
        <v>443</v>
      </c>
      <c r="F69" s="20" t="s">
        <v>486</v>
      </c>
      <c r="G69" s="17" t="s">
        <v>350</v>
      </c>
      <c r="I69" t="s">
        <v>14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466</v>
      </c>
      <c r="E70" t="s">
        <v>1268</v>
      </c>
      <c r="F70" t="s">
        <v>467</v>
      </c>
      <c r="G70" s="17" t="s">
        <v>350</v>
      </c>
      <c r="H70" t="s">
        <v>982</v>
      </c>
      <c r="I70" t="s">
        <v>15</v>
      </c>
      <c r="J70" t="s">
        <v>267</v>
      </c>
      <c r="K70" t="s">
        <v>266</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387</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997</v>
      </c>
      <c r="B71" s="17">
        <f>VLOOKUP(primary[[#This Row],[id]],TreeDesign!$A$3:$C$500,2,FALSE)</f>
        <v>4</v>
      </c>
      <c r="C71" s="17">
        <f>VLOOKUP(primary[[#This Row],[id]],TreeDesign!$A$3:$C$500,3,FALSE)</f>
        <v>35</v>
      </c>
      <c r="D71" t="s">
        <v>998</v>
      </c>
      <c r="E71" t="s">
        <v>998</v>
      </c>
      <c r="F71" t="s">
        <v>999</v>
      </c>
      <c r="G71" s="18" t="s">
        <v>350</v>
      </c>
      <c r="I71" t="s">
        <v>15</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296</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468</v>
      </c>
      <c r="E72" t="s">
        <v>1269</v>
      </c>
      <c r="F72" t="s">
        <v>469</v>
      </c>
      <c r="G72" s="17" t="s">
        <v>350</v>
      </c>
      <c r="H72" t="s">
        <v>470</v>
      </c>
      <c r="I72" t="s">
        <v>16</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302</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444</v>
      </c>
      <c r="E73" t="s">
        <v>444</v>
      </c>
      <c r="F73" s="20" t="s">
        <v>487</v>
      </c>
      <c r="G73" s="17" t="s">
        <v>350</v>
      </c>
      <c r="I73" t="s">
        <v>16</v>
      </c>
      <c r="J73" t="s">
        <v>267</v>
      </c>
      <c r="K73" t="s">
        <v>266</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296</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456</v>
      </c>
      <c r="B74">
        <f>VLOOKUP(primary[[#This Row],[id]],TreeDesign!$A$3:$C$500,2,FALSE)</f>
        <v>4</v>
      </c>
      <c r="C74">
        <f>VLOOKUP(primary[[#This Row],[id]],TreeDesign!$A$3:$C$500,3,FALSE)</f>
        <v>42</v>
      </c>
      <c r="D74" t="s">
        <v>476</v>
      </c>
      <c r="E74" t="s">
        <v>476</v>
      </c>
      <c r="F74" s="20" t="s">
        <v>493</v>
      </c>
      <c r="G74" s="17" t="s">
        <v>350</v>
      </c>
      <c r="I74" t="s">
        <v>16</v>
      </c>
      <c r="J74" t="s">
        <v>267</v>
      </c>
      <c r="K74" t="s">
        <v>266</v>
      </c>
      <c r="L74" t="s">
        <v>1013</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1014</v>
      </c>
      <c r="B75">
        <f>VLOOKUP(primary[[#This Row],[id]],TreeDesign!$A$3:$C$500,2,FALSE)</f>
        <v>4</v>
      </c>
      <c r="C75">
        <f>VLOOKUP(primary[[#This Row],[id]],TreeDesign!$A$3:$C$500,3,FALSE)</f>
        <v>43</v>
      </c>
      <c r="D75" t="s">
        <v>1017</v>
      </c>
      <c r="E75" t="s">
        <v>1017</v>
      </c>
      <c r="F75" s="20" t="s">
        <v>489</v>
      </c>
      <c r="G75" s="17" t="s">
        <v>350</v>
      </c>
      <c r="I75" t="s">
        <v>1013</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296</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452</v>
      </c>
      <c r="B76">
        <f>VLOOKUP(primary[[#This Row],[id]],TreeDesign!$A$3:$C$500,2,FALSE)</f>
        <v>4</v>
      </c>
      <c r="C76">
        <f>VLOOKUP(primary[[#This Row],[id]],TreeDesign!$A$3:$C$500,3,FALSE)</f>
        <v>44</v>
      </c>
      <c r="D76" t="s">
        <v>472</v>
      </c>
      <c r="E76" t="s">
        <v>472</v>
      </c>
      <c r="F76" s="20" t="s">
        <v>492</v>
      </c>
      <c r="G76" s="17" t="s">
        <v>350</v>
      </c>
      <c r="I76" t="s">
        <v>1013</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296</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445</v>
      </c>
      <c r="E77" t="s">
        <v>445</v>
      </c>
      <c r="F77" t="s">
        <v>480</v>
      </c>
      <c r="G77" s="17" t="s">
        <v>350</v>
      </c>
      <c r="I77" t="s">
        <v>482</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296</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1461</v>
      </c>
      <c r="B78" s="17">
        <f>VLOOKUP(primary[[#This Row],[id]],TreeDesign!$A$3:$C$500,2,FALSE)</f>
        <v>4</v>
      </c>
      <c r="C78" s="17">
        <f>VLOOKUP(primary[[#This Row],[id]],TreeDesign!$A$3:$C$500,3,FALSE)</f>
        <v>51</v>
      </c>
      <c r="D78" t="s">
        <v>1476</v>
      </c>
      <c r="E78" t="s">
        <v>1445</v>
      </c>
      <c r="F78" t="s">
        <v>1491</v>
      </c>
      <c r="G78" s="18" t="s">
        <v>350</v>
      </c>
      <c r="H78" t="s">
        <v>1506</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296</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1055</v>
      </c>
      <c r="B79" s="17">
        <f>VLOOKUP(primary[[#This Row],[id]],TreeDesign!$A$3:$C$500,2,FALSE)</f>
        <v>4.5</v>
      </c>
      <c r="C79" s="17">
        <f>VLOOKUP(primary[[#This Row],[id]],TreeDesign!$A$3:$C$500,3,FALSE)</f>
        <v>15</v>
      </c>
      <c r="D79" t="s">
        <v>1085</v>
      </c>
      <c r="E79" t="s">
        <v>1085</v>
      </c>
      <c r="F79" s="20" t="s">
        <v>1118</v>
      </c>
      <c r="G79" s="18" t="s">
        <v>349</v>
      </c>
      <c r="I79" t="s">
        <v>1022</v>
      </c>
      <c r="J79" t="s">
        <v>267</v>
      </c>
      <c r="K79" t="s">
        <v>266</v>
      </c>
      <c r="O79" t="s">
        <v>1097</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296</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331</v>
      </c>
      <c r="E80" t="s">
        <v>331</v>
      </c>
      <c r="F80" t="s">
        <v>334</v>
      </c>
      <c r="G80" s="19" t="s">
        <v>349</v>
      </c>
      <c r="I80" t="s">
        <v>21</v>
      </c>
      <c r="J80" t="s">
        <v>267</v>
      </c>
      <c r="K80" t="s">
        <v>266</v>
      </c>
      <c r="O80" t="s">
        <v>1097</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1043</v>
      </c>
      <c r="B81" s="17">
        <f>VLOOKUP(primary[[#This Row],[id]],TreeDesign!$A$3:$C$500,2,FALSE)</f>
        <v>4.5</v>
      </c>
      <c r="C81" s="17">
        <f>VLOOKUP(primary[[#This Row],[id]],TreeDesign!$A$3:$C$500,3,FALSE)</f>
        <v>18</v>
      </c>
      <c r="D81" t="s">
        <v>1070</v>
      </c>
      <c r="E81" t="s">
        <v>1070</v>
      </c>
      <c r="F81" s="20" t="s">
        <v>1107</v>
      </c>
      <c r="G81" s="18" t="s">
        <v>349</v>
      </c>
      <c r="I81" t="s">
        <v>21</v>
      </c>
      <c r="J81" t="s">
        <v>267</v>
      </c>
      <c r="K81" t="s">
        <v>266</v>
      </c>
      <c r="O81" t="s">
        <v>1097</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296</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446</v>
      </c>
      <c r="E82" t="s">
        <v>446</v>
      </c>
      <c r="F82" t="s">
        <v>481</v>
      </c>
      <c r="G82" s="17" t="s">
        <v>350</v>
      </c>
      <c r="I82" t="s">
        <v>27</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484</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500</v>
      </c>
      <c r="E83" t="s">
        <v>500</v>
      </c>
      <c r="F83" t="s">
        <v>501</v>
      </c>
      <c r="G83" s="17" t="s">
        <v>350</v>
      </c>
      <c r="I83" t="s">
        <v>29</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1431</v>
      </c>
      <c r="B84" s="17">
        <f>VLOOKUP(primary[[#This Row],[id]],TreeDesign!$A$3:$C$500,2,FALSE)</f>
        <v>5</v>
      </c>
      <c r="C84" s="17">
        <f>VLOOKUP(primary[[#This Row],[id]],TreeDesign!$A$3:$C$500,3,FALSE)</f>
        <v>1</v>
      </c>
      <c r="D84" s="22" t="s">
        <v>1446</v>
      </c>
      <c r="E84" s="22" t="s">
        <v>1446</v>
      </c>
      <c r="F84" s="22" t="s">
        <v>1446</v>
      </c>
      <c r="G84" s="18" t="s">
        <v>350</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296</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362</v>
      </c>
      <c r="E85" t="s">
        <v>362</v>
      </c>
      <c r="F85" t="s">
        <v>369</v>
      </c>
      <c r="G85" s="17" t="s">
        <v>350</v>
      </c>
      <c r="I85" t="s">
        <v>19</v>
      </c>
      <c r="J85" t="s">
        <v>267</v>
      </c>
      <c r="K85" t="s">
        <v>266</v>
      </c>
      <c r="L85" t="s">
        <v>18</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296</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504</v>
      </c>
      <c r="E86" t="s">
        <v>1270</v>
      </c>
      <c r="F86" t="s">
        <v>505</v>
      </c>
      <c r="G86" s="17" t="s">
        <v>350</v>
      </c>
      <c r="H86" t="s">
        <v>506</v>
      </c>
      <c r="I86" t="s">
        <v>18</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302</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515</v>
      </c>
      <c r="E87" t="s">
        <v>1271</v>
      </c>
      <c r="F87" t="s">
        <v>516</v>
      </c>
      <c r="G87" s="17" t="s">
        <v>350</v>
      </c>
      <c r="H87" t="s">
        <v>517</v>
      </c>
      <c r="I87" t="s">
        <v>1022</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378</v>
      </c>
      <c r="E88" t="s">
        <v>1272</v>
      </c>
      <c r="F88" t="s">
        <v>379</v>
      </c>
      <c r="G88" s="17" t="s">
        <v>350</v>
      </c>
      <c r="H88" t="s">
        <v>292</v>
      </c>
      <c r="I88" t="s">
        <v>21</v>
      </c>
      <c r="J88" t="s">
        <v>267</v>
      </c>
      <c r="K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394</v>
      </c>
      <c r="E89" t="s">
        <v>1273</v>
      </c>
      <c r="F89" t="s">
        <v>395</v>
      </c>
      <c r="G89" s="17" t="s">
        <v>350</v>
      </c>
      <c r="H89" t="s">
        <v>396</v>
      </c>
      <c r="I89" t="s">
        <v>22</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302</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518</v>
      </c>
      <c r="E90" t="s">
        <v>518</v>
      </c>
      <c r="F90" t="s">
        <v>519</v>
      </c>
      <c r="G90" s="19" t="s">
        <v>350</v>
      </c>
      <c r="I90" t="s">
        <v>23</v>
      </c>
      <c r="J90" t="s">
        <v>267</v>
      </c>
      <c r="K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296</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520</v>
      </c>
      <c r="E91" t="s">
        <v>520</v>
      </c>
      <c r="F91" t="s">
        <v>521</v>
      </c>
      <c r="G91" s="19" t="s">
        <v>350</v>
      </c>
      <c r="I91" t="s">
        <v>24</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496</v>
      </c>
      <c r="B92">
        <f>VLOOKUP(primary[[#This Row],[id]],TreeDesign!$A$3:$C$500,2,FALSE)</f>
        <v>5</v>
      </c>
      <c r="C92">
        <f>VLOOKUP(primary[[#This Row],[id]],TreeDesign!$A$3:$C$500,3,FALSE)</f>
        <v>24</v>
      </c>
      <c r="D92" t="s">
        <v>478</v>
      </c>
      <c r="E92" t="s">
        <v>478</v>
      </c>
      <c r="F92" s="20" t="s">
        <v>497</v>
      </c>
      <c r="G92" s="17" t="s">
        <v>350</v>
      </c>
      <c r="I92" t="s">
        <v>458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296</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425</v>
      </c>
      <c r="E93" t="s">
        <v>1274</v>
      </c>
      <c r="F93" t="s">
        <v>426</v>
      </c>
      <c r="G93" s="17" t="s">
        <v>350</v>
      </c>
      <c r="H93" t="s">
        <v>430</v>
      </c>
      <c r="I93" t="s">
        <v>25</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302</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318</v>
      </c>
      <c r="E94" t="s">
        <v>318</v>
      </c>
      <c r="F94" t="s">
        <v>324</v>
      </c>
      <c r="G94" s="17" t="s">
        <v>350</v>
      </c>
      <c r="I94" t="s">
        <v>25</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522</v>
      </c>
      <c r="E95" t="s">
        <v>522</v>
      </c>
      <c r="F95" t="s">
        <v>524</v>
      </c>
      <c r="G95" s="19" t="s">
        <v>350</v>
      </c>
      <c r="I95" t="s">
        <v>118</v>
      </c>
      <c r="J95" t="s">
        <v>267</v>
      </c>
      <c r="K95" t="s">
        <v>266</v>
      </c>
      <c r="L95" t="s">
        <v>27</v>
      </c>
      <c r="M95" t="s">
        <v>267</v>
      </c>
      <c r="N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525</v>
      </c>
      <c r="E96" t="s">
        <v>1275</v>
      </c>
      <c r="F96" t="s">
        <v>526</v>
      </c>
      <c r="G96" s="19" t="s">
        <v>350</v>
      </c>
      <c r="H96" t="s">
        <v>527</v>
      </c>
      <c r="I96" t="s">
        <v>118</v>
      </c>
      <c r="J96" t="s">
        <v>267</v>
      </c>
      <c r="K96" t="s">
        <v>266</v>
      </c>
      <c r="L96" t="s">
        <v>27</v>
      </c>
      <c r="M96" t="s">
        <v>267</v>
      </c>
      <c r="N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528</v>
      </c>
      <c r="E97" t="s">
        <v>1276</v>
      </c>
      <c r="F97" t="s">
        <v>529</v>
      </c>
      <c r="G97" s="19" t="s">
        <v>350</v>
      </c>
      <c r="H97" t="s">
        <v>530</v>
      </c>
      <c r="I97" t="s">
        <v>27</v>
      </c>
      <c r="J97" t="s">
        <v>267</v>
      </c>
      <c r="K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387</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541</v>
      </c>
      <c r="E98" t="s">
        <v>1277</v>
      </c>
      <c r="F98" t="s">
        <v>542</v>
      </c>
      <c r="G98" s="19" t="s">
        <v>350</v>
      </c>
      <c r="H98" t="s">
        <v>543</v>
      </c>
      <c r="I98" t="s">
        <v>119</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302</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544</v>
      </c>
      <c r="E99" t="s">
        <v>1278</v>
      </c>
      <c r="F99" t="s">
        <v>545</v>
      </c>
      <c r="G99" s="19" t="s">
        <v>350</v>
      </c>
      <c r="H99" t="s">
        <v>546</v>
      </c>
      <c r="I99" t="s">
        <v>119</v>
      </c>
      <c r="J99" t="s">
        <v>267</v>
      </c>
      <c r="K99" t="s">
        <v>266</v>
      </c>
      <c r="L99" t="s">
        <v>28</v>
      </c>
      <c r="M99" t="s">
        <v>267</v>
      </c>
      <c r="N99" t="s">
        <v>266</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302</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988</v>
      </c>
      <c r="B100" s="17">
        <f>VLOOKUP(primary[[#This Row],[id]],TreeDesign!$A$3:$C$500,2,FALSE)</f>
        <v>5</v>
      </c>
      <c r="C100" s="17">
        <f>VLOOKUP(primary[[#This Row],[id]],TreeDesign!$A$3:$C$500,3,FALSE)</f>
        <v>33</v>
      </c>
      <c r="D100" t="s">
        <v>989</v>
      </c>
      <c r="E100" t="s">
        <v>989</v>
      </c>
      <c r="F100" t="s">
        <v>990</v>
      </c>
      <c r="G100" s="18" t="s">
        <v>350</v>
      </c>
      <c r="I100" t="s">
        <v>28</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296</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547</v>
      </c>
      <c r="E101" t="s">
        <v>1279</v>
      </c>
      <c r="F101" t="s">
        <v>548</v>
      </c>
      <c r="G101" s="19" t="s">
        <v>350</v>
      </c>
      <c r="H101" t="s">
        <v>549</v>
      </c>
      <c r="I101" t="s">
        <v>28</v>
      </c>
      <c r="J101" t="s">
        <v>267</v>
      </c>
      <c r="K101" t="s">
        <v>266</v>
      </c>
      <c r="L101" t="s">
        <v>997</v>
      </c>
      <c r="M101" t="s">
        <v>267</v>
      </c>
      <c r="N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387</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523</v>
      </c>
      <c r="E102" t="s">
        <v>523</v>
      </c>
      <c r="F102" t="s">
        <v>582</v>
      </c>
      <c r="G102" s="19" t="s">
        <v>350</v>
      </c>
      <c r="I102" t="s">
        <v>30</v>
      </c>
      <c r="J102" t="s">
        <v>267</v>
      </c>
      <c r="K102" t="s">
        <v>266</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296</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583</v>
      </c>
      <c r="E103" t="s">
        <v>1280</v>
      </c>
      <c r="F103" t="s">
        <v>584</v>
      </c>
      <c r="G103" s="19" t="s">
        <v>350</v>
      </c>
      <c r="H103" t="s">
        <v>983</v>
      </c>
      <c r="I103" t="s">
        <v>138</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302</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457</v>
      </c>
      <c r="B104">
        <f>VLOOKUP(primary[[#This Row],[id]],TreeDesign!$A$3:$C$500,2,FALSE)</f>
        <v>5</v>
      </c>
      <c r="C104">
        <f>VLOOKUP(primary[[#This Row],[id]],TreeDesign!$A$3:$C$500,3,FALSE)</f>
        <v>42</v>
      </c>
      <c r="D104" t="s">
        <v>477</v>
      </c>
      <c r="E104" t="s">
        <v>477</v>
      </c>
      <c r="F104" s="20" t="s">
        <v>585</v>
      </c>
      <c r="G104" s="19" t="s">
        <v>350</v>
      </c>
      <c r="I104" t="s">
        <v>456</v>
      </c>
      <c r="J104" t="s">
        <v>267</v>
      </c>
      <c r="K104" t="s">
        <v>266</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296</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1015</v>
      </c>
      <c r="B105">
        <f>VLOOKUP(primary[[#This Row],[id]],TreeDesign!$A$3:$C$500,2,FALSE)</f>
        <v>5</v>
      </c>
      <c r="C105">
        <f>VLOOKUP(primary[[#This Row],[id]],TreeDesign!$A$3:$C$500,3,FALSE)</f>
        <v>43</v>
      </c>
      <c r="D105" t="s">
        <v>1018</v>
      </c>
      <c r="E105" t="s">
        <v>1018</v>
      </c>
      <c r="F105" t="s">
        <v>490</v>
      </c>
      <c r="G105" s="17" t="s">
        <v>350</v>
      </c>
      <c r="I105" t="s">
        <v>1014</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296</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451</v>
      </c>
      <c r="B106">
        <f>VLOOKUP(primary[[#This Row],[id]],TreeDesign!$A$3:$C$500,2,FALSE)</f>
        <v>5</v>
      </c>
      <c r="C106">
        <f>VLOOKUP(primary[[#This Row],[id]],TreeDesign!$A$3:$C$500,3,FALSE)</f>
        <v>46</v>
      </c>
      <c r="D106" t="s">
        <v>471</v>
      </c>
      <c r="E106" t="s">
        <v>471</v>
      </c>
      <c r="F106" s="20" t="s">
        <v>677</v>
      </c>
      <c r="G106" s="19" t="s">
        <v>350</v>
      </c>
      <c r="I106" t="s">
        <v>31</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296</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586</v>
      </c>
      <c r="E107" t="s">
        <v>1281</v>
      </c>
      <c r="F107" t="s">
        <v>587</v>
      </c>
      <c r="G107" s="19" t="s">
        <v>350</v>
      </c>
      <c r="H107" t="s">
        <v>985</v>
      </c>
      <c r="I107" t="s">
        <v>31</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588</v>
      </c>
      <c r="E108" t="s">
        <v>1282</v>
      </c>
      <c r="F108" t="s">
        <v>589</v>
      </c>
      <c r="G108" s="19" t="s">
        <v>350</v>
      </c>
      <c r="H108" t="s">
        <v>590</v>
      </c>
      <c r="I108" t="s">
        <v>31</v>
      </c>
      <c r="J108" t="s">
        <v>267</v>
      </c>
      <c r="K108" t="s">
        <v>266</v>
      </c>
      <c r="L108" t="s">
        <v>17</v>
      </c>
      <c r="M108" t="s">
        <v>267</v>
      </c>
      <c r="N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387</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591</v>
      </c>
      <c r="E109" t="s">
        <v>1283</v>
      </c>
      <c r="F109" t="s">
        <v>592</v>
      </c>
      <c r="G109" s="19" t="s">
        <v>350</v>
      </c>
      <c r="H109" t="s">
        <v>593</v>
      </c>
      <c r="I109" t="s">
        <v>17</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387</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1462</v>
      </c>
      <c r="B110" s="17">
        <f>VLOOKUP(primary[[#This Row],[id]],TreeDesign!$A$3:$C$500,2,FALSE)</f>
        <v>5</v>
      </c>
      <c r="C110" s="17">
        <f>VLOOKUP(primary[[#This Row],[id]],TreeDesign!$A$3:$C$500,3,FALSE)</f>
        <v>51</v>
      </c>
      <c r="D110" t="s">
        <v>1477</v>
      </c>
      <c r="E110" t="s">
        <v>1446</v>
      </c>
      <c r="F110" t="s">
        <v>1492</v>
      </c>
      <c r="G110" s="18" t="s">
        <v>350</v>
      </c>
      <c r="H110" t="s">
        <v>1507</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296</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1056</v>
      </c>
      <c r="B111" s="17">
        <f>VLOOKUP(primary[[#This Row],[id]],TreeDesign!$A$3:$C$500,2,FALSE)</f>
        <v>5.5</v>
      </c>
      <c r="C111" s="17">
        <f>VLOOKUP(primary[[#This Row],[id]],TreeDesign!$A$3:$C$500,3,FALSE)</f>
        <v>15</v>
      </c>
      <c r="D111" t="s">
        <v>1086</v>
      </c>
      <c r="E111" t="s">
        <v>1086</v>
      </c>
      <c r="F111" s="20" t="s">
        <v>1119</v>
      </c>
      <c r="G111" s="18" t="s">
        <v>349</v>
      </c>
      <c r="I111" t="s">
        <v>33</v>
      </c>
      <c r="J111" t="s">
        <v>267</v>
      </c>
      <c r="K111" t="s">
        <v>266</v>
      </c>
      <c r="O111" t="s">
        <v>1097</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296</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332</v>
      </c>
      <c r="E112" t="s">
        <v>332</v>
      </c>
      <c r="F112" t="s">
        <v>339</v>
      </c>
      <c r="G112" s="19" t="s">
        <v>349</v>
      </c>
      <c r="I112" t="s">
        <v>36</v>
      </c>
      <c r="J112" t="s">
        <v>267</v>
      </c>
      <c r="K112" t="s">
        <v>266</v>
      </c>
      <c r="O112" t="s">
        <v>1097</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296</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1044</v>
      </c>
      <c r="B113">
        <f>VLOOKUP(primary[[#This Row],[id]],TreeDesign!$A$3:$C$500,2,FALSE)</f>
        <v>5.5</v>
      </c>
      <c r="C113">
        <f>VLOOKUP(primary[[#This Row],[id]],TreeDesign!$A$3:$C$500,3,FALSE)</f>
        <v>18</v>
      </c>
      <c r="D113" t="s">
        <v>1071</v>
      </c>
      <c r="E113" t="s">
        <v>1071</v>
      </c>
      <c r="F113" s="20" t="s">
        <v>1108</v>
      </c>
      <c r="G113" s="19" t="s">
        <v>349</v>
      </c>
      <c r="I113" t="s">
        <v>36</v>
      </c>
      <c r="J113" t="s">
        <v>267</v>
      </c>
      <c r="K113" t="s">
        <v>266</v>
      </c>
      <c r="O113" t="s">
        <v>1097</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296</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594</v>
      </c>
      <c r="E114" t="s">
        <v>594</v>
      </c>
      <c r="F114" t="s">
        <v>595</v>
      </c>
      <c r="G114" s="19" t="s">
        <v>350</v>
      </c>
      <c r="I114" t="s">
        <v>46</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296</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503</v>
      </c>
      <c r="E115" t="s">
        <v>503</v>
      </c>
      <c r="F115" t="s">
        <v>502</v>
      </c>
      <c r="G115" s="17" t="s">
        <v>350</v>
      </c>
      <c r="I115" t="s">
        <v>48</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296</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1432</v>
      </c>
      <c r="B116" s="17">
        <f>VLOOKUP(primary[[#This Row],[id]],TreeDesign!$A$3:$C$500,2,FALSE)</f>
        <v>6</v>
      </c>
      <c r="C116" s="17">
        <f>VLOOKUP(primary[[#This Row],[id]],TreeDesign!$A$3:$C$500,3,FALSE)</f>
        <v>1</v>
      </c>
      <c r="D116" s="22" t="s">
        <v>1447</v>
      </c>
      <c r="E116" s="22" t="s">
        <v>1447</v>
      </c>
      <c r="F116" s="22" t="s">
        <v>1447</v>
      </c>
      <c r="G116" s="18" t="s">
        <v>350</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296</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363</v>
      </c>
      <c r="E117" t="s">
        <v>363</v>
      </c>
      <c r="F117" t="s">
        <v>370</v>
      </c>
      <c r="G117" s="17" t="s">
        <v>350</v>
      </c>
      <c r="I117" t="s">
        <v>34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296</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730</v>
      </c>
      <c r="B118" s="17">
        <f>VLOOKUP(primary[[#This Row],[id]],TreeDesign!$A$3:$C$500,2,FALSE)</f>
        <v>6</v>
      </c>
      <c r="C118" s="17">
        <f>VLOOKUP(primary[[#This Row],[id]],TreeDesign!$A$3:$C$500,3,FALSE)</f>
        <v>5</v>
      </c>
      <c r="D118" t="s">
        <v>731</v>
      </c>
      <c r="E118" t="s">
        <v>731</v>
      </c>
      <c r="F118" t="s">
        <v>732</v>
      </c>
      <c r="G118" s="18" t="s">
        <v>350</v>
      </c>
      <c r="I118" t="s">
        <v>36</v>
      </c>
      <c r="J118" t="s">
        <v>267</v>
      </c>
      <c r="K118" t="s">
        <v>266</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296</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508</v>
      </c>
      <c r="E119" t="s">
        <v>1284</v>
      </c>
      <c r="F119" t="s">
        <v>509</v>
      </c>
      <c r="G119" s="17" t="s">
        <v>350</v>
      </c>
      <c r="H119" t="s">
        <v>510</v>
      </c>
      <c r="I119" t="s">
        <v>32</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302</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621</v>
      </c>
      <c r="E120" t="s">
        <v>1285</v>
      </c>
      <c r="F120" t="s">
        <v>622</v>
      </c>
      <c r="G120" s="19" t="s">
        <v>350</v>
      </c>
      <c r="H120" t="s">
        <v>623</v>
      </c>
      <c r="I120" t="s">
        <v>33</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380</v>
      </c>
      <c r="E121" t="s">
        <v>1286</v>
      </c>
      <c r="F121" t="s">
        <v>381</v>
      </c>
      <c r="G121" s="17" t="s">
        <v>350</v>
      </c>
      <c r="H121" t="s">
        <v>987</v>
      </c>
      <c r="I121" t="s">
        <v>36</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302</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403</v>
      </c>
      <c r="E122" t="s">
        <v>1287</v>
      </c>
      <c r="F122" t="s">
        <v>404</v>
      </c>
      <c r="G122" s="17" t="s">
        <v>350</v>
      </c>
      <c r="H122" t="s">
        <v>405</v>
      </c>
      <c r="I122" t="s">
        <v>37</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640</v>
      </c>
      <c r="E123" t="s">
        <v>640</v>
      </c>
      <c r="F123" t="s">
        <v>639</v>
      </c>
      <c r="G123" s="19" t="s">
        <v>350</v>
      </c>
      <c r="I123" t="s">
        <v>38</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641</v>
      </c>
      <c r="E124" t="s">
        <v>641</v>
      </c>
      <c r="F124" t="s">
        <v>648</v>
      </c>
      <c r="G124" s="19" t="s">
        <v>350</v>
      </c>
      <c r="I124" t="s">
        <v>39</v>
      </c>
      <c r="J124" t="s">
        <v>267</v>
      </c>
      <c r="K124" t="s">
        <v>266</v>
      </c>
      <c r="L124" t="s">
        <v>496</v>
      </c>
      <c r="M124" t="s">
        <v>267</v>
      </c>
      <c r="N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459</v>
      </c>
      <c r="B125">
        <f>VLOOKUP(primary[[#This Row],[id]],TreeDesign!$A$3:$C$500,2,FALSE)</f>
        <v>6</v>
      </c>
      <c r="C125">
        <f>VLOOKUP(primary[[#This Row],[id]],TreeDesign!$A$3:$C$500,3,FALSE)</f>
        <v>24</v>
      </c>
      <c r="D125" t="s">
        <v>479</v>
      </c>
      <c r="E125" t="s">
        <v>479</v>
      </c>
      <c r="F125" s="20" t="s">
        <v>495</v>
      </c>
      <c r="G125" s="17" t="s">
        <v>350</v>
      </c>
      <c r="I125" t="s">
        <v>496</v>
      </c>
      <c r="J125" t="s">
        <v>267</v>
      </c>
      <c r="K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427</v>
      </c>
      <c r="E126" t="s">
        <v>1288</v>
      </c>
      <c r="F126" t="s">
        <v>428</v>
      </c>
      <c r="G126" s="17" t="s">
        <v>350</v>
      </c>
      <c r="H126" t="s">
        <v>429</v>
      </c>
      <c r="I126" t="s">
        <v>40</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302</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649</v>
      </c>
      <c r="E127" t="s">
        <v>1025</v>
      </c>
      <c r="F127" t="s">
        <v>650</v>
      </c>
      <c r="G127" s="19" t="s">
        <v>350</v>
      </c>
      <c r="H127" t="s">
        <v>651</v>
      </c>
      <c r="I127" t="s">
        <v>41</v>
      </c>
      <c r="J127" t="s">
        <v>267</v>
      </c>
      <c r="K127" t="s">
        <v>266</v>
      </c>
      <c r="L127" t="s">
        <v>40</v>
      </c>
      <c r="M127" t="s">
        <v>267</v>
      </c>
      <c r="N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652</v>
      </c>
      <c r="E128" t="s">
        <v>1289</v>
      </c>
      <c r="F128" t="s">
        <v>653</v>
      </c>
      <c r="G128" s="19" t="s">
        <v>350</v>
      </c>
      <c r="H128" t="s">
        <v>654</v>
      </c>
      <c r="I128" t="s">
        <v>42</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302</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655</v>
      </c>
      <c r="E129" t="s">
        <v>1290</v>
      </c>
      <c r="F129" t="s">
        <v>656</v>
      </c>
      <c r="G129" s="19" t="s">
        <v>350</v>
      </c>
      <c r="H129" t="s">
        <v>657</v>
      </c>
      <c r="I129" t="s">
        <v>43</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302</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531</v>
      </c>
      <c r="E130" t="s">
        <v>1291</v>
      </c>
      <c r="F130" t="s">
        <v>532</v>
      </c>
      <c r="G130" s="19" t="s">
        <v>350</v>
      </c>
      <c r="H130" t="s">
        <v>533</v>
      </c>
      <c r="I130" t="s">
        <v>45</v>
      </c>
      <c r="J130" t="s">
        <v>267</v>
      </c>
      <c r="K130" t="s">
        <v>266</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387</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658</v>
      </c>
      <c r="E131" t="s">
        <v>1292</v>
      </c>
      <c r="F131" t="s">
        <v>659</v>
      </c>
      <c r="G131" s="19" t="s">
        <v>350</v>
      </c>
      <c r="H131" t="s">
        <v>660</v>
      </c>
      <c r="I131" t="s">
        <v>44</v>
      </c>
      <c r="J131" t="s">
        <v>267</v>
      </c>
      <c r="K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302</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661</v>
      </c>
      <c r="E132" t="s">
        <v>1293</v>
      </c>
      <c r="F132" t="s">
        <v>662</v>
      </c>
      <c r="G132" s="19" t="s">
        <v>350</v>
      </c>
      <c r="H132" t="s">
        <v>663</v>
      </c>
      <c r="I132" t="s">
        <v>49</v>
      </c>
      <c r="J132" t="s">
        <v>267</v>
      </c>
      <c r="K132" t="s">
        <v>266</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302</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678</v>
      </c>
      <c r="E133" t="s">
        <v>1294</v>
      </c>
      <c r="F133" t="s">
        <v>679</v>
      </c>
      <c r="G133" s="19" t="s">
        <v>350</v>
      </c>
      <c r="H133" t="s">
        <v>680</v>
      </c>
      <c r="I133" t="s">
        <v>988</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387</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600</v>
      </c>
      <c r="E134" t="s">
        <v>1295</v>
      </c>
      <c r="F134" t="s">
        <v>601</v>
      </c>
      <c r="G134" s="19" t="s">
        <v>350</v>
      </c>
      <c r="H134" t="s">
        <v>602</v>
      </c>
      <c r="I134" t="s">
        <v>46</v>
      </c>
      <c r="J134" t="s">
        <v>267</v>
      </c>
      <c r="K134" t="s">
        <v>266</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302</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642</v>
      </c>
      <c r="E135" t="s">
        <v>642</v>
      </c>
      <c r="F135" t="s">
        <v>665</v>
      </c>
      <c r="G135" s="19" t="s">
        <v>350</v>
      </c>
      <c r="I135" t="s">
        <v>50</v>
      </c>
      <c r="J135" t="s">
        <v>267</v>
      </c>
      <c r="K135" t="s">
        <v>266</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296</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666</v>
      </c>
      <c r="E136" t="s">
        <v>1296</v>
      </c>
      <c r="F136" t="s">
        <v>667</v>
      </c>
      <c r="G136" s="19" t="s">
        <v>350</v>
      </c>
      <c r="H136" t="s">
        <v>668</v>
      </c>
      <c r="I136" t="s">
        <v>51</v>
      </c>
      <c r="J136" t="s">
        <v>267</v>
      </c>
      <c r="K136" t="s">
        <v>266</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302</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669</v>
      </c>
      <c r="E137" t="s">
        <v>669</v>
      </c>
      <c r="F137" t="s">
        <v>670</v>
      </c>
      <c r="G137" s="19" t="s">
        <v>350</v>
      </c>
      <c r="I137" t="s">
        <v>457</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643</v>
      </c>
      <c r="E138" t="s">
        <v>643</v>
      </c>
      <c r="F138" t="s">
        <v>671</v>
      </c>
      <c r="G138" s="19" t="s">
        <v>350</v>
      </c>
      <c r="I138" t="s">
        <v>1015</v>
      </c>
      <c r="J138" t="s">
        <v>267</v>
      </c>
      <c r="K138" t="s">
        <v>266</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453</v>
      </c>
      <c r="B139">
        <f>VLOOKUP(primary[[#This Row],[id]],TreeDesign!$A$3:$C$500,2,FALSE)</f>
        <v>6</v>
      </c>
      <c r="C139">
        <f>VLOOKUP(primary[[#This Row],[id]],TreeDesign!$A$3:$C$500,3,FALSE)</f>
        <v>44</v>
      </c>
      <c r="D139" t="s">
        <v>473</v>
      </c>
      <c r="E139" t="s">
        <v>473</v>
      </c>
      <c r="F139" s="20" t="s">
        <v>674</v>
      </c>
      <c r="G139" s="19" t="s">
        <v>350</v>
      </c>
      <c r="I139" t="s">
        <v>1015</v>
      </c>
      <c r="J139" t="s">
        <v>267</v>
      </c>
      <c r="K139" t="s">
        <v>266</v>
      </c>
      <c r="L139" t="s">
        <v>452</v>
      </c>
      <c r="M139" t="s">
        <v>267</v>
      </c>
      <c r="N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783</v>
      </c>
      <c r="B140">
        <f>VLOOKUP(primary[[#This Row],[id]],TreeDesign!$A$3:$C$500,2,FALSE)</f>
        <v>6</v>
      </c>
      <c r="C140">
        <f>VLOOKUP(primary[[#This Row],[id]],TreeDesign!$A$3:$C$500,3,FALSE)</f>
        <v>46</v>
      </c>
      <c r="D140" t="s">
        <v>784</v>
      </c>
      <c r="E140" t="s">
        <v>784</v>
      </c>
      <c r="F140" t="s">
        <v>785</v>
      </c>
      <c r="G140" s="19" t="s">
        <v>350</v>
      </c>
      <c r="I140" t="s">
        <v>451</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296</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675</v>
      </c>
      <c r="E141" t="s">
        <v>1297</v>
      </c>
      <c r="F141" t="s">
        <v>676</v>
      </c>
      <c r="G141" s="19" t="s">
        <v>350</v>
      </c>
      <c r="H141" t="s">
        <v>984</v>
      </c>
      <c r="I141" t="s">
        <v>52</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302</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681</v>
      </c>
      <c r="E142" t="s">
        <v>1298</v>
      </c>
      <c r="F142" t="s">
        <v>682</v>
      </c>
      <c r="G142" s="19" t="s">
        <v>350</v>
      </c>
      <c r="H142" t="s">
        <v>683</v>
      </c>
      <c r="I142" t="s">
        <v>53</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387</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644</v>
      </c>
      <c r="E143" t="s">
        <v>644</v>
      </c>
      <c r="F143" t="s">
        <v>684</v>
      </c>
      <c r="G143" s="19" t="s">
        <v>350</v>
      </c>
      <c r="I143" t="s">
        <v>54</v>
      </c>
      <c r="J143" t="s">
        <v>267</v>
      </c>
      <c r="K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296</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1463</v>
      </c>
      <c r="B144" s="17">
        <f>VLOOKUP(primary[[#This Row],[id]],TreeDesign!$A$3:$C$500,2,FALSE)</f>
        <v>6</v>
      </c>
      <c r="C144" s="17">
        <f>VLOOKUP(primary[[#This Row],[id]],TreeDesign!$A$3:$C$500,3,FALSE)</f>
        <v>51</v>
      </c>
      <c r="D144" t="s">
        <v>1478</v>
      </c>
      <c r="E144" t="s">
        <v>1447</v>
      </c>
      <c r="F144" t="s">
        <v>1493</v>
      </c>
      <c r="G144" s="18" t="s">
        <v>350</v>
      </c>
      <c r="H144" t="s">
        <v>1508</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296</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1057</v>
      </c>
      <c r="B145" s="17">
        <f>VLOOKUP(primary[[#This Row],[id]],TreeDesign!$A$3:$C$500,2,FALSE)</f>
        <v>6.5</v>
      </c>
      <c r="C145" s="17">
        <f>VLOOKUP(primary[[#This Row],[id]],TreeDesign!$A$3:$C$500,3,FALSE)</f>
        <v>15</v>
      </c>
      <c r="D145" t="s">
        <v>1087</v>
      </c>
      <c r="E145" t="s">
        <v>1087</v>
      </c>
      <c r="F145" s="20" t="s">
        <v>1120</v>
      </c>
      <c r="G145" s="18" t="s">
        <v>349</v>
      </c>
      <c r="I145" t="s">
        <v>56</v>
      </c>
      <c r="J145" t="s">
        <v>267</v>
      </c>
      <c r="K145" t="s">
        <v>266</v>
      </c>
      <c r="O145" t="s">
        <v>1097</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296</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335</v>
      </c>
      <c r="E146" t="s">
        <v>335</v>
      </c>
      <c r="F146" t="s">
        <v>340</v>
      </c>
      <c r="G146" s="19" t="s">
        <v>349</v>
      </c>
      <c r="I146" t="s">
        <v>59</v>
      </c>
      <c r="J146" t="s">
        <v>267</v>
      </c>
      <c r="K146" t="s">
        <v>266</v>
      </c>
      <c r="O146" t="s">
        <v>1097</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296</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1045</v>
      </c>
      <c r="B147">
        <f>VLOOKUP(primary[[#This Row],[id]],TreeDesign!$A$3:$C$500,2,FALSE)</f>
        <v>6.5</v>
      </c>
      <c r="C147">
        <f>VLOOKUP(primary[[#This Row],[id]],TreeDesign!$A$3:$C$500,3,FALSE)</f>
        <v>18</v>
      </c>
      <c r="D147" t="s">
        <v>1072</v>
      </c>
      <c r="E147" t="s">
        <v>1072</v>
      </c>
      <c r="F147" s="20" t="s">
        <v>1109</v>
      </c>
      <c r="G147" s="19" t="s">
        <v>349</v>
      </c>
      <c r="I147" t="s">
        <v>59</v>
      </c>
      <c r="J147" t="s">
        <v>267</v>
      </c>
      <c r="K147" t="s">
        <v>266</v>
      </c>
      <c r="O147" t="s">
        <v>1097</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296</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596</v>
      </c>
      <c r="E148" t="s">
        <v>596</v>
      </c>
      <c r="F148" t="s">
        <v>597</v>
      </c>
      <c r="G148" s="19" t="s">
        <v>350</v>
      </c>
      <c r="I148" t="s">
        <v>47</v>
      </c>
      <c r="J148" t="s">
        <v>267</v>
      </c>
      <c r="K148" t="s">
        <v>266</v>
      </c>
      <c r="L148" t="s">
        <v>69</v>
      </c>
      <c r="M148" t="s">
        <v>267</v>
      </c>
      <c r="N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1433</v>
      </c>
      <c r="B149" s="17">
        <f>VLOOKUP(primary[[#This Row],[id]],TreeDesign!$A$3:$C$500,2,FALSE)</f>
        <v>7</v>
      </c>
      <c r="C149" s="17">
        <f>VLOOKUP(primary[[#This Row],[id]],TreeDesign!$A$3:$C$500,3,FALSE)</f>
        <v>1</v>
      </c>
      <c r="D149" s="22" t="s">
        <v>1448</v>
      </c>
      <c r="E149" s="22" t="s">
        <v>1448</v>
      </c>
      <c r="F149" s="22" t="s">
        <v>1448</v>
      </c>
      <c r="G149" s="18" t="s">
        <v>350</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296</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364</v>
      </c>
      <c r="E150" t="s">
        <v>364</v>
      </c>
      <c r="F150" t="s">
        <v>371</v>
      </c>
      <c r="G150" s="17" t="s">
        <v>350</v>
      </c>
      <c r="I150" t="s">
        <v>57</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685</v>
      </c>
      <c r="E151" t="s">
        <v>1299</v>
      </c>
      <c r="F151" t="s">
        <v>686</v>
      </c>
      <c r="G151" s="19" t="s">
        <v>350</v>
      </c>
      <c r="H151" t="s">
        <v>687</v>
      </c>
      <c r="I151" t="s">
        <v>80</v>
      </c>
      <c r="J151" t="s">
        <v>268</v>
      </c>
      <c r="K151" t="s">
        <v>269</v>
      </c>
      <c r="L151" t="s">
        <v>730</v>
      </c>
      <c r="M151" t="s">
        <v>267</v>
      </c>
      <c r="N151" t="s">
        <v>266</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387</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688</v>
      </c>
      <c r="E152" t="s">
        <v>1300</v>
      </c>
      <c r="F152" t="s">
        <v>689</v>
      </c>
      <c r="G152" s="19" t="s">
        <v>350</v>
      </c>
      <c r="H152" t="s">
        <v>690</v>
      </c>
      <c r="I152" t="s">
        <v>730</v>
      </c>
      <c r="J152" t="s">
        <v>267</v>
      </c>
      <c r="K152" t="s">
        <v>266</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302</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624</v>
      </c>
      <c r="B153" s="17">
        <f>VLOOKUP(primary[[#This Row],[id]],TreeDesign!$A$3:$C$500,2,FALSE)</f>
        <v>7</v>
      </c>
      <c r="C153" s="17">
        <f>VLOOKUP(primary[[#This Row],[id]],TreeDesign!$A$3:$C$500,3,FALSE)</f>
        <v>9</v>
      </c>
      <c r="D153" t="s">
        <v>673</v>
      </c>
      <c r="E153" t="s">
        <v>673</v>
      </c>
      <c r="F153" t="s">
        <v>672</v>
      </c>
      <c r="G153" s="18" t="s">
        <v>350</v>
      </c>
      <c r="I153" t="s">
        <v>56</v>
      </c>
      <c r="J153" t="s">
        <v>267</v>
      </c>
      <c r="K153" t="s">
        <v>266</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296</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511</v>
      </c>
      <c r="E154" t="s">
        <v>511</v>
      </c>
      <c r="F154" t="s">
        <v>512</v>
      </c>
      <c r="G154" s="17" t="s">
        <v>350</v>
      </c>
      <c r="I154" t="s">
        <v>55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296</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628</v>
      </c>
      <c r="E155" t="s">
        <v>628</v>
      </c>
      <c r="F155" t="s">
        <v>630</v>
      </c>
      <c r="G155" s="19" t="s">
        <v>350</v>
      </c>
      <c r="I155" t="s">
        <v>56</v>
      </c>
      <c r="J155" t="s">
        <v>267</v>
      </c>
      <c r="K155" t="s">
        <v>266</v>
      </c>
      <c r="L155" t="s">
        <v>59</v>
      </c>
      <c r="M155" t="s">
        <v>267</v>
      </c>
      <c r="N155" t="s">
        <v>266</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319</v>
      </c>
      <c r="E156" t="s">
        <v>319</v>
      </c>
      <c r="F156" t="s">
        <v>382</v>
      </c>
      <c r="G156" s="17" t="s">
        <v>350</v>
      </c>
      <c r="H156" t="s">
        <v>399</v>
      </c>
      <c r="I156" t="s">
        <v>59</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296</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406</v>
      </c>
      <c r="E157" t="s">
        <v>1301</v>
      </c>
      <c r="F157" t="s">
        <v>407</v>
      </c>
      <c r="G157" s="17" t="s">
        <v>350</v>
      </c>
      <c r="H157" t="s">
        <v>408</v>
      </c>
      <c r="I157" t="s">
        <v>60</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302</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203</v>
      </c>
      <c r="B158">
        <f>VLOOKUP(primary[[#This Row],[id]],TreeDesign!$A$3:$C$500,2,FALSE)</f>
        <v>7</v>
      </c>
      <c r="C158">
        <f>VLOOKUP(primary[[#This Row],[id]],TreeDesign!$A$3:$C$500,3,FALSE)</f>
        <v>21</v>
      </c>
      <c r="D158" t="s">
        <v>645</v>
      </c>
      <c r="E158" t="s">
        <v>645</v>
      </c>
      <c r="F158" t="s">
        <v>741</v>
      </c>
      <c r="G158" s="19" t="s">
        <v>350</v>
      </c>
      <c r="I158" t="s">
        <v>61</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296</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646</v>
      </c>
      <c r="E159" t="s">
        <v>646</v>
      </c>
      <c r="F159" t="s">
        <v>746</v>
      </c>
      <c r="G159" s="19" t="s">
        <v>350</v>
      </c>
      <c r="I159" t="s">
        <v>62</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747</v>
      </c>
      <c r="E160" t="s">
        <v>1302</v>
      </c>
      <c r="F160" t="s">
        <v>748</v>
      </c>
      <c r="G160" s="19" t="s">
        <v>350</v>
      </c>
      <c r="H160" t="s">
        <v>749</v>
      </c>
      <c r="I160" t="s">
        <v>63</v>
      </c>
      <c r="J160" t="s">
        <v>267</v>
      </c>
      <c r="K160" t="s">
        <v>266</v>
      </c>
      <c r="L160" t="s">
        <v>459</v>
      </c>
      <c r="M160" t="s">
        <v>267</v>
      </c>
      <c r="N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302</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750</v>
      </c>
      <c r="E161" t="s">
        <v>1303</v>
      </c>
      <c r="F161" t="s">
        <v>751</v>
      </c>
      <c r="G161" s="19" t="s">
        <v>350</v>
      </c>
      <c r="H161" t="s">
        <v>752</v>
      </c>
      <c r="I161" t="s">
        <v>63</v>
      </c>
      <c r="J161" t="s">
        <v>267</v>
      </c>
      <c r="K161" t="s">
        <v>266</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302</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753</v>
      </c>
      <c r="E162" t="s">
        <v>1304</v>
      </c>
      <c r="F162" t="s">
        <v>754</v>
      </c>
      <c r="G162" s="19" t="s">
        <v>350</v>
      </c>
      <c r="H162" t="s">
        <v>755</v>
      </c>
      <c r="I162" t="s">
        <v>64</v>
      </c>
      <c r="J162" t="s">
        <v>267</v>
      </c>
      <c r="K162" t="s">
        <v>266</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387</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756</v>
      </c>
      <c r="E163" t="s">
        <v>1305</v>
      </c>
      <c r="F163" t="s">
        <v>757</v>
      </c>
      <c r="G163" s="19" t="s">
        <v>350</v>
      </c>
      <c r="H163" t="s">
        <v>758</v>
      </c>
      <c r="I163" t="s">
        <v>65</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302</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759</v>
      </c>
      <c r="E164" t="s">
        <v>1306</v>
      </c>
      <c r="F164" t="s">
        <v>760</v>
      </c>
      <c r="G164" s="19" t="s">
        <v>350</v>
      </c>
      <c r="H164" t="s">
        <v>761</v>
      </c>
      <c r="I164" t="s">
        <v>66</v>
      </c>
      <c r="J164" t="s">
        <v>267</v>
      </c>
      <c r="K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302</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534</v>
      </c>
      <c r="E165" t="s">
        <v>534</v>
      </c>
      <c r="F165" t="s">
        <v>535</v>
      </c>
      <c r="G165" s="19" t="s">
        <v>350</v>
      </c>
      <c r="I165" t="s">
        <v>67</v>
      </c>
      <c r="J165" t="s">
        <v>267</v>
      </c>
      <c r="K165" t="s">
        <v>266</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296</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762</v>
      </c>
      <c r="E166" t="s">
        <v>1307</v>
      </c>
      <c r="F166" t="s">
        <v>763</v>
      </c>
      <c r="G166" s="19" t="s">
        <v>350</v>
      </c>
      <c r="H166" t="s">
        <v>764</v>
      </c>
      <c r="I166" t="s">
        <v>68</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302</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454</v>
      </c>
      <c r="B167">
        <f>VLOOKUP(primary[[#This Row],[id]],TreeDesign!$A$3:$C$500,2,FALSE)</f>
        <v>7</v>
      </c>
      <c r="C167">
        <f>VLOOKUP(primary[[#This Row],[id]],TreeDesign!$A$3:$C$500,3,FALSE)</f>
        <v>32</v>
      </c>
      <c r="D167" t="s">
        <v>474</v>
      </c>
      <c r="E167" t="s">
        <v>474</v>
      </c>
      <c r="F167" s="20" t="s">
        <v>765</v>
      </c>
      <c r="G167" s="19" t="s">
        <v>350</v>
      </c>
      <c r="I167" t="s">
        <v>72</v>
      </c>
      <c r="J167" t="s">
        <v>267</v>
      </c>
      <c r="K167" t="s">
        <v>266</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296</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782</v>
      </c>
      <c r="E168" t="s">
        <v>782</v>
      </c>
      <c r="F168" t="s">
        <v>786</v>
      </c>
      <c r="G168" s="19" t="s">
        <v>350</v>
      </c>
      <c r="I168" t="s">
        <v>103</v>
      </c>
      <c r="J168" t="s">
        <v>267</v>
      </c>
      <c r="K168" t="s">
        <v>266</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296</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603</v>
      </c>
      <c r="E169" t="s">
        <v>1308</v>
      </c>
      <c r="F169" t="s">
        <v>604</v>
      </c>
      <c r="G169" s="19" t="s">
        <v>350</v>
      </c>
      <c r="H169" t="s">
        <v>605</v>
      </c>
      <c r="I169" t="s">
        <v>69</v>
      </c>
      <c r="J169" t="s">
        <v>267</v>
      </c>
      <c r="K169" t="s">
        <v>266</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387</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647</v>
      </c>
      <c r="E170" t="s">
        <v>647</v>
      </c>
      <c r="F170" t="s">
        <v>766</v>
      </c>
      <c r="G170" s="19" t="s">
        <v>350</v>
      </c>
      <c r="H170" t="s">
        <v>767</v>
      </c>
      <c r="I170" t="s">
        <v>73</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302</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768</v>
      </c>
      <c r="E171" t="s">
        <v>1309</v>
      </c>
      <c r="F171" t="s">
        <v>769</v>
      </c>
      <c r="G171" s="19" t="s">
        <v>350</v>
      </c>
      <c r="H171" t="s">
        <v>770</v>
      </c>
      <c r="I171" t="s">
        <v>75</v>
      </c>
      <c r="J171" t="s">
        <v>267</v>
      </c>
      <c r="K171" t="s">
        <v>266</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302</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771</v>
      </c>
      <c r="E172" t="s">
        <v>771</v>
      </c>
      <c r="F172" t="s">
        <v>772</v>
      </c>
      <c r="G172" s="19" t="s">
        <v>350</v>
      </c>
      <c r="I172" t="s">
        <v>142</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296</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773</v>
      </c>
      <c r="E173" t="s">
        <v>773</v>
      </c>
      <c r="F173" t="s">
        <v>775</v>
      </c>
      <c r="G173" s="19" t="s">
        <v>350</v>
      </c>
      <c r="H173" t="s">
        <v>776</v>
      </c>
      <c r="I173" t="s">
        <v>74</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831</v>
      </c>
      <c r="E174" t="s">
        <v>1311</v>
      </c>
      <c r="F174" t="s">
        <v>832</v>
      </c>
      <c r="G174" s="19" t="s">
        <v>350</v>
      </c>
      <c r="H174" t="s">
        <v>833</v>
      </c>
      <c r="I174" t="s">
        <v>783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387</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779</v>
      </c>
      <c r="E175" t="s">
        <v>1310</v>
      </c>
      <c r="F175" t="s">
        <v>780</v>
      </c>
      <c r="G175" s="19" t="s">
        <v>350</v>
      </c>
      <c r="H175" t="s">
        <v>781</v>
      </c>
      <c r="I175" t="s">
        <v>76</v>
      </c>
      <c r="J175" t="s">
        <v>267</v>
      </c>
      <c r="K175" t="s">
        <v>266</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302</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664</v>
      </c>
      <c r="E176" t="s">
        <v>664</v>
      </c>
      <c r="F176" t="s">
        <v>787</v>
      </c>
      <c r="G176" s="19" t="s">
        <v>350</v>
      </c>
      <c r="I176" t="s">
        <v>77</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296</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788</v>
      </c>
      <c r="E177" t="s">
        <v>1312</v>
      </c>
      <c r="F177" t="s">
        <v>789</v>
      </c>
      <c r="G177" s="19" t="s">
        <v>350</v>
      </c>
      <c r="H177" t="s">
        <v>790</v>
      </c>
      <c r="I177" t="s">
        <v>78</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387</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1464</v>
      </c>
      <c r="B178" s="17">
        <f>VLOOKUP(primary[[#This Row],[id]],TreeDesign!$A$3:$C$500,2,FALSE)</f>
        <v>7</v>
      </c>
      <c r="C178" s="17">
        <f>VLOOKUP(primary[[#This Row],[id]],TreeDesign!$A$3:$C$500,3,FALSE)</f>
        <v>51</v>
      </c>
      <c r="D178" t="s">
        <v>1479</v>
      </c>
      <c r="E178" t="s">
        <v>1448</v>
      </c>
      <c r="F178" t="s">
        <v>1494</v>
      </c>
      <c r="G178" s="18" t="s">
        <v>350</v>
      </c>
      <c r="H178" t="s">
        <v>1509</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296</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691</v>
      </c>
      <c r="E179" t="s">
        <v>1313</v>
      </c>
      <c r="F179" t="s">
        <v>692</v>
      </c>
      <c r="G179" s="19" t="s">
        <v>350</v>
      </c>
      <c r="H179" t="s">
        <v>693</v>
      </c>
      <c r="I179" t="s">
        <v>79</v>
      </c>
      <c r="J179" t="s">
        <v>267</v>
      </c>
      <c r="K179" t="s">
        <v>266</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387</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793</v>
      </c>
      <c r="E180" t="s">
        <v>793</v>
      </c>
      <c r="F180" t="s">
        <v>795</v>
      </c>
      <c r="G180" s="18" t="s">
        <v>350</v>
      </c>
      <c r="I180" t="s">
        <v>624</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296</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1052</v>
      </c>
      <c r="B181" s="17">
        <f>VLOOKUP(primary[[#This Row],[id]],TreeDesign!$A$3:$C$500,2,FALSE)</f>
        <v>7.5</v>
      </c>
      <c r="C181" s="17">
        <f>VLOOKUP(primary[[#This Row],[id]],TreeDesign!$A$3:$C$500,3,FALSE)</f>
        <v>13</v>
      </c>
      <c r="D181" t="s">
        <v>1078</v>
      </c>
      <c r="E181" t="s">
        <v>1078</v>
      </c>
      <c r="F181" s="20" t="s">
        <v>1121</v>
      </c>
      <c r="G181" s="18" t="s">
        <v>349</v>
      </c>
      <c r="I181" t="s">
        <v>82</v>
      </c>
      <c r="J181" t="s">
        <v>267</v>
      </c>
      <c r="K181" t="s">
        <v>266</v>
      </c>
      <c r="O181" t="s">
        <v>1097</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296</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1051</v>
      </c>
      <c r="B182" s="17">
        <f>VLOOKUP(primary[[#This Row],[id]],TreeDesign!$A$3:$C$500,2,FALSE)</f>
        <v>7.5</v>
      </c>
      <c r="C182" s="17">
        <f>VLOOKUP(primary[[#This Row],[id]],TreeDesign!$A$3:$C$500,3,FALSE)</f>
        <v>15</v>
      </c>
      <c r="D182" t="s">
        <v>1088</v>
      </c>
      <c r="E182" t="s">
        <v>1088</v>
      </c>
      <c r="F182" s="20" t="s">
        <v>1122</v>
      </c>
      <c r="G182" s="18" t="s">
        <v>349</v>
      </c>
      <c r="I182" t="s">
        <v>82</v>
      </c>
      <c r="J182" t="s">
        <v>267</v>
      </c>
      <c r="K182" t="s">
        <v>266</v>
      </c>
      <c r="O182" t="s">
        <v>1097</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296</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342</v>
      </c>
      <c r="E183" t="s">
        <v>342</v>
      </c>
      <c r="F183" t="s">
        <v>341</v>
      </c>
      <c r="G183" s="19" t="s">
        <v>349</v>
      </c>
      <c r="I183" t="s">
        <v>85</v>
      </c>
      <c r="J183" t="s">
        <v>267</v>
      </c>
      <c r="K183" t="s">
        <v>266</v>
      </c>
      <c r="O183" t="s">
        <v>1097</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1046</v>
      </c>
      <c r="B184">
        <f>VLOOKUP(primary[[#This Row],[id]],TreeDesign!$A$3:$C$500,2,FALSE)</f>
        <v>7.5</v>
      </c>
      <c r="C184">
        <f>VLOOKUP(primary[[#This Row],[id]],TreeDesign!$A$3:$C$500,3,FALSE)</f>
        <v>18</v>
      </c>
      <c r="D184" t="s">
        <v>1073</v>
      </c>
      <c r="E184" t="s">
        <v>1073</v>
      </c>
      <c r="F184" s="20" t="s">
        <v>1110</v>
      </c>
      <c r="G184" s="19" t="s">
        <v>349</v>
      </c>
      <c r="I184" t="s">
        <v>85</v>
      </c>
      <c r="J184" t="s">
        <v>267</v>
      </c>
      <c r="K184" t="s">
        <v>266</v>
      </c>
      <c r="O184" t="s">
        <v>1097</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296</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598</v>
      </c>
      <c r="E185" t="s">
        <v>598</v>
      </c>
      <c r="F185" t="s">
        <v>599</v>
      </c>
      <c r="G185" s="19" t="s">
        <v>350</v>
      </c>
      <c r="I185" t="s">
        <v>95</v>
      </c>
      <c r="J185" t="s">
        <v>267</v>
      </c>
      <c r="K185" t="s">
        <v>266</v>
      </c>
      <c r="L185" t="s">
        <v>70</v>
      </c>
      <c r="M185" t="s">
        <v>267</v>
      </c>
      <c r="N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296</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1434</v>
      </c>
      <c r="B186" s="17">
        <f>VLOOKUP(primary[[#This Row],[id]],TreeDesign!$A$3:$C$500,2,FALSE)</f>
        <v>8</v>
      </c>
      <c r="C186" s="17">
        <f>VLOOKUP(primary[[#This Row],[id]],TreeDesign!$A$3:$C$500,3,FALSE)</f>
        <v>1</v>
      </c>
      <c r="D186" s="22" t="s">
        <v>1449</v>
      </c>
      <c r="E186" s="22" t="s">
        <v>1449</v>
      </c>
      <c r="F186" s="22" t="s">
        <v>1449</v>
      </c>
      <c r="G186" s="18" t="s">
        <v>350</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296</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365</v>
      </c>
      <c r="E187" t="s">
        <v>365</v>
      </c>
      <c r="F187" t="s">
        <v>372</v>
      </c>
      <c r="G187" s="17" t="s">
        <v>350</v>
      </c>
      <c r="I187" t="s">
        <v>83</v>
      </c>
      <c r="J187" t="s">
        <v>267</v>
      </c>
      <c r="K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296</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694</v>
      </c>
      <c r="E188" t="s">
        <v>1314</v>
      </c>
      <c r="F188" t="s">
        <v>695</v>
      </c>
      <c r="G188" s="19" t="s">
        <v>350</v>
      </c>
      <c r="H188" t="s">
        <v>696</v>
      </c>
      <c r="I188" t="s">
        <v>79</v>
      </c>
      <c r="J188" t="s">
        <v>267</v>
      </c>
      <c r="K188" t="s">
        <v>266</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387</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721</v>
      </c>
      <c r="E189" t="s">
        <v>1315</v>
      </c>
      <c r="F189" t="s">
        <v>722</v>
      </c>
      <c r="G189" s="19" t="s">
        <v>350</v>
      </c>
      <c r="H189" t="s">
        <v>723</v>
      </c>
      <c r="I189" t="s">
        <v>80</v>
      </c>
      <c r="J189" t="s">
        <v>267</v>
      </c>
      <c r="K189" t="s">
        <v>266</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387</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791</v>
      </c>
      <c r="E190" t="s">
        <v>1316</v>
      </c>
      <c r="F190" t="s">
        <v>792</v>
      </c>
      <c r="G190" s="19" t="s">
        <v>350</v>
      </c>
      <c r="H190" t="s">
        <v>796</v>
      </c>
      <c r="I190" t="s">
        <v>624</v>
      </c>
      <c r="J190" t="s">
        <v>267</v>
      </c>
      <c r="K190" t="s">
        <v>266</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513</v>
      </c>
      <c r="E191" t="s">
        <v>513</v>
      </c>
      <c r="F191" t="s">
        <v>514</v>
      </c>
      <c r="G191" s="17" t="s">
        <v>350</v>
      </c>
      <c r="I191" t="s">
        <v>81</v>
      </c>
      <c r="J191" t="s">
        <v>267</v>
      </c>
      <c r="K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296</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629</v>
      </c>
      <c r="E192" t="s">
        <v>629</v>
      </c>
      <c r="F192" t="s">
        <v>631</v>
      </c>
      <c r="G192" s="19" t="s">
        <v>350</v>
      </c>
      <c r="I192" t="s">
        <v>82</v>
      </c>
      <c r="J192" t="s">
        <v>267</v>
      </c>
      <c r="K192" t="s">
        <v>266</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296</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383</v>
      </c>
      <c r="E193" t="s">
        <v>1317</v>
      </c>
      <c r="F193" t="s">
        <v>384</v>
      </c>
      <c r="G193" s="17" t="s">
        <v>350</v>
      </c>
      <c r="H193" t="s">
        <v>293</v>
      </c>
      <c r="I193" t="s">
        <v>85</v>
      </c>
      <c r="J193" t="s">
        <v>267</v>
      </c>
      <c r="K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302</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409</v>
      </c>
      <c r="E194" t="s">
        <v>1318</v>
      </c>
      <c r="F194" t="s">
        <v>410</v>
      </c>
      <c r="G194" s="17" t="s">
        <v>350</v>
      </c>
      <c r="H194" t="s">
        <v>411</v>
      </c>
      <c r="I194" t="s">
        <v>86</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302</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202</v>
      </c>
      <c r="B195">
        <f>VLOOKUP(primary[[#This Row],[id]],TreeDesign!$A$3:$C$500,2,FALSE)</f>
        <v>8</v>
      </c>
      <c r="C195">
        <f>VLOOKUP(primary[[#This Row],[id]],TreeDesign!$A$3:$C$500,3,FALSE)</f>
        <v>21</v>
      </c>
      <c r="D195" t="s">
        <v>739</v>
      </c>
      <c r="E195" t="s">
        <v>739</v>
      </c>
      <c r="F195" t="s">
        <v>743</v>
      </c>
      <c r="G195" s="19" t="s">
        <v>350</v>
      </c>
      <c r="I195" t="s">
        <v>203</v>
      </c>
      <c r="J195" t="s">
        <v>267</v>
      </c>
      <c r="K195" t="s">
        <v>266</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296</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744</v>
      </c>
      <c r="E196" t="s">
        <v>744</v>
      </c>
      <c r="F196" t="s">
        <v>797</v>
      </c>
      <c r="G196" s="19" t="s">
        <v>350</v>
      </c>
      <c r="I196" t="s">
        <v>87</v>
      </c>
      <c r="J196" t="s">
        <v>267</v>
      </c>
      <c r="K196" t="s">
        <v>266</v>
      </c>
      <c r="L196" t="s">
        <v>128</v>
      </c>
      <c r="M196" t="s">
        <v>268</v>
      </c>
      <c r="N196" t="s">
        <v>269</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296</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798</v>
      </c>
      <c r="E197" t="s">
        <v>1319</v>
      </c>
      <c r="F197" t="s">
        <v>799</v>
      </c>
      <c r="G197" s="19" t="s">
        <v>350</v>
      </c>
      <c r="H197" t="s">
        <v>800</v>
      </c>
      <c r="I197" t="s">
        <v>801</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302</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802</v>
      </c>
      <c r="E198" t="s">
        <v>1320</v>
      </c>
      <c r="F198" t="s">
        <v>803</v>
      </c>
      <c r="G198" s="19" t="s">
        <v>350</v>
      </c>
      <c r="H198" t="s">
        <v>804</v>
      </c>
      <c r="I198" t="s">
        <v>89</v>
      </c>
      <c r="J198" t="s">
        <v>267</v>
      </c>
      <c r="K198" t="s">
        <v>266</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302</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805</v>
      </c>
      <c r="E199" t="s">
        <v>1321</v>
      </c>
      <c r="F199" t="s">
        <v>806</v>
      </c>
      <c r="G199" s="19" t="s">
        <v>350</v>
      </c>
      <c r="H199" t="s">
        <v>807</v>
      </c>
      <c r="I199" t="s">
        <v>90</v>
      </c>
      <c r="J199" t="s">
        <v>267</v>
      </c>
      <c r="K199" t="s">
        <v>266</v>
      </c>
      <c r="L199" t="s">
        <v>89</v>
      </c>
      <c r="M199" t="s">
        <v>267</v>
      </c>
      <c r="N199" t="s">
        <v>266</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302</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808</v>
      </c>
      <c r="E200" t="s">
        <v>1322</v>
      </c>
      <c r="F200" t="s">
        <v>809</v>
      </c>
      <c r="G200" s="19" t="s">
        <v>350</v>
      </c>
      <c r="H200" t="s">
        <v>810</v>
      </c>
      <c r="I200" t="s">
        <v>91</v>
      </c>
      <c r="J200" t="s">
        <v>267</v>
      </c>
      <c r="K200" t="s">
        <v>266</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302</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811</v>
      </c>
      <c r="E201" t="s">
        <v>1323</v>
      </c>
      <c r="F201" t="s">
        <v>812</v>
      </c>
      <c r="G201" s="19" t="s">
        <v>350</v>
      </c>
      <c r="H201" t="s">
        <v>813</v>
      </c>
      <c r="I201" t="s">
        <v>92</v>
      </c>
      <c r="J201" t="s">
        <v>267</v>
      </c>
      <c r="K201" t="s">
        <v>266</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302</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536</v>
      </c>
      <c r="E202" t="s">
        <v>1324</v>
      </c>
      <c r="F202" t="s">
        <v>537</v>
      </c>
      <c r="G202" s="19" t="s">
        <v>350</v>
      </c>
      <c r="H202" t="s">
        <v>538</v>
      </c>
      <c r="I202" t="s">
        <v>93</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387</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814</v>
      </c>
      <c r="E203" t="s">
        <v>1325</v>
      </c>
      <c r="F203" t="s">
        <v>815</v>
      </c>
      <c r="G203" s="19" t="s">
        <v>350</v>
      </c>
      <c r="H203" t="s">
        <v>816</v>
      </c>
      <c r="I203" t="s">
        <v>94</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302</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455</v>
      </c>
      <c r="B204">
        <f>VLOOKUP(primary[[#This Row],[id]],TreeDesign!$A$3:$C$500,2,FALSE)</f>
        <v>8</v>
      </c>
      <c r="C204">
        <f>VLOOKUP(primary[[#This Row],[id]],TreeDesign!$A$3:$C$500,3,FALSE)</f>
        <v>32</v>
      </c>
      <c r="D204" t="s">
        <v>475</v>
      </c>
      <c r="E204" t="s">
        <v>475</v>
      </c>
      <c r="F204" s="20" t="s">
        <v>817</v>
      </c>
      <c r="G204" s="19" t="s">
        <v>350</v>
      </c>
      <c r="I204" t="s">
        <v>454</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834</v>
      </c>
      <c r="E205" t="s">
        <v>1326</v>
      </c>
      <c r="F205" t="s">
        <v>835</v>
      </c>
      <c r="G205" s="19" t="s">
        <v>350</v>
      </c>
      <c r="H205" t="s">
        <v>836</v>
      </c>
      <c r="I205" t="s">
        <v>102</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302</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606</v>
      </c>
      <c r="E206" t="s">
        <v>1327</v>
      </c>
      <c r="F206" t="s">
        <v>607</v>
      </c>
      <c r="G206" s="19" t="s">
        <v>350</v>
      </c>
      <c r="H206" t="s">
        <v>608</v>
      </c>
      <c r="I206" t="s">
        <v>95</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387</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818</v>
      </c>
      <c r="E207" t="s">
        <v>1328</v>
      </c>
      <c r="F207" t="s">
        <v>819</v>
      </c>
      <c r="G207" s="19" t="s">
        <v>350</v>
      </c>
      <c r="H207" t="s">
        <v>820</v>
      </c>
      <c r="I207" t="s">
        <v>97</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302</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821</v>
      </c>
      <c r="E208" t="s">
        <v>1329</v>
      </c>
      <c r="F208" t="s">
        <v>822</v>
      </c>
      <c r="G208" s="19" t="s">
        <v>350</v>
      </c>
      <c r="H208" t="s">
        <v>823</v>
      </c>
      <c r="I208" t="s">
        <v>97</v>
      </c>
      <c r="J208" t="s">
        <v>267</v>
      </c>
      <c r="K208" t="s">
        <v>266</v>
      </c>
      <c r="L208" t="s">
        <v>100</v>
      </c>
      <c r="M208" t="s">
        <v>267</v>
      </c>
      <c r="N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302</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745</v>
      </c>
      <c r="E209" t="s">
        <v>745</v>
      </c>
      <c r="F209" t="s">
        <v>824</v>
      </c>
      <c r="G209" s="19" t="s">
        <v>350</v>
      </c>
      <c r="I209" t="s">
        <v>98</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296</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774</v>
      </c>
      <c r="E210" t="s">
        <v>774</v>
      </c>
      <c r="F210" t="s">
        <v>777</v>
      </c>
      <c r="G210" s="19" t="s">
        <v>350</v>
      </c>
      <c r="H210" t="s">
        <v>778</v>
      </c>
      <c r="I210" t="s">
        <v>99</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302</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825</v>
      </c>
      <c r="E211" t="s">
        <v>1330</v>
      </c>
      <c r="F211" t="s">
        <v>826</v>
      </c>
      <c r="G211" s="19" t="s">
        <v>350</v>
      </c>
      <c r="H211" t="s">
        <v>1009</v>
      </c>
      <c r="I211" t="s">
        <v>99</v>
      </c>
      <c r="J211" t="s">
        <v>267</v>
      </c>
      <c r="K211" t="s">
        <v>266</v>
      </c>
      <c r="L211" t="s">
        <v>453</v>
      </c>
      <c r="M211" t="s">
        <v>267</v>
      </c>
      <c r="N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302</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884</v>
      </c>
      <c r="E212" t="s">
        <v>1332</v>
      </c>
      <c r="F212" t="s">
        <v>885</v>
      </c>
      <c r="G212" s="19" t="s">
        <v>350</v>
      </c>
      <c r="H212" t="s">
        <v>886</v>
      </c>
      <c r="I212" t="s">
        <v>145</v>
      </c>
      <c r="J212" t="s">
        <v>267</v>
      </c>
      <c r="K212" t="s">
        <v>266</v>
      </c>
      <c r="L212" t="s">
        <v>101</v>
      </c>
      <c r="M212" t="s">
        <v>267</v>
      </c>
      <c r="N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387</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828</v>
      </c>
      <c r="E213" t="s">
        <v>1331</v>
      </c>
      <c r="F213" t="s">
        <v>829</v>
      </c>
      <c r="G213" s="19" t="s">
        <v>350</v>
      </c>
      <c r="H213" t="s">
        <v>830</v>
      </c>
      <c r="I213" t="s">
        <v>101</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302</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837</v>
      </c>
      <c r="E214" t="s">
        <v>1333</v>
      </c>
      <c r="F214" t="s">
        <v>838</v>
      </c>
      <c r="G214" s="19" t="s">
        <v>350</v>
      </c>
      <c r="H214" t="s">
        <v>546</v>
      </c>
      <c r="I214" t="s">
        <v>104</v>
      </c>
      <c r="J214" t="s">
        <v>267</v>
      </c>
      <c r="K214" t="s">
        <v>266</v>
      </c>
      <c r="L214" t="s">
        <v>105</v>
      </c>
      <c r="M214" t="s">
        <v>267</v>
      </c>
      <c r="N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387</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839</v>
      </c>
      <c r="E215" t="s">
        <v>839</v>
      </c>
      <c r="F215" t="s">
        <v>840</v>
      </c>
      <c r="G215" s="19" t="s">
        <v>350</v>
      </c>
      <c r="I215" t="s">
        <v>105</v>
      </c>
      <c r="J215" t="s">
        <v>267</v>
      </c>
      <c r="K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296</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1465</v>
      </c>
      <c r="B216" s="17">
        <f>VLOOKUP(primary[[#This Row],[id]],TreeDesign!$A$3:$C$500,2,FALSE)</f>
        <v>8</v>
      </c>
      <c r="C216" s="17">
        <f>VLOOKUP(primary[[#This Row],[id]],TreeDesign!$A$3:$C$500,3,FALSE)</f>
        <v>51</v>
      </c>
      <c r="D216" t="s">
        <v>1480</v>
      </c>
      <c r="E216" t="s">
        <v>1449</v>
      </c>
      <c r="F216" t="s">
        <v>1495</v>
      </c>
      <c r="G216" s="18" t="s">
        <v>350</v>
      </c>
      <c r="H216" t="s">
        <v>1510</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296</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1054</v>
      </c>
      <c r="B217" s="17">
        <f>VLOOKUP(primary[[#This Row],[id]],TreeDesign!$A$3:$C$500,2,FALSE)</f>
        <v>8.5</v>
      </c>
      <c r="C217" s="17">
        <f>VLOOKUP(primary[[#This Row],[id]],TreeDesign!$A$3:$C$500,3,FALSE)</f>
        <v>13</v>
      </c>
      <c r="D217" t="s">
        <v>1079</v>
      </c>
      <c r="E217" t="s">
        <v>1079</v>
      </c>
      <c r="F217" s="20" t="s">
        <v>1123</v>
      </c>
      <c r="G217" s="18" t="s">
        <v>349</v>
      </c>
      <c r="I217" t="s">
        <v>122</v>
      </c>
      <c r="J217" t="s">
        <v>267</v>
      </c>
      <c r="K217" t="s">
        <v>266</v>
      </c>
      <c r="O217" t="s">
        <v>1097</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296</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1053</v>
      </c>
      <c r="B218" s="17">
        <f>VLOOKUP(primary[[#This Row],[id]],TreeDesign!$A$3:$C$500,2,FALSE)</f>
        <v>8.5</v>
      </c>
      <c r="C218" s="17">
        <f>VLOOKUP(primary[[#This Row],[id]],TreeDesign!$A$3:$C$500,3,FALSE)</f>
        <v>15</v>
      </c>
      <c r="D218" t="s">
        <v>1089</v>
      </c>
      <c r="E218" t="s">
        <v>1089</v>
      </c>
      <c r="F218" s="20" t="s">
        <v>1124</v>
      </c>
      <c r="G218" s="18" t="s">
        <v>349</v>
      </c>
      <c r="I218" t="s">
        <v>122</v>
      </c>
      <c r="J218" t="s">
        <v>267</v>
      </c>
      <c r="K218" t="s">
        <v>266</v>
      </c>
      <c r="O218" t="s">
        <v>1097</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296</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346</v>
      </c>
      <c r="E219" t="s">
        <v>346</v>
      </c>
      <c r="F219" t="s">
        <v>1105</v>
      </c>
      <c r="G219" s="19" t="s">
        <v>349</v>
      </c>
      <c r="I219" t="s">
        <v>125</v>
      </c>
      <c r="J219" t="s">
        <v>267</v>
      </c>
      <c r="K219" t="s">
        <v>266</v>
      </c>
      <c r="O219" t="s">
        <v>1097</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296</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1047</v>
      </c>
      <c r="B220">
        <f>VLOOKUP(primary[[#This Row],[id]],TreeDesign!$A$3:$C$500,2,FALSE)</f>
        <v>8.5</v>
      </c>
      <c r="C220">
        <f>VLOOKUP(primary[[#This Row],[id]],TreeDesign!$A$3:$C$500,3,FALSE)</f>
        <v>18</v>
      </c>
      <c r="D220" t="s">
        <v>1074</v>
      </c>
      <c r="E220" t="s">
        <v>1074</v>
      </c>
      <c r="F220" s="20" t="s">
        <v>1111</v>
      </c>
      <c r="G220" s="19" t="s">
        <v>349</v>
      </c>
      <c r="I220" t="s">
        <v>125</v>
      </c>
      <c r="J220" t="s">
        <v>267</v>
      </c>
      <c r="K220" t="s">
        <v>266</v>
      </c>
      <c r="O220" t="s">
        <v>1097</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296</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1435</v>
      </c>
      <c r="B221" s="17">
        <f>VLOOKUP(primary[[#This Row],[id]],TreeDesign!$A$3:$C$500,2,FALSE)</f>
        <v>9</v>
      </c>
      <c r="C221" s="17">
        <f>VLOOKUP(primary[[#This Row],[id]],TreeDesign!$A$3:$C$500,3,FALSE)</f>
        <v>1</v>
      </c>
      <c r="D221" s="22" t="s">
        <v>1450</v>
      </c>
      <c r="E221" s="22" t="s">
        <v>1450</v>
      </c>
      <c r="F221" s="22" t="s">
        <v>1450</v>
      </c>
      <c r="G221" s="18" t="s">
        <v>350</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296</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366</v>
      </c>
      <c r="E222" t="s">
        <v>366</v>
      </c>
      <c r="F222" t="s">
        <v>373</v>
      </c>
      <c r="G222" s="17" t="s">
        <v>350</v>
      </c>
      <c r="I222" t="s">
        <v>123</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296</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697</v>
      </c>
      <c r="E223" t="s">
        <v>1334</v>
      </c>
      <c r="F223" t="s">
        <v>698</v>
      </c>
      <c r="G223" s="19" t="s">
        <v>350</v>
      </c>
      <c r="H223" t="s">
        <v>699</v>
      </c>
      <c r="I223" t="s">
        <v>107</v>
      </c>
      <c r="J223" t="s">
        <v>267</v>
      </c>
      <c r="K223" t="s">
        <v>266</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387</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724</v>
      </c>
      <c r="E224" t="s">
        <v>1335</v>
      </c>
      <c r="F224" t="s">
        <v>725</v>
      </c>
      <c r="G224" s="19" t="s">
        <v>350</v>
      </c>
      <c r="H224" t="s">
        <v>726</v>
      </c>
      <c r="I224" t="s">
        <v>108</v>
      </c>
      <c r="J224" t="s">
        <v>267</v>
      </c>
      <c r="K224" t="s">
        <v>266</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387</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841</v>
      </c>
      <c r="E225" t="s">
        <v>1336</v>
      </c>
      <c r="F225" t="s">
        <v>842</v>
      </c>
      <c r="G225" s="19" t="s">
        <v>350</v>
      </c>
      <c r="H225" t="s">
        <v>843</v>
      </c>
      <c r="I225" t="s">
        <v>110</v>
      </c>
      <c r="J225" t="s">
        <v>267</v>
      </c>
      <c r="K225" t="s">
        <v>266</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296</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632</v>
      </c>
      <c r="E226" t="s">
        <v>632</v>
      </c>
      <c r="F226" t="s">
        <v>633</v>
      </c>
      <c r="G226" s="19" t="s">
        <v>350</v>
      </c>
      <c r="I226" t="s">
        <v>122</v>
      </c>
      <c r="J226" t="s">
        <v>267</v>
      </c>
      <c r="K226" t="s">
        <v>266</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296</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385</v>
      </c>
      <c r="E227" t="s">
        <v>1337</v>
      </c>
      <c r="F227" t="s">
        <v>386</v>
      </c>
      <c r="G227" s="17" t="s">
        <v>350</v>
      </c>
      <c r="H227" t="s">
        <v>400</v>
      </c>
      <c r="I227" t="s">
        <v>125</v>
      </c>
      <c r="J227" t="s">
        <v>267</v>
      </c>
      <c r="K227" t="s">
        <v>266</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387</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412</v>
      </c>
      <c r="E228" t="s">
        <v>1338</v>
      </c>
      <c r="F228" t="s">
        <v>413</v>
      </c>
      <c r="G228" s="17" t="s">
        <v>350</v>
      </c>
      <c r="H228" t="s">
        <v>414</v>
      </c>
      <c r="I228" t="s">
        <v>126</v>
      </c>
      <c r="J228" t="s">
        <v>267</v>
      </c>
      <c r="K228" t="s">
        <v>266</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387</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206</v>
      </c>
      <c r="B229">
        <f>VLOOKUP(primary[[#This Row],[id]],TreeDesign!$A$3:$C$500,2,FALSE)</f>
        <v>9</v>
      </c>
      <c r="C229">
        <f>VLOOKUP(primary[[#This Row],[id]],TreeDesign!$A$3:$C$500,3,FALSE)</f>
        <v>21</v>
      </c>
      <c r="D229" t="s">
        <v>740</v>
      </c>
      <c r="E229" t="s">
        <v>740</v>
      </c>
      <c r="F229" t="s">
        <v>742</v>
      </c>
      <c r="G229" s="19" t="s">
        <v>350</v>
      </c>
      <c r="I229" t="s">
        <v>202</v>
      </c>
      <c r="J229" t="s">
        <v>267</v>
      </c>
      <c r="K229" t="s">
        <v>266</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296</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794</v>
      </c>
      <c r="E230" t="s">
        <v>794</v>
      </c>
      <c r="F230" t="s">
        <v>846</v>
      </c>
      <c r="G230" s="19" t="s">
        <v>350</v>
      </c>
      <c r="I230" t="s">
        <v>127</v>
      </c>
      <c r="J230" t="s">
        <v>267</v>
      </c>
      <c r="K230" t="s">
        <v>266</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296</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847</v>
      </c>
      <c r="E231" t="s">
        <v>1339</v>
      </c>
      <c r="F231" t="s">
        <v>848</v>
      </c>
      <c r="G231" s="19" t="s">
        <v>350</v>
      </c>
      <c r="H231" t="s">
        <v>849</v>
      </c>
      <c r="I231" t="s">
        <v>128</v>
      </c>
      <c r="J231" t="s">
        <v>267</v>
      </c>
      <c r="K231" t="s">
        <v>266</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296</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852</v>
      </c>
      <c r="E232" t="s">
        <v>1340</v>
      </c>
      <c r="F232" t="s">
        <v>853</v>
      </c>
      <c r="G232" s="19" t="s">
        <v>350</v>
      </c>
      <c r="H232" t="s">
        <v>854</v>
      </c>
      <c r="I232" t="s">
        <v>129</v>
      </c>
      <c r="J232" t="s">
        <v>267</v>
      </c>
      <c r="K232" t="s">
        <v>266</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387</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850</v>
      </c>
      <c r="E233" t="s">
        <v>1341</v>
      </c>
      <c r="F233" t="s">
        <v>851</v>
      </c>
      <c r="G233" s="19" t="s">
        <v>350</v>
      </c>
      <c r="H233" t="s">
        <v>827</v>
      </c>
      <c r="I233" t="s">
        <v>130</v>
      </c>
      <c r="J233" t="s">
        <v>267</v>
      </c>
      <c r="K233" t="s">
        <v>266</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387</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855</v>
      </c>
      <c r="E234" t="s">
        <v>1342</v>
      </c>
      <c r="F234" t="s">
        <v>856</v>
      </c>
      <c r="G234" s="19" t="s">
        <v>350</v>
      </c>
      <c r="H234" t="s">
        <v>857</v>
      </c>
      <c r="I234" t="s">
        <v>131</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302</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858</v>
      </c>
      <c r="E235" t="s">
        <v>1343</v>
      </c>
      <c r="F235" t="s">
        <v>859</v>
      </c>
      <c r="G235" s="19" t="s">
        <v>350</v>
      </c>
      <c r="H235" t="s">
        <v>860</v>
      </c>
      <c r="I235" t="s">
        <v>132</v>
      </c>
      <c r="J235" t="s">
        <v>267</v>
      </c>
      <c r="K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387</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539</v>
      </c>
      <c r="E236" t="s">
        <v>539</v>
      </c>
      <c r="F236" t="s">
        <v>540</v>
      </c>
      <c r="G236" s="19" t="s">
        <v>350</v>
      </c>
      <c r="I236" t="s">
        <v>133</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861</v>
      </c>
      <c r="E237" t="s">
        <v>1344</v>
      </c>
      <c r="F237" t="s">
        <v>862</v>
      </c>
      <c r="G237" s="19" t="s">
        <v>350</v>
      </c>
      <c r="H237" t="s">
        <v>863</v>
      </c>
      <c r="I237" t="s">
        <v>134</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302</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845</v>
      </c>
      <c r="E238" t="s">
        <v>845</v>
      </c>
      <c r="F238" t="s">
        <v>894</v>
      </c>
      <c r="G238" s="19" t="s">
        <v>350</v>
      </c>
      <c r="I238" t="s">
        <v>143</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296</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609</v>
      </c>
      <c r="E239" t="s">
        <v>1345</v>
      </c>
      <c r="F239" t="s">
        <v>610</v>
      </c>
      <c r="G239" s="19" t="s">
        <v>350</v>
      </c>
      <c r="H239" t="s">
        <v>611</v>
      </c>
      <c r="I239" t="s">
        <v>135</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387</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615</v>
      </c>
      <c r="E240" t="s">
        <v>1346</v>
      </c>
      <c r="F240" t="s">
        <v>616</v>
      </c>
      <c r="G240" s="19" t="s">
        <v>350</v>
      </c>
      <c r="H240" t="s">
        <v>617</v>
      </c>
      <c r="I240" t="s">
        <v>96</v>
      </c>
      <c r="J240" t="s">
        <v>267</v>
      </c>
      <c r="K240" t="s">
        <v>266</v>
      </c>
      <c r="L240" t="s">
        <v>135</v>
      </c>
      <c r="M240" t="s">
        <v>267</v>
      </c>
      <c r="N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387</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864</v>
      </c>
      <c r="E241" t="s">
        <v>1347</v>
      </c>
      <c r="F241" t="s">
        <v>865</v>
      </c>
      <c r="G241" s="19" t="s">
        <v>350</v>
      </c>
      <c r="H241" t="s">
        <v>866</v>
      </c>
      <c r="I241" t="s">
        <v>136</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302</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867</v>
      </c>
      <c r="E242" t="s">
        <v>1348</v>
      </c>
      <c r="F242" t="s">
        <v>868</v>
      </c>
      <c r="G242" s="19" t="s">
        <v>350</v>
      </c>
      <c r="H242" t="s">
        <v>869</v>
      </c>
      <c r="I242" t="s">
        <v>137</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387</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844</v>
      </c>
      <c r="E243" t="s">
        <v>844</v>
      </c>
      <c r="F243" t="s">
        <v>875</v>
      </c>
      <c r="G243" s="19" t="s">
        <v>350</v>
      </c>
      <c r="I243" t="s">
        <v>139</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296</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876</v>
      </c>
      <c r="E244" t="s">
        <v>1349</v>
      </c>
      <c r="F244" t="s">
        <v>877</v>
      </c>
      <c r="G244" s="19" t="s">
        <v>350</v>
      </c>
      <c r="H244" t="s">
        <v>878</v>
      </c>
      <c r="I244" t="s">
        <v>140</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302</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879</v>
      </c>
      <c r="E245" t="s">
        <v>1350</v>
      </c>
      <c r="F245" t="s">
        <v>880</v>
      </c>
      <c r="G245" s="19" t="s">
        <v>350</v>
      </c>
      <c r="H245" t="s">
        <v>1002</v>
      </c>
      <c r="I245" t="s">
        <v>141</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387</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887</v>
      </c>
      <c r="E246" t="s">
        <v>1352</v>
      </c>
      <c r="F246" t="s">
        <v>888</v>
      </c>
      <c r="G246" s="19" t="s">
        <v>350</v>
      </c>
      <c r="H246" t="s">
        <v>889</v>
      </c>
      <c r="I246" t="s">
        <v>181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387</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881</v>
      </c>
      <c r="E247" t="s">
        <v>1351</v>
      </c>
      <c r="F247" t="s">
        <v>882</v>
      </c>
      <c r="G247" s="19" t="s">
        <v>350</v>
      </c>
      <c r="H247" t="s">
        <v>883</v>
      </c>
      <c r="I247" t="s">
        <v>144</v>
      </c>
      <c r="J247" t="s">
        <v>267</v>
      </c>
      <c r="K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302</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186</v>
      </c>
      <c r="B248">
        <f>VLOOKUP(primary[[#This Row],[id]],TreeDesign!$A$3:$C$500,2,FALSE)</f>
        <v>9</v>
      </c>
      <c r="C248">
        <f>VLOOKUP(primary[[#This Row],[id]],TreeDesign!$A$3:$C$500,3,FALSE)</f>
        <v>49</v>
      </c>
      <c r="D248" t="s">
        <v>895</v>
      </c>
      <c r="E248" t="s">
        <v>1353</v>
      </c>
      <c r="F248" t="s">
        <v>896</v>
      </c>
      <c r="G248" s="19" t="s">
        <v>350</v>
      </c>
      <c r="H248" t="s">
        <v>897</v>
      </c>
      <c r="I248" t="s">
        <v>146</v>
      </c>
      <c r="J248" t="s">
        <v>267</v>
      </c>
      <c r="K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387</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185</v>
      </c>
      <c r="B249">
        <f>VLOOKUP(primary[[#This Row],[id]],TreeDesign!$A$3:$C$500,2,FALSE)</f>
        <v>9</v>
      </c>
      <c r="C249">
        <f>VLOOKUP(primary[[#This Row],[id]],TreeDesign!$A$3:$C$500,3,FALSE)</f>
        <v>50</v>
      </c>
      <c r="D249" t="s">
        <v>898</v>
      </c>
      <c r="E249" t="s">
        <v>1354</v>
      </c>
      <c r="F249" t="s">
        <v>899</v>
      </c>
      <c r="G249" s="19" t="s">
        <v>350</v>
      </c>
      <c r="H249" t="s">
        <v>900</v>
      </c>
      <c r="I249" t="s">
        <v>147</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387</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1466</v>
      </c>
      <c r="B250" s="17">
        <f>VLOOKUP(primary[[#This Row],[id]],TreeDesign!$A$3:$C$500,2,FALSE)</f>
        <v>9</v>
      </c>
      <c r="C250" s="17">
        <f>VLOOKUP(primary[[#This Row],[id]],TreeDesign!$A$3:$C$500,3,FALSE)</f>
        <v>51</v>
      </c>
      <c r="D250" t="s">
        <v>1481</v>
      </c>
      <c r="E250" t="s">
        <v>1450</v>
      </c>
      <c r="F250" t="s">
        <v>1496</v>
      </c>
      <c r="G250" s="18" t="s">
        <v>350</v>
      </c>
      <c r="H250" t="s">
        <v>1511</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296</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1058</v>
      </c>
      <c r="B251" s="17">
        <f>VLOOKUP(primary[[#This Row],[id]],TreeDesign!$A$3:$C$500,2,FALSE)</f>
        <v>9.5</v>
      </c>
      <c r="C251" s="17">
        <f>VLOOKUP(primary[[#This Row],[id]],TreeDesign!$A$3:$C$500,3,FALSE)</f>
        <v>13</v>
      </c>
      <c r="D251" t="s">
        <v>1080</v>
      </c>
      <c r="E251" t="s">
        <v>1080</v>
      </c>
      <c r="F251" s="20" t="s">
        <v>1126</v>
      </c>
      <c r="G251" s="18" t="s">
        <v>349</v>
      </c>
      <c r="I251" t="s">
        <v>151</v>
      </c>
      <c r="J251" t="s">
        <v>267</v>
      </c>
      <c r="K251" t="s">
        <v>266</v>
      </c>
      <c r="O251" t="s">
        <v>1097</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296</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1059</v>
      </c>
      <c r="B252" s="17">
        <f>VLOOKUP(primary[[#This Row],[id]],TreeDesign!$A$3:$C$500,2,FALSE)</f>
        <v>9.5</v>
      </c>
      <c r="C252" s="17">
        <f>VLOOKUP(primary[[#This Row],[id]],TreeDesign!$A$3:$C$500,3,FALSE)</f>
        <v>15</v>
      </c>
      <c r="D252" t="s">
        <v>1090</v>
      </c>
      <c r="E252" t="s">
        <v>1090</v>
      </c>
      <c r="F252" s="20" t="s">
        <v>1125</v>
      </c>
      <c r="G252" s="18" t="s">
        <v>349</v>
      </c>
      <c r="I252" t="s">
        <v>151</v>
      </c>
      <c r="J252" t="s">
        <v>267</v>
      </c>
      <c r="K252" t="s">
        <v>266</v>
      </c>
      <c r="O252" t="s">
        <v>1097</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296</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336</v>
      </c>
      <c r="E253" t="s">
        <v>336</v>
      </c>
      <c r="F253" t="s">
        <v>343</v>
      </c>
      <c r="G253" s="19" t="s">
        <v>349</v>
      </c>
      <c r="I253" t="s">
        <v>154</v>
      </c>
      <c r="J253" t="s">
        <v>267</v>
      </c>
      <c r="K253" t="s">
        <v>266</v>
      </c>
      <c r="O253" t="s">
        <v>1097</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296</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1048</v>
      </c>
      <c r="B254">
        <f>VLOOKUP(primary[[#This Row],[id]],TreeDesign!$A$3:$C$500,2,FALSE)</f>
        <v>9.5</v>
      </c>
      <c r="C254">
        <f>VLOOKUP(primary[[#This Row],[id]],TreeDesign!$A$3:$C$500,3,FALSE)</f>
        <v>18</v>
      </c>
      <c r="D254" t="s">
        <v>1075</v>
      </c>
      <c r="E254" t="s">
        <v>1075</v>
      </c>
      <c r="F254" s="20" t="s">
        <v>1112</v>
      </c>
      <c r="G254" s="19" t="s">
        <v>349</v>
      </c>
      <c r="I254" t="s">
        <v>154</v>
      </c>
      <c r="J254" t="s">
        <v>267</v>
      </c>
      <c r="K254" t="s">
        <v>266</v>
      </c>
      <c r="O254" t="s">
        <v>1097</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296</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1436</v>
      </c>
      <c r="B255" s="17">
        <f>VLOOKUP(primary[[#This Row],[id]],TreeDesign!$A$3:$C$500,2,FALSE)</f>
        <v>10</v>
      </c>
      <c r="C255" s="17">
        <f>VLOOKUP(primary[[#This Row],[id]],TreeDesign!$A$3:$C$500,3,FALSE)</f>
        <v>1</v>
      </c>
      <c r="D255" s="22" t="s">
        <v>1451</v>
      </c>
      <c r="E255" s="22" t="s">
        <v>1451</v>
      </c>
      <c r="F255" s="22" t="s">
        <v>1451</v>
      </c>
      <c r="G255" s="18" t="s">
        <v>350</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190</v>
      </c>
      <c r="B256">
        <f>VLOOKUP(primary[[#This Row],[id]],TreeDesign!$A$3:$C$500,2,FALSE)</f>
        <v>10</v>
      </c>
      <c r="C256">
        <f>VLOOKUP(primary[[#This Row],[id]],TreeDesign!$A$3:$C$500,3,FALSE)</f>
        <v>4</v>
      </c>
      <c r="D256" t="s">
        <v>700</v>
      </c>
      <c r="E256" t="s">
        <v>1356</v>
      </c>
      <c r="F256" t="s">
        <v>701</v>
      </c>
      <c r="G256" s="19" t="s">
        <v>350</v>
      </c>
      <c r="I256" t="s">
        <v>148</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387</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191</v>
      </c>
      <c r="B257">
        <f>VLOOKUP(primary[[#This Row],[id]],TreeDesign!$A$3:$C$500,2,FALSE)</f>
        <v>10</v>
      </c>
      <c r="C257">
        <f>VLOOKUP(primary[[#This Row],[id]],TreeDesign!$A$3:$C$500,3,FALSE)</f>
        <v>5</v>
      </c>
      <c r="D257" t="s">
        <v>727</v>
      </c>
      <c r="E257" t="s">
        <v>1357</v>
      </c>
      <c r="F257" t="s">
        <v>728</v>
      </c>
      <c r="G257" s="19" t="s">
        <v>350</v>
      </c>
      <c r="H257" t="s">
        <v>729</v>
      </c>
      <c r="I257" t="s">
        <v>149</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387</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189</v>
      </c>
      <c r="B258">
        <f>VLOOKUP(primary[[#This Row],[id]],TreeDesign!$A$3:$C$500,2,FALSE)</f>
        <v>10</v>
      </c>
      <c r="C258">
        <f>VLOOKUP(primary[[#This Row],[id]],TreeDesign!$A$3:$C$500,3,FALSE)</f>
        <v>6</v>
      </c>
      <c r="D258" t="s">
        <v>704</v>
      </c>
      <c r="E258" t="s">
        <v>1355</v>
      </c>
      <c r="F258" t="s">
        <v>705</v>
      </c>
      <c r="G258" s="19" t="s">
        <v>350</v>
      </c>
      <c r="H258" t="s">
        <v>706</v>
      </c>
      <c r="I258" t="s">
        <v>148</v>
      </c>
      <c r="J258" t="s">
        <v>267</v>
      </c>
      <c r="K258" t="s">
        <v>266</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387</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192</v>
      </c>
      <c r="B259">
        <f>VLOOKUP(primary[[#This Row],[id]],TreeDesign!$A$3:$C$500,2,FALSE)</f>
        <v>10</v>
      </c>
      <c r="C259">
        <f>VLOOKUP(primary[[#This Row],[id]],TreeDesign!$A$3:$C$500,3,FALSE)</f>
        <v>7</v>
      </c>
      <c r="D259" t="s">
        <v>736</v>
      </c>
      <c r="E259" t="s">
        <v>1358</v>
      </c>
      <c r="F259" t="s">
        <v>737</v>
      </c>
      <c r="G259" s="19" t="s">
        <v>350</v>
      </c>
      <c r="H259" t="s">
        <v>738</v>
      </c>
      <c r="I259" t="s">
        <v>149</v>
      </c>
      <c r="J259" t="s">
        <v>267</v>
      </c>
      <c r="K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387</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195</v>
      </c>
      <c r="B260">
        <f>VLOOKUP(primary[[#This Row],[id]],TreeDesign!$A$3:$C$500,2,FALSE)</f>
        <v>10</v>
      </c>
      <c r="C260">
        <f>VLOOKUP(primary[[#This Row],[id]],TreeDesign!$A$3:$C$500,3,FALSE)</f>
        <v>9</v>
      </c>
      <c r="D260" t="s">
        <v>901</v>
      </c>
      <c r="E260" t="s">
        <v>1359</v>
      </c>
      <c r="F260" t="s">
        <v>902</v>
      </c>
      <c r="G260" s="19" t="s">
        <v>350</v>
      </c>
      <c r="H260" t="s">
        <v>903</v>
      </c>
      <c r="I260" t="s">
        <v>150</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387</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194</v>
      </c>
      <c r="B261">
        <f>VLOOKUP(primary[[#This Row],[id]],TreeDesign!$A$3:$C$500,2,FALSE)</f>
        <v>10</v>
      </c>
      <c r="C261">
        <f>VLOOKUP(primary[[#This Row],[id]],TreeDesign!$A$3:$C$500,3,FALSE)</f>
        <v>10</v>
      </c>
      <c r="D261" t="s">
        <v>907</v>
      </c>
      <c r="E261" t="s">
        <v>1360</v>
      </c>
      <c r="F261" t="s">
        <v>908</v>
      </c>
      <c r="G261" s="19" t="s">
        <v>350</v>
      </c>
      <c r="H261" t="s">
        <v>909</v>
      </c>
      <c r="I261" t="s">
        <v>150</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387</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196</v>
      </c>
      <c r="B262">
        <f>VLOOKUP(primary[[#This Row],[id]],TreeDesign!$A$3:$C$500,2,FALSE)</f>
        <v>10</v>
      </c>
      <c r="C262">
        <f>VLOOKUP(primary[[#This Row],[id]],TreeDesign!$A$3:$C$500,3,FALSE)</f>
        <v>14</v>
      </c>
      <c r="D262" t="s">
        <v>636</v>
      </c>
      <c r="E262" t="s">
        <v>1361</v>
      </c>
      <c r="F262" t="s">
        <v>637</v>
      </c>
      <c r="G262" s="19" t="s">
        <v>350</v>
      </c>
      <c r="H262" t="s">
        <v>638</v>
      </c>
      <c r="I262" t="s">
        <v>151</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387</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198</v>
      </c>
      <c r="B263">
        <f>VLOOKUP(primary[[#This Row],[id]],TreeDesign!$A$3:$C$500,2,FALSE)</f>
        <v>10</v>
      </c>
      <c r="C263">
        <f>VLOOKUP(primary[[#This Row],[id]],TreeDesign!$A$3:$C$500,3,FALSE)</f>
        <v>17</v>
      </c>
      <c r="D263" t="s">
        <v>388</v>
      </c>
      <c r="E263" t="s">
        <v>1362</v>
      </c>
      <c r="F263" t="s">
        <v>389</v>
      </c>
      <c r="G263" s="17" t="s">
        <v>350</v>
      </c>
      <c r="H263" t="s">
        <v>401</v>
      </c>
      <c r="I263" t="s">
        <v>154</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387</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199</v>
      </c>
      <c r="B264">
        <f>VLOOKUP(primary[[#This Row],[id]],TreeDesign!$A$3:$C$500,2,FALSE)</f>
        <v>10</v>
      </c>
      <c r="C264">
        <f>VLOOKUP(primary[[#This Row],[id]],TreeDesign!$A$3:$C$500,3,FALSE)</f>
        <v>20</v>
      </c>
      <c r="D264" t="s">
        <v>415</v>
      </c>
      <c r="E264" t="s">
        <v>1363</v>
      </c>
      <c r="F264" t="s">
        <v>416</v>
      </c>
      <c r="G264" s="17" t="s">
        <v>350</v>
      </c>
      <c r="H264" t="s">
        <v>417</v>
      </c>
      <c r="I264" t="s">
        <v>155</v>
      </c>
      <c r="J264" t="s">
        <v>267</v>
      </c>
      <c r="K264" t="s">
        <v>266</v>
      </c>
      <c r="L264" t="s">
        <v>206</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387</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200</v>
      </c>
      <c r="B265">
        <f>VLOOKUP(primary[[#This Row],[id]],TreeDesign!$A$3:$C$500,2,FALSE)</f>
        <v>10</v>
      </c>
      <c r="C265">
        <f>VLOOKUP(primary[[#This Row],[id]],TreeDesign!$A$3:$C$500,3,FALSE)</f>
        <v>23</v>
      </c>
      <c r="D265" t="s">
        <v>870</v>
      </c>
      <c r="E265" t="s">
        <v>870</v>
      </c>
      <c r="F265" t="s">
        <v>918</v>
      </c>
      <c r="G265" s="19" t="s">
        <v>350</v>
      </c>
      <c r="I265" t="s">
        <v>156</v>
      </c>
      <c r="J265" t="s">
        <v>267</v>
      </c>
      <c r="K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201</v>
      </c>
      <c r="B266">
        <f>VLOOKUP(primary[[#This Row],[id]],TreeDesign!$A$3:$C$500,2,FALSE)</f>
        <v>10</v>
      </c>
      <c r="C266">
        <f>VLOOKUP(primary[[#This Row],[id]],TreeDesign!$A$3:$C$500,3,FALSE)</f>
        <v>24</v>
      </c>
      <c r="D266" t="s">
        <v>320</v>
      </c>
      <c r="E266" t="s">
        <v>320</v>
      </c>
      <c r="F266" t="s">
        <v>326</v>
      </c>
      <c r="G266" s="17" t="s">
        <v>350</v>
      </c>
      <c r="I266" t="s">
        <v>158</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296</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205</v>
      </c>
      <c r="B267">
        <f>VLOOKUP(primary[[#This Row],[id]],TreeDesign!$A$3:$C$500,2,FALSE)</f>
        <v>10</v>
      </c>
      <c r="C267">
        <f>VLOOKUP(primary[[#This Row],[id]],TreeDesign!$A$3:$C$500,3,FALSE)</f>
        <v>25</v>
      </c>
      <c r="D267" t="s">
        <v>921</v>
      </c>
      <c r="E267" t="s">
        <v>1364</v>
      </c>
      <c r="F267" t="s">
        <v>922</v>
      </c>
      <c r="G267" s="19" t="s">
        <v>350</v>
      </c>
      <c r="H267" t="s">
        <v>923</v>
      </c>
      <c r="I267" t="s">
        <v>159</v>
      </c>
      <c r="J267" t="s">
        <v>267</v>
      </c>
      <c r="K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387</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204</v>
      </c>
      <c r="B268">
        <f>VLOOKUP(primary[[#This Row],[id]],TreeDesign!$A$3:$C$500,2,FALSE)</f>
        <v>10</v>
      </c>
      <c r="C268">
        <f>VLOOKUP(primary[[#This Row],[id]],TreeDesign!$A$3:$C$500,3,FALSE)</f>
        <v>28</v>
      </c>
      <c r="D268" t="s">
        <v>871</v>
      </c>
      <c r="E268" t="s">
        <v>871</v>
      </c>
      <c r="F268" t="s">
        <v>927</v>
      </c>
      <c r="G268" s="19" t="s">
        <v>350</v>
      </c>
      <c r="I268" t="s">
        <v>161</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207</v>
      </c>
      <c r="B269">
        <f>VLOOKUP(primary[[#This Row],[id]],TreeDesign!$A$3:$C$500,2,FALSE)</f>
        <v>10</v>
      </c>
      <c r="C269">
        <f>VLOOKUP(primary[[#This Row],[id]],TreeDesign!$A$3:$C$500,3,FALSE)</f>
        <v>29</v>
      </c>
      <c r="D269" t="s">
        <v>928</v>
      </c>
      <c r="E269" t="s">
        <v>1365</v>
      </c>
      <c r="F269" t="s">
        <v>929</v>
      </c>
      <c r="G269" s="19" t="s">
        <v>350</v>
      </c>
      <c r="H269" t="s">
        <v>930</v>
      </c>
      <c r="I269" t="s">
        <v>162</v>
      </c>
      <c r="J269" t="s">
        <v>267</v>
      </c>
      <c r="K269" t="s">
        <v>266</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387</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210</v>
      </c>
      <c r="B270">
        <f>VLOOKUP(primary[[#This Row],[id]],TreeDesign!$A$3:$C$500,2,FALSE)</f>
        <v>10</v>
      </c>
      <c r="C270">
        <f>VLOOKUP(primary[[#This Row],[id]],TreeDesign!$A$3:$C$500,3,FALSE)</f>
        <v>33</v>
      </c>
      <c r="D270" t="s">
        <v>953</v>
      </c>
      <c r="E270" t="s">
        <v>1366</v>
      </c>
      <c r="F270" t="s">
        <v>954</v>
      </c>
      <c r="G270" s="19" t="s">
        <v>350</v>
      </c>
      <c r="H270" t="s">
        <v>955</v>
      </c>
      <c r="I270" t="s">
        <v>172</v>
      </c>
      <c r="J270" t="s">
        <v>267</v>
      </c>
      <c r="K270" t="s">
        <v>266</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387</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612</v>
      </c>
      <c r="E271" t="s">
        <v>1367</v>
      </c>
      <c r="F271" t="s">
        <v>613</v>
      </c>
      <c r="G271" s="19" t="s">
        <v>350</v>
      </c>
      <c r="H271" t="s">
        <v>614</v>
      </c>
      <c r="I271" t="s">
        <v>165</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387</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618</v>
      </c>
      <c r="E272" t="s">
        <v>1368</v>
      </c>
      <c r="F272" t="s">
        <v>619</v>
      </c>
      <c r="G272" s="19" t="s">
        <v>350</v>
      </c>
      <c r="H272" t="s">
        <v>620</v>
      </c>
      <c r="I272" t="s">
        <v>164</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387</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208</v>
      </c>
      <c r="B273">
        <f>VLOOKUP(primary[[#This Row],[id]],TreeDesign!$A$3:$C$500,2,FALSE)</f>
        <v>10</v>
      </c>
      <c r="C273">
        <f>VLOOKUP(primary[[#This Row],[id]],TreeDesign!$A$3:$C$500,3,FALSE)</f>
        <v>39</v>
      </c>
      <c r="D273" t="s">
        <v>872</v>
      </c>
      <c r="E273" t="s">
        <v>872</v>
      </c>
      <c r="F273" t="s">
        <v>931</v>
      </c>
      <c r="G273" s="19" t="s">
        <v>350</v>
      </c>
      <c r="I273" t="s">
        <v>168</v>
      </c>
      <c r="J273" t="s">
        <v>267</v>
      </c>
      <c r="K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932</v>
      </c>
      <c r="E274" t="s">
        <v>1369</v>
      </c>
      <c r="F274" t="s">
        <v>933</v>
      </c>
      <c r="G274" s="19" t="s">
        <v>350</v>
      </c>
      <c r="H274" t="s">
        <v>934</v>
      </c>
      <c r="I274" t="s">
        <v>169</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387</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209</v>
      </c>
      <c r="B275">
        <f>VLOOKUP(primary[[#This Row],[id]],TreeDesign!$A$3:$C$500,2,FALSE)</f>
        <v>10</v>
      </c>
      <c r="C275">
        <f>VLOOKUP(primary[[#This Row],[id]],TreeDesign!$A$3:$C$500,3,FALSE)</f>
        <v>42</v>
      </c>
      <c r="D275" t="s">
        <v>873</v>
      </c>
      <c r="E275" t="s">
        <v>873</v>
      </c>
      <c r="F275" t="s">
        <v>935</v>
      </c>
      <c r="G275" s="19" t="s">
        <v>350</v>
      </c>
      <c r="I275" t="s">
        <v>171</v>
      </c>
      <c r="J275" t="s">
        <v>267</v>
      </c>
      <c r="K275" t="s">
        <v>266</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296</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936</v>
      </c>
      <c r="E276" t="s">
        <v>1370</v>
      </c>
      <c r="F276" t="s">
        <v>937</v>
      </c>
      <c r="G276" s="19" t="s">
        <v>350</v>
      </c>
      <c r="H276" t="s">
        <v>1003</v>
      </c>
      <c r="I276" t="s">
        <v>174</v>
      </c>
      <c r="J276" t="s">
        <v>267</v>
      </c>
      <c r="K276" t="s">
        <v>266</v>
      </c>
      <c r="L276" t="s">
        <v>173</v>
      </c>
      <c r="M276" t="s">
        <v>267</v>
      </c>
      <c r="N276" t="s">
        <v>266</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387</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950</v>
      </c>
      <c r="E277" t="s">
        <v>1373</v>
      </c>
      <c r="F277" t="s">
        <v>951</v>
      </c>
      <c r="G277" s="19" t="s">
        <v>350</v>
      </c>
      <c r="H277" t="s">
        <v>952</v>
      </c>
      <c r="I277" t="s">
        <v>182</v>
      </c>
      <c r="J277" t="s">
        <v>267</v>
      </c>
      <c r="K277" t="s">
        <v>266</v>
      </c>
      <c r="L277" t="s">
        <v>176</v>
      </c>
      <c r="M277" t="s">
        <v>267</v>
      </c>
      <c r="N277" t="s">
        <v>266</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387</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890</v>
      </c>
      <c r="E278" t="s">
        <v>1372</v>
      </c>
      <c r="F278" t="s">
        <v>891</v>
      </c>
      <c r="G278" s="19" t="s">
        <v>350</v>
      </c>
      <c r="H278" t="s">
        <v>892</v>
      </c>
      <c r="I278" t="s">
        <v>182</v>
      </c>
      <c r="J278" t="s">
        <v>267</v>
      </c>
      <c r="K278" t="s">
        <v>266</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387</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938</v>
      </c>
      <c r="E279" t="s">
        <v>1371</v>
      </c>
      <c r="F279" t="s">
        <v>939</v>
      </c>
      <c r="G279" s="19" t="s">
        <v>350</v>
      </c>
      <c r="H279" t="s">
        <v>940</v>
      </c>
      <c r="I279" t="s">
        <v>176</v>
      </c>
      <c r="J279" t="s">
        <v>267</v>
      </c>
      <c r="K279" t="s">
        <v>266</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387</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211</v>
      </c>
      <c r="B280">
        <f>VLOOKUP(primary[[#This Row],[id]],TreeDesign!$A$3:$C$500,2,FALSE)</f>
        <v>10</v>
      </c>
      <c r="C280">
        <f>VLOOKUP(primary[[#This Row],[id]],TreeDesign!$A$3:$C$500,3,FALSE)</f>
        <v>49</v>
      </c>
      <c r="D280" t="s">
        <v>874</v>
      </c>
      <c r="E280" t="s">
        <v>874</v>
      </c>
      <c r="F280" t="s">
        <v>958</v>
      </c>
      <c r="G280" s="19" t="s">
        <v>350</v>
      </c>
      <c r="I280" t="s">
        <v>186</v>
      </c>
      <c r="J280" t="s">
        <v>267</v>
      </c>
      <c r="K280" t="s">
        <v>266</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296</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212</v>
      </c>
      <c r="B281">
        <f>VLOOKUP(primary[[#This Row],[id]],TreeDesign!$A$3:$C$500,2,FALSE)</f>
        <v>10</v>
      </c>
      <c r="C281">
        <f>VLOOKUP(primary[[#This Row],[id]],TreeDesign!$A$3:$C$500,3,FALSE)</f>
        <v>50</v>
      </c>
      <c r="D281" t="s">
        <v>959</v>
      </c>
      <c r="E281" t="s">
        <v>1374</v>
      </c>
      <c r="F281" t="s">
        <v>960</v>
      </c>
      <c r="G281" s="19" t="s">
        <v>350</v>
      </c>
      <c r="H281" t="s">
        <v>1007</v>
      </c>
      <c r="I281" t="s">
        <v>185</v>
      </c>
      <c r="J281" t="s">
        <v>267</v>
      </c>
      <c r="K281" t="s">
        <v>266</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387</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1467</v>
      </c>
      <c r="B282" s="17">
        <f>VLOOKUP(primary[[#This Row],[id]],TreeDesign!$A$3:$C$500,2,FALSE)</f>
        <v>10</v>
      </c>
      <c r="C282" s="17">
        <f>VLOOKUP(primary[[#This Row],[id]],TreeDesign!$A$3:$C$500,3,FALSE)</f>
        <v>51</v>
      </c>
      <c r="D282" t="s">
        <v>1482</v>
      </c>
      <c r="E282" t="s">
        <v>1451</v>
      </c>
      <c r="F282" t="s">
        <v>1497</v>
      </c>
      <c r="G282" s="18" t="s">
        <v>350</v>
      </c>
      <c r="H282" t="s">
        <v>1512</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296</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193</v>
      </c>
      <c r="B283" s="17">
        <f>VLOOKUP(primary[[#This Row],[id]],TreeDesign!$A$3:$C$500,2,FALSE)</f>
        <v>10.5</v>
      </c>
      <c r="C283" s="17">
        <f>VLOOKUP(primary[[#This Row],[id]],TreeDesign!$A$3:$C$500,3,FALSE)</f>
        <v>11</v>
      </c>
      <c r="D283" t="s">
        <v>893</v>
      </c>
      <c r="E283" t="s">
        <v>893</v>
      </c>
      <c r="F283" t="s">
        <v>961</v>
      </c>
      <c r="G283" s="18" t="s">
        <v>350</v>
      </c>
      <c r="I283" t="s">
        <v>194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296</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1061</v>
      </c>
      <c r="B284" s="17">
        <f>VLOOKUP(primary[[#This Row],[id]],TreeDesign!$A$3:$C$500,2,FALSE)</f>
        <v>10.5</v>
      </c>
      <c r="C284" s="17">
        <f>VLOOKUP(primary[[#This Row],[id]],TreeDesign!$A$3:$C$500,3,FALSE)</f>
        <v>13</v>
      </c>
      <c r="D284" t="s">
        <v>1081</v>
      </c>
      <c r="E284" t="s">
        <v>1081</v>
      </c>
      <c r="F284" s="20" t="s">
        <v>1129</v>
      </c>
      <c r="G284" s="18" t="s">
        <v>349</v>
      </c>
      <c r="I284" t="s">
        <v>196</v>
      </c>
      <c r="J284" t="s">
        <v>267</v>
      </c>
      <c r="K284" t="s">
        <v>266</v>
      </c>
      <c r="O284" t="s">
        <v>1097</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296</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1060</v>
      </c>
      <c r="B285" s="17">
        <f>VLOOKUP(primary[[#This Row],[id]],TreeDesign!$A$3:$C$500,2,FALSE)</f>
        <v>10.5</v>
      </c>
      <c r="C285" s="17">
        <f>VLOOKUP(primary[[#This Row],[id]],TreeDesign!$A$3:$C$500,3,FALSE)</f>
        <v>15</v>
      </c>
      <c r="D285" t="s">
        <v>1091</v>
      </c>
      <c r="E285" t="s">
        <v>1091</v>
      </c>
      <c r="F285" s="20" t="s">
        <v>1131</v>
      </c>
      <c r="G285" s="18" t="s">
        <v>349</v>
      </c>
      <c r="I285" t="s">
        <v>196</v>
      </c>
      <c r="J285" t="s">
        <v>267</v>
      </c>
      <c r="K285" t="s">
        <v>266</v>
      </c>
      <c r="O285" t="s">
        <v>1097</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296</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197</v>
      </c>
      <c r="B286">
        <f>VLOOKUP(primary[[#This Row],[id]],TreeDesign!$A$3:$C$500,2,FALSE)</f>
        <v>10.5</v>
      </c>
      <c r="C286">
        <f>VLOOKUP(primary[[#This Row],[id]],TreeDesign!$A$3:$C$500,3,FALSE)</f>
        <v>16</v>
      </c>
      <c r="D286" t="s">
        <v>337</v>
      </c>
      <c r="E286" t="s">
        <v>337</v>
      </c>
      <c r="F286" t="s">
        <v>344</v>
      </c>
      <c r="G286" s="19" t="s">
        <v>349</v>
      </c>
      <c r="I286" t="s">
        <v>198</v>
      </c>
      <c r="J286" t="s">
        <v>267</v>
      </c>
      <c r="K286" t="s">
        <v>266</v>
      </c>
      <c r="O286" t="s">
        <v>1097</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296</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1049</v>
      </c>
      <c r="B287">
        <f>VLOOKUP(primary[[#This Row],[id]],TreeDesign!$A$3:$C$500,2,FALSE)</f>
        <v>10.5</v>
      </c>
      <c r="C287">
        <f>VLOOKUP(primary[[#This Row],[id]],TreeDesign!$A$3:$C$500,3,FALSE)</f>
        <v>18</v>
      </c>
      <c r="D287" t="s">
        <v>1076</v>
      </c>
      <c r="E287" t="s">
        <v>1076</v>
      </c>
      <c r="F287" s="20" t="s">
        <v>1113</v>
      </c>
      <c r="G287" s="19" t="s">
        <v>349</v>
      </c>
      <c r="I287" t="s">
        <v>198</v>
      </c>
      <c r="J287" t="s">
        <v>267</v>
      </c>
      <c r="K287" t="s">
        <v>266</v>
      </c>
      <c r="O287" t="s">
        <v>1097</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1437</v>
      </c>
      <c r="B288" s="17">
        <f>VLOOKUP(primary[[#This Row],[id]],TreeDesign!$A$3:$C$500,2,FALSE)</f>
        <v>11</v>
      </c>
      <c r="C288" s="17">
        <f>VLOOKUP(primary[[#This Row],[id]],TreeDesign!$A$3:$C$500,3,FALSE)</f>
        <v>1</v>
      </c>
      <c r="D288" s="22" t="s">
        <v>1452</v>
      </c>
      <c r="E288" s="22" t="s">
        <v>1452</v>
      </c>
      <c r="F288" s="22" t="s">
        <v>1452</v>
      </c>
      <c r="G288" s="18" t="s">
        <v>350</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296</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213</v>
      </c>
      <c r="B289">
        <f>VLOOKUP(primary[[#This Row],[id]],TreeDesign!$A$3:$C$500,2,FALSE)</f>
        <v>11</v>
      </c>
      <c r="C289">
        <f>VLOOKUP(primary[[#This Row],[id]],TreeDesign!$A$3:$C$500,3,FALSE)</f>
        <v>4</v>
      </c>
      <c r="D289" t="s">
        <v>702</v>
      </c>
      <c r="E289" t="s">
        <v>1375</v>
      </c>
      <c r="F289" t="s">
        <v>703</v>
      </c>
      <c r="G289" s="19" t="s">
        <v>350</v>
      </c>
      <c r="I289" t="s">
        <v>190</v>
      </c>
      <c r="J289" t="s">
        <v>267</v>
      </c>
      <c r="K289" t="s">
        <v>266</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387</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214</v>
      </c>
      <c r="B290">
        <f>VLOOKUP(primary[[#This Row],[id]],TreeDesign!$A$3:$C$500,2,FALSE)</f>
        <v>11</v>
      </c>
      <c r="C290">
        <f>VLOOKUP(primary[[#This Row],[id]],TreeDesign!$A$3:$C$500,3,FALSE)</f>
        <v>5</v>
      </c>
      <c r="D290" t="s">
        <v>733</v>
      </c>
      <c r="E290" t="s">
        <v>1376</v>
      </c>
      <c r="F290" t="s">
        <v>734</v>
      </c>
      <c r="G290" s="19" t="s">
        <v>350</v>
      </c>
      <c r="H290" t="s">
        <v>735</v>
      </c>
      <c r="I290" t="s">
        <v>191</v>
      </c>
      <c r="J290" t="s">
        <v>267</v>
      </c>
      <c r="K290" t="s">
        <v>266</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387</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1532</v>
      </c>
      <c r="B291" s="17">
        <f>VLOOKUP(primary[[#This Row],[id]],TreeDesign!$A$3:$C$500,2,FALSE)</f>
        <v>11</v>
      </c>
      <c r="C291" s="17">
        <f>VLOOKUP(primary[[#This Row],[id]],TreeDesign!$A$3:$C$500,3,FALSE)</f>
        <v>7</v>
      </c>
      <c r="D291" t="s">
        <v>1549</v>
      </c>
      <c r="E291" t="s">
        <v>1549</v>
      </c>
      <c r="F291" t="s">
        <v>1550</v>
      </c>
      <c r="G291" s="18" t="s">
        <v>350</v>
      </c>
      <c r="I291" t="s">
        <v>192</v>
      </c>
      <c r="J291" t="s">
        <v>267</v>
      </c>
      <c r="K291" t="s">
        <v>266</v>
      </c>
      <c r="L291" t="s">
        <v>189</v>
      </c>
      <c r="M291" t="s">
        <v>267</v>
      </c>
      <c r="N291" t="s">
        <v>266</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1575</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215</v>
      </c>
      <c r="B292">
        <f>VLOOKUP(primary[[#This Row],[id]],TreeDesign!$A$3:$C$500,2,FALSE)</f>
        <v>11</v>
      </c>
      <c r="C292">
        <f>VLOOKUP(primary[[#This Row],[id]],TreeDesign!$A$3:$C$500,3,FALSE)</f>
        <v>6</v>
      </c>
      <c r="D292" t="s">
        <v>707</v>
      </c>
      <c r="E292" t="s">
        <v>1377</v>
      </c>
      <c r="F292" t="s">
        <v>708</v>
      </c>
      <c r="G292" s="19" t="s">
        <v>350</v>
      </c>
      <c r="H292" t="s">
        <v>709</v>
      </c>
      <c r="I292" t="s">
        <v>189</v>
      </c>
      <c r="J292" t="s">
        <v>267</v>
      </c>
      <c r="K292" t="s">
        <v>266</v>
      </c>
      <c r="L292" t="s">
        <v>192</v>
      </c>
      <c r="M292" t="s">
        <v>267</v>
      </c>
      <c r="N292" t="s">
        <v>266</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387</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217</v>
      </c>
      <c r="B293">
        <f>VLOOKUP(primary[[#This Row],[id]],TreeDesign!$A$3:$C$500,2,FALSE)</f>
        <v>11</v>
      </c>
      <c r="C293">
        <f>VLOOKUP(primary[[#This Row],[id]],TreeDesign!$A$3:$C$500,3,FALSE)</f>
        <v>9</v>
      </c>
      <c r="D293" t="s">
        <v>904</v>
      </c>
      <c r="E293" t="s">
        <v>1378</v>
      </c>
      <c r="F293" t="s">
        <v>905</v>
      </c>
      <c r="G293" s="19" t="s">
        <v>350</v>
      </c>
      <c r="H293" t="s">
        <v>906</v>
      </c>
      <c r="I293" t="s">
        <v>195</v>
      </c>
      <c r="J293" t="s">
        <v>267</v>
      </c>
      <c r="K293" t="s">
        <v>266</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387</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216</v>
      </c>
      <c r="B294">
        <f>VLOOKUP(primary[[#This Row],[id]],TreeDesign!$A$3:$C$500,2,FALSE)</f>
        <v>11</v>
      </c>
      <c r="C294">
        <f>VLOOKUP(primary[[#This Row],[id]],TreeDesign!$A$3:$C$500,3,FALSE)</f>
        <v>10</v>
      </c>
      <c r="D294" t="s">
        <v>910</v>
      </c>
      <c r="E294" t="s">
        <v>1379</v>
      </c>
      <c r="F294" t="s">
        <v>911</v>
      </c>
      <c r="G294" s="19" t="s">
        <v>350</v>
      </c>
      <c r="H294" t="s">
        <v>912</v>
      </c>
      <c r="I294" t="s">
        <v>194</v>
      </c>
      <c r="J294" t="s">
        <v>267</v>
      </c>
      <c r="K294" t="s">
        <v>266</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387</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218</v>
      </c>
      <c r="B295">
        <f>VLOOKUP(primary[[#This Row],[id]],TreeDesign!$A$3:$C$500,2,FALSE)</f>
        <v>11</v>
      </c>
      <c r="C295">
        <f>VLOOKUP(primary[[#This Row],[id]],TreeDesign!$A$3:$C$500,3,FALSE)</f>
        <v>14</v>
      </c>
      <c r="D295" t="s">
        <v>634</v>
      </c>
      <c r="E295" t="s">
        <v>634</v>
      </c>
      <c r="F295" t="s">
        <v>635</v>
      </c>
      <c r="G295" s="19" t="s">
        <v>350</v>
      </c>
      <c r="I295" t="s">
        <v>196</v>
      </c>
      <c r="J295" t="s">
        <v>267</v>
      </c>
      <c r="K295" t="s">
        <v>266</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296</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220</v>
      </c>
      <c r="B296">
        <f>VLOOKUP(primary[[#This Row],[id]],TreeDesign!$A$3:$C$500,2,FALSE)</f>
        <v>11</v>
      </c>
      <c r="C296">
        <f>VLOOKUP(primary[[#This Row],[id]],TreeDesign!$A$3:$C$500,3,FALSE)</f>
        <v>17</v>
      </c>
      <c r="D296" t="s">
        <v>390</v>
      </c>
      <c r="E296" t="s">
        <v>1380</v>
      </c>
      <c r="F296" t="s">
        <v>391</v>
      </c>
      <c r="G296" s="17" t="s">
        <v>350</v>
      </c>
      <c r="H296" t="s">
        <v>402</v>
      </c>
      <c r="I296" t="s">
        <v>198</v>
      </c>
      <c r="J296" t="s">
        <v>267</v>
      </c>
      <c r="K296" t="s">
        <v>266</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387</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221</v>
      </c>
      <c r="B297">
        <f>VLOOKUP(primary[[#This Row],[id]],TreeDesign!$A$3:$C$500,2,FALSE)</f>
        <v>11</v>
      </c>
      <c r="C297">
        <f>VLOOKUP(primary[[#This Row],[id]],TreeDesign!$A$3:$C$500,3,FALSE)</f>
        <v>20</v>
      </c>
      <c r="D297" t="s">
        <v>418</v>
      </c>
      <c r="E297" t="s">
        <v>1381</v>
      </c>
      <c r="F297" t="s">
        <v>419</v>
      </c>
      <c r="G297" s="17" t="s">
        <v>350</v>
      </c>
      <c r="H297" t="s">
        <v>1001</v>
      </c>
      <c r="I297" t="s">
        <v>199</v>
      </c>
      <c r="J297" t="s">
        <v>267</v>
      </c>
      <c r="K297" t="s">
        <v>266</v>
      </c>
      <c r="L297" t="s">
        <v>200</v>
      </c>
      <c r="M297" t="s">
        <v>267</v>
      </c>
      <c r="N297" t="s">
        <v>266</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387</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24</v>
      </c>
      <c r="D298" t="s">
        <v>919</v>
      </c>
      <c r="E298" t="s">
        <v>919</v>
      </c>
      <c r="F298" t="s">
        <v>920</v>
      </c>
      <c r="G298" s="19" t="s">
        <v>350</v>
      </c>
      <c r="I298" t="s">
        <v>201</v>
      </c>
      <c r="J298" t="s">
        <v>267</v>
      </c>
      <c r="K298" t="s">
        <v>266</v>
      </c>
      <c r="L298" t="s">
        <v>205</v>
      </c>
      <c r="M298" t="s">
        <v>267</v>
      </c>
      <c r="N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296</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1423</v>
      </c>
      <c r="B299" s="17">
        <f>VLOOKUP(primary[[#This Row],[id]],TreeDesign!$A$3:$C$500,2,FALSE)</f>
        <v>11</v>
      </c>
      <c r="C299" s="17">
        <f>VLOOKUP(primary[[#This Row],[id]],TreeDesign!$A$3:$C$500,3,FALSE)</f>
        <v>33</v>
      </c>
      <c r="D299" t="s">
        <v>1424</v>
      </c>
      <c r="E299" t="s">
        <v>1424</v>
      </c>
      <c r="F299" t="s">
        <v>1425</v>
      </c>
      <c r="G299" s="18" t="s">
        <v>350</v>
      </c>
      <c r="I299" t="s">
        <v>210</v>
      </c>
      <c r="J299" t="s">
        <v>267</v>
      </c>
      <c r="K299" t="s">
        <v>266</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296</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223</v>
      </c>
      <c r="B300">
        <f>VLOOKUP(primary[[#This Row],[id]],TreeDesign!$A$3:$C$500,2,FALSE)</f>
        <v>11</v>
      </c>
      <c r="C300">
        <f>VLOOKUP(primary[[#This Row],[id]],TreeDesign!$A$3:$C$500,3,FALSE)</f>
        <v>40</v>
      </c>
      <c r="D300" t="s">
        <v>962</v>
      </c>
      <c r="E300" t="s">
        <v>1382</v>
      </c>
      <c r="F300" t="s">
        <v>963</v>
      </c>
      <c r="G300" s="19" t="s">
        <v>350</v>
      </c>
      <c r="H300" t="s">
        <v>1004</v>
      </c>
      <c r="I300" t="s">
        <v>170</v>
      </c>
      <c r="J300" t="s">
        <v>267</v>
      </c>
      <c r="K300" t="s">
        <v>266</v>
      </c>
      <c r="L300" t="s">
        <v>208</v>
      </c>
      <c r="M300" t="s">
        <v>267</v>
      </c>
      <c r="N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387</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Parent
    {
        parentID = metascience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226</v>
      </c>
      <c r="B301">
        <f>VLOOKUP(primary[[#This Row],[id]],TreeDesign!$A$3:$C$500,2,FALSE)</f>
        <v>11</v>
      </c>
      <c r="C301">
        <f>VLOOKUP(primary[[#This Row],[id]],TreeDesign!$A$3:$C$500,3,FALSE)</f>
        <v>42</v>
      </c>
      <c r="D301" t="s">
        <v>924</v>
      </c>
      <c r="E301" t="s">
        <v>924</v>
      </c>
      <c r="F301" t="s">
        <v>964</v>
      </c>
      <c r="G301" s="19" t="s">
        <v>350</v>
      </c>
      <c r="I301" t="s">
        <v>209</v>
      </c>
      <c r="J301" t="s">
        <v>267</v>
      </c>
      <c r="K301" t="s">
        <v>266</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296</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1517</v>
      </c>
      <c r="B302" s="17">
        <f>VLOOKUP(primary[[#This Row],[id]],TreeDesign!$A$3:$C$500,2,FALSE)</f>
        <v>11</v>
      </c>
      <c r="C302" s="17">
        <f>VLOOKUP(primary[[#This Row],[id]],TreeDesign!$A$3:$C$500,3,FALSE)</f>
        <v>43</v>
      </c>
      <c r="D302" t="s">
        <v>1518</v>
      </c>
      <c r="E302" t="s">
        <v>1518</v>
      </c>
      <c r="F302" t="s">
        <v>1519</v>
      </c>
      <c r="G302" s="18" t="s">
        <v>350</v>
      </c>
      <c r="I302" t="s">
        <v>175</v>
      </c>
      <c r="J302" t="s">
        <v>267</v>
      </c>
      <c r="K302" t="s">
        <v>266</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1575</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1520</v>
      </c>
      <c r="B303" s="17">
        <f>VLOOKUP(primary[[#This Row],[id]],TreeDesign!$A$3:$C$500,2,FALSE)</f>
        <v>11</v>
      </c>
      <c r="C303" s="17">
        <f>VLOOKUP(primary[[#This Row],[id]],TreeDesign!$A$3:$C$500,3,FALSE)</f>
        <v>45</v>
      </c>
      <c r="D303" t="s">
        <v>1524</v>
      </c>
      <c r="E303" t="s">
        <v>1524</v>
      </c>
      <c r="F303" t="s">
        <v>1525</v>
      </c>
      <c r="G303" s="18" t="s">
        <v>350</v>
      </c>
      <c r="I303" t="s">
        <v>184</v>
      </c>
      <c r="J303" t="s">
        <v>267</v>
      </c>
      <c r="K303" t="s">
        <v>266</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1575</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227</v>
      </c>
      <c r="B304">
        <f>VLOOKUP(primary[[#This Row],[id]],TreeDesign!$A$3:$C$500,2,FALSE)</f>
        <v>11</v>
      </c>
      <c r="C304">
        <f>VLOOKUP(primary[[#This Row],[id]],TreeDesign!$A$3:$C$500,3,FALSE)</f>
        <v>46</v>
      </c>
      <c r="D304" t="s">
        <v>965</v>
      </c>
      <c r="E304" t="s">
        <v>965</v>
      </c>
      <c r="F304" t="s">
        <v>966</v>
      </c>
      <c r="G304" s="19" t="s">
        <v>350</v>
      </c>
      <c r="I304" t="s">
        <v>183</v>
      </c>
      <c r="J304" t="s">
        <v>267</v>
      </c>
      <c r="K304" t="s">
        <v>266</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296</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941</v>
      </c>
      <c r="E305" t="s">
        <v>1383</v>
      </c>
      <c r="F305" t="s">
        <v>942</v>
      </c>
      <c r="G305" s="19" t="s">
        <v>350</v>
      </c>
      <c r="H305" t="s">
        <v>943</v>
      </c>
      <c r="I305" t="s">
        <v>177</v>
      </c>
      <c r="J305" t="s">
        <v>267</v>
      </c>
      <c r="K305" t="s">
        <v>266</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387</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187</v>
      </c>
      <c r="B306">
        <f>VLOOKUP(primary[[#This Row],[id]],TreeDesign!$A$3:$C$500,2,FALSE)</f>
        <v>11</v>
      </c>
      <c r="C306">
        <f>VLOOKUP(primary[[#This Row],[id]],TreeDesign!$A$3:$C$500,3,FALSE)</f>
        <v>49</v>
      </c>
      <c r="D306" t="s">
        <v>967</v>
      </c>
      <c r="E306" t="s">
        <v>1158</v>
      </c>
      <c r="F306" t="s">
        <v>968</v>
      </c>
      <c r="G306" s="19" t="s">
        <v>350</v>
      </c>
      <c r="H306" t="s">
        <v>969</v>
      </c>
      <c r="I306" t="s">
        <v>211</v>
      </c>
      <c r="J306" t="s">
        <v>267</v>
      </c>
      <c r="K306" t="s">
        <v>266</v>
      </c>
      <c r="L306" t="s">
        <v>212</v>
      </c>
      <c r="M306" t="s">
        <v>267</v>
      </c>
      <c r="N306" t="s">
        <v>266</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296</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228</v>
      </c>
      <c r="B307">
        <f>VLOOKUP(primary[[#This Row],[id]],TreeDesign!$A$3:$C$500,2,FALSE)</f>
        <v>11</v>
      </c>
      <c r="C307">
        <f>VLOOKUP(primary[[#This Row],[id]],TreeDesign!$A$3:$C$500,3,FALSE)</f>
        <v>50</v>
      </c>
      <c r="D307" t="s">
        <v>973</v>
      </c>
      <c r="E307" t="s">
        <v>1384</v>
      </c>
      <c r="F307" t="s">
        <v>974</v>
      </c>
      <c r="G307" s="19" t="s">
        <v>350</v>
      </c>
      <c r="H307" t="s">
        <v>1008</v>
      </c>
      <c r="I307" t="s">
        <v>212</v>
      </c>
      <c r="J307" t="s">
        <v>267</v>
      </c>
      <c r="K307" t="s">
        <v>266</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387</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1468</v>
      </c>
      <c r="B308" s="17">
        <f>VLOOKUP(primary[[#This Row],[id]],TreeDesign!$A$3:$C$500,2,FALSE)</f>
        <v>11</v>
      </c>
      <c r="C308" s="17">
        <f>VLOOKUP(primary[[#This Row],[id]],TreeDesign!$A$3:$C$500,3,FALSE)</f>
        <v>51</v>
      </c>
      <c r="D308" t="s">
        <v>1483</v>
      </c>
      <c r="E308" t="s">
        <v>1452</v>
      </c>
      <c r="F308" t="s">
        <v>1498</v>
      </c>
      <c r="G308" s="18" t="s">
        <v>350</v>
      </c>
      <c r="H308" t="s">
        <v>1513</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1062</v>
      </c>
      <c r="B309" s="17">
        <f>VLOOKUP(primary[[#This Row],[id]],TreeDesign!$A$3:$C$500,2,FALSE)</f>
        <v>11.5</v>
      </c>
      <c r="C309" s="17">
        <f>VLOOKUP(primary[[#This Row],[id]],TreeDesign!$A$3:$C$500,3,FALSE)</f>
        <v>13</v>
      </c>
      <c r="D309" t="s">
        <v>1082</v>
      </c>
      <c r="E309" t="s">
        <v>1082</v>
      </c>
      <c r="F309" s="20" t="s">
        <v>1127</v>
      </c>
      <c r="G309" s="18" t="s">
        <v>349</v>
      </c>
      <c r="I309" t="s">
        <v>218</v>
      </c>
      <c r="J309" t="s">
        <v>267</v>
      </c>
      <c r="K309" t="s">
        <v>266</v>
      </c>
      <c r="O309" t="s">
        <v>1097</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1063</v>
      </c>
      <c r="B310" s="17">
        <f>VLOOKUP(primary[[#This Row],[id]],TreeDesign!$A$3:$C$500,2,FALSE)</f>
        <v>11.5</v>
      </c>
      <c r="C310" s="17">
        <f>VLOOKUP(primary[[#This Row],[id]],TreeDesign!$A$3:$C$500,3,FALSE)</f>
        <v>15</v>
      </c>
      <c r="D310" t="s">
        <v>1092</v>
      </c>
      <c r="E310" t="s">
        <v>1092</v>
      </c>
      <c r="F310" s="20" t="s">
        <v>1128</v>
      </c>
      <c r="G310" s="18" t="s">
        <v>349</v>
      </c>
      <c r="I310" t="s">
        <v>218</v>
      </c>
      <c r="J310" t="s">
        <v>267</v>
      </c>
      <c r="K310" t="s">
        <v>266</v>
      </c>
      <c r="O310" t="s">
        <v>1097</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219</v>
      </c>
      <c r="B311">
        <f>VLOOKUP(primary[[#This Row],[id]],TreeDesign!$A$3:$C$500,2,FALSE)</f>
        <v>11.5</v>
      </c>
      <c r="C311">
        <f>VLOOKUP(primary[[#This Row],[id]],TreeDesign!$A$3:$C$500,3,FALSE)</f>
        <v>16</v>
      </c>
      <c r="D311" t="s">
        <v>338</v>
      </c>
      <c r="E311" t="s">
        <v>338</v>
      </c>
      <c r="F311" t="s">
        <v>345</v>
      </c>
      <c r="G311" s="19" t="s">
        <v>349</v>
      </c>
      <c r="I311" t="s">
        <v>220</v>
      </c>
      <c r="J311" t="s">
        <v>267</v>
      </c>
      <c r="K311" t="s">
        <v>266</v>
      </c>
      <c r="O311" t="s">
        <v>1097</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296</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1050</v>
      </c>
      <c r="B312">
        <f>VLOOKUP(primary[[#This Row],[id]],TreeDesign!$A$3:$C$500,2,FALSE)</f>
        <v>11.5</v>
      </c>
      <c r="C312">
        <f>VLOOKUP(primary[[#This Row],[id]],TreeDesign!$A$3:$C$500,3,FALSE)</f>
        <v>18</v>
      </c>
      <c r="D312" t="s">
        <v>1077</v>
      </c>
      <c r="E312" t="s">
        <v>1077</v>
      </c>
      <c r="F312" s="20" t="s">
        <v>1114</v>
      </c>
      <c r="G312" s="19" t="s">
        <v>349</v>
      </c>
      <c r="I312" t="s">
        <v>220</v>
      </c>
      <c r="J312" t="s">
        <v>267</v>
      </c>
      <c r="K312" t="s">
        <v>266</v>
      </c>
      <c r="O312" t="s">
        <v>1097</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296</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1438</v>
      </c>
      <c r="B313" s="17">
        <f>VLOOKUP(primary[[#This Row],[id]],TreeDesign!$A$3:$C$500,2,FALSE)</f>
        <v>12</v>
      </c>
      <c r="C313" s="17">
        <f>VLOOKUP(primary[[#This Row],[id]],TreeDesign!$A$3:$C$500,3,FALSE)</f>
        <v>1</v>
      </c>
      <c r="D313" s="22" t="s">
        <v>1453</v>
      </c>
      <c r="E313" s="22" t="s">
        <v>1453</v>
      </c>
      <c r="F313" s="22" t="s">
        <v>1453</v>
      </c>
      <c r="G313" s="18" t="s">
        <v>350</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229</v>
      </c>
      <c r="B314">
        <f>VLOOKUP(primary[[#This Row],[id]],TreeDesign!$A$3:$C$500,2,FALSE)</f>
        <v>12</v>
      </c>
      <c r="C314">
        <f>VLOOKUP(primary[[#This Row],[id]],TreeDesign!$A$3:$C$500,3,FALSE)</f>
        <v>4</v>
      </c>
      <c r="D314" t="s">
        <v>715</v>
      </c>
      <c r="E314" t="s">
        <v>1385</v>
      </c>
      <c r="F314" t="s">
        <v>716</v>
      </c>
      <c r="G314" s="19" t="s">
        <v>350</v>
      </c>
      <c r="H314" t="s">
        <v>717</v>
      </c>
      <c r="I314" t="s">
        <v>213</v>
      </c>
      <c r="J314" t="s">
        <v>267</v>
      </c>
      <c r="K314" t="s">
        <v>266</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387</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231</v>
      </c>
      <c r="B315">
        <f>VLOOKUP(primary[[#This Row],[id]],TreeDesign!$A$3:$C$500,2,FALSE)</f>
        <v>12</v>
      </c>
      <c r="C315">
        <f>VLOOKUP(primary[[#This Row],[id]],TreeDesign!$A$3:$C$500,3,FALSE)</f>
        <v>5</v>
      </c>
      <c r="D315" t="s">
        <v>321</v>
      </c>
      <c r="E315" t="s">
        <v>321</v>
      </c>
      <c r="F315" t="s">
        <v>325</v>
      </c>
      <c r="G315" s="17" t="s">
        <v>350</v>
      </c>
      <c r="I315" t="s">
        <v>214</v>
      </c>
      <c r="J315" t="s">
        <v>267</v>
      </c>
      <c r="K315" t="s">
        <v>266</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296</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1533</v>
      </c>
      <c r="B316" s="17">
        <f>VLOOKUP(primary[[#This Row],[id]],TreeDesign!$A$3:$C$500,2,FALSE)</f>
        <v>12</v>
      </c>
      <c r="C316" s="17">
        <f>VLOOKUP(primary[[#This Row],[id]],TreeDesign!$A$3:$C$500,3,FALSE)</f>
        <v>7</v>
      </c>
      <c r="D316" t="s">
        <v>1551</v>
      </c>
      <c r="E316" t="s">
        <v>1551</v>
      </c>
      <c r="F316" t="s">
        <v>1550</v>
      </c>
      <c r="G316" s="18" t="s">
        <v>350</v>
      </c>
      <c r="I316" t="s">
        <v>1532</v>
      </c>
      <c r="J316" t="s">
        <v>267</v>
      </c>
      <c r="K316" t="s">
        <v>266</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1575</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230</v>
      </c>
      <c r="B317">
        <f>VLOOKUP(primary[[#This Row],[id]],TreeDesign!$A$3:$C$500,2,FALSE)</f>
        <v>12</v>
      </c>
      <c r="C317">
        <f>VLOOKUP(primary[[#This Row],[id]],TreeDesign!$A$3:$C$500,3,FALSE)</f>
        <v>6</v>
      </c>
      <c r="D317" t="s">
        <v>710</v>
      </c>
      <c r="E317" t="s">
        <v>1386</v>
      </c>
      <c r="F317" t="s">
        <v>711</v>
      </c>
      <c r="G317" s="19" t="s">
        <v>350</v>
      </c>
      <c r="H317" t="s">
        <v>712</v>
      </c>
      <c r="I317" t="s">
        <v>215</v>
      </c>
      <c r="J317" t="s">
        <v>267</v>
      </c>
      <c r="K317" t="s">
        <v>266</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387</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233</v>
      </c>
      <c r="B318">
        <f>VLOOKUP(primary[[#This Row],[id]],TreeDesign!$A$3:$C$500,2,FALSE)</f>
        <v>12</v>
      </c>
      <c r="C318">
        <f>VLOOKUP(primary[[#This Row],[id]],TreeDesign!$A$3:$C$500,3,FALSE)</f>
        <v>9</v>
      </c>
      <c r="D318" t="s">
        <v>327</v>
      </c>
      <c r="E318" t="s">
        <v>327</v>
      </c>
      <c r="F318" t="s">
        <v>328</v>
      </c>
      <c r="G318" s="17" t="s">
        <v>350</v>
      </c>
      <c r="I318" t="s">
        <v>217</v>
      </c>
      <c r="J318" t="s">
        <v>267</v>
      </c>
      <c r="K318" t="s">
        <v>266</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296</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232</v>
      </c>
      <c r="B319">
        <f>VLOOKUP(primary[[#This Row],[id]],TreeDesign!$A$3:$C$500,2,FALSE)</f>
        <v>12</v>
      </c>
      <c r="C319">
        <f>VLOOKUP(primary[[#This Row],[id]],TreeDesign!$A$3:$C$500,3,FALSE)</f>
        <v>10</v>
      </c>
      <c r="D319" t="s">
        <v>913</v>
      </c>
      <c r="E319" t="s">
        <v>1387</v>
      </c>
      <c r="F319" t="s">
        <v>914</v>
      </c>
      <c r="G319" s="19" t="s">
        <v>350</v>
      </c>
      <c r="H319" t="s">
        <v>915</v>
      </c>
      <c r="I319" t="s">
        <v>216</v>
      </c>
      <c r="J319" t="s">
        <v>267</v>
      </c>
      <c r="K319" t="s">
        <v>266</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387</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235</v>
      </c>
      <c r="B320">
        <f>VLOOKUP(primary[[#This Row],[id]],TreeDesign!$A$3:$C$500,2,FALSE)</f>
        <v>12</v>
      </c>
      <c r="C320">
        <f>VLOOKUP(primary[[#This Row],[id]],TreeDesign!$A$3:$C$500,3,FALSE)</f>
        <v>33</v>
      </c>
      <c r="D320" t="s">
        <v>956</v>
      </c>
      <c r="E320" t="s">
        <v>1388</v>
      </c>
      <c r="F320" t="s">
        <v>957</v>
      </c>
      <c r="G320" s="19" t="s">
        <v>350</v>
      </c>
      <c r="I320" t="s">
        <v>1423</v>
      </c>
      <c r="J320" t="s">
        <v>267</v>
      </c>
      <c r="K320" t="s">
        <v>266</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387</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224</v>
      </c>
      <c r="B321">
        <f>VLOOKUP(primary[[#This Row],[id]],TreeDesign!$A$3:$C$500,2,FALSE)</f>
        <v>12</v>
      </c>
      <c r="C321">
        <f>VLOOKUP(primary[[#This Row],[id]],TreeDesign!$A$3:$C$500,3,FALSE)</f>
        <v>40</v>
      </c>
      <c r="D321" t="s">
        <v>975</v>
      </c>
      <c r="E321" t="s">
        <v>1389</v>
      </c>
      <c r="F321" t="s">
        <v>976</v>
      </c>
      <c r="G321" s="19" t="s">
        <v>350</v>
      </c>
      <c r="H321" t="s">
        <v>1005</v>
      </c>
      <c r="I321" t="s">
        <v>223</v>
      </c>
      <c r="J321" t="s">
        <v>267</v>
      </c>
      <c r="K321" t="s">
        <v>266</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387</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234</v>
      </c>
      <c r="B322">
        <f>VLOOKUP(primary[[#This Row],[id]],TreeDesign!$A$3:$C$500,2,FALSE)</f>
        <v>12</v>
      </c>
      <c r="C322">
        <f>VLOOKUP(primary[[#This Row],[id]],TreeDesign!$A$3:$C$500,3,FALSE)</f>
        <v>42</v>
      </c>
      <c r="D322" t="s">
        <v>925</v>
      </c>
      <c r="E322" t="s">
        <v>925</v>
      </c>
      <c r="F322" t="s">
        <v>979</v>
      </c>
      <c r="G322" s="19" t="s">
        <v>350</v>
      </c>
      <c r="I322" t="s">
        <v>226</v>
      </c>
      <c r="J322" t="s">
        <v>267</v>
      </c>
      <c r="K322" t="s">
        <v>266</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296</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1521</v>
      </c>
      <c r="B323" s="17">
        <f>VLOOKUP(primary[[#This Row],[id]],TreeDesign!$A$3:$C$500,2,FALSE)</f>
        <v>12</v>
      </c>
      <c r="C323" s="17">
        <f>VLOOKUP(primary[[#This Row],[id]],TreeDesign!$A$3:$C$500,3,FALSE)</f>
        <v>45</v>
      </c>
      <c r="D323" t="s">
        <v>1526</v>
      </c>
      <c r="E323" t="s">
        <v>1526</v>
      </c>
      <c r="F323" t="s">
        <v>1527</v>
      </c>
      <c r="G323" s="18" t="s">
        <v>350</v>
      </c>
      <c r="I323" t="s">
        <v>1520</v>
      </c>
      <c r="J323" t="s">
        <v>267</v>
      </c>
      <c r="K323" t="s">
        <v>266</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1575</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239</v>
      </c>
      <c r="B324">
        <f>VLOOKUP(primary[[#This Row],[id]],TreeDesign!$A$3:$C$500,2,FALSE)</f>
        <v>12</v>
      </c>
      <c r="C324">
        <f>VLOOKUP(primary[[#This Row],[id]],TreeDesign!$A$3:$C$500,3,FALSE)</f>
        <v>46</v>
      </c>
      <c r="D324" t="s">
        <v>926</v>
      </c>
      <c r="E324" t="s">
        <v>926</v>
      </c>
      <c r="F324" t="s">
        <v>980</v>
      </c>
      <c r="G324" s="19" t="s">
        <v>350</v>
      </c>
      <c r="I324" t="s">
        <v>227</v>
      </c>
      <c r="J324" t="s">
        <v>267</v>
      </c>
      <c r="K324" t="s">
        <v>266</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296</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944</v>
      </c>
      <c r="E325" t="s">
        <v>1390</v>
      </c>
      <c r="F325" t="s">
        <v>946</v>
      </c>
      <c r="G325" s="19" t="s">
        <v>350</v>
      </c>
      <c r="H325" t="s">
        <v>945</v>
      </c>
      <c r="I325" t="s">
        <v>178</v>
      </c>
      <c r="J325" t="s">
        <v>267</v>
      </c>
      <c r="K325" t="s">
        <v>266</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387</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188</v>
      </c>
      <c r="B326">
        <f>VLOOKUP(primary[[#This Row],[id]],TreeDesign!$A$3:$C$500,2,FALSE)</f>
        <v>12</v>
      </c>
      <c r="C326">
        <f>VLOOKUP(primary[[#This Row],[id]],TreeDesign!$A$3:$C$500,3,FALSE)</f>
        <v>49</v>
      </c>
      <c r="D326" t="s">
        <v>971</v>
      </c>
      <c r="E326" t="s">
        <v>1391</v>
      </c>
      <c r="F326" t="s">
        <v>972</v>
      </c>
      <c r="G326" s="19" t="s">
        <v>350</v>
      </c>
      <c r="H326" t="s">
        <v>970</v>
      </c>
      <c r="I326" t="s">
        <v>187</v>
      </c>
      <c r="J326" t="s">
        <v>267</v>
      </c>
      <c r="K326" t="s">
        <v>266</v>
      </c>
      <c r="L326" t="s">
        <v>228</v>
      </c>
      <c r="M326" t="s">
        <v>267</v>
      </c>
      <c r="N326" t="s">
        <v>266</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387</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1469</v>
      </c>
      <c r="B327" s="17">
        <f>VLOOKUP(primary[[#This Row],[id]],TreeDesign!$A$3:$C$500,2,FALSE)</f>
        <v>12</v>
      </c>
      <c r="C327" s="17">
        <f>VLOOKUP(primary[[#This Row],[id]],TreeDesign!$A$3:$C$500,3,FALSE)</f>
        <v>51</v>
      </c>
      <c r="D327" t="s">
        <v>1484</v>
      </c>
      <c r="E327" t="s">
        <v>1453</v>
      </c>
      <c r="F327" t="s">
        <v>1499</v>
      </c>
      <c r="G327" s="18" t="s">
        <v>350</v>
      </c>
      <c r="H327" t="s">
        <v>1514</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296</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1439</v>
      </c>
      <c r="B328" s="17">
        <f>VLOOKUP(primary[[#This Row],[id]],TreeDesign!$A$3:$C$500,2,FALSE)</f>
        <v>13</v>
      </c>
      <c r="C328" s="17">
        <f>VLOOKUP(primary[[#This Row],[id]],TreeDesign!$A$3:$C$500,3,FALSE)</f>
        <v>1</v>
      </c>
      <c r="D328" s="22" t="s">
        <v>1454</v>
      </c>
      <c r="E328" s="22" t="s">
        <v>1454</v>
      </c>
      <c r="F328" s="22" t="s">
        <v>1454</v>
      </c>
      <c r="G328" s="18" t="s">
        <v>350</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296</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236</v>
      </c>
      <c r="B329">
        <f>VLOOKUP(primary[[#This Row],[id]],TreeDesign!$A$3:$C$500,2,FALSE)</f>
        <v>13</v>
      </c>
      <c r="C329">
        <f>VLOOKUP(primary[[#This Row],[id]],TreeDesign!$A$3:$C$500,3,FALSE)</f>
        <v>4</v>
      </c>
      <c r="D329" t="s">
        <v>718</v>
      </c>
      <c r="E329" t="s">
        <v>1392</v>
      </c>
      <c r="F329" t="s">
        <v>719</v>
      </c>
      <c r="G329" s="19" t="s">
        <v>350</v>
      </c>
      <c r="H329" t="s">
        <v>720</v>
      </c>
      <c r="I329" t="s">
        <v>229</v>
      </c>
      <c r="J329" t="s">
        <v>267</v>
      </c>
      <c r="K329" t="s">
        <v>266</v>
      </c>
      <c r="L329" t="s">
        <v>231</v>
      </c>
      <c r="M329" t="s">
        <v>267</v>
      </c>
      <c r="N329" t="s">
        <v>266</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387</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1534</v>
      </c>
      <c r="B330" s="17">
        <f>VLOOKUP(primary[[#This Row],[id]],TreeDesign!$A$3:$C$500,2,FALSE)</f>
        <v>13</v>
      </c>
      <c r="C330" s="17">
        <f>VLOOKUP(primary[[#This Row],[id]],TreeDesign!$A$3:$C$500,3,FALSE)</f>
        <v>5</v>
      </c>
      <c r="D330" t="s">
        <v>1552</v>
      </c>
      <c r="E330" t="s">
        <v>1552</v>
      </c>
      <c r="F330" t="s">
        <v>1553</v>
      </c>
      <c r="G330" s="18" t="s">
        <v>350</v>
      </c>
      <c r="I330" t="s">
        <v>231</v>
      </c>
      <c r="J330" t="s">
        <v>267</v>
      </c>
      <c r="K330" t="s">
        <v>266</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1575</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1535</v>
      </c>
      <c r="B331" s="17">
        <f>VLOOKUP(primary[[#This Row],[id]],TreeDesign!$A$3:$C$500,2,FALSE)</f>
        <v>13</v>
      </c>
      <c r="C331" s="17">
        <f>VLOOKUP(primary[[#This Row],[id]],TreeDesign!$A$3:$C$500,3,FALSE)</f>
        <v>7</v>
      </c>
      <c r="D331" t="s">
        <v>1554</v>
      </c>
      <c r="E331" t="s">
        <v>1554</v>
      </c>
      <c r="F331" t="s">
        <v>1550</v>
      </c>
      <c r="G331" s="18" t="s">
        <v>350</v>
      </c>
      <c r="I331" t="s">
        <v>1533</v>
      </c>
      <c r="J331" t="s">
        <v>267</v>
      </c>
      <c r="K331" t="s">
        <v>266</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1575</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237</v>
      </c>
      <c r="B332">
        <f>VLOOKUP(primary[[#This Row],[id]],TreeDesign!$A$3:$C$500,2,FALSE)</f>
        <v>13</v>
      </c>
      <c r="C332">
        <f>VLOOKUP(primary[[#This Row],[id]],TreeDesign!$A$3:$C$500,3,FALSE)</f>
        <v>6</v>
      </c>
      <c r="D332" t="s">
        <v>713</v>
      </c>
      <c r="E332" t="s">
        <v>1576</v>
      </c>
      <c r="F332" t="s">
        <v>714</v>
      </c>
      <c r="G332" s="19" t="s">
        <v>350</v>
      </c>
      <c r="I332" t="s">
        <v>230</v>
      </c>
      <c r="J332" t="s">
        <v>267</v>
      </c>
      <c r="K332" t="s">
        <v>266</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387</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238</v>
      </c>
      <c r="B333">
        <f>VLOOKUP(primary[[#This Row],[id]],TreeDesign!$A$3:$C$500,2,FALSE)</f>
        <v>13</v>
      </c>
      <c r="C333">
        <f>VLOOKUP(primary[[#This Row],[id]],TreeDesign!$A$3:$C$500,3,FALSE)</f>
        <v>10</v>
      </c>
      <c r="D333" t="s">
        <v>916</v>
      </c>
      <c r="E333" t="s">
        <v>1393</v>
      </c>
      <c r="F333" t="s">
        <v>917</v>
      </c>
      <c r="G333" s="17" t="s">
        <v>350</v>
      </c>
      <c r="I333" t="s">
        <v>232</v>
      </c>
      <c r="J333" t="s">
        <v>267</v>
      </c>
      <c r="K333" t="s">
        <v>266</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387</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1536</v>
      </c>
      <c r="B334" s="17">
        <f>VLOOKUP(primary[[#This Row],[id]],TreeDesign!$A$3:$C$500,2,FALSE)</f>
        <v>13</v>
      </c>
      <c r="C334" s="17">
        <f>VLOOKUP(primary[[#This Row],[id]],TreeDesign!$A$3:$C$500,3,FALSE)</f>
        <v>33</v>
      </c>
      <c r="D334" t="s">
        <v>1574</v>
      </c>
      <c r="E334" t="s">
        <v>1574</v>
      </c>
      <c r="F334" t="s">
        <v>1555</v>
      </c>
      <c r="G334" s="18" t="s">
        <v>350</v>
      </c>
      <c r="I334" t="s">
        <v>235</v>
      </c>
      <c r="J334" t="s">
        <v>267</v>
      </c>
      <c r="K334" t="s">
        <v>266</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1575</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225</v>
      </c>
      <c r="B335">
        <f>VLOOKUP(primary[[#This Row],[id]],TreeDesign!$A$3:$C$500,2,FALSE)</f>
        <v>13</v>
      </c>
      <c r="C335">
        <f>VLOOKUP(primary[[#This Row],[id]],TreeDesign!$A$3:$C$500,3,FALSE)</f>
        <v>40</v>
      </c>
      <c r="D335" t="s">
        <v>977</v>
      </c>
      <c r="E335" t="s">
        <v>1394</v>
      </c>
      <c r="F335" t="s">
        <v>978</v>
      </c>
      <c r="G335" s="19" t="s">
        <v>350</v>
      </c>
      <c r="H335" t="s">
        <v>1006</v>
      </c>
      <c r="I335" t="s">
        <v>224</v>
      </c>
      <c r="J335" t="s">
        <v>267</v>
      </c>
      <c r="K335" t="s">
        <v>266</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387</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1522</v>
      </c>
      <c r="B336" s="17">
        <f>VLOOKUP(primary[[#This Row],[id]],TreeDesign!$A$3:$C$500,2,FALSE)</f>
        <v>13</v>
      </c>
      <c r="C336" s="17">
        <f>VLOOKUP(primary[[#This Row],[id]],TreeDesign!$A$3:$C$500,3,FALSE)</f>
        <v>45</v>
      </c>
      <c r="D336" t="s">
        <v>1528</v>
      </c>
      <c r="E336" t="s">
        <v>1528</v>
      </c>
      <c r="F336" t="s">
        <v>1529</v>
      </c>
      <c r="G336" s="18" t="s">
        <v>350</v>
      </c>
      <c r="I336" t="s">
        <v>1521</v>
      </c>
      <c r="J336" t="s">
        <v>267</v>
      </c>
      <c r="K336" t="s">
        <v>266</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1575</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947</v>
      </c>
      <c r="E337" t="s">
        <v>1395</v>
      </c>
      <c r="F337" t="s">
        <v>948</v>
      </c>
      <c r="G337" s="19" t="s">
        <v>350</v>
      </c>
      <c r="H337" t="s">
        <v>949</v>
      </c>
      <c r="I337" t="s">
        <v>179</v>
      </c>
      <c r="J337" t="s">
        <v>267</v>
      </c>
      <c r="K337" t="s">
        <v>266</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387</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1470</v>
      </c>
      <c r="B338" s="17">
        <f>VLOOKUP(primary[[#This Row],[id]],TreeDesign!$A$3:$C$500,2,FALSE)</f>
        <v>13</v>
      </c>
      <c r="C338" s="17">
        <f>VLOOKUP(primary[[#This Row],[id]],TreeDesign!$A$3:$C$500,3,FALSE)</f>
        <v>51</v>
      </c>
      <c r="D338" t="s">
        <v>1485</v>
      </c>
      <c r="E338" t="s">
        <v>1454</v>
      </c>
      <c r="F338" t="s">
        <v>1500</v>
      </c>
      <c r="G338" s="18" t="s">
        <v>350</v>
      </c>
      <c r="H338" t="s">
        <v>1515</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296</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1440</v>
      </c>
      <c r="B339" s="17">
        <f>VLOOKUP(primary[[#This Row],[id]],TreeDesign!$A$3:$C$500,2,FALSE)</f>
        <v>14</v>
      </c>
      <c r="C339" s="17">
        <f>VLOOKUP(primary[[#This Row],[id]],TreeDesign!$A$3:$C$500,3,FALSE)</f>
        <v>1</v>
      </c>
      <c r="D339" s="22" t="s">
        <v>1455</v>
      </c>
      <c r="E339" s="22" t="s">
        <v>1455</v>
      </c>
      <c r="F339" s="22" t="s">
        <v>1455</v>
      </c>
      <c r="G339" s="18" t="s">
        <v>350</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296</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1537</v>
      </c>
      <c r="B340" s="17">
        <f>VLOOKUP(primary[[#This Row],[id]],TreeDesign!$A$3:$C$500,2,FALSE)</f>
        <v>14</v>
      </c>
      <c r="C340" s="17">
        <f>VLOOKUP(primary[[#This Row],[id]],TreeDesign!$A$3:$C$500,3,FALSE)</f>
        <v>4</v>
      </c>
      <c r="D340" t="s">
        <v>1556</v>
      </c>
      <c r="E340" t="s">
        <v>1556</v>
      </c>
      <c r="F340" t="s">
        <v>1557</v>
      </c>
      <c r="G340" s="18" t="s">
        <v>350</v>
      </c>
      <c r="I340" t="s">
        <v>236</v>
      </c>
      <c r="J340" t="s">
        <v>267</v>
      </c>
      <c r="K340" t="s">
        <v>266</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1575</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1548</v>
      </c>
      <c r="B341" s="17">
        <f>VLOOKUP(primary[[#This Row],[id]],TreeDesign!$A$3:$C$500,2,FALSE)</f>
        <v>14</v>
      </c>
      <c r="C341" s="17">
        <f>VLOOKUP(primary[[#This Row],[id]],TreeDesign!$A$3:$C$500,3,FALSE)</f>
        <v>5</v>
      </c>
      <c r="D341" t="s">
        <v>1573</v>
      </c>
      <c r="E341" t="s">
        <v>1573</v>
      </c>
      <c r="F341" t="s">
        <v>1553</v>
      </c>
      <c r="G341" s="18" t="s">
        <v>350</v>
      </c>
      <c r="I341" t="s">
        <v>1534</v>
      </c>
      <c r="J341" t="s">
        <v>267</v>
      </c>
      <c r="K341" t="s">
        <v>266</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1575</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1539</v>
      </c>
      <c r="B342" s="17">
        <f>VLOOKUP(primary[[#This Row],[id]],TreeDesign!$A$3:$C$500,2,FALSE)</f>
        <v>14</v>
      </c>
      <c r="C342" s="17">
        <f>VLOOKUP(primary[[#This Row],[id]],TreeDesign!$A$3:$C$500,3,FALSE)</f>
        <v>7</v>
      </c>
      <c r="D342" t="s">
        <v>1564</v>
      </c>
      <c r="E342" t="s">
        <v>1564</v>
      </c>
      <c r="F342" t="s">
        <v>1550</v>
      </c>
      <c r="G342" s="18" t="s">
        <v>350</v>
      </c>
      <c r="I342" t="s">
        <v>1535</v>
      </c>
      <c r="J342" t="s">
        <v>267</v>
      </c>
      <c r="K342" t="s">
        <v>266</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1575</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1538</v>
      </c>
      <c r="B343" s="17">
        <f>VLOOKUP(primary[[#This Row],[id]],TreeDesign!$A$3:$C$500,2,FALSE)</f>
        <v>14</v>
      </c>
      <c r="C343" s="17">
        <f>VLOOKUP(primary[[#This Row],[id]],TreeDesign!$A$3:$C$500,3,FALSE)</f>
        <v>6</v>
      </c>
      <c r="D343" t="s">
        <v>1558</v>
      </c>
      <c r="E343" t="s">
        <v>1558</v>
      </c>
      <c r="F343" t="s">
        <v>1559</v>
      </c>
      <c r="G343" s="18" t="s">
        <v>350</v>
      </c>
      <c r="I343" t="s">
        <v>237</v>
      </c>
      <c r="J343" t="s">
        <v>267</v>
      </c>
      <c r="K343" t="s">
        <v>266</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1575</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1546</v>
      </c>
      <c r="B344" s="17">
        <f>VLOOKUP(primary[[#This Row],[id]],TreeDesign!$A$3:$C$500,2,FALSE)</f>
        <v>14</v>
      </c>
      <c r="C344" s="17">
        <f>VLOOKUP(primary[[#This Row],[id]],TreeDesign!$A$3:$C$500,3,FALSE)</f>
        <v>10</v>
      </c>
      <c r="D344" t="s">
        <v>1569</v>
      </c>
      <c r="E344" t="s">
        <v>1569</v>
      </c>
      <c r="F344" t="s">
        <v>1570</v>
      </c>
      <c r="G344" s="18" t="s">
        <v>350</v>
      </c>
      <c r="I344" t="s">
        <v>238</v>
      </c>
      <c r="J344" t="s">
        <v>267</v>
      </c>
      <c r="K344" t="s">
        <v>266</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1575</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1540</v>
      </c>
      <c r="B345" s="17">
        <f>VLOOKUP(primary[[#This Row],[id]],TreeDesign!$A$3:$C$500,2,FALSE)</f>
        <v>14</v>
      </c>
      <c r="C345" s="17">
        <f>VLOOKUP(primary[[#This Row],[id]],TreeDesign!$A$3:$C$500,3,FALSE)</f>
        <v>40</v>
      </c>
      <c r="D345" t="s">
        <v>1565</v>
      </c>
      <c r="E345" t="s">
        <v>1565</v>
      </c>
      <c r="F345" t="s">
        <v>1566</v>
      </c>
      <c r="G345" s="18" t="s">
        <v>350</v>
      </c>
      <c r="I345" t="s">
        <v>225</v>
      </c>
      <c r="J345" t="s">
        <v>267</v>
      </c>
      <c r="K345" t="s">
        <v>266</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1575</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1523</v>
      </c>
      <c r="B346" s="17">
        <f>VLOOKUP(primary[[#This Row],[id]],TreeDesign!$A$3:$C$500,2,FALSE)</f>
        <v>14</v>
      </c>
      <c r="C346" s="17">
        <f>VLOOKUP(primary[[#This Row],[id]],TreeDesign!$A$3:$C$500,3,FALSE)</f>
        <v>45</v>
      </c>
      <c r="D346" t="s">
        <v>1530</v>
      </c>
      <c r="E346" t="s">
        <v>1530</v>
      </c>
      <c r="F346" t="s">
        <v>1531</v>
      </c>
      <c r="G346" s="18" t="s">
        <v>350</v>
      </c>
      <c r="I346" t="s">
        <v>1522</v>
      </c>
      <c r="J346" t="s">
        <v>267</v>
      </c>
      <c r="K346" t="s">
        <v>266</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1575</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1547</v>
      </c>
      <c r="B347" s="17">
        <f>VLOOKUP(primary[[#This Row],[id]],TreeDesign!$A$3:$C$500,2,FALSE)</f>
        <v>14</v>
      </c>
      <c r="C347" s="17">
        <f>VLOOKUP(primary[[#This Row],[id]],TreeDesign!$A$3:$C$500,3,FALSE)</f>
        <v>47</v>
      </c>
      <c r="D347" t="s">
        <v>1571</v>
      </c>
      <c r="E347" t="s">
        <v>1571</v>
      </c>
      <c r="F347" t="s">
        <v>1572</v>
      </c>
      <c r="G347" s="18" t="s">
        <v>350</v>
      </c>
      <c r="I347" t="s">
        <v>180</v>
      </c>
      <c r="J347" t="s">
        <v>267</v>
      </c>
      <c r="K347" t="s">
        <v>266</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1575</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1471</v>
      </c>
      <c r="B348" s="17">
        <f>VLOOKUP(primary[[#This Row],[id]],TreeDesign!$A$3:$C$500,2,FALSE)</f>
        <v>14</v>
      </c>
      <c r="C348" s="17">
        <f>VLOOKUP(primary[[#This Row],[id]],TreeDesign!$A$3:$C$500,3,FALSE)</f>
        <v>51</v>
      </c>
      <c r="D348" t="s">
        <v>1486</v>
      </c>
      <c r="E348" t="s">
        <v>1455</v>
      </c>
      <c r="F348" t="s">
        <v>1501</v>
      </c>
      <c r="G348" s="18" t="s">
        <v>350</v>
      </c>
      <c r="H348" t="s">
        <v>1516</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296</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1543</v>
      </c>
      <c r="B349" s="17">
        <f>VLOOKUP(primary[[#This Row],[id]],TreeDesign!$A$3:$C$500,2,FALSE)</f>
        <v>15</v>
      </c>
      <c r="C349" s="17">
        <f>VLOOKUP(primary[[#This Row],[id]],TreeDesign!$A$3:$C$500,3,FALSE)</f>
        <v>1</v>
      </c>
      <c r="D349" t="s">
        <v>1561</v>
      </c>
      <c r="E349" t="s">
        <v>1561</v>
      </c>
      <c r="F349" t="s">
        <v>1561</v>
      </c>
      <c r="G349" s="18" t="s">
        <v>350</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296</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1545</v>
      </c>
      <c r="B350" s="17">
        <f>VLOOKUP(primary[[#This Row],[id]],TreeDesign!$A$3:$C$500,2,FALSE)</f>
        <v>15</v>
      </c>
      <c r="C350" s="17">
        <f>VLOOKUP(primary[[#This Row],[id]],TreeDesign!$A$3:$C$500,3,FALSE)</f>
        <v>23</v>
      </c>
      <c r="D350" t="s">
        <v>1567</v>
      </c>
      <c r="E350" t="s">
        <v>1567</v>
      </c>
      <c r="F350" t="s">
        <v>1568</v>
      </c>
      <c r="G350" s="18" t="s">
        <v>350</v>
      </c>
      <c r="I350" t="s">
        <v>1537</v>
      </c>
      <c r="J350" t="s">
        <v>267</v>
      </c>
      <c r="K350" t="s">
        <v>266</v>
      </c>
      <c r="L350" t="s">
        <v>1540</v>
      </c>
      <c r="M350" t="s">
        <v>267</v>
      </c>
      <c r="N350" t="s">
        <v>266</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1575</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1544</v>
      </c>
      <c r="B351" s="17">
        <f>VLOOKUP(primary[[#This Row],[id]],TreeDesign!$A$3:$C$500,2,FALSE)</f>
        <v>15</v>
      </c>
      <c r="C351" s="17">
        <f>VLOOKUP(primary[[#This Row],[id]],TreeDesign!$A$3:$C$500,3,FALSE)</f>
        <v>51</v>
      </c>
      <c r="D351" t="s">
        <v>1560</v>
      </c>
      <c r="E351" t="s">
        <v>1561</v>
      </c>
      <c r="F351" t="s">
        <v>1562</v>
      </c>
      <c r="G351" s="18" t="s">
        <v>350</v>
      </c>
      <c r="H351" t="s">
        <v>1563</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296</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L1279"/>
  <sheetViews>
    <sheetView zoomScale="90" zoomScaleNormal="90" workbookViewId="0">
      <pane ySplit="2" topLeftCell="A674" activePane="bottomLeft" state="frozen"/>
      <selection pane="bottomLeft" activeCell="L2" sqref="L2:L716"/>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8.453125" bestFit="1" customWidth="1"/>
    <col min="11" max="11" width="12.453125" customWidth="1"/>
    <col min="12" max="12" width="79.54296875" customWidth="1"/>
    <col min="14" max="14" width="30.1796875" customWidth="1"/>
  </cols>
  <sheetData>
    <row r="1" spans="1:12" x14ac:dyDescent="0.35">
      <c r="A1" t="s">
        <v>271</v>
      </c>
      <c r="B1" t="s">
        <v>247</v>
      </c>
      <c r="C1" t="s">
        <v>1165</v>
      </c>
      <c r="G1" t="str">
        <f>_xlfn.CONCAT(C1,B1)</f>
        <v>TitleTier</v>
      </c>
      <c r="J1" t="s">
        <v>1031</v>
      </c>
      <c r="K1" s="46"/>
    </row>
    <row r="2" spans="1:12" x14ac:dyDescent="0.35">
      <c r="A2" s="18" t="s">
        <v>2</v>
      </c>
      <c r="B2">
        <f>_xlfn.FLOOR.MATH(VLOOKUP(Tbl_Deprecated[[#This Row],[Deprecated]],primary[[id]:[tier]],2,FALSE),1)</f>
        <v>-2</v>
      </c>
      <c r="C2" t="s">
        <v>271</v>
      </c>
      <c r="G2" t="str">
        <f t="shared" ref="G2:G65" si="0">_xlfn.CONCAT(C2,B2)</f>
        <v>Deprecated-2</v>
      </c>
      <c r="L2" s="14" t="str">
        <f>IF(ISNUMBER(B2)=TRUE,_xlfn.CONCAT("@PART[*]:HAS[#kiwiBranch[",C2,"],#kiwiTier[",B2,"]]:FOR[zKiwiTechTree]",CHAR(10),"{",CHAR(10),"    @TechRequired = ",A2,CHAR(10),"}"),"")</f>
        <v>@PART[*]:HAS[#kiwiBranch[Deprecated],#kiwiTier[-2]]:FOR[zKiwiTechTree]
{
    @TechRequired = deprecated
}</v>
      </c>
    </row>
    <row r="3" spans="1:12" x14ac:dyDescent="0.35">
      <c r="G3" t="str">
        <f t="shared" si="0"/>
        <v/>
      </c>
      <c r="J3" t="s">
        <v>1162</v>
      </c>
      <c r="L3" s="14" t="str">
        <f t="shared" ref="L3:L56" si="1">IF(ISNUMBER(B3)=TRUE,_xlfn.CONCAT("@PART[*]:HAS[#kiwiBranch[",C3,"],#kiwiTier[",B3,"]]:FOR[zKiwiTechTree]",CHAR(10),"{",CHAR(10),"    @TechRequired = ",A3,CHAR(10),"}"),"")</f>
        <v/>
      </c>
    </row>
    <row r="4" spans="1:12" x14ac:dyDescent="0.35">
      <c r="G4" t="str">
        <f t="shared" si="0"/>
        <v/>
      </c>
      <c r="J4" t="s">
        <v>1025</v>
      </c>
      <c r="L4" s="14" t="str">
        <f t="shared" si="1"/>
        <v/>
      </c>
    </row>
    <row r="5" spans="1:12" x14ac:dyDescent="0.35">
      <c r="A5" t="s">
        <v>1025</v>
      </c>
      <c r="B5" t="s">
        <v>247</v>
      </c>
      <c r="C5" t="s">
        <v>1165</v>
      </c>
      <c r="G5" t="str">
        <f t="shared" si="0"/>
        <v>TitleTier</v>
      </c>
      <c r="J5" t="s">
        <v>1027</v>
      </c>
      <c r="L5" s="14" t="str">
        <f t="shared" si="1"/>
        <v/>
      </c>
    </row>
    <row r="6" spans="1:12" x14ac:dyDescent="0.35">
      <c r="A6" s="18" t="s">
        <v>0</v>
      </c>
      <c r="B6">
        <f>VLOOKUP(Tbl_Actuators[[#This Row],[Actuators]],primary[[id]:[tier]],2,FALSE)</f>
        <v>0</v>
      </c>
      <c r="C6" t="s">
        <v>1025</v>
      </c>
      <c r="G6" t="str">
        <f t="shared" si="0"/>
        <v>Actuators0</v>
      </c>
      <c r="J6" t="s">
        <v>1148</v>
      </c>
      <c r="L6" s="14" t="str">
        <f t="shared" si="1"/>
        <v>@PART[*]:HAS[#kiwiBranch[Actuators],#kiwiTier[0]]:FOR[zKiwiTechTree]
{
    @TechRequired = start
}</v>
      </c>
    </row>
    <row r="7" spans="1:12" x14ac:dyDescent="0.35">
      <c r="A7" t="s">
        <v>994</v>
      </c>
      <c r="B7">
        <f>VLOOKUP(Tbl_Actuators[[#This Row],[Actuators]],primary[[id]:[tier]],2,FALSE)</f>
        <v>1</v>
      </c>
      <c r="C7" t="s">
        <v>1025</v>
      </c>
      <c r="G7" t="str">
        <f t="shared" si="0"/>
        <v>Actuators1</v>
      </c>
      <c r="J7" t="s">
        <v>1039</v>
      </c>
      <c r="L7" s="14" t="str">
        <f t="shared" si="1"/>
        <v>@PART[*]:HAS[#kiwiBranch[Actuators],#kiwiTier[1]]:FOR[zKiwiTechTree]
{
    @TechRequired = primitiveConstruction
}</v>
      </c>
    </row>
    <row r="8" spans="1:12" x14ac:dyDescent="0.35">
      <c r="A8" t="s">
        <v>116</v>
      </c>
      <c r="B8">
        <f>VLOOKUP(Tbl_Actuators[[#This Row],[Actuators]],primary[[id]:[tier]],2,FALSE)</f>
        <v>2</v>
      </c>
      <c r="C8" t="s">
        <v>1025</v>
      </c>
      <c r="G8" t="str">
        <f t="shared" si="0"/>
        <v>Actuators2</v>
      </c>
      <c r="J8" t="s">
        <v>1164</v>
      </c>
      <c r="L8" s="14" t="str">
        <f t="shared" si="1"/>
        <v>@PART[*]:HAS[#kiwiBranch[Actuators],#kiwiTier[2]]:FOR[zKiwiTechTree]
{
    @TechRequired = earlyConstruction
}</v>
      </c>
    </row>
    <row r="9" spans="1:12" x14ac:dyDescent="0.35">
      <c r="A9" t="s">
        <v>13</v>
      </c>
      <c r="B9">
        <f>VLOOKUP(Tbl_Actuators[[#This Row],[Actuators]],primary[[id]:[tier]],2,FALSE)</f>
        <v>3</v>
      </c>
      <c r="C9" t="s">
        <v>1025</v>
      </c>
      <c r="G9" t="str">
        <f t="shared" si="0"/>
        <v>Actuators3</v>
      </c>
      <c r="J9" t="s">
        <v>1163</v>
      </c>
      <c r="L9" s="14" t="str">
        <f t="shared" si="1"/>
        <v>@PART[*]:HAS[#kiwiBranch[Actuators],#kiwiTier[3]]:FOR[zKiwiTechTree]
{
    @TechRequired = basicConstruction
}</v>
      </c>
    </row>
    <row r="10" spans="1:12" x14ac:dyDescent="0.35">
      <c r="A10" t="s">
        <v>25</v>
      </c>
      <c r="B10">
        <f>VLOOKUP(Tbl_Actuators[[#This Row],[Actuators]],primary[[id]:[tier]],2,FALSE)</f>
        <v>4</v>
      </c>
      <c r="C10" t="s">
        <v>1025</v>
      </c>
      <c r="G10" t="str">
        <f t="shared" si="0"/>
        <v>Actuators4</v>
      </c>
      <c r="J10" t="s">
        <v>1158</v>
      </c>
      <c r="L10" s="14" t="str">
        <f t="shared" si="1"/>
        <v>@PART[*]:HAS[#kiwiBranch[Actuators],#kiwiTier[4]]:FOR[zKiwiTechTree]
{
    @TechRequired = generalConstruction
}</v>
      </c>
    </row>
    <row r="11" spans="1:12" x14ac:dyDescent="0.35">
      <c r="A11" t="s">
        <v>41</v>
      </c>
      <c r="B11">
        <f>VLOOKUP(Tbl_Actuators[[#This Row],[Actuators]],primary[[id]:[tier]],2,FALSE)</f>
        <v>5</v>
      </c>
      <c r="C11" t="s">
        <v>1025</v>
      </c>
      <c r="G11" t="str">
        <f t="shared" si="0"/>
        <v>Actuators5</v>
      </c>
      <c r="J11" t="s">
        <v>1029</v>
      </c>
      <c r="L11" s="14" t="str">
        <f t="shared" si="1"/>
        <v>@PART[*]:HAS[#kiwiBranch[Actuators],#kiwiTier[5]]:FOR[zKiwiTechTree]
{
    @TechRequired = earlyActuators
}</v>
      </c>
    </row>
    <row r="12" spans="1:12" x14ac:dyDescent="0.35">
      <c r="A12" t="s">
        <v>64</v>
      </c>
      <c r="B12">
        <f>VLOOKUP(Tbl_Actuators[[#This Row],[Actuators]],primary[[id]:[tier]],2,FALSE)</f>
        <v>6</v>
      </c>
      <c r="C12" t="s">
        <v>1025</v>
      </c>
      <c r="G12" t="str">
        <f t="shared" si="0"/>
        <v>Actuators6</v>
      </c>
      <c r="J12" t="s">
        <v>1035</v>
      </c>
      <c r="L12" s="14" t="str">
        <f t="shared" si="1"/>
        <v>@PART[*]:HAS[#kiwiBranch[Actuators],#kiwiTier[6]]:FOR[zKiwiTechTree]
{
    @TechRequired = actuators
}</v>
      </c>
    </row>
    <row r="13" spans="1:12" x14ac:dyDescent="0.35">
      <c r="A13" t="s">
        <v>90</v>
      </c>
      <c r="B13">
        <f>VLOOKUP(Tbl_Actuators[[#This Row],[Actuators]],primary[[id]:[tier]],2,FALSE)</f>
        <v>7</v>
      </c>
      <c r="C13" t="s">
        <v>1025</v>
      </c>
      <c r="G13" t="str">
        <f t="shared" si="0"/>
        <v>Actuators7</v>
      </c>
      <c r="J13" t="s">
        <v>271</v>
      </c>
      <c r="L13" s="14" t="str">
        <f t="shared" si="1"/>
        <v>@PART[*]:HAS[#kiwiBranch[Actuators],#kiwiTier[7]]:FOR[zKiwiTechTree]
{
    @TechRequired = advActuators
}</v>
      </c>
    </row>
    <row r="14" spans="1:12" x14ac:dyDescent="0.35">
      <c r="A14" t="s">
        <v>130</v>
      </c>
      <c r="B14">
        <f>VLOOKUP(Tbl_Actuators[[#This Row],[Actuators]],primary[[id]:[tier]],2,FALSE)</f>
        <v>8</v>
      </c>
      <c r="C14" t="s">
        <v>1025</v>
      </c>
      <c r="G14" t="str">
        <f t="shared" si="0"/>
        <v>Actuators8</v>
      </c>
      <c r="J14" t="s">
        <v>1036</v>
      </c>
      <c r="L14" s="14" t="str">
        <f t="shared" si="1"/>
        <v>@PART[*]:HAS[#kiwiBranch[Actuators],#kiwiTier[8]]:FOR[zKiwiTechTree]
{
    @TechRequired = experimentalActuators
}</v>
      </c>
    </row>
    <row r="15" spans="1:12" x14ac:dyDescent="0.35">
      <c r="A15" t="s">
        <v>160</v>
      </c>
      <c r="B15">
        <f>VLOOKUP(Tbl_Actuators[[#This Row],[Actuators]],primary[[id]:[tier]],2,FALSE)</f>
        <v>9</v>
      </c>
      <c r="C15" t="s">
        <v>1025</v>
      </c>
      <c r="G15" t="str">
        <f t="shared" si="0"/>
        <v>Actuators9</v>
      </c>
      <c r="J15" t="s">
        <v>1037</v>
      </c>
      <c r="L15" s="14" t="str">
        <f t="shared" si="1"/>
        <v>@PART[*]:HAS[#kiwiBranch[Actuators],#kiwiTier[9]]:FOR[zKiwiTechTree]
{
    @TechRequired = offworldManufacturing
}</v>
      </c>
    </row>
    <row r="16" spans="1:12" x14ac:dyDescent="0.35">
      <c r="G16" t="str">
        <f t="shared" si="0"/>
        <v/>
      </c>
      <c r="J16" t="s">
        <v>462</v>
      </c>
      <c r="L16" s="14" t="str">
        <f t="shared" si="1"/>
        <v/>
      </c>
    </row>
    <row r="17" spans="1:12" x14ac:dyDescent="0.35">
      <c r="G17" t="str">
        <f t="shared" si="0"/>
        <v/>
      </c>
      <c r="J17" t="s">
        <v>1592</v>
      </c>
      <c r="L17" s="14" t="str">
        <f t="shared" si="1"/>
        <v/>
      </c>
    </row>
    <row r="18" spans="1:12" x14ac:dyDescent="0.35">
      <c r="A18" t="s">
        <v>1164</v>
      </c>
      <c r="B18" t="s">
        <v>247</v>
      </c>
      <c r="C18" t="s">
        <v>1165</v>
      </c>
      <c r="G18" t="str">
        <f t="shared" si="0"/>
        <v>TitleTier</v>
      </c>
      <c r="J18" t="s">
        <v>1137</v>
      </c>
      <c r="L18" s="14" t="str">
        <f t="shared" si="1"/>
        <v/>
      </c>
    </row>
    <row r="19" spans="1:12" x14ac:dyDescent="0.35">
      <c r="A19" s="18" t="s">
        <v>0</v>
      </c>
      <c r="B19">
        <f>VLOOKUP(Tbl_CockpitsCommercial[[#This Row],[CockpitsCommercial]],primary[[id]:[tier]],2,FALSE)</f>
        <v>0</v>
      </c>
      <c r="C19" t="s">
        <v>1164</v>
      </c>
      <c r="G19" t="str">
        <f t="shared" si="0"/>
        <v>CockpitsCommercial0</v>
      </c>
      <c r="J19" t="s">
        <v>1138</v>
      </c>
      <c r="L19" s="14" t="str">
        <f t="shared" si="1"/>
        <v>@PART[*]:HAS[#kiwiBranch[CockpitsCommercial],#kiwiTier[0]]:FOR[zKiwiTechTree]
{
    @TechRequired = start
}</v>
      </c>
    </row>
    <row r="20" spans="1:12" x14ac:dyDescent="0.35">
      <c r="A20" t="s">
        <v>115</v>
      </c>
      <c r="B20">
        <f>VLOOKUP(Tbl_CockpitsCommercial[[#This Row],[CockpitsCommercial]],primary[[id]:[tier]],2,FALSE)</f>
        <v>1</v>
      </c>
      <c r="C20" t="s">
        <v>1164</v>
      </c>
      <c r="G20" t="str">
        <f t="shared" si="0"/>
        <v>CockpitsCommercial1</v>
      </c>
      <c r="J20" t="s">
        <v>1139</v>
      </c>
      <c r="L20" s="14" t="str">
        <f t="shared" si="1"/>
        <v>@PART[*]:HAS[#kiwiBranch[CockpitsCommercial],#kiwiTier[1]]:FOR[zKiwiTechTree]
{
    @TechRequired = firstFlight
}</v>
      </c>
    </row>
    <row r="21" spans="1:12" x14ac:dyDescent="0.35">
      <c r="A21" t="s">
        <v>6</v>
      </c>
      <c r="B21">
        <f>VLOOKUP(Tbl_CockpitsCommercial[[#This Row],[CockpitsCommercial]],primary[[id]:[tier]],2,FALSE)</f>
        <v>2</v>
      </c>
      <c r="C21" t="s">
        <v>1164</v>
      </c>
      <c r="G21" t="str">
        <f t="shared" si="0"/>
        <v>CockpitsCommercial2</v>
      </c>
      <c r="J21" t="s">
        <v>1136</v>
      </c>
      <c r="L21" s="14" t="str">
        <f t="shared" si="1"/>
        <v>@PART[*]:HAS[#kiwiBranch[CockpitsCommercial],#kiwiTier[2]]:FOR[zKiwiTechTree]
{
    @TechRequired = earlyFlight
}</v>
      </c>
    </row>
    <row r="22" spans="1:12" x14ac:dyDescent="0.35">
      <c r="A22" t="s">
        <v>14</v>
      </c>
      <c r="B22">
        <f>VLOOKUP(Tbl_CockpitsCommercial[[#This Row],[CockpitsCommercial]],primary[[id]:[tier]],2,FALSE)</f>
        <v>3</v>
      </c>
      <c r="C22" t="s">
        <v>1164</v>
      </c>
      <c r="G22" t="str">
        <f t="shared" si="0"/>
        <v>CockpitsCommercial3</v>
      </c>
      <c r="J22" t="s">
        <v>1135</v>
      </c>
      <c r="L22" s="14" t="str">
        <f t="shared" si="1"/>
        <v>@PART[*]:HAS[#kiwiBranch[CockpitsCommercial],#kiwiTier[3]]:FOR[zKiwiTechTree]
{
    @TechRequired = stability
}</v>
      </c>
    </row>
    <row r="23" spans="1:12" x14ac:dyDescent="0.35">
      <c r="A23" t="s">
        <v>27</v>
      </c>
      <c r="B23">
        <f>VLOOKUP(Tbl_CockpitsCommercial[[#This Row],[CockpitsCommercial]],primary[[id]:[tier]],2,FALSE)</f>
        <v>4</v>
      </c>
      <c r="C23" t="s">
        <v>1164</v>
      </c>
      <c r="G23" t="str">
        <f t="shared" si="0"/>
        <v>CockpitsCommercial4</v>
      </c>
      <c r="J23" t="s">
        <v>1155</v>
      </c>
      <c r="L23" s="14" t="str">
        <f t="shared" si="1"/>
        <v>@PART[*]:HAS[#kiwiBranch[CockpitsCommercial],#kiwiTier[4]]:FOR[zKiwiTechTree]
{
    @TechRequired = aviation
}</v>
      </c>
    </row>
    <row r="24" spans="1:12" x14ac:dyDescent="0.35">
      <c r="A24" t="s">
        <v>45</v>
      </c>
      <c r="B24">
        <f>VLOOKUP(Tbl_CockpitsCommercial[[#This Row],[CockpitsCommercial]],primary[[id]:[tier]],2,FALSE)</f>
        <v>5</v>
      </c>
      <c r="C24" t="s">
        <v>1164</v>
      </c>
      <c r="G24" t="str">
        <f t="shared" si="0"/>
        <v>CockpitsCommercial5</v>
      </c>
      <c r="J24" t="s">
        <v>1151</v>
      </c>
      <c r="L24" s="14" t="str">
        <f t="shared" si="1"/>
        <v>@PART[*]:HAS[#kiwiBranch[CockpitsCommercial],#kiwiTier[5]]:FOR[zKiwiTechTree]
{
    @TechRequired = subsonicFlight
}</v>
      </c>
    </row>
    <row r="25" spans="1:12" x14ac:dyDescent="0.35">
      <c r="A25" t="s">
        <v>67</v>
      </c>
      <c r="B25">
        <f>VLOOKUP(Tbl_CockpitsCommercial[[#This Row],[CockpitsCommercial]],primary[[id]:[tier]],2,FALSE)</f>
        <v>6</v>
      </c>
      <c r="C25" t="s">
        <v>1164</v>
      </c>
      <c r="G25" t="str">
        <f t="shared" si="0"/>
        <v>CockpitsCommercial6</v>
      </c>
      <c r="J25" t="s">
        <v>1030</v>
      </c>
      <c r="L25" s="14" t="str">
        <f t="shared" si="1"/>
        <v>@PART[*]:HAS[#kiwiBranch[CockpitsCommercial],#kiwiTier[6]]:FOR[zKiwiTechTree]
{
    @TechRequired = efficientFlightSystems
}</v>
      </c>
    </row>
    <row r="26" spans="1:12" x14ac:dyDescent="0.35">
      <c r="A26" t="s">
        <v>93</v>
      </c>
      <c r="B26">
        <f>VLOOKUP(Tbl_CockpitsCommercial[[#This Row],[CockpitsCommercial]],primary[[id]:[tier]],2,FALSE)</f>
        <v>7</v>
      </c>
      <c r="C26" t="s">
        <v>1164</v>
      </c>
      <c r="G26" t="str">
        <f t="shared" si="0"/>
        <v>CockpitsCommercial7</v>
      </c>
      <c r="J26" t="s">
        <v>1149</v>
      </c>
      <c r="L26" s="14" t="str">
        <f t="shared" si="1"/>
        <v>@PART[*]:HAS[#kiwiBranch[CockpitsCommercial],#kiwiTier[7]]:FOR[zKiwiTechTree]
{
    @TechRequired = advancedFlightSystems
}</v>
      </c>
    </row>
    <row r="27" spans="1:12" x14ac:dyDescent="0.35">
      <c r="A27" t="s">
        <v>133</v>
      </c>
      <c r="B27">
        <f>VLOOKUP(Tbl_CockpitsCommercial[[#This Row],[CockpitsCommercial]],primary[[id]:[tier]],2,FALSE)</f>
        <v>8</v>
      </c>
      <c r="C27" t="s">
        <v>1164</v>
      </c>
      <c r="G27" t="str">
        <f t="shared" si="0"/>
        <v>CockpitsCommercial8</v>
      </c>
      <c r="J27" t="s">
        <v>1150</v>
      </c>
      <c r="L27" s="14" t="str">
        <f t="shared" si="1"/>
        <v>@PART[*]:HAS[#kiwiBranch[CockpitsCommercial],#kiwiTier[8]]:FOR[zKiwiTechTree]
{
    @TechRequired = specializedFlightSystems
}</v>
      </c>
    </row>
    <row r="28" spans="1:12" x14ac:dyDescent="0.35">
      <c r="A28" t="s">
        <v>157</v>
      </c>
      <c r="B28">
        <f>VLOOKUP(Tbl_CockpitsCommercial[[#This Row],[CockpitsCommercial]],primary[[id]:[tier]],2,FALSE)</f>
        <v>9</v>
      </c>
      <c r="C28" t="s">
        <v>1164</v>
      </c>
      <c r="G28" t="str">
        <f t="shared" si="0"/>
        <v>CockpitsCommercial9</v>
      </c>
      <c r="J28" t="s">
        <v>1154</v>
      </c>
      <c r="L28" s="14" t="str">
        <f t="shared" si="1"/>
        <v>@PART[*]:HAS[#kiwiBranch[CockpitsCommercial],#kiwiTier[9]]:FOR[zKiwiTechTree]
{
    @TechRequired = experimentalFlightSystems
}</v>
      </c>
    </row>
    <row r="29" spans="1:12" x14ac:dyDescent="0.35">
      <c r="G29" t="str">
        <f t="shared" si="0"/>
        <v/>
      </c>
      <c r="J29" t="s">
        <v>1159</v>
      </c>
      <c r="L29" s="14" t="str">
        <f t="shared" si="1"/>
        <v/>
      </c>
    </row>
    <row r="30" spans="1:12" x14ac:dyDescent="0.35">
      <c r="G30" t="str">
        <f t="shared" si="0"/>
        <v/>
      </c>
      <c r="J30" t="s">
        <v>1033</v>
      </c>
      <c r="L30" s="14" t="str">
        <f t="shared" si="1"/>
        <v/>
      </c>
    </row>
    <row r="31" spans="1:12" x14ac:dyDescent="0.35">
      <c r="A31" t="s">
        <v>1163</v>
      </c>
      <c r="B31" t="s">
        <v>247</v>
      </c>
      <c r="C31" t="s">
        <v>1165</v>
      </c>
      <c r="G31" t="str">
        <f t="shared" si="0"/>
        <v>TitleTier</v>
      </c>
      <c r="J31" t="s">
        <v>1134</v>
      </c>
      <c r="L31" s="14" t="str">
        <f t="shared" si="1"/>
        <v/>
      </c>
    </row>
    <row r="32" spans="1:12" x14ac:dyDescent="0.35">
      <c r="A32" s="18" t="s">
        <v>0</v>
      </c>
      <c r="B32">
        <f>VLOOKUP(Tbl_CockpitsNonCommercial[[#This Row],[CockpitsNonCommercial]],primary[[id]:[tier]],2,FALSE)</f>
        <v>0</v>
      </c>
      <c r="C32" t="s">
        <v>1163</v>
      </c>
      <c r="G32" t="str">
        <f t="shared" si="0"/>
        <v>CockpitsNonCommercial0</v>
      </c>
      <c r="J32" t="s">
        <v>1170</v>
      </c>
      <c r="L32" s="14" t="str">
        <f t="shared" si="1"/>
        <v>@PART[*]:HAS[#kiwiBranch[CockpitsNonCommercial],#kiwiTier[0]]:FOR[zKiwiTechTree]
{
    @TechRequired = start
}</v>
      </c>
    </row>
    <row r="33" spans="1:12" x14ac:dyDescent="0.35">
      <c r="A33" t="s">
        <v>115</v>
      </c>
      <c r="B33">
        <f>VLOOKUP(Tbl_CockpitsNonCommercial[[#This Row],[CockpitsNonCommercial]],primary[[id]:[tier]],2,FALSE)</f>
        <v>1</v>
      </c>
      <c r="C33" t="s">
        <v>1163</v>
      </c>
      <c r="G33" t="str">
        <f t="shared" si="0"/>
        <v>CockpitsNonCommercial1</v>
      </c>
      <c r="J33" t="s">
        <v>1147</v>
      </c>
      <c r="L33" s="14" t="str">
        <f t="shared" si="1"/>
        <v>@PART[*]:HAS[#kiwiBranch[CockpitsNonCommercial],#kiwiTier[1]]:FOR[zKiwiTechTree]
{
    @TechRequired = firstFlight
}</v>
      </c>
    </row>
    <row r="34" spans="1:12" x14ac:dyDescent="0.35">
      <c r="A34" t="s">
        <v>117</v>
      </c>
      <c r="B34">
        <f>VLOOKUP(Tbl_CockpitsNonCommercial[[#This Row],[CockpitsNonCommercial]],primary[[id]:[tier]],2,FALSE)</f>
        <v>2</v>
      </c>
      <c r="C34" t="s">
        <v>1163</v>
      </c>
      <c r="G34" t="str">
        <f t="shared" si="0"/>
        <v>CockpitsNonCommercial2</v>
      </c>
      <c r="J34" t="s">
        <v>1146</v>
      </c>
      <c r="L34" s="14" t="str">
        <f t="shared" si="1"/>
        <v>@PART[*]:HAS[#kiwiBranch[CockpitsNonCommercial],#kiwiTier[2]]:FOR[zKiwiTechTree]
{
    @TechRequired = testPilots
}</v>
      </c>
    </row>
    <row r="35" spans="1:12" x14ac:dyDescent="0.35">
      <c r="A35" t="s">
        <v>1026</v>
      </c>
      <c r="B35">
        <f>VLOOKUP(Tbl_CockpitsNonCommercial[[#This Row],[CockpitsNonCommercial]],primary[[id]:[tier]],2,FALSE)</f>
        <v>3</v>
      </c>
      <c r="C35" t="s">
        <v>1163</v>
      </c>
      <c r="G35" t="str">
        <f t="shared" si="0"/>
        <v>CockpitsNonCommercial3</v>
      </c>
      <c r="J35" t="s">
        <v>1145</v>
      </c>
      <c r="L35" s="14" t="str">
        <f t="shared" si="1"/>
        <v>@PART[*]:HAS[#kiwiBranch[CockpitsNonCommercial],#kiwiTier[3]]:FOR[zKiwiTechTree]
{
    @TechRequired = nonCommercialFlight
}</v>
      </c>
    </row>
    <row r="36" spans="1:12" x14ac:dyDescent="0.35">
      <c r="A36" t="s">
        <v>118</v>
      </c>
      <c r="B36">
        <f>VLOOKUP(Tbl_CockpitsNonCommercial[[#This Row],[CockpitsNonCommercial]],primary[[id]:[tier]],2,FALSE)</f>
        <v>4</v>
      </c>
      <c r="C36" t="s">
        <v>1163</v>
      </c>
      <c r="G36" t="str">
        <f t="shared" si="0"/>
        <v>CockpitsNonCommercial4</v>
      </c>
      <c r="J36" t="s">
        <v>1143</v>
      </c>
      <c r="L36" s="14" t="str">
        <f t="shared" si="1"/>
        <v>@PART[*]:HAS[#kiwiBranch[CockpitsNonCommercial],#kiwiTier[4]]:FOR[zKiwiTechTree]
{
    @TechRequired = airLaunch
}</v>
      </c>
    </row>
    <row r="37" spans="1:12" x14ac:dyDescent="0.35">
      <c r="A37" t="s">
        <v>42</v>
      </c>
      <c r="B37">
        <f>VLOOKUP(Tbl_CockpitsNonCommercial[[#This Row],[CockpitsNonCommercial]],primary[[id]:[tier]],2,FALSE)</f>
        <v>5</v>
      </c>
      <c r="C37" t="s">
        <v>1163</v>
      </c>
      <c r="G37" t="str">
        <f t="shared" si="0"/>
        <v>CockpitsNonCommercial5</v>
      </c>
      <c r="J37" t="s">
        <v>1144</v>
      </c>
      <c r="L37" s="14" t="str">
        <f t="shared" si="1"/>
        <v>@PART[*]:HAS[#kiwiBranch[CockpitsNonCommercial],#kiwiTier[5]]:FOR[zKiwiTechTree]
{
    @TechRequired = streamlinedFlight
}</v>
      </c>
    </row>
    <row r="38" spans="1:12" x14ac:dyDescent="0.35">
      <c r="A38" t="s">
        <v>65</v>
      </c>
      <c r="B38">
        <f>VLOOKUP(Tbl_CockpitsNonCommercial[[#This Row],[CockpitsNonCommercial]],primary[[id]:[tier]],2,FALSE)</f>
        <v>6</v>
      </c>
      <c r="C38" t="s">
        <v>1163</v>
      </c>
      <c r="G38" t="str">
        <f t="shared" si="0"/>
        <v>CockpitsNonCommercial6</v>
      </c>
      <c r="J38" t="s">
        <v>1588</v>
      </c>
      <c r="L38" s="14" t="str">
        <f t="shared" si="1"/>
        <v>@PART[*]:HAS[#kiwiBranch[CockpitsNonCommercial],#kiwiTier[6]]:FOR[zKiwiTechTree]
{
    @TechRequired = supersonicFlight
}</v>
      </c>
    </row>
    <row r="39" spans="1:12" x14ac:dyDescent="0.35">
      <c r="A39" t="s">
        <v>91</v>
      </c>
      <c r="B39">
        <f>VLOOKUP(Tbl_CockpitsNonCommercial[[#This Row],[CockpitsNonCommercial]],primary[[id]:[tier]],2,FALSE)</f>
        <v>7</v>
      </c>
      <c r="C39" t="s">
        <v>1163</v>
      </c>
      <c r="G39" t="str">
        <f t="shared" si="0"/>
        <v>CockpitsNonCommercial7</v>
      </c>
      <c r="J39" t="s">
        <v>1590</v>
      </c>
      <c r="L39" s="14" t="str">
        <f t="shared" si="1"/>
        <v>@PART[*]:HAS[#kiwiBranch[CockpitsNonCommercial],#kiwiTier[7]]:FOR[zKiwiTechTree]
{
    @TechRequired = highAltitudeFlight
}</v>
      </c>
    </row>
    <row r="40" spans="1:12" x14ac:dyDescent="0.35">
      <c r="A40" t="s">
        <v>131</v>
      </c>
      <c r="B40">
        <f>VLOOKUP(Tbl_CockpitsNonCommercial[[#This Row],[CockpitsNonCommercial]],primary[[id]:[tier]],2,FALSE)</f>
        <v>8</v>
      </c>
      <c r="C40" t="s">
        <v>1163</v>
      </c>
      <c r="G40" t="str">
        <f t="shared" si="0"/>
        <v>CockpitsNonCommercial8</v>
      </c>
      <c r="J40" t="s">
        <v>1607</v>
      </c>
      <c r="L40" s="14" t="str">
        <f t="shared" si="1"/>
        <v>@PART[*]:HAS[#kiwiBranch[CockpitsNonCommercial],#kiwiTier[8]]:FOR[zKiwiTechTree]
{
    @TechRequired = hypersonicFlight
}</v>
      </c>
    </row>
    <row r="41" spans="1:12" x14ac:dyDescent="0.35">
      <c r="A41" t="s">
        <v>161</v>
      </c>
      <c r="B41">
        <f>VLOOKUP(Tbl_CockpitsNonCommercial[[#This Row],[CockpitsNonCommercial]],primary[[id]:[tier]],2,FALSE)</f>
        <v>9</v>
      </c>
      <c r="C41" t="s">
        <v>1163</v>
      </c>
      <c r="G41" t="str">
        <f t="shared" si="0"/>
        <v>CockpitsNonCommercial9</v>
      </c>
      <c r="J41" t="s">
        <v>1589</v>
      </c>
      <c r="L41" s="14" t="str">
        <f t="shared" si="1"/>
        <v>@PART[*]:HAS[#kiwiBranch[CockpitsNonCommercial],#kiwiTier[9]]:FOR[zKiwiTechTree]
{
    @TechRequired = aerospaceTech
}</v>
      </c>
    </row>
    <row r="42" spans="1:12" x14ac:dyDescent="0.35">
      <c r="A42" t="s">
        <v>204</v>
      </c>
      <c r="B42">
        <f>VLOOKUP(Tbl_CockpitsNonCommercial[[#This Row],[CockpitsNonCommercial]],primary[[id]:[tier]],2,FALSE)</f>
        <v>10</v>
      </c>
      <c r="C42" t="s">
        <v>1163</v>
      </c>
      <c r="G42" t="str">
        <f t="shared" si="0"/>
        <v>CockpitsNonCommercial10</v>
      </c>
      <c r="J42" t="s">
        <v>1152</v>
      </c>
      <c r="L42" s="14" t="str">
        <f t="shared" si="1"/>
        <v>@PART[*]:HAS[#kiwiBranch[CockpitsNonCommercial],#kiwiTier[10]]:FOR[zKiwiTechTree]
{
    @TechRequired = experimentalAerospaceTech
}</v>
      </c>
    </row>
    <row r="43" spans="1:12" x14ac:dyDescent="0.35">
      <c r="G43" t="str">
        <f t="shared" si="0"/>
        <v/>
      </c>
      <c r="J43" t="s">
        <v>1132</v>
      </c>
      <c r="L43" s="14" t="str">
        <f t="shared" si="1"/>
        <v/>
      </c>
    </row>
    <row r="44" spans="1:12" x14ac:dyDescent="0.35">
      <c r="G44" t="str">
        <f t="shared" si="0"/>
        <v/>
      </c>
      <c r="J44" t="s">
        <v>1161</v>
      </c>
      <c r="L44" s="14" t="str">
        <f t="shared" si="1"/>
        <v/>
      </c>
    </row>
    <row r="45" spans="1:12" x14ac:dyDescent="0.35">
      <c r="A45" t="s">
        <v>1589</v>
      </c>
      <c r="B45" t="s">
        <v>247</v>
      </c>
      <c r="C45" t="s">
        <v>1165</v>
      </c>
      <c r="D45" t="s">
        <v>1242</v>
      </c>
      <c r="E45" t="s">
        <v>1253</v>
      </c>
      <c r="G45" t="str">
        <f t="shared" si="0"/>
        <v>TitleTier</v>
      </c>
      <c r="J45" t="s">
        <v>1141</v>
      </c>
      <c r="L45" s="14" t="str">
        <f t="shared" si="1"/>
        <v/>
      </c>
    </row>
    <row r="46" spans="1:12" x14ac:dyDescent="0.35">
      <c r="A46" s="18" t="s">
        <v>0</v>
      </c>
      <c r="B46">
        <f>VLOOKUP(Tbl_PropulsionTurboJet[[#This Row],[PropulsionTurboJet]],primary[[id]:[tier]],2,FALSE)</f>
        <v>0</v>
      </c>
      <c r="C46" t="s">
        <v>1589</v>
      </c>
      <c r="D46" s="18" t="s">
        <v>0</v>
      </c>
      <c r="E46" s="18" t="s">
        <v>0</v>
      </c>
      <c r="G46" t="str">
        <f t="shared" si="0"/>
        <v>PropulsionTurboJet0</v>
      </c>
      <c r="J46" t="s">
        <v>1142</v>
      </c>
      <c r="L46" s="14" t="str">
        <f t="shared" si="1"/>
        <v>@PART[*]:HAS[#kiwiBranch[PropulsionTurboJet],#kiwiTier[0]]:FOR[zKiwiTechTree]
{
    @TechRequired = start
}</v>
      </c>
    </row>
    <row r="47" spans="1:12" x14ac:dyDescent="0.35">
      <c r="A47" t="s">
        <v>115</v>
      </c>
      <c r="B47">
        <f>VLOOKUP(Tbl_PropulsionTurboJet[[#This Row],[PropulsionTurboJet]],primary[[id]:[tier]],2,FALSE)</f>
        <v>1</v>
      </c>
      <c r="C47" t="s">
        <v>1589</v>
      </c>
      <c r="D47" t="s">
        <v>115</v>
      </c>
      <c r="E47" t="s">
        <v>115</v>
      </c>
      <c r="G47" t="str">
        <f t="shared" si="0"/>
        <v>PropulsionTurboJet1</v>
      </c>
      <c r="J47" t="s">
        <v>1140</v>
      </c>
      <c r="L47" s="14" t="str">
        <f t="shared" si="1"/>
        <v>@PART[*]:HAS[#kiwiBranch[PropulsionTurboJet],#kiwiTier[1]]:FOR[zKiwiTechTree]
{
    @TechRequired = firstFlight
}</v>
      </c>
    </row>
    <row r="48" spans="1:12" x14ac:dyDescent="0.35">
      <c r="A48" t="s">
        <v>117</v>
      </c>
      <c r="B48">
        <f>VLOOKUP(Tbl_PropulsionTurboJet[[#This Row],[PropulsionTurboJet]],primary[[id]:[tier]],2,FALSE)</f>
        <v>2</v>
      </c>
      <c r="C48" t="s">
        <v>1589</v>
      </c>
      <c r="D48" t="s">
        <v>117</v>
      </c>
      <c r="E48" t="s">
        <v>117</v>
      </c>
      <c r="G48" t="str">
        <f t="shared" si="0"/>
        <v>PropulsionTurboJet2</v>
      </c>
      <c r="J48" t="s">
        <v>1167</v>
      </c>
      <c r="L48" s="14" t="str">
        <f t="shared" si="1"/>
        <v>@PART[*]:HAS[#kiwiBranch[PropulsionTurboJet],#kiwiTier[2]]:FOR[zKiwiTechTree]
{
    @TechRequired = testPilots
}</v>
      </c>
    </row>
    <row r="49" spans="1:12" x14ac:dyDescent="0.35">
      <c r="A49" t="s">
        <v>1026</v>
      </c>
      <c r="B49">
        <f>VLOOKUP(Tbl_PropulsionTurboJet[[#This Row],[PropulsionTurboJet]],primary[[id]:[tier]],2,FALSE)</f>
        <v>3</v>
      </c>
      <c r="C49" t="s">
        <v>1589</v>
      </c>
      <c r="D49" t="s">
        <v>1026</v>
      </c>
      <c r="E49" t="s">
        <v>1026</v>
      </c>
      <c r="G49" t="str">
        <f t="shared" si="0"/>
        <v>PropulsionTurboJet3</v>
      </c>
      <c r="J49" t="s">
        <v>1153</v>
      </c>
      <c r="L49" s="14" t="str">
        <f t="shared" si="1"/>
        <v>@PART[*]:HAS[#kiwiBranch[PropulsionTurboJet],#kiwiTier[3]]:FOR[zKiwiTechTree]
{
    @TechRequired = nonCommercialFlight
}</v>
      </c>
    </row>
    <row r="50" spans="1:12" x14ac:dyDescent="0.35">
      <c r="A50" t="s">
        <v>118</v>
      </c>
      <c r="B50">
        <f>VLOOKUP(Tbl_PropulsionTurboJet[[#This Row],[PropulsionTurboJet]],primary[[id]:[tier]],2,FALSE)</f>
        <v>4</v>
      </c>
      <c r="C50" t="s">
        <v>1589</v>
      </c>
      <c r="D50" t="s">
        <v>118</v>
      </c>
      <c r="E50" t="s">
        <v>118</v>
      </c>
      <c r="G50" t="str">
        <f t="shared" si="0"/>
        <v>PropulsionTurboJet4</v>
      </c>
      <c r="J50" t="s">
        <v>1169</v>
      </c>
      <c r="L50" s="14" t="str">
        <f t="shared" si="1"/>
        <v>@PART[*]:HAS[#kiwiBranch[PropulsionTurboJet],#kiwiTier[4]]:FOR[zKiwiTechTree]
{
    @TechRequired = airLaunch
}</v>
      </c>
    </row>
    <row r="51" spans="1:12" x14ac:dyDescent="0.35">
      <c r="A51" t="s">
        <v>42</v>
      </c>
      <c r="B51">
        <f>VLOOKUP(Tbl_PropulsionTurboJet[[#This Row],[PropulsionTurboJet]],primary[[id]:[tier]],2,FALSE)</f>
        <v>5</v>
      </c>
      <c r="C51" t="s">
        <v>1589</v>
      </c>
      <c r="D51" t="s">
        <v>42</v>
      </c>
      <c r="E51" t="s">
        <v>42</v>
      </c>
      <c r="G51" t="str">
        <f t="shared" si="0"/>
        <v>PropulsionTurboJet5</v>
      </c>
      <c r="J51" t="s">
        <v>1168</v>
      </c>
      <c r="L51" s="14" t="str">
        <f t="shared" si="1"/>
        <v>@PART[*]:HAS[#kiwiBranch[PropulsionTurboJet],#kiwiTier[5]]:FOR[zKiwiTechTree]
{
    @TechRequired = streamlinedFlight
}</v>
      </c>
    </row>
    <row r="52" spans="1:12" x14ac:dyDescent="0.35">
      <c r="A52" t="s">
        <v>65</v>
      </c>
      <c r="B52">
        <f>VLOOKUP(Tbl_PropulsionTurboJet[[#This Row],[PropulsionTurboJet]],primary[[id]:[tier]],2,FALSE)</f>
        <v>6</v>
      </c>
      <c r="C52" t="s">
        <v>1589</v>
      </c>
      <c r="D52" t="s">
        <v>65</v>
      </c>
      <c r="E52" t="s">
        <v>65</v>
      </c>
      <c r="G52" t="str">
        <f t="shared" si="0"/>
        <v>PropulsionTurboJet6</v>
      </c>
      <c r="J52" t="s">
        <v>1591</v>
      </c>
      <c r="L52" s="14" t="str">
        <f t="shared" si="1"/>
        <v>@PART[*]:HAS[#kiwiBranch[PropulsionTurboJet],#kiwiTier[6]]:FOR[zKiwiTechTree]
{
    @TechRequired = supersonicFlight
}</v>
      </c>
    </row>
    <row r="53" spans="1:12" x14ac:dyDescent="0.35">
      <c r="A53" t="s">
        <v>91</v>
      </c>
      <c r="B53">
        <f>VLOOKUP(Tbl_PropulsionTurboJet[[#This Row],[PropulsionTurboJet]],primary[[id]:[tier]],2,FALSE)</f>
        <v>7</v>
      </c>
      <c r="C53" t="s">
        <v>1589</v>
      </c>
      <c r="D53" t="s">
        <v>91</v>
      </c>
      <c r="E53" t="s">
        <v>91</v>
      </c>
      <c r="G53" t="str">
        <f t="shared" si="0"/>
        <v>PropulsionTurboJet7</v>
      </c>
      <c r="J53" t="s">
        <v>1038</v>
      </c>
      <c r="L53" s="14" t="str">
        <f t="shared" si="1"/>
        <v>@PART[*]:HAS[#kiwiBranch[PropulsionTurboJet],#kiwiTier[7]]:FOR[zKiwiTechTree]
{
    @TechRequired = highAltitudeFlight
}</v>
      </c>
    </row>
    <row r="54" spans="1:12" x14ac:dyDescent="0.35">
      <c r="A54" t="s">
        <v>131</v>
      </c>
      <c r="B54">
        <f>VLOOKUP(Tbl_PropulsionTurboJet[[#This Row],[PropulsionTurboJet]],primary[[id]:[tier]],2,FALSE)</f>
        <v>8</v>
      </c>
      <c r="C54" t="s">
        <v>1589</v>
      </c>
      <c r="D54" t="s">
        <v>131</v>
      </c>
      <c r="E54" t="s">
        <v>131</v>
      </c>
      <c r="G54" t="str">
        <f t="shared" si="0"/>
        <v>PropulsionTurboJet8</v>
      </c>
      <c r="J54" t="s">
        <v>1133</v>
      </c>
      <c r="L54" s="14" t="str">
        <f t="shared" si="1"/>
        <v>@PART[*]:HAS[#kiwiBranch[PropulsionTurboJet],#kiwiTier[8]]:FOR[zKiwiTechTree]
{
    @TechRequired = hypersonicFlight
}</v>
      </c>
    </row>
    <row r="55" spans="1:12" x14ac:dyDescent="0.35">
      <c r="A55" t="s">
        <v>161</v>
      </c>
      <c r="B55">
        <f>VLOOKUP(Tbl_PropulsionTurboJet[[#This Row],[PropulsionTurboJet]],primary[[id]:[tier]],2,FALSE)</f>
        <v>9</v>
      </c>
      <c r="C55" t="s">
        <v>1589</v>
      </c>
      <c r="D55" t="s">
        <v>161</v>
      </c>
      <c r="E55" t="s">
        <v>161</v>
      </c>
      <c r="G55" t="str">
        <f t="shared" si="0"/>
        <v>PropulsionTurboJet9</v>
      </c>
      <c r="J55" t="s">
        <v>1157</v>
      </c>
      <c r="L55" s="14" t="str">
        <f t="shared" si="1"/>
        <v>@PART[*]:HAS[#kiwiBranch[PropulsionTurboJet],#kiwiTier[9]]:FOR[zKiwiTechTree]
{
    @TechRequired = aerospaceTech
}</v>
      </c>
    </row>
    <row r="56" spans="1:12" x14ac:dyDescent="0.35">
      <c r="A56" t="s">
        <v>204</v>
      </c>
      <c r="B56">
        <f>VLOOKUP(Tbl_PropulsionTurboJet[[#This Row],[PropulsionTurboJet]],primary[[id]:[tier]],2,FALSE)</f>
        <v>10</v>
      </c>
      <c r="C56" t="s">
        <v>1589</v>
      </c>
      <c r="D56" t="s">
        <v>204</v>
      </c>
      <c r="E56" t="s">
        <v>204</v>
      </c>
      <c r="G56" t="str">
        <f t="shared" si="0"/>
        <v>PropulsionTurboJet10</v>
      </c>
      <c r="J56" t="s">
        <v>1160</v>
      </c>
      <c r="L56" s="14" t="str">
        <f t="shared" si="1"/>
        <v>@PART[*]:HAS[#kiwiBranch[PropulsionTurboJet],#kiwiTier[10]]:FOR[zKiwiTechTree]
{
    @TechRequired = experimentalAerospaceTech
}</v>
      </c>
    </row>
    <row r="57" spans="1:12" x14ac:dyDescent="0.35">
      <c r="G57" t="str">
        <f t="shared" si="0"/>
        <v/>
      </c>
      <c r="J57" t="s">
        <v>1032</v>
      </c>
      <c r="L57" s="14" t="str">
        <f>IF(ISNUMBER(B57)=TRUE,_xlfn.CONCAT("@PART[*]:HAS[#kiwiBranch[",C57,"],#kiwiTier[",B57,"]]:FOR[zKiwiTechTree]",CHAR(10),"{",CHAR(10),"    @TechRequired = ",A57,CHAR(10),"}"),"")</f>
        <v/>
      </c>
    </row>
    <row r="58" spans="1:12" x14ac:dyDescent="0.35">
      <c r="G58" t="str">
        <f t="shared" si="0"/>
        <v/>
      </c>
      <c r="J58" t="s">
        <v>1028</v>
      </c>
      <c r="L58" s="14" t="str">
        <f>IF(ISNUMBER(B58)=TRUE,_xlfn.CONCAT("@PART[*]:HAS[#kiwiBranch[",C58,"],#kiwiTier[",B58,"]]:FOR[zKiwiTechTree]",CHAR(10),"{",CHAR(10),"    @TechRequired = ",A58,CHAR(10),"}"),"")</f>
        <v/>
      </c>
    </row>
    <row r="59" spans="1:12" x14ac:dyDescent="0.35">
      <c r="A59" t="s">
        <v>1590</v>
      </c>
      <c r="B59" t="s">
        <v>247</v>
      </c>
      <c r="C59" t="s">
        <v>1165</v>
      </c>
      <c r="D59" t="s">
        <v>1242</v>
      </c>
      <c r="E59" t="s">
        <v>1253</v>
      </c>
      <c r="G59" t="str">
        <f t="shared" si="0"/>
        <v>TitleTier</v>
      </c>
      <c r="J59" t="s">
        <v>1034</v>
      </c>
      <c r="L59" s="14" t="str">
        <f>IF(ISNUMBER(B59)=TRUE,_xlfn.CONCAT("@PART[*]:HAS[#kiwiBranch[",C59,"],#kiwiTier[",B59,"]]:FOR[zKiwiTechTree]",CHAR(10),"{",CHAR(10),"    @TechRequired = ",A59,CHAR(10),"}"),"")</f>
        <v/>
      </c>
    </row>
    <row r="60" spans="1:12" x14ac:dyDescent="0.35">
      <c r="A60" s="18" t="s">
        <v>0</v>
      </c>
      <c r="B60">
        <f>VLOOKUP(Tbl_PropulsionTurboFan[[#This Row],[PropulsionTurboFan]],primary[[id]:[tier]],2,FALSE)</f>
        <v>0</v>
      </c>
      <c r="C60" t="s">
        <v>1590</v>
      </c>
      <c r="D60" s="18" t="s">
        <v>0</v>
      </c>
      <c r="E60" s="18" t="s">
        <v>0</v>
      </c>
      <c r="G60" t="str">
        <f t="shared" si="0"/>
        <v>PropulsionTurboFan0</v>
      </c>
      <c r="J60" t="s">
        <v>1156</v>
      </c>
      <c r="L60" s="14" t="str">
        <f>IF(ISNUMBER(B60)=TRUE,_xlfn.CONCAT("@PART[*]:HAS[#kiwiBranch[",C60,"],#kiwiTier[",B60,"]]:FOR[zKiwiTechTree]",CHAR(10),"{",CHAR(10),"    @TechRequired = ",A60,CHAR(10),"}"),"")</f>
        <v>@PART[*]:HAS[#kiwiBranch[PropulsionTurboFan],#kiwiTier[0]]:FOR[zKiwiTechTree]
{
    @TechRequired = start
}</v>
      </c>
    </row>
    <row r="61" spans="1:12" x14ac:dyDescent="0.35">
      <c r="A61" t="s">
        <v>115</v>
      </c>
      <c r="B61">
        <f>VLOOKUP(Tbl_PropulsionTurboFan[[#This Row],[PropulsionTurboFan]],primary[[id]:[tier]],2,FALSE)</f>
        <v>1</v>
      </c>
      <c r="C61" t="s">
        <v>1590</v>
      </c>
      <c r="D61" t="s">
        <v>115</v>
      </c>
      <c r="E61" t="s">
        <v>115</v>
      </c>
      <c r="G61" t="str">
        <f t="shared" si="0"/>
        <v>PropulsionTurboFan1</v>
      </c>
      <c r="J61" t="s">
        <v>1171</v>
      </c>
      <c r="L61" s="14" t="str">
        <f>IF(ISNUMBER(B61)=TRUE,_xlfn.CONCAT("@PART[*]:HAS[#kiwiBranch[",C61,"],#kiwiTier[",B61,"]]:FOR[zKiwiTechTree]",CHAR(10),"{",CHAR(10),"    @TechRequired = ",A61,CHAR(10),"}"),"")</f>
        <v>@PART[*]:HAS[#kiwiBranch[PropulsionTurboFan],#kiwiTier[1]]:FOR[zKiwiTechTree]
{
    @TechRequired = firstFlight
}</v>
      </c>
    </row>
    <row r="62" spans="1:12" x14ac:dyDescent="0.35">
      <c r="A62" t="s">
        <v>6</v>
      </c>
      <c r="B62">
        <f>VLOOKUP(Tbl_PropulsionTurboFan[[#This Row],[PropulsionTurboFan]],primary[[id]:[tier]],2,FALSE)</f>
        <v>2</v>
      </c>
      <c r="C62" t="s">
        <v>1590</v>
      </c>
      <c r="D62" t="s">
        <v>6</v>
      </c>
      <c r="E62" t="s">
        <v>6</v>
      </c>
      <c r="G62" t="str">
        <f t="shared" si="0"/>
        <v>PropulsionTurboFan2</v>
      </c>
      <c r="L62" s="14" t="str">
        <f>IF(ISNUMBER(B62)=TRUE,_xlfn.CONCAT("@PART[*]:HAS[#kiwiBranch[",C62,"],#kiwiTier[",B62,"]]:FOR[zKiwiTechTree]",CHAR(10),"{",CHAR(10),"    @TechRequired = ",A62,CHAR(10),"}"),"")</f>
        <v>@PART[*]:HAS[#kiwiBranch[PropulsionTurboFan],#kiwiTier[2]]:FOR[zKiwiTechTree]
{
    @TechRequired = earlyFlight
}</v>
      </c>
    </row>
    <row r="63" spans="1:12" x14ac:dyDescent="0.35">
      <c r="A63" t="s">
        <v>14</v>
      </c>
      <c r="B63">
        <f>VLOOKUP(Tbl_PropulsionTurboFan[[#This Row],[PropulsionTurboFan]],primary[[id]:[tier]],2,FALSE)</f>
        <v>3</v>
      </c>
      <c r="C63" t="s">
        <v>1590</v>
      </c>
      <c r="D63" t="s">
        <v>14</v>
      </c>
      <c r="E63" t="s">
        <v>14</v>
      </c>
      <c r="G63" t="str">
        <f t="shared" si="0"/>
        <v>PropulsionTurboFan3</v>
      </c>
      <c r="L63" s="14" t="str">
        <f>IF(ISNUMBER(B63)=TRUE,_xlfn.CONCAT("@PART[*]:HAS[#kiwiBranch[",C63,"],#kiwiTier[",B63,"]]:FOR[zKiwiTechTree]",CHAR(10),"{",CHAR(10),"    @TechRequired = ",A63,CHAR(10),"}"),"")</f>
        <v>@PART[*]:HAS[#kiwiBranch[PropulsionTurboFan],#kiwiTier[3]]:FOR[zKiwiTechTree]
{
    @TechRequired = stability
}</v>
      </c>
    </row>
    <row r="64" spans="1:12" x14ac:dyDescent="0.35">
      <c r="A64" t="s">
        <v>27</v>
      </c>
      <c r="B64">
        <f>VLOOKUP(Tbl_PropulsionTurboFan[[#This Row],[PropulsionTurboFan]],primary[[id]:[tier]],2,FALSE)</f>
        <v>4</v>
      </c>
      <c r="C64" t="s">
        <v>1590</v>
      </c>
      <c r="D64" t="s">
        <v>27</v>
      </c>
      <c r="E64" t="s">
        <v>27</v>
      </c>
      <c r="G64" t="str">
        <f t="shared" si="0"/>
        <v>PropulsionTurboFan4</v>
      </c>
      <c r="L64" s="14" t="str">
        <f>IF(ISNUMBER(B64)=TRUE,_xlfn.CONCAT("@PART[*]:HAS[#kiwiBranch[",C64,"],#kiwiTier[",B64,"]]:FOR[zKiwiTechTree]",CHAR(10),"{",CHAR(10),"    @TechRequired = ",A64,CHAR(10),"}"),"")</f>
        <v>@PART[*]:HAS[#kiwiBranch[PropulsionTurboFan],#kiwiTier[4]]:FOR[zKiwiTechTree]
{
    @TechRequired = aviation
}</v>
      </c>
    </row>
    <row r="65" spans="1:12" x14ac:dyDescent="0.35">
      <c r="A65" t="s">
        <v>45</v>
      </c>
      <c r="B65">
        <f>VLOOKUP(Tbl_PropulsionTurboFan[[#This Row],[PropulsionTurboFan]],primary[[id]:[tier]],2,FALSE)</f>
        <v>5</v>
      </c>
      <c r="C65" t="s">
        <v>1590</v>
      </c>
      <c r="D65" t="s">
        <v>45</v>
      </c>
      <c r="E65" t="s">
        <v>45</v>
      </c>
      <c r="G65" t="str">
        <f t="shared" si="0"/>
        <v>PropulsionTurboFan5</v>
      </c>
      <c r="L65" s="14" t="str">
        <f>IF(ISNUMBER(B65)=TRUE,_xlfn.CONCAT("@PART[*]:HAS[#kiwiBranch[",C65,"],#kiwiTier[",B65,"]]:FOR[zKiwiTechTree]",CHAR(10),"{",CHAR(10),"    @TechRequired = ",A65,CHAR(10),"}"),"")</f>
        <v>@PART[*]:HAS[#kiwiBranch[PropulsionTurboFan],#kiwiTier[5]]:FOR[zKiwiTechTree]
{
    @TechRequired = subsonicFlight
}</v>
      </c>
    </row>
    <row r="66" spans="1:12" x14ac:dyDescent="0.35">
      <c r="A66" t="s">
        <v>67</v>
      </c>
      <c r="B66">
        <f>VLOOKUP(Tbl_PropulsionTurboFan[[#This Row],[PropulsionTurboFan]],primary[[id]:[tier]],2,FALSE)</f>
        <v>6</v>
      </c>
      <c r="C66" t="s">
        <v>1590</v>
      </c>
      <c r="D66" t="s">
        <v>67</v>
      </c>
      <c r="E66" t="s">
        <v>67</v>
      </c>
      <c r="G66" t="str">
        <f t="shared" ref="G66:G69" si="2">_xlfn.CONCAT(C66,B66)</f>
        <v>PropulsionTurboFan6</v>
      </c>
      <c r="L66" s="14" t="str">
        <f>IF(ISNUMBER(B66)=TRUE,_xlfn.CONCAT("@PART[*]:HAS[#kiwiBranch[",C66,"],#kiwiTier[",B66,"]]:FOR[zKiwiTechTree]",CHAR(10),"{",CHAR(10),"    @TechRequired = ",A66,CHAR(10),"}"),"")</f>
        <v>@PART[*]:HAS[#kiwiBranch[PropulsionTurboFan],#kiwiTier[6]]:FOR[zKiwiTechTree]
{
    @TechRequired = efficientFlightSystems
}</v>
      </c>
    </row>
    <row r="67" spans="1:12" x14ac:dyDescent="0.35">
      <c r="A67" t="s">
        <v>93</v>
      </c>
      <c r="B67">
        <f>VLOOKUP(Tbl_PropulsionTurboFan[[#This Row],[PropulsionTurboFan]],primary[[id]:[tier]],2,FALSE)</f>
        <v>7</v>
      </c>
      <c r="C67" t="s">
        <v>1590</v>
      </c>
      <c r="D67" t="s">
        <v>93</v>
      </c>
      <c r="E67" t="s">
        <v>93</v>
      </c>
      <c r="G67" t="str">
        <f t="shared" si="2"/>
        <v>PropulsionTurboFan7</v>
      </c>
      <c r="L67" s="14" t="str">
        <f t="shared" ref="L67:L82" si="3">IF(ISNUMBER(B67)=TRUE,_xlfn.CONCAT("@PART[*]:HAS[#kiwiBranch[",C67,"],#kiwiTier[",B67,"]]:FOR[zKiwiTechTree]",CHAR(10),"{",CHAR(10),"    @TechRequired = ",A67,CHAR(10),"}"),"")</f>
        <v>@PART[*]:HAS[#kiwiBranch[PropulsionTurboFan],#kiwiTier[7]]:FOR[zKiwiTechTree]
{
    @TechRequired = advancedFlightSystems
}</v>
      </c>
    </row>
    <row r="68" spans="1:12" x14ac:dyDescent="0.35">
      <c r="A68" t="s">
        <v>133</v>
      </c>
      <c r="B68">
        <f>VLOOKUP(Tbl_PropulsionTurboFan[[#This Row],[PropulsionTurboFan]],primary[[id]:[tier]],2,FALSE)</f>
        <v>8</v>
      </c>
      <c r="C68" t="s">
        <v>1590</v>
      </c>
      <c r="D68" t="s">
        <v>133</v>
      </c>
      <c r="E68" t="s">
        <v>133</v>
      </c>
      <c r="G68" t="str">
        <f t="shared" si="2"/>
        <v>PropulsionTurboFan8</v>
      </c>
      <c r="L68" s="14" t="str">
        <f t="shared" si="3"/>
        <v>@PART[*]:HAS[#kiwiBranch[PropulsionTurboFan],#kiwiTier[8]]:FOR[zKiwiTechTree]
{
    @TechRequired = specializedFlightSystems
}</v>
      </c>
    </row>
    <row r="69" spans="1:12" x14ac:dyDescent="0.35">
      <c r="A69" t="s">
        <v>157</v>
      </c>
      <c r="B69">
        <f>VLOOKUP(Tbl_PropulsionTurboFan[[#This Row],[PropulsionTurboFan]],primary[[id]:[tier]],2,FALSE)</f>
        <v>9</v>
      </c>
      <c r="C69" t="s">
        <v>1590</v>
      </c>
      <c r="D69" t="s">
        <v>157</v>
      </c>
      <c r="E69" t="s">
        <v>157</v>
      </c>
      <c r="G69" t="str">
        <f t="shared" si="2"/>
        <v>PropulsionTurboFan9</v>
      </c>
      <c r="L69" s="14" t="str">
        <f t="shared" si="3"/>
        <v>@PART[*]:HAS[#kiwiBranch[PropulsionTurboFan],#kiwiTier[9]]:FOR[zKiwiTechTree]
{
    @TechRequired = experimentalFlightSystems
}</v>
      </c>
    </row>
    <row r="70" spans="1:12" x14ac:dyDescent="0.35">
      <c r="L70" s="14" t="str">
        <f t="shared" si="3"/>
        <v/>
      </c>
    </row>
    <row r="71" spans="1:12" x14ac:dyDescent="0.35">
      <c r="L71" s="14" t="str">
        <f t="shared" si="3"/>
        <v/>
      </c>
    </row>
    <row r="72" spans="1:12" x14ac:dyDescent="0.35">
      <c r="A72" t="s">
        <v>1607</v>
      </c>
      <c r="B72" t="s">
        <v>247</v>
      </c>
      <c r="C72" t="s">
        <v>1165</v>
      </c>
      <c r="D72" t="s">
        <v>1242</v>
      </c>
      <c r="E72" t="s">
        <v>1253</v>
      </c>
      <c r="G72" t="str">
        <f t="shared" ref="G72:G82" si="4">_xlfn.CONCAT(C72,B72)</f>
        <v>TitleTier</v>
      </c>
      <c r="L72" s="14" t="str">
        <f t="shared" si="3"/>
        <v/>
      </c>
    </row>
    <row r="73" spans="1:12" x14ac:dyDescent="0.35">
      <c r="A73" s="18" t="s">
        <v>0</v>
      </c>
      <c r="B73">
        <f>VLOOKUP(Tbl_PropulsionTurboFanAfterburner[[#This Row],[PropulsionTurboFanAfterburner]],primary[[id]:[tier]],2,FALSE)</f>
        <v>0</v>
      </c>
      <c r="C73" t="s">
        <v>1607</v>
      </c>
      <c r="D73" s="18" t="s">
        <v>0</v>
      </c>
      <c r="E73" s="18" t="s">
        <v>0</v>
      </c>
      <c r="G73" t="str">
        <f t="shared" si="4"/>
        <v>PropulsionTurboFanAfterburner0</v>
      </c>
      <c r="L73" s="14" t="str">
        <f t="shared" si="3"/>
        <v>@PART[*]:HAS[#kiwiBranch[PropulsionTurboFanAfterburner],#kiwiTier[0]]:FOR[zKiwiTechTree]
{
    @TechRequired = start
}</v>
      </c>
    </row>
    <row r="74" spans="1:12" x14ac:dyDescent="0.35">
      <c r="A74" t="s">
        <v>115</v>
      </c>
      <c r="B74">
        <f>VLOOKUP(Tbl_PropulsionTurboFanAfterburner[[#This Row],[PropulsionTurboFanAfterburner]],primary[[id]:[tier]],2,FALSE)</f>
        <v>1</v>
      </c>
      <c r="C74" t="s">
        <v>1607</v>
      </c>
      <c r="D74" t="s">
        <v>115</v>
      </c>
      <c r="E74" t="s">
        <v>115</v>
      </c>
      <c r="G74" t="str">
        <f t="shared" si="4"/>
        <v>PropulsionTurboFanAfterburner1</v>
      </c>
      <c r="L74" s="14" t="str">
        <f t="shared" si="3"/>
        <v>@PART[*]:HAS[#kiwiBranch[PropulsionTurboFanAfterburner],#kiwiTier[1]]:FOR[zKiwiTechTree]
{
    @TechRequired = firstFlight
}</v>
      </c>
    </row>
    <row r="75" spans="1:12" x14ac:dyDescent="0.35">
      <c r="A75" t="s">
        <v>117</v>
      </c>
      <c r="B75">
        <f>VLOOKUP(Tbl_PropulsionTurboFanAfterburner[[#This Row],[PropulsionTurboFanAfterburner]],primary[[id]:[tier]],2,FALSE)</f>
        <v>2</v>
      </c>
      <c r="C75" t="s">
        <v>1607</v>
      </c>
      <c r="D75" t="s">
        <v>117</v>
      </c>
      <c r="E75" t="s">
        <v>117</v>
      </c>
      <c r="G75" t="str">
        <f t="shared" si="4"/>
        <v>PropulsionTurboFanAfterburner2</v>
      </c>
      <c r="L75" s="14" t="str">
        <f t="shared" si="3"/>
        <v>@PART[*]:HAS[#kiwiBranch[PropulsionTurboFanAfterburner],#kiwiTier[2]]:FOR[zKiwiTechTree]
{
    @TechRequired = testPilots
}</v>
      </c>
    </row>
    <row r="76" spans="1:12" x14ac:dyDescent="0.35">
      <c r="A76" t="s">
        <v>1026</v>
      </c>
      <c r="B76">
        <f>VLOOKUP(Tbl_PropulsionTurboFanAfterburner[[#This Row],[PropulsionTurboFanAfterburner]],primary[[id]:[tier]],2,FALSE)</f>
        <v>3</v>
      </c>
      <c r="C76" t="s">
        <v>1607</v>
      </c>
      <c r="D76" t="s">
        <v>1026</v>
      </c>
      <c r="E76" t="s">
        <v>1026</v>
      </c>
      <c r="G76" t="str">
        <f t="shared" si="4"/>
        <v>PropulsionTurboFanAfterburner3</v>
      </c>
      <c r="L76" s="14" t="str">
        <f t="shared" si="3"/>
        <v>@PART[*]:HAS[#kiwiBranch[PropulsionTurboFanAfterburner],#kiwiTier[3]]:FOR[zKiwiTechTree]
{
    @TechRequired = nonCommercialFlight
}</v>
      </c>
    </row>
    <row r="77" spans="1:12" x14ac:dyDescent="0.35">
      <c r="A77" t="s">
        <v>27</v>
      </c>
      <c r="B77">
        <f>VLOOKUP(Tbl_PropulsionTurboFanAfterburner[[#This Row],[PropulsionTurboFanAfterburner]],primary[[id]:[tier]],2,FALSE)</f>
        <v>4</v>
      </c>
      <c r="C77" t="s">
        <v>1607</v>
      </c>
      <c r="D77" t="s">
        <v>27</v>
      </c>
      <c r="E77" t="s">
        <v>27</v>
      </c>
      <c r="G77" t="str">
        <f t="shared" si="4"/>
        <v>PropulsionTurboFanAfterburner4</v>
      </c>
      <c r="L77" s="14" t="str">
        <f t="shared" si="3"/>
        <v>@PART[*]:HAS[#kiwiBranch[PropulsionTurboFanAfterburner],#kiwiTier[4]]:FOR[zKiwiTechTree]
{
    @TechRequired = aviation
}</v>
      </c>
    </row>
    <row r="78" spans="1:12" x14ac:dyDescent="0.35">
      <c r="A78" t="s">
        <v>45</v>
      </c>
      <c r="B78">
        <f>VLOOKUP(Tbl_PropulsionTurboFanAfterburner[[#This Row],[PropulsionTurboFanAfterburner]],primary[[id]:[tier]],2,FALSE)</f>
        <v>5</v>
      </c>
      <c r="C78" t="s">
        <v>1607</v>
      </c>
      <c r="D78" t="s">
        <v>45</v>
      </c>
      <c r="E78" t="s">
        <v>45</v>
      </c>
      <c r="G78" t="str">
        <f t="shared" si="4"/>
        <v>PropulsionTurboFanAfterburner5</v>
      </c>
      <c r="L78" s="14" t="str">
        <f t="shared" si="3"/>
        <v>@PART[*]:HAS[#kiwiBranch[PropulsionTurboFanAfterburner],#kiwiTier[5]]:FOR[zKiwiTechTree]
{
    @TechRequired = subsonicFlight
}</v>
      </c>
    </row>
    <row r="79" spans="1:12" x14ac:dyDescent="0.35">
      <c r="A79" t="s">
        <v>67</v>
      </c>
      <c r="B79">
        <f>VLOOKUP(Tbl_PropulsionTurboFanAfterburner[[#This Row],[PropulsionTurboFanAfterburner]],primary[[id]:[tier]],2,FALSE)</f>
        <v>6</v>
      </c>
      <c r="C79" t="s">
        <v>1607</v>
      </c>
      <c r="D79" t="s">
        <v>67</v>
      </c>
      <c r="E79" t="s">
        <v>67</v>
      </c>
      <c r="G79" t="str">
        <f t="shared" si="4"/>
        <v>PropulsionTurboFanAfterburner6</v>
      </c>
      <c r="L79" s="14" t="str">
        <f t="shared" si="3"/>
        <v>@PART[*]:HAS[#kiwiBranch[PropulsionTurboFanAfterburner],#kiwiTier[6]]:FOR[zKiwiTechTree]
{
    @TechRequired = efficientFlightSystems
}</v>
      </c>
    </row>
    <row r="80" spans="1:12" x14ac:dyDescent="0.35">
      <c r="A80" t="s">
        <v>93</v>
      </c>
      <c r="B80">
        <f>VLOOKUP(Tbl_PropulsionTurboFanAfterburner[[#This Row],[PropulsionTurboFanAfterburner]],primary[[id]:[tier]],2,FALSE)</f>
        <v>7</v>
      </c>
      <c r="C80" t="s">
        <v>1607</v>
      </c>
      <c r="D80" t="s">
        <v>93</v>
      </c>
      <c r="E80" t="s">
        <v>93</v>
      </c>
      <c r="G80" t="str">
        <f t="shared" si="4"/>
        <v>PropulsionTurboFanAfterburner7</v>
      </c>
      <c r="L80" s="14" t="str">
        <f t="shared" si="3"/>
        <v>@PART[*]:HAS[#kiwiBranch[PropulsionTurboFanAfterburner],#kiwiTier[7]]:FOR[zKiwiTechTree]
{
    @TechRequired = advancedFlightSystems
}</v>
      </c>
    </row>
    <row r="81" spans="1:12" x14ac:dyDescent="0.35">
      <c r="A81" t="s">
        <v>133</v>
      </c>
      <c r="B81">
        <f>VLOOKUP(Tbl_PropulsionTurboFanAfterburner[[#This Row],[PropulsionTurboFanAfterburner]],primary[[id]:[tier]],2,FALSE)</f>
        <v>8</v>
      </c>
      <c r="C81" t="s">
        <v>1607</v>
      </c>
      <c r="D81" t="s">
        <v>133</v>
      </c>
      <c r="E81" t="s">
        <v>133</v>
      </c>
      <c r="G81" t="str">
        <f t="shared" si="4"/>
        <v>PropulsionTurboFanAfterburner8</v>
      </c>
      <c r="L81" s="14" t="str">
        <f t="shared" si="3"/>
        <v>@PART[*]:HAS[#kiwiBranch[PropulsionTurboFanAfterburner],#kiwiTier[8]]:FOR[zKiwiTechTree]
{
    @TechRequired = specializedFlightSystems
}</v>
      </c>
    </row>
    <row r="82" spans="1:12" x14ac:dyDescent="0.35">
      <c r="A82" t="s">
        <v>157</v>
      </c>
      <c r="B82">
        <f>VLOOKUP(Tbl_PropulsionTurboFanAfterburner[[#This Row],[PropulsionTurboFanAfterburner]],primary[[id]:[tier]],2,FALSE)</f>
        <v>9</v>
      </c>
      <c r="C82" t="s">
        <v>1607</v>
      </c>
      <c r="D82" t="s">
        <v>157</v>
      </c>
      <c r="E82" t="s">
        <v>157</v>
      </c>
      <c r="G82" t="str">
        <f t="shared" si="4"/>
        <v>PropulsionTurboFanAfterburner9</v>
      </c>
      <c r="L82" s="14" t="str">
        <f t="shared" si="3"/>
        <v>@PART[*]:HAS[#kiwiBranch[PropulsionTurboFanAfterburner],#kiwiTier[9]]:FOR[zKiwiTechTree]
{
    @TechRequired = experimentalFlightSystems
}</v>
      </c>
    </row>
    <row r="83" spans="1:12" x14ac:dyDescent="0.35">
      <c r="A83" t="s">
        <v>204</v>
      </c>
      <c r="B83">
        <f>VLOOKUP(Tbl_PropulsionTurboFanAfterburner[[#This Row],[PropulsionTurboFanAfterburner]],primary[[id]:[tier]],2,FALSE)</f>
        <v>10</v>
      </c>
      <c r="C83" t="s">
        <v>1607</v>
      </c>
      <c r="D83" t="s">
        <v>204</v>
      </c>
      <c r="E83" t="s">
        <v>204</v>
      </c>
      <c r="G83" t="str">
        <f t="shared" ref="G83:G95" si="5">_xlfn.CONCAT(C83,B83)</f>
        <v>PropulsionTurboFanAfterburner10</v>
      </c>
      <c r="L83" s="14" t="str">
        <f t="shared" ref="L83:L95" si="6">IF(ISNUMBER(B83)=TRUE,_xlfn.CONCAT("@PART[*]:HAS[#kiwiBranch[",C83,"],#kiwiTier[",B83,"]]:FOR[zKiwiTechTree]",CHAR(10),"{",CHAR(10),"    @TechRequired = ",A83,CHAR(10),"}"),"")</f>
        <v>@PART[*]:HAS[#kiwiBranch[PropulsionTurboFanAfterburner],#kiwiTier[10]]:FOR[zKiwiTechTree]
{
    @TechRequired = experimentalAerospaceTech
}</v>
      </c>
    </row>
    <row r="84" spans="1:12" x14ac:dyDescent="0.35">
      <c r="G84" t="str">
        <f t="shared" si="5"/>
        <v/>
      </c>
      <c r="L84" s="14" t="str">
        <f t="shared" si="6"/>
        <v/>
      </c>
    </row>
    <row r="85" spans="1:12" x14ac:dyDescent="0.35">
      <c r="G85" t="str">
        <f t="shared" si="5"/>
        <v/>
      </c>
      <c r="L85" s="14" t="str">
        <f t="shared" si="6"/>
        <v/>
      </c>
    </row>
    <row r="86" spans="1:12" x14ac:dyDescent="0.35">
      <c r="A86" t="s">
        <v>1167</v>
      </c>
      <c r="B86" t="s">
        <v>247</v>
      </c>
      <c r="C86" t="s">
        <v>1165</v>
      </c>
      <c r="D86" t="s">
        <v>1242</v>
      </c>
      <c r="E86" t="s">
        <v>1253</v>
      </c>
      <c r="G86" t="str">
        <f t="shared" si="5"/>
        <v>TitleTier</v>
      </c>
      <c r="L86" s="14" t="str">
        <f t="shared" si="6"/>
        <v/>
      </c>
    </row>
    <row r="87" spans="1:12" x14ac:dyDescent="0.35">
      <c r="A87" s="18" t="s">
        <v>0</v>
      </c>
      <c r="B87">
        <f>VLOOKUP(Tbl_RotorsVTOL[[#This Row],[RotorsVTOL]],primary[[id]:[tier]],2,FALSE)</f>
        <v>0</v>
      </c>
      <c r="C87" t="s">
        <v>1167</v>
      </c>
      <c r="D87" s="18" t="s">
        <v>0</v>
      </c>
      <c r="E87" s="18" t="s">
        <v>0</v>
      </c>
      <c r="G87" t="str">
        <f t="shared" si="5"/>
        <v>RotorsVTOL0</v>
      </c>
      <c r="L87" s="14" t="str">
        <f t="shared" si="6"/>
        <v>@PART[*]:HAS[#kiwiBranch[RotorsVTOL],#kiwiTier[0]]:FOR[zKiwiTechTree]
{
    @TechRequired = start
}</v>
      </c>
    </row>
    <row r="88" spans="1:12" x14ac:dyDescent="0.35">
      <c r="A88" t="s">
        <v>115</v>
      </c>
      <c r="B88">
        <f>VLOOKUP(Tbl_RotorsVTOL[[#This Row],[RotorsVTOL]],primary[[id]:[tier]],2,FALSE)</f>
        <v>1</v>
      </c>
      <c r="C88" t="s">
        <v>1167</v>
      </c>
      <c r="D88" t="s">
        <v>115</v>
      </c>
      <c r="E88" t="s">
        <v>115</v>
      </c>
      <c r="G88" t="str">
        <f t="shared" si="5"/>
        <v>RotorsVTOL1</v>
      </c>
      <c r="L88" s="14" t="str">
        <f t="shared" si="6"/>
        <v>@PART[*]:HAS[#kiwiBranch[RotorsVTOL],#kiwiTier[1]]:FOR[zKiwiTechTree]
{
    @TechRequired = firstFlight
}</v>
      </c>
    </row>
    <row r="89" spans="1:12" x14ac:dyDescent="0.35">
      <c r="A89" t="s">
        <v>6</v>
      </c>
      <c r="B89">
        <f>VLOOKUP(Tbl_RotorsVTOL[[#This Row],[RotorsVTOL]],primary[[id]:[tier]],2,FALSE)</f>
        <v>2</v>
      </c>
      <c r="C89" t="s">
        <v>1167</v>
      </c>
      <c r="D89" t="s">
        <v>6</v>
      </c>
      <c r="E89" t="s">
        <v>6</v>
      </c>
      <c r="G89" t="str">
        <f t="shared" si="5"/>
        <v>RotorsVTOL2</v>
      </c>
      <c r="L89" s="14" t="str">
        <f t="shared" si="6"/>
        <v>@PART[*]:HAS[#kiwiBranch[RotorsVTOL],#kiwiTier[2]]:FOR[zKiwiTechTree]
{
    @TechRequired = earlyFlight
}</v>
      </c>
    </row>
    <row r="90" spans="1:12" x14ac:dyDescent="0.35">
      <c r="A90" t="s">
        <v>14</v>
      </c>
      <c r="B90">
        <f>VLOOKUP(Tbl_RotorsVTOL[[#This Row],[RotorsVTOL]],primary[[id]:[tier]],2,FALSE)</f>
        <v>3</v>
      </c>
      <c r="C90" t="s">
        <v>1167</v>
      </c>
      <c r="D90" t="s">
        <v>14</v>
      </c>
      <c r="E90" t="s">
        <v>14</v>
      </c>
      <c r="G90" t="str">
        <f t="shared" si="5"/>
        <v>RotorsVTOL3</v>
      </c>
      <c r="L90" s="14" t="str">
        <f t="shared" si="6"/>
        <v>@PART[*]:HAS[#kiwiBranch[RotorsVTOL],#kiwiTier[3]]:FOR[zKiwiTechTree]
{
    @TechRequired = stability
}</v>
      </c>
    </row>
    <row r="91" spans="1:12" x14ac:dyDescent="0.35">
      <c r="A91" t="s">
        <v>27</v>
      </c>
      <c r="B91">
        <f>VLOOKUP(Tbl_RotorsVTOL[[#This Row],[RotorsVTOL]],primary[[id]:[tier]],2,FALSE)</f>
        <v>4</v>
      </c>
      <c r="C91" t="s">
        <v>1167</v>
      </c>
      <c r="D91" t="s">
        <v>27</v>
      </c>
      <c r="E91" t="s">
        <v>27</v>
      </c>
      <c r="G91" t="str">
        <f t="shared" si="5"/>
        <v>RotorsVTOL4</v>
      </c>
      <c r="L91" s="14" t="str">
        <f t="shared" si="6"/>
        <v>@PART[*]:HAS[#kiwiBranch[RotorsVTOL],#kiwiTier[4]]:FOR[zKiwiTechTree]
{
    @TechRequired = aviation
}</v>
      </c>
    </row>
    <row r="92" spans="1:12" x14ac:dyDescent="0.35">
      <c r="A92" t="s">
        <v>45</v>
      </c>
      <c r="B92">
        <f>VLOOKUP(Tbl_RotorsVTOL[[#This Row],[RotorsVTOL]],primary[[id]:[tier]],2,FALSE)</f>
        <v>5</v>
      </c>
      <c r="C92" t="s">
        <v>1167</v>
      </c>
      <c r="D92" t="s">
        <v>45</v>
      </c>
      <c r="E92" t="s">
        <v>45</v>
      </c>
      <c r="G92" t="str">
        <f t="shared" si="5"/>
        <v>RotorsVTOL5</v>
      </c>
      <c r="L92" s="14" t="str">
        <f t="shared" si="6"/>
        <v>@PART[*]:HAS[#kiwiBranch[RotorsVTOL],#kiwiTier[5]]:FOR[zKiwiTechTree]
{
    @TechRequired = subsonicFlight
}</v>
      </c>
    </row>
    <row r="93" spans="1:12" x14ac:dyDescent="0.35">
      <c r="A93" t="s">
        <v>67</v>
      </c>
      <c r="B93">
        <f>VLOOKUP(Tbl_RotorsVTOL[[#This Row],[RotorsVTOL]],primary[[id]:[tier]],2,FALSE)</f>
        <v>6</v>
      </c>
      <c r="C93" t="s">
        <v>1167</v>
      </c>
      <c r="D93" t="s">
        <v>67</v>
      </c>
      <c r="E93" t="s">
        <v>67</v>
      </c>
      <c r="G93" t="str">
        <f t="shared" si="5"/>
        <v>RotorsVTOL6</v>
      </c>
      <c r="L93" s="14" t="str">
        <f t="shared" si="6"/>
        <v>@PART[*]:HAS[#kiwiBranch[RotorsVTOL],#kiwiTier[6]]:FOR[zKiwiTechTree]
{
    @TechRequired = efficientFlightSystems
}</v>
      </c>
    </row>
    <row r="94" spans="1:12" x14ac:dyDescent="0.35">
      <c r="A94" t="s">
        <v>93</v>
      </c>
      <c r="B94">
        <f>VLOOKUP(Tbl_RotorsVTOL[[#This Row],[RotorsVTOL]],primary[[id]:[tier]],2,FALSE)</f>
        <v>7</v>
      </c>
      <c r="C94" t="s">
        <v>1167</v>
      </c>
      <c r="D94" t="s">
        <v>93</v>
      </c>
      <c r="E94" t="s">
        <v>93</v>
      </c>
      <c r="G94" t="str">
        <f t="shared" si="5"/>
        <v>RotorsVTOL7</v>
      </c>
      <c r="L94" s="14" t="str">
        <f t="shared" si="6"/>
        <v>@PART[*]:HAS[#kiwiBranch[RotorsVTOL],#kiwiTier[7]]:FOR[zKiwiTechTree]
{
    @TechRequired = advancedFlightSystems
}</v>
      </c>
    </row>
    <row r="95" spans="1:12" x14ac:dyDescent="0.35">
      <c r="A95" t="s">
        <v>133</v>
      </c>
      <c r="B95">
        <f>VLOOKUP(Tbl_RotorsVTOL[[#This Row],[RotorsVTOL]],primary[[id]:[tier]],2,FALSE)</f>
        <v>8</v>
      </c>
      <c r="C95" t="s">
        <v>1167</v>
      </c>
      <c r="D95" t="s">
        <v>133</v>
      </c>
      <c r="E95" t="s">
        <v>133</v>
      </c>
      <c r="G95" t="str">
        <f t="shared" si="5"/>
        <v>RotorsVTOL8</v>
      </c>
      <c r="L95" s="14" t="str">
        <f t="shared" si="6"/>
        <v>@PART[*]:HAS[#kiwiBranch[RotorsVTOL],#kiwiTier[8]]:FOR[zKiwiTechTree]
{
    @TechRequired = specializedFlightSystems
}</v>
      </c>
    </row>
    <row r="96" spans="1:12" x14ac:dyDescent="0.35">
      <c r="A96" t="s">
        <v>157</v>
      </c>
      <c r="B96">
        <f>VLOOKUP(Tbl_RotorsVTOL[[#This Row],[RotorsVTOL]],primary[[id]:[tier]],2,FALSE)</f>
        <v>9</v>
      </c>
      <c r="C96" t="s">
        <v>1167</v>
      </c>
      <c r="D96" t="s">
        <v>157</v>
      </c>
      <c r="E96" t="s">
        <v>157</v>
      </c>
      <c r="G96" t="str">
        <f t="shared" ref="G86:G96" si="7">_xlfn.CONCAT(C96,B96)</f>
        <v>RotorsVTOL9</v>
      </c>
      <c r="L96" s="14" t="str">
        <f>IF(ISNUMBER(B96)=TRUE,_xlfn.CONCAT("@PART[*]:HAS[#kiwiBranch[",C96,"],#kiwiTier[",B96,"]]:FOR[zKiwiTechTree]",CHAR(10),"{",CHAR(10),"    @TechRequired = ",A96,CHAR(10),"}"),"")</f>
        <v>@PART[*]:HAS[#kiwiBranch[RotorsVTOL],#kiwiTier[9]]:FOR[zKiwiTechTree]
{
    @TechRequired = experimentalFlightSystems
}</v>
      </c>
    </row>
    <row r="97" spans="1:12" x14ac:dyDescent="0.35">
      <c r="L97" s="14" t="str">
        <f>IF(ISNUMBER(B97)=TRUE,_xlfn.CONCAT("@PART[*]:HAS[#kiwiBranch[",C97,"],#kiwiTier[",B97,"]]:FOR[zKiwiTechTree]",CHAR(10),"{",CHAR(10),"    @TechRequired = ",A97,CHAR(10),"}"),"")</f>
        <v/>
      </c>
    </row>
    <row r="98" spans="1:12" x14ac:dyDescent="0.35">
      <c r="L98" s="14" t="str">
        <f>IF(ISNUMBER(B98)=TRUE,_xlfn.CONCAT("@PART[*]:HAS[#kiwiBranch[",C98,"],#kiwiTier[",B98,"]]:FOR[zKiwiTechTree]",CHAR(10),"{",CHAR(10),"    @TechRequired = ",A98,CHAR(10),"}"),"")</f>
        <v/>
      </c>
    </row>
    <row r="99" spans="1:12" x14ac:dyDescent="0.35">
      <c r="A99" t="s">
        <v>1027</v>
      </c>
      <c r="B99" t="s">
        <v>247</v>
      </c>
      <c r="C99" t="s">
        <v>1165</v>
      </c>
      <c r="G99" t="str">
        <f>_xlfn.CONCAT(C99,B99)</f>
        <v>TitleTier</v>
      </c>
      <c r="L99" s="14" t="str">
        <f>IF(ISNUMBER(B99)=TRUE,_xlfn.CONCAT("@PART[*]:HAS[#kiwiBranch[",C99,"],#kiwiTier[",B99,"]]:FOR[zKiwiTechTree]",CHAR(10),"{",CHAR(10),"    @TechRequired = ",A99,CHAR(10),"}"),"")</f>
        <v/>
      </c>
    </row>
    <row r="100" spans="1:12" x14ac:dyDescent="0.35">
      <c r="A100" s="18" t="s">
        <v>0</v>
      </c>
      <c r="B100">
        <f>VLOOKUP(Tbl_AirIntakes[[#This Row],[AirIntakes]],primary[[id]:[tier]],2,FALSE)</f>
        <v>0</v>
      </c>
      <c r="C100" t="s">
        <v>1027</v>
      </c>
      <c r="G100" t="str">
        <f>_xlfn.CONCAT(C100,B100)</f>
        <v>AirIntakes0</v>
      </c>
      <c r="L100" s="14" t="str">
        <f>IF(ISNUMBER(B100)=TRUE,_xlfn.CONCAT("@PART[*]:HAS[#kiwiBranch[",C100,"],#kiwiTier[",B100,"]]:FOR[zKiwiTechTree]",CHAR(10),"{",CHAR(10),"    @TechRequired = ",A100,CHAR(10),"}"),"")</f>
        <v>@PART[*]:HAS[#kiwiBranch[AirIntakes],#kiwiTier[0]]:FOR[zKiwiTechTree]
{
    @TechRequired = start
}</v>
      </c>
    </row>
    <row r="101" spans="1:12" x14ac:dyDescent="0.35">
      <c r="A101" t="s">
        <v>115</v>
      </c>
      <c r="B101">
        <f>VLOOKUP(Tbl_AirIntakes[[#This Row],[AirIntakes]],primary[[id]:[tier]],2,FALSE)</f>
        <v>1</v>
      </c>
      <c r="C101" t="s">
        <v>1027</v>
      </c>
      <c r="G101" t="str">
        <f>_xlfn.CONCAT(C101,B101)</f>
        <v>AirIntakes1</v>
      </c>
      <c r="L101" s="14" t="str">
        <f>IF(ISNUMBER(B101)=TRUE,_xlfn.CONCAT("@PART[*]:HAS[#kiwiBranch[",C101,"],#kiwiTier[",B101,"]]:FOR[zKiwiTechTree]",CHAR(10),"{",CHAR(10),"    @TechRequired = ",A101,CHAR(10),"}"),"")</f>
        <v>@PART[*]:HAS[#kiwiBranch[AirIntakes],#kiwiTier[1]]:FOR[zKiwiTechTree]
{
    @TechRequired = firstFlight
}</v>
      </c>
    </row>
    <row r="102" spans="1:12" x14ac:dyDescent="0.35">
      <c r="A102" t="s">
        <v>117</v>
      </c>
      <c r="B102">
        <f>VLOOKUP(Tbl_AirIntakes[[#This Row],[AirIntakes]],primary[[id]:[tier]],2,FALSE)</f>
        <v>2</v>
      </c>
      <c r="C102" t="s">
        <v>1027</v>
      </c>
      <c r="G102" t="str">
        <f>_xlfn.CONCAT(C102,B102)</f>
        <v>AirIntakes2</v>
      </c>
      <c r="L102" s="14" t="str">
        <f>IF(ISNUMBER(B102)=TRUE,_xlfn.CONCAT("@PART[*]:HAS[#kiwiBranch[",C102,"],#kiwiTier[",B102,"]]:FOR[zKiwiTechTree]",CHAR(10),"{",CHAR(10),"    @TechRequired = ",A102,CHAR(10),"}"),"")</f>
        <v>@PART[*]:HAS[#kiwiBranch[AirIntakes],#kiwiTier[2]]:FOR[zKiwiTechTree]
{
    @TechRequired = testPilots
}</v>
      </c>
    </row>
    <row r="103" spans="1:12" x14ac:dyDescent="0.35">
      <c r="A103" t="s">
        <v>1026</v>
      </c>
      <c r="B103">
        <f>VLOOKUP(Tbl_AirIntakes[[#This Row],[AirIntakes]],primary[[id]:[tier]],2,FALSE)</f>
        <v>3</v>
      </c>
      <c r="C103" t="s">
        <v>1027</v>
      </c>
      <c r="G103" t="str">
        <f>_xlfn.CONCAT(C103,B103)</f>
        <v>AirIntakes3</v>
      </c>
      <c r="L103" s="14" t="str">
        <f>IF(ISNUMBER(B103)=TRUE,_xlfn.CONCAT("@PART[*]:HAS[#kiwiBranch[",C103,"],#kiwiTier[",B103,"]]:FOR[zKiwiTechTree]",CHAR(10),"{",CHAR(10),"    @TechRequired = ",A103,CHAR(10),"}"),"")</f>
        <v>@PART[*]:HAS[#kiwiBranch[AirIntakes],#kiwiTier[3]]:FOR[zKiwiTechTree]
{
    @TechRequired = nonCommercialFlight
}</v>
      </c>
    </row>
    <row r="104" spans="1:12" x14ac:dyDescent="0.35">
      <c r="A104" t="s">
        <v>118</v>
      </c>
      <c r="B104">
        <f>VLOOKUP(Tbl_AirIntakes[[#This Row],[AirIntakes]],primary[[id]:[tier]],2,FALSE)</f>
        <v>4</v>
      </c>
      <c r="C104" t="s">
        <v>1027</v>
      </c>
      <c r="G104" t="str">
        <f>_xlfn.CONCAT(C104,B104)</f>
        <v>AirIntakes4</v>
      </c>
      <c r="L104" s="14" t="str">
        <f>IF(ISNUMBER(B104)=TRUE,_xlfn.CONCAT("@PART[*]:HAS[#kiwiBranch[",C104,"],#kiwiTier[",B104,"]]:FOR[zKiwiTechTree]",CHAR(10),"{",CHAR(10),"    @TechRequired = ",A104,CHAR(10),"}"),"")</f>
        <v>@PART[*]:HAS[#kiwiBranch[AirIntakes],#kiwiTier[4]]:FOR[zKiwiTechTree]
{
    @TechRequired = airLaunch
}</v>
      </c>
    </row>
    <row r="105" spans="1:12" x14ac:dyDescent="0.35">
      <c r="A105" t="s">
        <v>42</v>
      </c>
      <c r="B105">
        <f>VLOOKUP(Tbl_AirIntakes[[#This Row],[AirIntakes]],primary[[id]:[tier]],2,FALSE)</f>
        <v>5</v>
      </c>
      <c r="C105" t="s">
        <v>1027</v>
      </c>
      <c r="G105" t="str">
        <f>_xlfn.CONCAT(C105,B105)</f>
        <v>AirIntakes5</v>
      </c>
      <c r="L105" s="14" t="str">
        <f>IF(ISNUMBER(B105)=TRUE,_xlfn.CONCAT("@PART[*]:HAS[#kiwiBranch[",C105,"],#kiwiTier[",B105,"]]:FOR[zKiwiTechTree]",CHAR(10),"{",CHAR(10),"    @TechRequired = ",A105,CHAR(10),"}"),"")</f>
        <v>@PART[*]:HAS[#kiwiBranch[AirIntakes],#kiwiTier[5]]:FOR[zKiwiTechTree]
{
    @TechRequired = streamlinedFlight
}</v>
      </c>
    </row>
    <row r="106" spans="1:12" x14ac:dyDescent="0.35">
      <c r="A106" t="s">
        <v>65</v>
      </c>
      <c r="B106">
        <f>VLOOKUP(Tbl_AirIntakes[[#This Row],[AirIntakes]],primary[[id]:[tier]],2,FALSE)</f>
        <v>6</v>
      </c>
      <c r="C106" t="s">
        <v>1027</v>
      </c>
      <c r="G106" t="str">
        <f>_xlfn.CONCAT(C106,B106)</f>
        <v>AirIntakes6</v>
      </c>
      <c r="L106" s="14" t="str">
        <f>IF(ISNUMBER(B106)=TRUE,_xlfn.CONCAT("@PART[*]:HAS[#kiwiBranch[",C106,"],#kiwiTier[",B106,"]]:FOR[zKiwiTechTree]",CHAR(10),"{",CHAR(10),"    @TechRequired = ",A106,CHAR(10),"}"),"")</f>
        <v>@PART[*]:HAS[#kiwiBranch[AirIntakes],#kiwiTier[6]]:FOR[zKiwiTechTree]
{
    @TechRequired = supersonicFlight
}</v>
      </c>
    </row>
    <row r="107" spans="1:12" x14ac:dyDescent="0.35">
      <c r="A107" t="s">
        <v>91</v>
      </c>
      <c r="B107">
        <f>VLOOKUP(Tbl_AirIntakes[[#This Row],[AirIntakes]],primary[[id]:[tier]],2,FALSE)</f>
        <v>7</v>
      </c>
      <c r="C107" t="s">
        <v>1027</v>
      </c>
      <c r="G107" t="str">
        <f>_xlfn.CONCAT(C107,B107)</f>
        <v>AirIntakes7</v>
      </c>
      <c r="L107" s="14" t="str">
        <f>IF(ISNUMBER(B107)=TRUE,_xlfn.CONCAT("@PART[*]:HAS[#kiwiBranch[",C107,"],#kiwiTier[",B107,"]]:FOR[zKiwiTechTree]",CHAR(10),"{",CHAR(10),"    @TechRequired = ",A107,CHAR(10),"}"),"")</f>
        <v>@PART[*]:HAS[#kiwiBranch[AirIntakes],#kiwiTier[7]]:FOR[zKiwiTechTree]
{
    @TechRequired = highAltitudeFlight
}</v>
      </c>
    </row>
    <row r="108" spans="1:12" x14ac:dyDescent="0.35">
      <c r="A108" t="s">
        <v>131</v>
      </c>
      <c r="B108">
        <f>VLOOKUP(Tbl_AirIntakes[[#This Row],[AirIntakes]],primary[[id]:[tier]],2,FALSE)</f>
        <v>8</v>
      </c>
      <c r="C108" t="s">
        <v>1027</v>
      </c>
      <c r="G108" t="str">
        <f>_xlfn.CONCAT(C108,B108)</f>
        <v>AirIntakes8</v>
      </c>
      <c r="L108" s="14" t="str">
        <f>IF(ISNUMBER(B108)=TRUE,_xlfn.CONCAT("@PART[*]:HAS[#kiwiBranch[",C108,"],#kiwiTier[",B108,"]]:FOR[zKiwiTechTree]",CHAR(10),"{",CHAR(10),"    @TechRequired = ",A108,CHAR(10),"}"),"")</f>
        <v>@PART[*]:HAS[#kiwiBranch[AirIntakes],#kiwiTier[8]]:FOR[zKiwiTechTree]
{
    @TechRequired = hypersonicFlight
}</v>
      </c>
    </row>
    <row r="109" spans="1:12" x14ac:dyDescent="0.35">
      <c r="A109" t="s">
        <v>161</v>
      </c>
      <c r="B109">
        <f>VLOOKUP(Tbl_AirIntakes[[#This Row],[AirIntakes]],primary[[id]:[tier]],2,FALSE)</f>
        <v>9</v>
      </c>
      <c r="C109" t="s">
        <v>1027</v>
      </c>
      <c r="G109" t="str">
        <f>_xlfn.CONCAT(C109,B109)</f>
        <v>AirIntakes9</v>
      </c>
      <c r="L109" s="14" t="str">
        <f>IF(ISNUMBER(B109)=TRUE,_xlfn.CONCAT("@PART[*]:HAS[#kiwiBranch[",C109,"],#kiwiTier[",B109,"]]:FOR[zKiwiTechTree]",CHAR(10),"{",CHAR(10),"    @TechRequired = ",A109,CHAR(10),"}"),"")</f>
        <v>@PART[*]:HAS[#kiwiBranch[AirIntakes],#kiwiTier[9]]:FOR[zKiwiTechTree]
{
    @TechRequired = aerospaceTech
}</v>
      </c>
    </row>
    <row r="110" spans="1:12" x14ac:dyDescent="0.35">
      <c r="A110" t="s">
        <v>204</v>
      </c>
      <c r="B110">
        <f>VLOOKUP(Tbl_AirIntakes[[#This Row],[AirIntakes]],primary[[id]:[tier]],2,FALSE)</f>
        <v>10</v>
      </c>
      <c r="C110" t="s">
        <v>1027</v>
      </c>
      <c r="G110" t="str">
        <f>_xlfn.CONCAT(C110,B110)</f>
        <v>AirIntakes10</v>
      </c>
      <c r="L110" s="14" t="str">
        <f>IF(ISNUMBER(B110)=TRUE,_xlfn.CONCAT("@PART[*]:HAS[#kiwiBranch[",C110,"],#kiwiTier[",B110,"]]:FOR[zKiwiTechTree]",CHAR(10),"{",CHAR(10),"    @TechRequired = ",A110,CHAR(10),"}"),"")</f>
        <v>@PART[*]:HAS[#kiwiBranch[AirIntakes],#kiwiTier[10]]:FOR[zKiwiTechTree]
{
    @TechRequired = experimentalAerospaceTech
}</v>
      </c>
    </row>
    <row r="111" spans="1:12" x14ac:dyDescent="0.35">
      <c r="G111" t="str">
        <f>_xlfn.CONCAT(C111,B111)</f>
        <v/>
      </c>
      <c r="L111" s="14" t="str">
        <f>IF(ISNUMBER(B111)=TRUE,_xlfn.CONCAT("@PART[*]:HAS[#kiwiBranch[",C111,"],#kiwiTier[",B111,"]]:FOR[zKiwiTechTree]",CHAR(10),"{",CHAR(10),"    @TechRequired = ",A111,CHAR(10),"}"),"")</f>
        <v/>
      </c>
    </row>
    <row r="112" spans="1:12" x14ac:dyDescent="0.35">
      <c r="G112" t="str">
        <f>_xlfn.CONCAT(C112,B112)</f>
        <v/>
      </c>
      <c r="L112" s="14" t="str">
        <f>IF(ISNUMBER(B112)=TRUE,_xlfn.CONCAT("@PART[*]:HAS[#kiwiBranch[",C112,"],#kiwiTier[",B112,"]]:FOR[zKiwiTechTree]",CHAR(10),"{",CHAR(10),"    @TechRequired = ",A112,CHAR(10),"}"),"")</f>
        <v/>
      </c>
    </row>
    <row r="113" spans="1:12" x14ac:dyDescent="0.35">
      <c r="A113" t="s">
        <v>1028</v>
      </c>
      <c r="B113" t="s">
        <v>247</v>
      </c>
      <c r="C113" t="s">
        <v>1165</v>
      </c>
      <c r="G113" t="str">
        <f>_xlfn.CONCAT(C113,B113)</f>
        <v>TitleTier</v>
      </c>
      <c r="L113" s="14" t="str">
        <f>IF(ISNUMBER(B113)=TRUE,_xlfn.CONCAT("@PART[*]:HAS[#kiwiBranch[",C113,"],#kiwiTier[",B113,"]]:FOR[zKiwiTechTree]",CHAR(10),"{",CHAR(10),"    @TechRequired = ",A113,CHAR(10),"}"),"")</f>
        <v/>
      </c>
    </row>
    <row r="114" spans="1:12" x14ac:dyDescent="0.35">
      <c r="A114" s="18" t="s">
        <v>0</v>
      </c>
      <c r="B114">
        <f>VLOOKUP(Tbl_StructuralPlaneParts[[#This Row],[StructuralPlaneParts]],primary[[id]:[tier]],2,FALSE)</f>
        <v>0</v>
      </c>
      <c r="C114" t="s">
        <v>1028</v>
      </c>
      <c r="G114" t="str">
        <f>_xlfn.CONCAT(C114,B114)</f>
        <v>StructuralPlaneParts0</v>
      </c>
      <c r="L114" s="14" t="str">
        <f>IF(ISNUMBER(B114)=TRUE,_xlfn.CONCAT("@PART[*]:HAS[#kiwiBranch[",C114,"],#kiwiTier[",B114,"]]:FOR[zKiwiTechTree]",CHAR(10),"{",CHAR(10),"    @TechRequired = ",A114,CHAR(10),"}"),"")</f>
        <v>@PART[*]:HAS[#kiwiBranch[StructuralPlaneParts],#kiwiTier[0]]:FOR[zKiwiTechTree]
{
    @TechRequired = start
}</v>
      </c>
    </row>
    <row r="115" spans="1:12" x14ac:dyDescent="0.35">
      <c r="A115" t="s">
        <v>115</v>
      </c>
      <c r="B115">
        <f>VLOOKUP(Tbl_StructuralPlaneParts[[#This Row],[StructuralPlaneParts]],primary[[id]:[tier]],2,FALSE)</f>
        <v>1</v>
      </c>
      <c r="C115" t="s">
        <v>1028</v>
      </c>
      <c r="G115" t="str">
        <f>_xlfn.CONCAT(C115,B115)</f>
        <v>StructuralPlaneParts1</v>
      </c>
      <c r="L115" s="14" t="str">
        <f>IF(ISNUMBER(B115)=TRUE,_xlfn.CONCAT("@PART[*]:HAS[#kiwiBranch[",C115,"],#kiwiTier[",B115,"]]:FOR[zKiwiTechTree]",CHAR(10),"{",CHAR(10),"    @TechRequired = ",A115,CHAR(10),"}"),"")</f>
        <v>@PART[*]:HAS[#kiwiBranch[StructuralPlaneParts],#kiwiTier[1]]:FOR[zKiwiTechTree]
{
    @TechRequired = firstFlight
}</v>
      </c>
    </row>
    <row r="116" spans="1:12" x14ac:dyDescent="0.35">
      <c r="A116" t="s">
        <v>6</v>
      </c>
      <c r="B116">
        <f>VLOOKUP(Tbl_StructuralPlaneParts[[#This Row],[StructuralPlaneParts]],primary[[id]:[tier]],2,FALSE)</f>
        <v>2</v>
      </c>
      <c r="C116" t="s">
        <v>1028</v>
      </c>
      <c r="G116" t="str">
        <f>_xlfn.CONCAT(C116,B116)</f>
        <v>StructuralPlaneParts2</v>
      </c>
      <c r="L116" s="14" t="str">
        <f>IF(ISNUMBER(B116)=TRUE,_xlfn.CONCAT("@PART[*]:HAS[#kiwiBranch[",C116,"],#kiwiTier[",B116,"]]:FOR[zKiwiTechTree]",CHAR(10),"{",CHAR(10),"    @TechRequired = ",A116,CHAR(10),"}"),"")</f>
        <v>@PART[*]:HAS[#kiwiBranch[StructuralPlaneParts],#kiwiTier[2]]:FOR[zKiwiTechTree]
{
    @TechRequired = earlyFlight
}</v>
      </c>
    </row>
    <row r="117" spans="1:12" x14ac:dyDescent="0.35">
      <c r="A117" t="s">
        <v>14</v>
      </c>
      <c r="B117">
        <f>VLOOKUP(Tbl_StructuralPlaneParts[[#This Row],[StructuralPlaneParts]],primary[[id]:[tier]],2,FALSE)</f>
        <v>3</v>
      </c>
      <c r="C117" t="s">
        <v>1028</v>
      </c>
      <c r="G117" t="str">
        <f>_xlfn.CONCAT(C117,B117)</f>
        <v>StructuralPlaneParts3</v>
      </c>
      <c r="L117" s="14" t="str">
        <f>IF(ISNUMBER(B117)=TRUE,_xlfn.CONCAT("@PART[*]:HAS[#kiwiBranch[",C117,"],#kiwiTier[",B117,"]]:FOR[zKiwiTechTree]",CHAR(10),"{",CHAR(10),"    @TechRequired = ",A117,CHAR(10),"}"),"")</f>
        <v>@PART[*]:HAS[#kiwiBranch[StructuralPlaneParts],#kiwiTier[3]]:FOR[zKiwiTechTree]
{
    @TechRequired = stability
}</v>
      </c>
    </row>
    <row r="118" spans="1:12" x14ac:dyDescent="0.35">
      <c r="A118" t="s">
        <v>27</v>
      </c>
      <c r="B118">
        <f>VLOOKUP(Tbl_StructuralPlaneParts[[#This Row],[StructuralPlaneParts]],primary[[id]:[tier]],2,FALSE)</f>
        <v>4</v>
      </c>
      <c r="C118" t="s">
        <v>1028</v>
      </c>
      <c r="G118" t="str">
        <f>_xlfn.CONCAT(C118,B118)</f>
        <v>StructuralPlaneParts4</v>
      </c>
      <c r="L118" s="14" t="str">
        <f>IF(ISNUMBER(B118)=TRUE,_xlfn.CONCAT("@PART[*]:HAS[#kiwiBranch[",C118,"],#kiwiTier[",B118,"]]:FOR[zKiwiTechTree]",CHAR(10),"{",CHAR(10),"    @TechRequired = ",A118,CHAR(10),"}"),"")</f>
        <v>@PART[*]:HAS[#kiwiBranch[StructuralPlaneParts],#kiwiTier[4]]:FOR[zKiwiTechTree]
{
    @TechRequired = aviation
}</v>
      </c>
    </row>
    <row r="119" spans="1:12" x14ac:dyDescent="0.35">
      <c r="A119" t="s">
        <v>43</v>
      </c>
      <c r="B119">
        <f>VLOOKUP(Tbl_StructuralPlaneParts[[#This Row],[StructuralPlaneParts]],primary[[id]:[tier]],2,FALSE)</f>
        <v>5</v>
      </c>
      <c r="C119" t="s">
        <v>1028</v>
      </c>
      <c r="G119" t="str">
        <f>_xlfn.CONCAT(C119,B119)</f>
        <v>StructuralPlaneParts5</v>
      </c>
      <c r="L119" s="14" t="str">
        <f>IF(ISNUMBER(B119)=TRUE,_xlfn.CONCAT("@PART[*]:HAS[#kiwiBranch[",C119,"],#kiwiTier[",B119,"]]:FOR[zKiwiTechTree]",CHAR(10),"{",CHAR(10),"    @TechRequired = ",A119,CHAR(10),"}"),"")</f>
        <v>@PART[*]:HAS[#kiwiBranch[StructuralPlaneParts],#kiwiTier[5]]:FOR[zKiwiTechTree]
{
    @TechRequired = aerodynamicSystems
}</v>
      </c>
    </row>
    <row r="120" spans="1:12" x14ac:dyDescent="0.35">
      <c r="A120" t="s">
        <v>66</v>
      </c>
      <c r="B120">
        <f>VLOOKUP(Tbl_StructuralPlaneParts[[#This Row],[StructuralPlaneParts]],primary[[id]:[tier]],2,FALSE)</f>
        <v>6</v>
      </c>
      <c r="C120" t="s">
        <v>1028</v>
      </c>
      <c r="G120" t="str">
        <f>_xlfn.CONCAT(C120,B120)</f>
        <v>StructuralPlaneParts6</v>
      </c>
      <c r="L120" s="14" t="str">
        <f>IF(ISNUMBER(B120)=TRUE,_xlfn.CONCAT("@PART[*]:HAS[#kiwiBranch[",C120,"],#kiwiTier[",B120,"]]:FOR[zKiwiTechTree]",CHAR(10),"{",CHAR(10),"    @TechRequired = ",A120,CHAR(10),"}"),"")</f>
        <v>@PART[*]:HAS[#kiwiBranch[StructuralPlaneParts],#kiwiTier[6]]:FOR[zKiwiTechTree]
{
    @TechRequired = advAerodynamics
}</v>
      </c>
    </row>
    <row r="121" spans="1:12" x14ac:dyDescent="0.35">
      <c r="A121" t="s">
        <v>92</v>
      </c>
      <c r="B121">
        <f>VLOOKUP(Tbl_StructuralPlaneParts[[#This Row],[StructuralPlaneParts]],primary[[id]:[tier]],2,FALSE)</f>
        <v>7</v>
      </c>
      <c r="C121" t="s">
        <v>1028</v>
      </c>
      <c r="G121" t="str">
        <f>_xlfn.CONCAT(C121,B121)</f>
        <v>StructuralPlaneParts7</v>
      </c>
      <c r="L121" s="14" t="str">
        <f>IF(ISNUMBER(B121)=TRUE,_xlfn.CONCAT("@PART[*]:HAS[#kiwiBranch[",C121,"],#kiwiTier[",B121,"]]:FOR[zKiwiTechTree]",CHAR(10),"{",CHAR(10),"    @TechRequired = ",A121,CHAR(10),"}"),"")</f>
        <v>@PART[*]:HAS[#kiwiBranch[StructuralPlaneParts],#kiwiTier[7]]:FOR[zKiwiTechTree]
{
    @TechRequired = heavyAerodynamics
}</v>
      </c>
    </row>
    <row r="122" spans="1:12" x14ac:dyDescent="0.35">
      <c r="A122" t="s">
        <v>132</v>
      </c>
      <c r="B122">
        <f>VLOOKUP(Tbl_StructuralPlaneParts[[#This Row],[StructuralPlaneParts]],primary[[id]:[tier]],2,FALSE)</f>
        <v>8</v>
      </c>
      <c r="C122" t="s">
        <v>1028</v>
      </c>
      <c r="G122" t="str">
        <f>_xlfn.CONCAT(C122,B122)</f>
        <v>StructuralPlaneParts8</v>
      </c>
      <c r="L122" s="14" t="str">
        <f>IF(ISNUMBER(B122)=TRUE,_xlfn.CONCAT("@PART[*]:HAS[#kiwiBranch[",C122,"],#kiwiTier[",B122,"]]:FOR[zKiwiTechTree]",CHAR(10),"{",CHAR(10),"    @TechRequired = ",A122,CHAR(10),"}"),"")</f>
        <v>@PART[*]:HAS[#kiwiBranch[StructuralPlaneParts],#kiwiTier[8]]:FOR[zKiwiTechTree]
{
    @TechRequired = experimentalAerodynamics
}</v>
      </c>
    </row>
    <row r="123" spans="1:12" x14ac:dyDescent="0.35">
      <c r="A123" t="s">
        <v>162</v>
      </c>
      <c r="B123">
        <f>VLOOKUP(Tbl_StructuralPlaneParts[[#This Row],[StructuralPlaneParts]],primary[[id]:[tier]],2,FALSE)</f>
        <v>9</v>
      </c>
      <c r="C123" t="s">
        <v>1028</v>
      </c>
      <c r="G123" t="str">
        <f>_xlfn.CONCAT(C123,B123)</f>
        <v>StructuralPlaneParts9</v>
      </c>
      <c r="L123" s="14" t="str">
        <f>IF(ISNUMBER(B123)=TRUE,_xlfn.CONCAT("@PART[*]:HAS[#kiwiBranch[",C123,"],#kiwiTier[",B123,"]]:FOR[zKiwiTechTree]",CHAR(10),"{",CHAR(10),"    @TechRequired = ",A123,CHAR(10),"}"),"")</f>
        <v>@PART[*]:HAS[#kiwiBranch[StructuralPlaneParts],#kiwiTier[9]]:FOR[zKiwiTechTree]
{
    @TechRequired = aerospaceComposites
}</v>
      </c>
    </row>
    <row r="124" spans="1:12" x14ac:dyDescent="0.35">
      <c r="A124" t="s">
        <v>207</v>
      </c>
      <c r="B124">
        <f>VLOOKUP(Tbl_StructuralPlaneParts[[#This Row],[StructuralPlaneParts]],primary[[id]:[tier]],2,FALSE)</f>
        <v>10</v>
      </c>
      <c r="C124" t="s">
        <v>1028</v>
      </c>
      <c r="G124" t="str">
        <f>_xlfn.CONCAT(C124,B124)</f>
        <v>StructuralPlaneParts10</v>
      </c>
      <c r="L124" s="14" t="str">
        <f>IF(ISNUMBER(B124)=TRUE,_xlfn.CONCAT("@PART[*]:HAS[#kiwiBranch[",C124,"],#kiwiTier[",B124,"]]:FOR[zKiwiTechTree]",CHAR(10),"{",CHAR(10),"    @TechRequired = ",A124,CHAR(10),"}"),"")</f>
        <v>@PART[*]:HAS[#kiwiBranch[StructuralPlaneParts],#kiwiTier[10]]:FOR[zKiwiTechTree]
{
    @TechRequired = advAerospaceEngineering
}</v>
      </c>
    </row>
    <row r="125" spans="1:12" x14ac:dyDescent="0.35">
      <c r="G125" t="str">
        <f>_xlfn.CONCAT(C125,B125)</f>
        <v/>
      </c>
      <c r="L125" s="14" t="str">
        <f>IF(ISNUMBER(B125)=TRUE,_xlfn.CONCAT("@PART[*]:HAS[#kiwiBranch[",C125,"],#kiwiTier[",B125,"]]:FOR[zKiwiTechTree]",CHAR(10),"{",CHAR(10),"    @TechRequired = ",A125,CHAR(10),"}"),"")</f>
        <v/>
      </c>
    </row>
    <row r="126" spans="1:12" x14ac:dyDescent="0.35">
      <c r="G126" t="str">
        <f>_xlfn.CONCAT(C126,B126)</f>
        <v/>
      </c>
      <c r="L126" s="14" t="str">
        <f>IF(ISNUMBER(B126)=TRUE,_xlfn.CONCAT("@PART[*]:HAS[#kiwiBranch[",C126,"],#kiwiTier[",B126,"]]:FOR[zKiwiTechTree]",CHAR(10),"{",CHAR(10),"    @TechRequired = ",A126,CHAR(10),"}"),"")</f>
        <v/>
      </c>
    </row>
    <row r="127" spans="1:12" x14ac:dyDescent="0.35">
      <c r="A127" t="s">
        <v>1029</v>
      </c>
      <c r="B127" t="s">
        <v>247</v>
      </c>
      <c r="C127" t="s">
        <v>1165</v>
      </c>
      <c r="G127" t="str">
        <f>_xlfn.CONCAT(C127,B127)</f>
        <v>TitleTier</v>
      </c>
      <c r="L127" s="14" t="str">
        <f>IF(ISNUMBER(B127)=TRUE,_xlfn.CONCAT("@PART[*]:HAS[#kiwiBranch[",C127,"],#kiwiTier[",B127,"]]:FOR[zKiwiTechTree]",CHAR(10),"{",CHAR(10),"    @TechRequired = ",A127,CHAR(10),"}"),"")</f>
        <v/>
      </c>
    </row>
    <row r="128" spans="1:12" x14ac:dyDescent="0.35">
      <c r="A128" s="18" t="s">
        <v>997</v>
      </c>
      <c r="B128">
        <f>VLOOKUP(Tbl_CommandModules[[#This Row],[CommandModules]],primary[[id]:[tier]],2,FALSE)</f>
        <v>4</v>
      </c>
      <c r="C128" t="s">
        <v>1029</v>
      </c>
      <c r="G128" t="str">
        <f>_xlfn.CONCAT(C128,B128)</f>
        <v>CommandModules4</v>
      </c>
      <c r="L128" s="14" t="str">
        <f>IF(ISNUMBER(B128)=TRUE,_xlfn.CONCAT("@PART[*]:HAS[#kiwiBranch[",C128,"],#kiwiTier[",B128,"]]:FOR[zKiwiTechTree]",CHAR(10),"{",CHAR(10),"    @TechRequired = ",A128,CHAR(10),"}"),"")</f>
        <v>@PART[*]:HAS[#kiwiBranch[CommandModules],#kiwiTier[4]]:FOR[zKiwiTechTree]
{
    @TechRequired = basicCommandModules
}</v>
      </c>
    </row>
    <row r="129" spans="1:12" x14ac:dyDescent="0.35">
      <c r="A129" t="s">
        <v>46</v>
      </c>
      <c r="B129">
        <f>VLOOKUP(Tbl_CommandModules[[#This Row],[CommandModules]],primary[[id]:[tier]],2,FALSE)</f>
        <v>5</v>
      </c>
      <c r="C129" t="s">
        <v>1029</v>
      </c>
      <c r="G129" t="str">
        <f>_xlfn.CONCAT(C129,B129)</f>
        <v>CommandModules5</v>
      </c>
      <c r="L129" s="14" t="str">
        <f>IF(ISNUMBER(B129)=TRUE,_xlfn.CONCAT("@PART[*]:HAS[#kiwiBranch[",C129,"],#kiwiTier[",B129,"]]:FOR[zKiwiTechTree]",CHAR(10),"{",CHAR(10),"    @TechRequired = ",A129,CHAR(10),"}"),"")</f>
        <v>@PART[*]:HAS[#kiwiBranch[CommandModules],#kiwiTier[5]]:FOR[zKiwiTechTree]
{
    @TechRequired = simpleCommandModules
}</v>
      </c>
    </row>
    <row r="130" spans="1:12" x14ac:dyDescent="0.35">
      <c r="A130" t="s">
        <v>69</v>
      </c>
      <c r="B130">
        <f>VLOOKUP(Tbl_CommandModules[[#This Row],[CommandModules]],primary[[id]:[tier]],2,FALSE)</f>
        <v>6</v>
      </c>
      <c r="C130" t="s">
        <v>1029</v>
      </c>
      <c r="G130" t="str">
        <f>_xlfn.CONCAT(C130,B130)</f>
        <v>CommandModules6</v>
      </c>
      <c r="L130" s="14" t="str">
        <f>IF(ISNUMBER(B130)=TRUE,_xlfn.CONCAT("@PART[*]:HAS[#kiwiBranch[",C130,"],#kiwiTier[",B130,"]]:FOR[zKiwiTechTree]",CHAR(10),"{",CHAR(10),"    @TechRequired = ",A130,CHAR(10),"}"),"")</f>
        <v>@PART[*]:HAS[#kiwiBranch[CommandModules],#kiwiTier[6]]:FOR[zKiwiTechTree]
{
    @TechRequired = commandModules
}</v>
      </c>
    </row>
    <row r="131" spans="1:12" x14ac:dyDescent="0.35">
      <c r="A131" t="s">
        <v>95</v>
      </c>
      <c r="B131">
        <f>VLOOKUP(Tbl_CommandModules[[#This Row],[CommandModules]],primary[[id]:[tier]],2,FALSE)</f>
        <v>7</v>
      </c>
      <c r="C131" t="s">
        <v>1029</v>
      </c>
      <c r="G131" t="str">
        <f>_xlfn.CONCAT(C131,B131)</f>
        <v>CommandModules7</v>
      </c>
      <c r="L131" s="14" t="str">
        <f>IF(ISNUMBER(B131)=TRUE,_xlfn.CONCAT("@PART[*]:HAS[#kiwiBranch[",C131,"],#kiwiTier[",B131,"]]:FOR[zKiwiTechTree]",CHAR(10),"{",CHAR(10),"    @TechRequired = ",A131,CHAR(10),"}"),"")</f>
        <v>@PART[*]:HAS[#kiwiBranch[CommandModules],#kiwiTier[7]]:FOR[zKiwiTechTree]
{
    @TechRequired = heavyCommandModules
}</v>
      </c>
    </row>
    <row r="132" spans="1:12" x14ac:dyDescent="0.35">
      <c r="A132" t="s">
        <v>135</v>
      </c>
      <c r="B132">
        <f>VLOOKUP(Tbl_CommandModules[[#This Row],[CommandModules]],primary[[id]:[tier]],2,FALSE)</f>
        <v>8</v>
      </c>
      <c r="C132" t="s">
        <v>1029</v>
      </c>
      <c r="G132" t="str">
        <f>_xlfn.CONCAT(C132,B132)</f>
        <v>CommandModules8</v>
      </c>
      <c r="L132" s="14" t="str">
        <f>IF(ISNUMBER(B132)=TRUE,_xlfn.CONCAT("@PART[*]:HAS[#kiwiBranch[",C132,"],#kiwiTier[",B132,"]]:FOR[zKiwiTechTree]",CHAR(10),"{",CHAR(10),"    @TechRequired = ",A132,CHAR(10),"}"),"")</f>
        <v>@PART[*]:HAS[#kiwiBranch[CommandModules],#kiwiTier[8]]:FOR[zKiwiTechTree]
{
    @TechRequired = specializedCommandModules
}</v>
      </c>
    </row>
    <row r="133" spans="1:12" x14ac:dyDescent="0.35">
      <c r="A133" t="s">
        <v>165</v>
      </c>
      <c r="B133">
        <f>VLOOKUP(Tbl_CommandModules[[#This Row],[CommandModules]],primary[[id]:[tier]],2,FALSE)</f>
        <v>9</v>
      </c>
      <c r="C133" t="s">
        <v>1029</v>
      </c>
      <c r="G133" t="str">
        <f>_xlfn.CONCAT(C133,B133)</f>
        <v>CommandModules9</v>
      </c>
      <c r="L133" s="14" t="str">
        <f>IF(ISNUMBER(B133)=TRUE,_xlfn.CONCAT("@PART[*]:HAS[#kiwiBranch[",C133,"],#kiwiTier[",B133,"]]:FOR[zKiwiTechTree]",CHAR(10),"{",CHAR(10),"    @TechRequired = ",A133,CHAR(10),"}"),"")</f>
        <v>@PART[*]:HAS[#kiwiBranch[CommandModules],#kiwiTier[9]]:FOR[zKiwiTechTree]
{
    @TechRequired = specializedCommandCenters
}</v>
      </c>
    </row>
    <row r="134" spans="1:12" x14ac:dyDescent="0.35">
      <c r="A134" t="s">
        <v>167</v>
      </c>
      <c r="B134">
        <f>VLOOKUP(Tbl_CommandModules[[#This Row],[CommandModules]],primary[[id]:[tier]],2,FALSE)</f>
        <v>10</v>
      </c>
      <c r="C134" t="s">
        <v>1029</v>
      </c>
      <c r="G134" t="str">
        <f>_xlfn.CONCAT(C134,B134)</f>
        <v>CommandModules10</v>
      </c>
      <c r="L134" s="14" t="str">
        <f>IF(ISNUMBER(B134)=TRUE,_xlfn.CONCAT("@PART[*]:HAS[#kiwiBranch[",C134,"],#kiwiTier[",B134,"]]:FOR[zKiwiTechTree]",CHAR(10),"{",CHAR(10),"    @TechRequired = ",A134,CHAR(10),"}"),"")</f>
        <v>@PART[*]:HAS[#kiwiBranch[CommandModules],#kiwiTier[10]]:FOR[zKiwiTechTree]
{
    @TechRequired = heavyCommandCenters
}</v>
      </c>
    </row>
    <row r="135" spans="1:12" x14ac:dyDescent="0.35">
      <c r="G135" t="str">
        <f>_xlfn.CONCAT(C135,B135)</f>
        <v/>
      </c>
      <c r="L135" s="14" t="str">
        <f>IF(ISNUMBER(B135)=TRUE,_xlfn.CONCAT("@PART[*]:HAS[#kiwiBranch[",C135,"],#kiwiTier[",B135,"]]:FOR[zKiwiTechTree]",CHAR(10),"{",CHAR(10),"    @TechRequired = ",A135,CHAR(10),"}"),"")</f>
        <v/>
      </c>
    </row>
    <row r="136" spans="1:12" x14ac:dyDescent="0.35">
      <c r="G136" t="str">
        <f>_xlfn.CONCAT(C136,B136)</f>
        <v/>
      </c>
      <c r="L136" s="14" t="str">
        <f>IF(ISNUMBER(B136)=TRUE,_xlfn.CONCAT("@PART[*]:HAS[#kiwiBranch[",C136,"],#kiwiTier[",B136,"]]:FOR[zKiwiTechTree]",CHAR(10),"{",CHAR(10),"    @TechRequired = ",A136,CHAR(10),"}"),"")</f>
        <v/>
      </c>
    </row>
    <row r="137" spans="1:12" x14ac:dyDescent="0.35">
      <c r="A137" t="s">
        <v>1030</v>
      </c>
      <c r="B137" t="s">
        <v>247</v>
      </c>
      <c r="C137" t="s">
        <v>1165</v>
      </c>
      <c r="G137" t="str">
        <f>_xlfn.CONCAT(C137,B137)</f>
        <v>TitleTier</v>
      </c>
      <c r="L137" s="14" t="str">
        <f>IF(ISNUMBER(B137)=TRUE,_xlfn.CONCAT("@PART[*]:HAS[#kiwiBranch[",C137,"],#kiwiTier[",B137,"]]:FOR[zKiwiTechTree]",CHAR(10),"{",CHAR(10),"    @TechRequired = ",A137,CHAR(10),"}"),"")</f>
        <v/>
      </c>
    </row>
    <row r="138" spans="1:12" x14ac:dyDescent="0.35">
      <c r="A138" s="18" t="s">
        <v>47</v>
      </c>
      <c r="B138">
        <f>_xlfn.FLOOR.MATH(VLOOKUP(Tbl_Landers[[#This Row],[Landers]],primary[[id]:[tier]],2,FALSE),1)</f>
        <v>5</v>
      </c>
      <c r="C138" t="s">
        <v>1030</v>
      </c>
      <c r="G138" t="str">
        <f>_xlfn.CONCAT(C138,B138)</f>
        <v>Landers5</v>
      </c>
      <c r="L138" s="14" t="str">
        <f>IF(ISNUMBER(B138)=TRUE,_xlfn.CONCAT("@PART[*]:HAS[#kiwiBranch[",C138,"],#kiwiTier[",B138,"]]:FOR[zKiwiTechTree]",CHAR(10),"{",CHAR(10),"    @TechRequired = ",A138,CHAR(10),"}"),"")</f>
        <v>@PART[*]:HAS[#kiwiBranch[Landers],#kiwiTier[5]]:FOR[zKiwiTechTree]
{
    @TechRequired = simpleCommandModulesExtensions
}</v>
      </c>
    </row>
    <row r="139" spans="1:12" x14ac:dyDescent="0.35">
      <c r="A139" s="18" t="s">
        <v>70</v>
      </c>
      <c r="B139">
        <f>_xlfn.FLOOR.MATH(VLOOKUP(Tbl_Landers[[#This Row],[Landers]],primary[[id]:[tier]],2,FALSE),1)</f>
        <v>6</v>
      </c>
      <c r="C139" t="s">
        <v>1030</v>
      </c>
      <c r="G139" t="str">
        <f>_xlfn.CONCAT(C139,B139)</f>
        <v>Landers6</v>
      </c>
      <c r="L139" s="14" t="str">
        <f>IF(ISNUMBER(B139)=TRUE,_xlfn.CONCAT("@PART[*]:HAS[#kiwiBranch[",C139,"],#kiwiTier[",B139,"]]:FOR[zKiwiTechTree]",CHAR(10),"{",CHAR(10),"    @TechRequired = ",A139,CHAR(10),"}"),"")</f>
        <v>@PART[*]:HAS[#kiwiBranch[Landers],#kiwiTier[6]]:FOR[zKiwiTechTree]
{
    @TechRequired = commandModulesExtensions
}</v>
      </c>
    </row>
    <row r="140" spans="1:12" x14ac:dyDescent="0.35">
      <c r="A140" s="18" t="s">
        <v>96</v>
      </c>
      <c r="B140">
        <f>_xlfn.FLOOR.MATH(VLOOKUP(Tbl_Landers[[#This Row],[Landers]],primary[[id]:[tier]],2,FALSE),1)</f>
        <v>7</v>
      </c>
      <c r="C140" t="s">
        <v>1030</v>
      </c>
      <c r="G140" t="str">
        <f>_xlfn.CONCAT(C140,B140)</f>
        <v>Landers7</v>
      </c>
      <c r="L140" s="14" t="str">
        <f>IF(ISNUMBER(B140)=TRUE,_xlfn.CONCAT("@PART[*]:HAS[#kiwiBranch[",C140,"],#kiwiTier[",B140,"]]:FOR[zKiwiTechTree]",CHAR(10),"{",CHAR(10),"    @TechRequired = ",A140,CHAR(10),"}"),"")</f>
        <v>@PART[*]:HAS[#kiwiBranch[Landers],#kiwiTier[7]]:FOR[zKiwiTechTree]
{
    @TechRequired = heavyCommandModulesExtensions
}</v>
      </c>
    </row>
    <row r="141" spans="1:12" x14ac:dyDescent="0.35">
      <c r="A141" t="s">
        <v>164</v>
      </c>
      <c r="B141">
        <f>_xlfn.FLOOR.MATH(VLOOKUP(Tbl_Landers[[#This Row],[Landers]],primary[[id]:[tier]],2,FALSE),1)</f>
        <v>9</v>
      </c>
      <c r="C141" t="s">
        <v>1030</v>
      </c>
      <c r="G141" t="str">
        <f>_xlfn.CONCAT(C141,B141)</f>
        <v>Landers9</v>
      </c>
      <c r="L141" s="14" t="str">
        <f>IF(ISNUMBER(B141)=TRUE,_xlfn.CONCAT("@PART[*]:HAS[#kiwiBranch[",C141,"],#kiwiTier[",B141,"]]:FOR[zKiwiTechTree]",CHAR(10),"{",CHAR(10),"    @TechRequired = ",A141,CHAR(10),"}"),"")</f>
        <v>@PART[*]:HAS[#kiwiBranch[Landers],#kiwiTier[9]]:FOR[zKiwiTechTree]
{
    @TechRequired = specializedLanders
}</v>
      </c>
    </row>
    <row r="142" spans="1:12" x14ac:dyDescent="0.35">
      <c r="A142" t="s">
        <v>166</v>
      </c>
      <c r="B142">
        <f>_xlfn.FLOOR.MATH(VLOOKUP(Tbl_Landers[[#This Row],[Landers]],primary[[id]:[tier]],2,FALSE),1)</f>
        <v>10</v>
      </c>
      <c r="C142" t="s">
        <v>1030</v>
      </c>
      <c r="G142" t="str">
        <f>_xlfn.CONCAT(C142,B142)</f>
        <v>Landers10</v>
      </c>
      <c r="L142" s="14" t="str">
        <f>IF(ISNUMBER(B142)=TRUE,_xlfn.CONCAT("@PART[*]:HAS[#kiwiBranch[",C142,"],#kiwiTier[",B142,"]]:FOR[zKiwiTechTree]",CHAR(10),"{",CHAR(10),"    @TechRequired = ",A142,CHAR(10),"}"),"")</f>
        <v>@PART[*]:HAS[#kiwiBranch[Landers],#kiwiTier[10]]:FOR[zKiwiTechTree]
{
    @TechRequired = heavyLanders
}</v>
      </c>
    </row>
    <row r="143" spans="1:12" x14ac:dyDescent="0.35">
      <c r="G143" t="str">
        <f>_xlfn.CONCAT(C143,B143)</f>
        <v/>
      </c>
      <c r="L143" s="14" t="str">
        <f>IF(ISNUMBER(B143)=TRUE,_xlfn.CONCAT("@PART[*]:HAS[#kiwiBranch[",C143,"],#kiwiTier[",B143,"]]:FOR[zKiwiTechTree]",CHAR(10),"{",CHAR(10),"    @TechRequired = ",A143,CHAR(10),"}"),"")</f>
        <v/>
      </c>
    </row>
    <row r="144" spans="1:12" x14ac:dyDescent="0.35">
      <c r="G144" t="str">
        <f>_xlfn.CONCAT(C144,B144)</f>
        <v/>
      </c>
      <c r="L144" s="14" t="str">
        <f>IF(ISNUMBER(B144)=TRUE,_xlfn.CONCAT("@PART[*]:HAS[#kiwiBranch[",C144,"],#kiwiTier[",B144,"]]:FOR[zKiwiTechTree]",CHAR(10),"{",CHAR(10),"    @TechRequired = ",A144,CHAR(10),"}"),"")</f>
        <v/>
      </c>
    </row>
    <row r="145" spans="1:12" x14ac:dyDescent="0.35">
      <c r="A145" t="s">
        <v>1132</v>
      </c>
      <c r="B145" t="s">
        <v>247</v>
      </c>
      <c r="C145" t="s">
        <v>1165</v>
      </c>
      <c r="G145" t="str">
        <f>_xlfn.CONCAT(C145,B145)</f>
        <v>TitleTier</v>
      </c>
      <c r="L145" s="14" t="str">
        <f t="shared" ref="L145:L208" si="8">IF(ISNUMBER(B145)=TRUE,_xlfn.CONCAT("@PART[*]:HAS[#kiwiBranch[",C145,"],#kiwiTier[",B145,"]]:FOR[zKiwiTechTree]",CHAR(10),"{",CHAR(10),"    @TechRequired = ",A145,CHAR(10),"}"),"")</f>
        <v/>
      </c>
    </row>
    <row r="146" spans="1:12" x14ac:dyDescent="0.35">
      <c r="A146" s="18" t="s">
        <v>29</v>
      </c>
      <c r="B146">
        <f>_xlfn.FLOOR.MATH(VLOOKUP(Tbl_ReEntryModules[[#This Row],[ReEntryModules]],primary[[id]:[tier]],2,FALSE),1)</f>
        <v>3</v>
      </c>
      <c r="C146" t="s">
        <v>1132</v>
      </c>
      <c r="G146" t="str">
        <f>_xlfn.CONCAT(C146,B146)</f>
        <v>ReEntryModules3</v>
      </c>
      <c r="L146" s="14" t="str">
        <f t="shared" si="8"/>
        <v>@PART[*]:HAS[#kiwiBranch[ReEntryModules],#kiwiTier[3]]:FOR[zKiwiTechTree]
{
    @TechRequired = basicReentryModule
}</v>
      </c>
    </row>
    <row r="147" spans="1:12" x14ac:dyDescent="0.35">
      <c r="A147" s="18" t="s">
        <v>48</v>
      </c>
      <c r="B147">
        <f>_xlfn.FLOOR.MATH(VLOOKUP(Tbl_ReEntryModules[[#This Row],[ReEntryModules]],primary[[id]:[tier]],2,FALSE),1)</f>
        <v>4</v>
      </c>
      <c r="C147" t="s">
        <v>1132</v>
      </c>
      <c r="G147" t="str">
        <f>_xlfn.CONCAT(C147,B147)</f>
        <v>ReEntryModules4</v>
      </c>
      <c r="L147" s="14" t="str">
        <f t="shared" si="8"/>
        <v>@PART[*]:HAS[#kiwiBranch[ReEntryModules],#kiwiTier[4]]:FOR[zKiwiTechTree]
{
    @TechRequired = reentryModule
}</v>
      </c>
    </row>
    <row r="148" spans="1:12" x14ac:dyDescent="0.35">
      <c r="A148" s="18" t="s">
        <v>71</v>
      </c>
      <c r="B148">
        <f>_xlfn.FLOOR.MATH(VLOOKUP(Tbl_ReEntryModules[[#This Row],[ReEntryModules]],primary[[id]:[tier]],2,FALSE),1)</f>
        <v>5</v>
      </c>
      <c r="C148" t="s">
        <v>1132</v>
      </c>
      <c r="G148" t="str">
        <f>_xlfn.CONCAT(C148,B148)</f>
        <v>ReEntryModules5</v>
      </c>
      <c r="L148" s="14" t="str">
        <f t="shared" si="8"/>
        <v>@PART[*]:HAS[#kiwiBranch[ReEntryModules],#kiwiTier[5]]:FOR[zKiwiTechTree]
{
    @TechRequired = advancedReentryModule
}</v>
      </c>
    </row>
    <row r="149" spans="1:12" x14ac:dyDescent="0.35">
      <c r="G149" t="str">
        <f>_xlfn.CONCAT(C149,B149)</f>
        <v/>
      </c>
      <c r="L149" s="14" t="str">
        <f t="shared" si="8"/>
        <v/>
      </c>
    </row>
    <row r="150" spans="1:12" x14ac:dyDescent="0.35">
      <c r="G150" t="str">
        <f>_xlfn.CONCAT(C150,B150)</f>
        <v/>
      </c>
      <c r="L150" s="14" t="str">
        <f t="shared" si="8"/>
        <v/>
      </c>
    </row>
    <row r="151" spans="1:12" x14ac:dyDescent="0.35">
      <c r="A151" t="s">
        <v>1032</v>
      </c>
      <c r="B151" t="s">
        <v>247</v>
      </c>
      <c r="C151" t="s">
        <v>1165</v>
      </c>
      <c r="G151" t="str">
        <f>_xlfn.CONCAT(C151,B151)</f>
        <v>TitleTier</v>
      </c>
      <c r="L151" s="14" t="str">
        <f t="shared" si="8"/>
        <v/>
      </c>
    </row>
    <row r="152" spans="1:12" x14ac:dyDescent="0.35">
      <c r="A152" s="18" t="s">
        <v>0</v>
      </c>
      <c r="B152">
        <f>_xlfn.FLOOR.MATH(VLOOKUP(Tbl_StructuralAdapters[[#This Row],[StructuralAdapters]],primary[[id]:[tier]],2,FALSE),1)</f>
        <v>0</v>
      </c>
      <c r="C152" t="s">
        <v>1032</v>
      </c>
      <c r="G152" t="str">
        <f>_xlfn.CONCAT(C152,B152)</f>
        <v>StructuralAdapters0</v>
      </c>
      <c r="L152" s="14" t="str">
        <f t="shared" si="8"/>
        <v>@PART[*]:HAS[#kiwiBranch[StructuralAdapters],#kiwiTier[0]]:FOR[zKiwiTechTree]
{
    @TechRequired = start
}</v>
      </c>
    </row>
    <row r="153" spans="1:12" x14ac:dyDescent="0.35">
      <c r="A153" s="18" t="s">
        <v>994</v>
      </c>
      <c r="B153">
        <f>_xlfn.FLOOR.MATH(VLOOKUP(Tbl_StructuralAdapters[[#This Row],[StructuralAdapters]],primary[[id]:[tier]],2,FALSE),1)</f>
        <v>1</v>
      </c>
      <c r="C153" t="s">
        <v>1032</v>
      </c>
      <c r="G153" t="str">
        <f>_xlfn.CONCAT(C153,B153)</f>
        <v>StructuralAdapters1</v>
      </c>
      <c r="L153" s="14" t="str">
        <f t="shared" si="8"/>
        <v>@PART[*]:HAS[#kiwiBranch[StructuralAdapters],#kiwiTier[1]]:FOR[zKiwiTechTree]
{
    @TechRequired = primitiveConstruction
}</v>
      </c>
    </row>
    <row r="154" spans="1:12" x14ac:dyDescent="0.35">
      <c r="A154" s="18" t="s">
        <v>116</v>
      </c>
      <c r="B154">
        <f>_xlfn.FLOOR.MATH(VLOOKUP(Tbl_StructuralAdapters[[#This Row],[StructuralAdapters]],primary[[id]:[tier]],2,FALSE),1)</f>
        <v>2</v>
      </c>
      <c r="C154" t="s">
        <v>1032</v>
      </c>
      <c r="G154" t="str">
        <f>_xlfn.CONCAT(C154,B154)</f>
        <v>StructuralAdapters2</v>
      </c>
      <c r="L154" s="14" t="str">
        <f t="shared" si="8"/>
        <v>@PART[*]:HAS[#kiwiBranch[StructuralAdapters],#kiwiTier[2]]:FOR[zKiwiTechTree]
{
    @TechRequired = earlyConstruction
}</v>
      </c>
    </row>
    <row r="155" spans="1:12" x14ac:dyDescent="0.35">
      <c r="A155" t="s">
        <v>13</v>
      </c>
      <c r="B155">
        <f>_xlfn.FLOOR.MATH(VLOOKUP(Tbl_StructuralAdapters[[#This Row],[StructuralAdapters]],primary[[id]:[tier]],2,FALSE),1)</f>
        <v>3</v>
      </c>
      <c r="C155" t="s">
        <v>1032</v>
      </c>
      <c r="G155" t="str">
        <f>_xlfn.CONCAT(C155,B155)</f>
        <v>StructuralAdapters3</v>
      </c>
      <c r="L155" s="14" t="str">
        <f t="shared" si="8"/>
        <v>@PART[*]:HAS[#kiwiBranch[StructuralAdapters],#kiwiTier[3]]:FOR[zKiwiTechTree]
{
    @TechRequired = basicConstruction
}</v>
      </c>
    </row>
    <row r="156" spans="1:12" x14ac:dyDescent="0.35">
      <c r="A156" t="s">
        <v>458</v>
      </c>
      <c r="B156">
        <f>_xlfn.FLOOR.MATH(VLOOKUP(Tbl_StructuralAdapters[[#This Row],[StructuralAdapters]],primary[[id]:[tier]],2,FALSE),1)</f>
        <v>4</v>
      </c>
      <c r="C156" t="s">
        <v>1032</v>
      </c>
      <c r="G156" t="str">
        <f>_xlfn.CONCAT(C156,B156)</f>
        <v>StructuralAdapters4</v>
      </c>
      <c r="L156" s="14" t="str">
        <f t="shared" si="8"/>
        <v>@PART[*]:HAS[#kiwiBranch[StructuralAdapters],#kiwiTier[4]]:FOR[zKiwiTechTree]
{
    @TechRequired = fairings
}</v>
      </c>
    </row>
    <row r="157" spans="1:12" x14ac:dyDescent="0.35">
      <c r="A157" t="s">
        <v>496</v>
      </c>
      <c r="B157">
        <f>_xlfn.FLOOR.MATH(VLOOKUP(Tbl_StructuralAdapters[[#This Row],[StructuralAdapters]],primary[[id]:[tier]],2,FALSE),1)</f>
        <v>5</v>
      </c>
      <c r="C157" t="s">
        <v>1032</v>
      </c>
      <c r="G157" t="str">
        <f t="shared" ref="G157:G220" si="9">_xlfn.CONCAT(C157,B157)</f>
        <v>StructuralAdapters5</v>
      </c>
      <c r="L157" s="14" t="str">
        <f t="shared" si="8"/>
        <v>@PART[*]:HAS[#kiwiBranch[StructuralAdapters],#kiwiTier[5]]:FOR[zKiwiTechTree]
{
    @TechRequired = adapters
}</v>
      </c>
    </row>
    <row r="158" spans="1:12" x14ac:dyDescent="0.35">
      <c r="A158" t="s">
        <v>459</v>
      </c>
      <c r="B158">
        <f>_xlfn.FLOOR.MATH(VLOOKUP(Tbl_StructuralAdapters[[#This Row],[StructuralAdapters]],primary[[id]:[tier]],2,FALSE),1)</f>
        <v>6</v>
      </c>
      <c r="C158" t="s">
        <v>1032</v>
      </c>
      <c r="G158" t="str">
        <f t="shared" si="9"/>
        <v>StructuralAdapters6</v>
      </c>
      <c r="L158" s="14" t="str">
        <f t="shared" si="8"/>
        <v>@PART[*]:HAS[#kiwiBranch[StructuralAdapters],#kiwiTier[6]]:FOR[zKiwiTechTree]
{
    @TechRequired = noseCones
}</v>
      </c>
    </row>
    <row r="159" spans="1:12" x14ac:dyDescent="0.35">
      <c r="A159" t="s">
        <v>88</v>
      </c>
      <c r="B159">
        <f>_xlfn.FLOOR.MATH(VLOOKUP(Tbl_StructuralAdapters[[#This Row],[StructuralAdapters]],primary[[id]:[tier]],2,FALSE),1)</f>
        <v>7</v>
      </c>
      <c r="C159" t="s">
        <v>1032</v>
      </c>
      <c r="G159" t="str">
        <f t="shared" si="9"/>
        <v>StructuralAdapters7</v>
      </c>
      <c r="L159" s="14" t="str">
        <f t="shared" si="8"/>
        <v>@PART[*]:HAS[#kiwiBranch[StructuralAdapters],#kiwiTier[7]]:FOR[zKiwiTechTree]
{
    @TechRequired = advMetalworks
}</v>
      </c>
    </row>
    <row r="160" spans="1:12" x14ac:dyDescent="0.35">
      <c r="A160" t="s">
        <v>128</v>
      </c>
      <c r="B160">
        <f>_xlfn.FLOOR.MATH(VLOOKUP(Tbl_StructuralAdapters[[#This Row],[StructuralAdapters]],primary[[id]:[tier]],2,FALSE),1)</f>
        <v>8</v>
      </c>
      <c r="C160" t="s">
        <v>1032</v>
      </c>
      <c r="G160" t="str">
        <f t="shared" si="9"/>
        <v>StructuralAdapters8</v>
      </c>
      <c r="L160" s="14" t="str">
        <f t="shared" si="8"/>
        <v>@PART[*]:HAS[#kiwiBranch[StructuralAdapters],#kiwiTier[8]]:FOR[zKiwiTechTree]
{
    @TechRequired = nanolathing
}</v>
      </c>
    </row>
    <row r="161" spans="1:12" x14ac:dyDescent="0.35">
      <c r="A161" t="s">
        <v>158</v>
      </c>
      <c r="B161">
        <f>_xlfn.FLOOR.MATH(VLOOKUP(Tbl_StructuralAdapters[[#This Row],[StructuralAdapters]],primary[[id]:[tier]],2,FALSE),1)</f>
        <v>9</v>
      </c>
      <c r="C161" t="s">
        <v>1032</v>
      </c>
      <c r="G161" t="str">
        <f t="shared" si="9"/>
        <v>StructuralAdapters9</v>
      </c>
      <c r="L161" s="14" t="str">
        <f t="shared" si="8"/>
        <v>@PART[*]:HAS[#kiwiBranch[StructuralAdapters],#kiwiTier[9]]:FOR[zKiwiTechTree]
{
    @TechRequired = exoticAlloys
}</v>
      </c>
    </row>
    <row r="162" spans="1:12" x14ac:dyDescent="0.35">
      <c r="A162" t="s">
        <v>201</v>
      </c>
      <c r="B162">
        <f>_xlfn.FLOOR.MATH(VLOOKUP(Tbl_StructuralAdapters[[#This Row],[StructuralAdapters]],primary[[id]:[tier]],2,FALSE),1)</f>
        <v>10</v>
      </c>
      <c r="C162" t="s">
        <v>1032</v>
      </c>
      <c r="G162" t="str">
        <f t="shared" si="9"/>
        <v>StructuralAdapters10</v>
      </c>
      <c r="L162" s="14" t="str">
        <f t="shared" si="8"/>
        <v>@PART[*]:HAS[#kiwiBranch[StructuralAdapters],#kiwiTier[10]]:FOR[zKiwiTechTree]
{
    @TechRequired = aerographite
}</v>
      </c>
    </row>
    <row r="163" spans="1:12" x14ac:dyDescent="0.35">
      <c r="A163" t="s">
        <v>222</v>
      </c>
      <c r="B163">
        <f>_xlfn.FLOOR.MATH(VLOOKUP(Tbl_StructuralAdapters[[#This Row],[StructuralAdapters]],primary[[id]:[tier]],2,FALSE),1)</f>
        <v>11</v>
      </c>
      <c r="C163" t="s">
        <v>1032</v>
      </c>
      <c r="G163" t="str">
        <f t="shared" si="9"/>
        <v>StructuralAdapters11</v>
      </c>
      <c r="L163" s="14" t="str">
        <f t="shared" si="8"/>
        <v>@PART[*]:HAS[#kiwiBranch[StructuralAdapters],#kiwiTier[11]]:FOR[zKiwiTechTree]
{
    @TechRequired = bioActivatedAerographite
}</v>
      </c>
    </row>
    <row r="164" spans="1:12" x14ac:dyDescent="0.35">
      <c r="G164" t="str">
        <f t="shared" si="9"/>
        <v/>
      </c>
      <c r="L164" s="14" t="str">
        <f t="shared" si="8"/>
        <v/>
      </c>
    </row>
    <row r="165" spans="1:12" x14ac:dyDescent="0.35">
      <c r="G165" t="str">
        <f t="shared" si="9"/>
        <v/>
      </c>
      <c r="L165" s="14" t="str">
        <f t="shared" si="8"/>
        <v/>
      </c>
    </row>
    <row r="166" spans="1:12" x14ac:dyDescent="0.35">
      <c r="A166" s="18" t="s">
        <v>462</v>
      </c>
      <c r="B166" t="s">
        <v>247</v>
      </c>
      <c r="C166" t="s">
        <v>1165</v>
      </c>
      <c r="G166" t="str">
        <f t="shared" si="9"/>
        <v>TitleTier</v>
      </c>
      <c r="L166" s="14" t="str">
        <f t="shared" si="8"/>
        <v/>
      </c>
    </row>
    <row r="167" spans="1:12" x14ac:dyDescent="0.35">
      <c r="A167" s="18" t="s">
        <v>0</v>
      </c>
      <c r="B167">
        <f>_xlfn.FLOOR.MATH(VLOOKUP(Tbl_Fairings[[#This Row],[Fairings]],primary[[id]:[tier]],2,FALSE),1)</f>
        <v>0</v>
      </c>
      <c r="C167" s="18" t="s">
        <v>462</v>
      </c>
      <c r="D167" s="18"/>
      <c r="E167" s="18"/>
      <c r="F167" s="18"/>
      <c r="G167" t="str">
        <f t="shared" si="9"/>
        <v>Fairings0</v>
      </c>
      <c r="L167" s="14" t="str">
        <f t="shared" si="8"/>
        <v>@PART[*]:HAS[#kiwiBranch[Fairings],#kiwiTier[0]]:FOR[zKiwiTechTree]
{
    @TechRequired = start
}</v>
      </c>
    </row>
    <row r="168" spans="1:12" x14ac:dyDescent="0.35">
      <c r="A168" s="18" t="s">
        <v>994</v>
      </c>
      <c r="B168">
        <f>_xlfn.FLOOR.MATH(VLOOKUP(Tbl_Fairings[[#This Row],[Fairings]],primary[[id]:[tier]],2,FALSE),1)</f>
        <v>1</v>
      </c>
      <c r="C168" s="18" t="s">
        <v>462</v>
      </c>
      <c r="D168" s="18"/>
      <c r="E168" s="18"/>
      <c r="F168" s="18"/>
      <c r="G168" t="str">
        <f t="shared" si="9"/>
        <v>Fairings1</v>
      </c>
      <c r="L168" s="14" t="str">
        <f t="shared" si="8"/>
        <v>@PART[*]:HAS[#kiwiBranch[Fairings],#kiwiTier[1]]:FOR[zKiwiTechTree]
{
    @TechRequired = primitiveConstruction
}</v>
      </c>
    </row>
    <row r="169" spans="1:12" x14ac:dyDescent="0.35">
      <c r="A169" s="18" t="s">
        <v>116</v>
      </c>
      <c r="B169">
        <f>_xlfn.FLOOR.MATH(VLOOKUP(Tbl_Fairings[[#This Row],[Fairings]],primary[[id]:[tier]],2,FALSE),1)</f>
        <v>2</v>
      </c>
      <c r="C169" s="18" t="s">
        <v>462</v>
      </c>
      <c r="D169" s="18"/>
      <c r="E169" s="18"/>
      <c r="F169" s="18"/>
      <c r="G169" t="str">
        <f t="shared" si="9"/>
        <v>Fairings2</v>
      </c>
      <c r="L169" s="14" t="str">
        <f t="shared" si="8"/>
        <v>@PART[*]:HAS[#kiwiBranch[Fairings],#kiwiTier[2]]:FOR[zKiwiTechTree]
{
    @TechRequired = earlyConstruction
}</v>
      </c>
    </row>
    <row r="170" spans="1:12" x14ac:dyDescent="0.35">
      <c r="A170" t="s">
        <v>13</v>
      </c>
      <c r="B170">
        <f>_xlfn.FLOOR.MATH(VLOOKUP(Tbl_Fairings[[#This Row],[Fairings]],primary[[id]:[tier]],2,FALSE),1)</f>
        <v>3</v>
      </c>
      <c r="C170" s="18" t="s">
        <v>462</v>
      </c>
      <c r="D170" s="18"/>
      <c r="E170" s="18"/>
      <c r="F170" s="18"/>
      <c r="G170" t="str">
        <f t="shared" si="9"/>
        <v>Fairings3</v>
      </c>
      <c r="L170" s="14" t="str">
        <f t="shared" si="8"/>
        <v>@PART[*]:HAS[#kiwiBranch[Fairings],#kiwiTier[3]]:FOR[zKiwiTechTree]
{
    @TechRequired = basicConstruction
}</v>
      </c>
    </row>
    <row r="171" spans="1:12" x14ac:dyDescent="0.35">
      <c r="A171" t="s">
        <v>458</v>
      </c>
      <c r="B171">
        <f>_xlfn.FLOOR.MATH(VLOOKUP(Tbl_Fairings[[#This Row],[Fairings]],primary[[id]:[tier]],2,FALSE),1)</f>
        <v>4</v>
      </c>
      <c r="C171" s="18" t="s">
        <v>462</v>
      </c>
      <c r="D171" s="18"/>
      <c r="E171" s="18"/>
      <c r="F171" s="18"/>
      <c r="G171" t="str">
        <f t="shared" si="9"/>
        <v>Fairings4</v>
      </c>
      <c r="L171" s="14" t="str">
        <f t="shared" si="8"/>
        <v>@PART[*]:HAS[#kiwiBranch[Fairings],#kiwiTier[4]]:FOR[zKiwiTechTree]
{
    @TechRequired = fairings
}</v>
      </c>
    </row>
    <row r="172" spans="1:12" x14ac:dyDescent="0.35">
      <c r="A172" t="s">
        <v>496</v>
      </c>
      <c r="B172">
        <f>_xlfn.FLOOR.MATH(VLOOKUP(Tbl_Fairings[[#This Row],[Fairings]],primary[[id]:[tier]],2,FALSE),1)</f>
        <v>5</v>
      </c>
      <c r="C172" s="18" t="s">
        <v>462</v>
      </c>
      <c r="D172" s="18"/>
      <c r="E172" s="18"/>
      <c r="F172" s="18"/>
      <c r="G172" t="str">
        <f t="shared" si="9"/>
        <v>Fairings5</v>
      </c>
      <c r="L172" s="14" t="str">
        <f t="shared" si="8"/>
        <v>@PART[*]:HAS[#kiwiBranch[Fairings],#kiwiTier[5]]:FOR[zKiwiTechTree]
{
    @TechRequired = adapters
}</v>
      </c>
    </row>
    <row r="173" spans="1:12" x14ac:dyDescent="0.35">
      <c r="A173" t="s">
        <v>459</v>
      </c>
      <c r="B173">
        <f>_xlfn.FLOOR.MATH(VLOOKUP(Tbl_Fairings[[#This Row],[Fairings]],primary[[id]:[tier]],2,FALSE),1)</f>
        <v>6</v>
      </c>
      <c r="C173" s="18" t="s">
        <v>462</v>
      </c>
      <c r="D173" s="18"/>
      <c r="E173" s="18"/>
      <c r="F173" s="18"/>
      <c r="G173" t="str">
        <f t="shared" si="9"/>
        <v>Fairings6</v>
      </c>
      <c r="L173" s="14" t="str">
        <f t="shared" si="8"/>
        <v>@PART[*]:HAS[#kiwiBranch[Fairings],#kiwiTier[6]]:FOR[zKiwiTechTree]
{
    @TechRequired = noseCones
}</v>
      </c>
    </row>
    <row r="174" spans="1:12" x14ac:dyDescent="0.35">
      <c r="A174" t="s">
        <v>88</v>
      </c>
      <c r="B174">
        <f>_xlfn.FLOOR.MATH(VLOOKUP(Tbl_Fairings[[#This Row],[Fairings]],primary[[id]:[tier]],2,FALSE),1)</f>
        <v>7</v>
      </c>
      <c r="C174" s="18" t="s">
        <v>462</v>
      </c>
      <c r="D174" s="18"/>
      <c r="E174" s="18"/>
      <c r="F174" s="18"/>
      <c r="G174" t="str">
        <f t="shared" si="9"/>
        <v>Fairings7</v>
      </c>
      <c r="L174" s="14" t="str">
        <f t="shared" si="8"/>
        <v>@PART[*]:HAS[#kiwiBranch[Fairings],#kiwiTier[7]]:FOR[zKiwiTechTree]
{
    @TechRequired = advMetalworks
}</v>
      </c>
    </row>
    <row r="175" spans="1:12" x14ac:dyDescent="0.35">
      <c r="A175" t="s">
        <v>128</v>
      </c>
      <c r="B175">
        <f>_xlfn.FLOOR.MATH(VLOOKUP(Tbl_Fairings[[#This Row],[Fairings]],primary[[id]:[tier]],2,FALSE),1)</f>
        <v>8</v>
      </c>
      <c r="C175" s="18" t="s">
        <v>462</v>
      </c>
      <c r="D175" s="18"/>
      <c r="E175" s="18"/>
      <c r="F175" s="18"/>
      <c r="G175" t="str">
        <f t="shared" si="9"/>
        <v>Fairings8</v>
      </c>
      <c r="L175" s="14" t="str">
        <f t="shared" si="8"/>
        <v>@PART[*]:HAS[#kiwiBranch[Fairings],#kiwiTier[8]]:FOR[zKiwiTechTree]
{
    @TechRequired = nanolathing
}</v>
      </c>
    </row>
    <row r="176" spans="1:12" x14ac:dyDescent="0.35">
      <c r="A176" t="s">
        <v>158</v>
      </c>
      <c r="B176">
        <f>_xlfn.FLOOR.MATH(VLOOKUP(Tbl_Fairings[[#This Row],[Fairings]],primary[[id]:[tier]],2,FALSE),1)</f>
        <v>9</v>
      </c>
      <c r="C176" s="18" t="s">
        <v>462</v>
      </c>
      <c r="D176" s="18"/>
      <c r="E176" s="18"/>
      <c r="F176" s="18"/>
      <c r="G176" t="str">
        <f t="shared" si="9"/>
        <v>Fairings9</v>
      </c>
      <c r="L176" s="14" t="str">
        <f t="shared" si="8"/>
        <v>@PART[*]:HAS[#kiwiBranch[Fairings],#kiwiTier[9]]:FOR[zKiwiTechTree]
{
    @TechRequired = exoticAlloys
}</v>
      </c>
    </row>
    <row r="177" spans="1:12" x14ac:dyDescent="0.35">
      <c r="A177" t="s">
        <v>201</v>
      </c>
      <c r="B177">
        <f>_xlfn.FLOOR.MATH(VLOOKUP(Tbl_Fairings[[#This Row],[Fairings]],primary[[id]:[tier]],2,FALSE),1)</f>
        <v>10</v>
      </c>
      <c r="C177" s="18" t="s">
        <v>462</v>
      </c>
      <c r="D177" s="18"/>
      <c r="E177" s="18"/>
      <c r="F177" s="18"/>
      <c r="G177" t="str">
        <f t="shared" si="9"/>
        <v>Fairings10</v>
      </c>
      <c r="L177" s="14" t="str">
        <f t="shared" si="8"/>
        <v>@PART[*]:HAS[#kiwiBranch[Fairings],#kiwiTier[10]]:FOR[zKiwiTechTree]
{
    @TechRequired = aerographite
}</v>
      </c>
    </row>
    <row r="178" spans="1:12" x14ac:dyDescent="0.35">
      <c r="A178" t="s">
        <v>222</v>
      </c>
      <c r="B178">
        <f>_xlfn.FLOOR.MATH(VLOOKUP(Tbl_Fairings[[#This Row],[Fairings]],primary[[id]:[tier]],2,FALSE),1)</f>
        <v>11</v>
      </c>
      <c r="C178" s="18" t="s">
        <v>462</v>
      </c>
      <c r="D178" s="18"/>
      <c r="E178" s="18"/>
      <c r="F178" s="18"/>
      <c r="G178" t="str">
        <f t="shared" si="9"/>
        <v>Fairings11</v>
      </c>
      <c r="L178" s="14" t="str">
        <f t="shared" si="8"/>
        <v>@PART[*]:HAS[#kiwiBranch[Fairings],#kiwiTier[11]]:FOR[zKiwiTechTree]
{
    @TechRequired = bioActivatedAerographite
}</v>
      </c>
    </row>
    <row r="179" spans="1:12" x14ac:dyDescent="0.35">
      <c r="G179" t="str">
        <f t="shared" si="9"/>
        <v/>
      </c>
      <c r="L179" s="14" t="str">
        <f t="shared" si="8"/>
        <v/>
      </c>
    </row>
    <row r="180" spans="1:12" x14ac:dyDescent="0.35">
      <c r="G180" t="str">
        <f t="shared" si="9"/>
        <v/>
      </c>
      <c r="L180" s="14" t="str">
        <f t="shared" si="8"/>
        <v/>
      </c>
    </row>
    <row r="181" spans="1:12" x14ac:dyDescent="0.35">
      <c r="A181" s="18" t="s">
        <v>1033</v>
      </c>
      <c r="B181" t="s">
        <v>247</v>
      </c>
      <c r="C181" t="s">
        <v>1165</v>
      </c>
      <c r="G181" t="str">
        <f t="shared" si="9"/>
        <v>TitleTier</v>
      </c>
      <c r="L181" s="14" t="str">
        <f t="shared" si="8"/>
        <v/>
      </c>
    </row>
    <row r="182" spans="1:12" x14ac:dyDescent="0.35">
      <c r="A182" s="18" t="s">
        <v>0</v>
      </c>
      <c r="B182">
        <f>_xlfn.FLOOR.MATH(VLOOKUP(Tbl_NoseCones[[#This Row],[NoseCones]],primary[[id]:[tier]],2,FALSE),1)</f>
        <v>0</v>
      </c>
      <c r="C182" s="18" t="s">
        <v>1033</v>
      </c>
      <c r="D182" s="18"/>
      <c r="E182" s="18"/>
      <c r="F182" s="18"/>
      <c r="G182" t="str">
        <f t="shared" si="9"/>
        <v>NoseCones0</v>
      </c>
      <c r="L182" s="14" t="str">
        <f t="shared" si="8"/>
        <v>@PART[*]:HAS[#kiwiBranch[NoseCones],#kiwiTier[0]]:FOR[zKiwiTechTree]
{
    @TechRequired = start
}</v>
      </c>
    </row>
    <row r="183" spans="1:12" x14ac:dyDescent="0.35">
      <c r="A183" s="18" t="s">
        <v>994</v>
      </c>
      <c r="B183">
        <f>_xlfn.FLOOR.MATH(VLOOKUP(Tbl_NoseCones[[#This Row],[NoseCones]],primary[[id]:[tier]],2,FALSE),1)</f>
        <v>1</v>
      </c>
      <c r="C183" s="18" t="s">
        <v>1033</v>
      </c>
      <c r="D183" s="18"/>
      <c r="E183" s="18"/>
      <c r="F183" s="18"/>
      <c r="G183" t="str">
        <f t="shared" si="9"/>
        <v>NoseCones1</v>
      </c>
      <c r="L183" s="14" t="str">
        <f t="shared" si="8"/>
        <v>@PART[*]:HAS[#kiwiBranch[NoseCones],#kiwiTier[1]]:FOR[zKiwiTechTree]
{
    @TechRequired = primitiveConstruction
}</v>
      </c>
    </row>
    <row r="184" spans="1:12" x14ac:dyDescent="0.35">
      <c r="A184" s="18" t="s">
        <v>116</v>
      </c>
      <c r="B184">
        <f>_xlfn.FLOOR.MATH(VLOOKUP(Tbl_NoseCones[[#This Row],[NoseCones]],primary[[id]:[tier]],2,FALSE),1)</f>
        <v>2</v>
      </c>
      <c r="C184" s="18" t="s">
        <v>1033</v>
      </c>
      <c r="D184" s="18"/>
      <c r="E184" s="18"/>
      <c r="F184" s="18"/>
      <c r="G184" t="str">
        <f t="shared" si="9"/>
        <v>NoseCones2</v>
      </c>
      <c r="L184" s="14" t="str">
        <f t="shared" si="8"/>
        <v>@PART[*]:HAS[#kiwiBranch[NoseCones],#kiwiTier[2]]:FOR[zKiwiTechTree]
{
    @TechRequired = earlyConstruction
}</v>
      </c>
    </row>
    <row r="185" spans="1:12" x14ac:dyDescent="0.35">
      <c r="A185" t="s">
        <v>13</v>
      </c>
      <c r="B185">
        <f>_xlfn.FLOOR.MATH(VLOOKUP(Tbl_NoseCones[[#This Row],[NoseCones]],primary[[id]:[tier]],2,FALSE),1)</f>
        <v>3</v>
      </c>
      <c r="C185" s="18" t="s">
        <v>1033</v>
      </c>
      <c r="D185" s="18"/>
      <c r="E185" s="18"/>
      <c r="F185" s="18"/>
      <c r="G185" t="str">
        <f t="shared" si="9"/>
        <v>NoseCones3</v>
      </c>
      <c r="L185" s="14" t="str">
        <f t="shared" si="8"/>
        <v>@PART[*]:HAS[#kiwiBranch[NoseCones],#kiwiTier[3]]:FOR[zKiwiTechTree]
{
    @TechRequired = basicConstruction
}</v>
      </c>
    </row>
    <row r="186" spans="1:12" x14ac:dyDescent="0.35">
      <c r="A186" t="s">
        <v>458</v>
      </c>
      <c r="B186">
        <f>_xlfn.FLOOR.MATH(VLOOKUP(Tbl_NoseCones[[#This Row],[NoseCones]],primary[[id]:[tier]],2,FALSE),1)</f>
        <v>4</v>
      </c>
      <c r="C186" s="18" t="s">
        <v>1033</v>
      </c>
      <c r="D186" s="18"/>
      <c r="E186" s="18"/>
      <c r="F186" s="18"/>
      <c r="G186" t="str">
        <f t="shared" si="9"/>
        <v>NoseCones4</v>
      </c>
      <c r="L186" s="14" t="str">
        <f t="shared" si="8"/>
        <v>@PART[*]:HAS[#kiwiBranch[NoseCones],#kiwiTier[4]]:FOR[zKiwiTechTree]
{
    @TechRequired = fairings
}</v>
      </c>
    </row>
    <row r="187" spans="1:12" x14ac:dyDescent="0.35">
      <c r="A187" t="s">
        <v>496</v>
      </c>
      <c r="B187">
        <f>_xlfn.FLOOR.MATH(VLOOKUP(Tbl_NoseCones[[#This Row],[NoseCones]],primary[[id]:[tier]],2,FALSE),1)</f>
        <v>5</v>
      </c>
      <c r="C187" s="18" t="s">
        <v>1033</v>
      </c>
      <c r="D187" s="18"/>
      <c r="E187" s="18"/>
      <c r="F187" s="18"/>
      <c r="G187" t="str">
        <f t="shared" si="9"/>
        <v>NoseCones5</v>
      </c>
      <c r="L187" s="14" t="str">
        <f t="shared" si="8"/>
        <v>@PART[*]:HAS[#kiwiBranch[NoseCones],#kiwiTier[5]]:FOR[zKiwiTechTree]
{
    @TechRequired = adapters
}</v>
      </c>
    </row>
    <row r="188" spans="1:12" x14ac:dyDescent="0.35">
      <c r="A188" t="s">
        <v>459</v>
      </c>
      <c r="B188">
        <f>_xlfn.FLOOR.MATH(VLOOKUP(Tbl_NoseCones[[#This Row],[NoseCones]],primary[[id]:[tier]],2,FALSE),1)</f>
        <v>6</v>
      </c>
      <c r="C188" s="18" t="s">
        <v>1033</v>
      </c>
      <c r="D188" s="18"/>
      <c r="E188" s="18"/>
      <c r="F188" s="18"/>
      <c r="G188" t="str">
        <f t="shared" si="9"/>
        <v>NoseCones6</v>
      </c>
      <c r="L188" s="14" t="str">
        <f t="shared" si="8"/>
        <v>@PART[*]:HAS[#kiwiBranch[NoseCones],#kiwiTier[6]]:FOR[zKiwiTechTree]
{
    @TechRequired = noseCones
}</v>
      </c>
    </row>
    <row r="189" spans="1:12" x14ac:dyDescent="0.35">
      <c r="A189" t="s">
        <v>88</v>
      </c>
      <c r="B189">
        <f>_xlfn.FLOOR.MATH(VLOOKUP(Tbl_NoseCones[[#This Row],[NoseCones]],primary[[id]:[tier]],2,FALSE),1)</f>
        <v>7</v>
      </c>
      <c r="C189" s="18" t="s">
        <v>1033</v>
      </c>
      <c r="D189" s="18"/>
      <c r="E189" s="18"/>
      <c r="F189" s="18"/>
      <c r="G189" t="str">
        <f t="shared" si="9"/>
        <v>NoseCones7</v>
      </c>
      <c r="L189" s="14" t="str">
        <f t="shared" si="8"/>
        <v>@PART[*]:HAS[#kiwiBranch[NoseCones],#kiwiTier[7]]:FOR[zKiwiTechTree]
{
    @TechRequired = advMetalworks
}</v>
      </c>
    </row>
    <row r="190" spans="1:12" x14ac:dyDescent="0.35">
      <c r="A190" t="s">
        <v>128</v>
      </c>
      <c r="B190">
        <f>_xlfn.FLOOR.MATH(VLOOKUP(Tbl_NoseCones[[#This Row],[NoseCones]],primary[[id]:[tier]],2,FALSE),1)</f>
        <v>8</v>
      </c>
      <c r="C190" s="18" t="s">
        <v>1033</v>
      </c>
      <c r="D190" s="18"/>
      <c r="E190" s="18"/>
      <c r="F190" s="18"/>
      <c r="G190" t="str">
        <f t="shared" si="9"/>
        <v>NoseCones8</v>
      </c>
      <c r="L190" s="14" t="str">
        <f t="shared" si="8"/>
        <v>@PART[*]:HAS[#kiwiBranch[NoseCones],#kiwiTier[8]]:FOR[zKiwiTechTree]
{
    @TechRequired = nanolathing
}</v>
      </c>
    </row>
    <row r="191" spans="1:12" x14ac:dyDescent="0.35">
      <c r="A191" t="s">
        <v>158</v>
      </c>
      <c r="B191">
        <f>_xlfn.FLOOR.MATH(VLOOKUP(Tbl_NoseCones[[#This Row],[NoseCones]],primary[[id]:[tier]],2,FALSE),1)</f>
        <v>9</v>
      </c>
      <c r="C191" s="18" t="s">
        <v>1033</v>
      </c>
      <c r="D191" s="18"/>
      <c r="E191" s="18"/>
      <c r="F191" s="18"/>
      <c r="G191" t="str">
        <f t="shared" si="9"/>
        <v>NoseCones9</v>
      </c>
      <c r="L191" s="14" t="str">
        <f t="shared" si="8"/>
        <v>@PART[*]:HAS[#kiwiBranch[NoseCones],#kiwiTier[9]]:FOR[zKiwiTechTree]
{
    @TechRequired = exoticAlloys
}</v>
      </c>
    </row>
    <row r="192" spans="1:12" x14ac:dyDescent="0.35">
      <c r="A192" t="s">
        <v>201</v>
      </c>
      <c r="B192">
        <f>_xlfn.FLOOR.MATH(VLOOKUP(Tbl_NoseCones[[#This Row],[NoseCones]],primary[[id]:[tier]],2,FALSE),1)</f>
        <v>10</v>
      </c>
      <c r="C192" s="18" t="s">
        <v>1033</v>
      </c>
      <c r="D192" s="18"/>
      <c r="E192" s="18"/>
      <c r="F192" s="18"/>
      <c r="G192" t="str">
        <f t="shared" si="9"/>
        <v>NoseCones10</v>
      </c>
      <c r="L192" s="14" t="str">
        <f t="shared" si="8"/>
        <v>@PART[*]:HAS[#kiwiBranch[NoseCones],#kiwiTier[10]]:FOR[zKiwiTechTree]
{
    @TechRequired = aerographite
}</v>
      </c>
    </row>
    <row r="193" spans="1:12" x14ac:dyDescent="0.35">
      <c r="A193" t="s">
        <v>222</v>
      </c>
      <c r="B193">
        <f>_xlfn.FLOOR.MATH(VLOOKUP(Tbl_NoseCones[[#This Row],[NoseCones]],primary[[id]:[tier]],2,FALSE),1)</f>
        <v>11</v>
      </c>
      <c r="C193" s="18" t="s">
        <v>1033</v>
      </c>
      <c r="D193" s="18"/>
      <c r="E193" s="18"/>
      <c r="F193" s="18"/>
      <c r="G193" t="str">
        <f t="shared" si="9"/>
        <v>NoseCones11</v>
      </c>
      <c r="L193" s="14" t="str">
        <f t="shared" si="8"/>
        <v>@PART[*]:HAS[#kiwiBranch[NoseCones],#kiwiTier[11]]:FOR[zKiwiTechTree]
{
    @TechRequired = bioActivatedAerographite
}</v>
      </c>
    </row>
    <row r="194" spans="1:12" x14ac:dyDescent="0.35">
      <c r="G194" t="str">
        <f t="shared" si="9"/>
        <v/>
      </c>
      <c r="L194" s="14" t="str">
        <f t="shared" si="8"/>
        <v/>
      </c>
    </row>
    <row r="195" spans="1:12" x14ac:dyDescent="0.35">
      <c r="G195" t="str">
        <f t="shared" si="9"/>
        <v/>
      </c>
      <c r="L195" s="14" t="str">
        <f t="shared" si="8"/>
        <v/>
      </c>
    </row>
    <row r="196" spans="1:12" x14ac:dyDescent="0.35">
      <c r="A196" s="18" t="s">
        <v>1034</v>
      </c>
      <c r="B196" t="s">
        <v>247</v>
      </c>
      <c r="C196" t="s">
        <v>1165</v>
      </c>
      <c r="G196" t="str">
        <f t="shared" si="9"/>
        <v>TitleTier</v>
      </c>
      <c r="L196" s="14" t="str">
        <f t="shared" si="8"/>
        <v/>
      </c>
    </row>
    <row r="197" spans="1:12" x14ac:dyDescent="0.35">
      <c r="A197" s="18" t="s">
        <v>0</v>
      </c>
      <c r="B197">
        <f>_xlfn.FLOOR.MATH(VLOOKUP(Tbl_StructuralStationRocketParts[[#This Row],[StructuralStationRocketParts]],primary[[id]:[tier]],2,FALSE),1)</f>
        <v>0</v>
      </c>
      <c r="C197" s="18" t="s">
        <v>1034</v>
      </c>
      <c r="D197" s="18"/>
      <c r="E197" s="18"/>
      <c r="F197" s="18"/>
      <c r="G197" t="str">
        <f t="shared" si="9"/>
        <v>StructuralStationRocketParts0</v>
      </c>
      <c r="L197" s="14" t="str">
        <f t="shared" si="8"/>
        <v>@PART[*]:HAS[#kiwiBranch[StructuralStationRocketParts],#kiwiTier[0]]:FOR[zKiwiTechTree]
{
    @TechRequired = start
}</v>
      </c>
    </row>
    <row r="198" spans="1:12" x14ac:dyDescent="0.35">
      <c r="A198" s="18" t="s">
        <v>994</v>
      </c>
      <c r="B198">
        <f>_xlfn.FLOOR.MATH(VLOOKUP(Tbl_StructuralStationRocketParts[[#This Row],[StructuralStationRocketParts]],primary[[id]:[tier]],2,FALSE),1)</f>
        <v>1</v>
      </c>
      <c r="C198" s="18" t="s">
        <v>1034</v>
      </c>
      <c r="D198" s="18"/>
      <c r="E198" s="18"/>
      <c r="F198" s="18"/>
      <c r="G198" t="str">
        <f t="shared" si="9"/>
        <v>StructuralStationRocketParts1</v>
      </c>
      <c r="L198" s="14" t="str">
        <f t="shared" si="8"/>
        <v>@PART[*]:HAS[#kiwiBranch[StructuralStationRocketParts],#kiwiTier[1]]:FOR[zKiwiTechTree]
{
    @TechRequired = primitiveConstruction
}</v>
      </c>
    </row>
    <row r="199" spans="1:12" x14ac:dyDescent="0.35">
      <c r="A199" s="18" t="s">
        <v>116</v>
      </c>
      <c r="B199">
        <f>_xlfn.FLOOR.MATH(VLOOKUP(Tbl_StructuralStationRocketParts[[#This Row],[StructuralStationRocketParts]],primary[[id]:[tier]],2,FALSE),1)</f>
        <v>2</v>
      </c>
      <c r="C199" s="18" t="s">
        <v>1034</v>
      </c>
      <c r="D199" s="18"/>
      <c r="E199" s="18"/>
      <c r="F199" s="18"/>
      <c r="G199" t="str">
        <f t="shared" si="9"/>
        <v>StructuralStationRocketParts2</v>
      </c>
      <c r="L199" s="14" t="str">
        <f t="shared" si="8"/>
        <v>@PART[*]:HAS[#kiwiBranch[StructuralStationRocketParts],#kiwiTier[2]]:FOR[zKiwiTechTree]
{
    @TechRequired = earlyConstruction
}</v>
      </c>
    </row>
    <row r="200" spans="1:12" x14ac:dyDescent="0.35">
      <c r="A200" t="s">
        <v>13</v>
      </c>
      <c r="B200">
        <f>_xlfn.FLOOR.MATH(VLOOKUP(Tbl_StructuralStationRocketParts[[#This Row],[StructuralStationRocketParts]],primary[[id]:[tier]],2,FALSE),1)</f>
        <v>3</v>
      </c>
      <c r="C200" s="18" t="s">
        <v>1034</v>
      </c>
      <c r="D200" s="18"/>
      <c r="E200" s="18"/>
      <c r="F200" s="18"/>
      <c r="G200" t="str">
        <f t="shared" si="9"/>
        <v>StructuralStationRocketParts3</v>
      </c>
      <c r="L200" s="14" t="str">
        <f t="shared" si="8"/>
        <v>@PART[*]:HAS[#kiwiBranch[StructuralStationRocketParts],#kiwiTier[3]]:FOR[zKiwiTechTree]
{
    @TechRequired = basicConstruction
}</v>
      </c>
    </row>
    <row r="201" spans="1:12" x14ac:dyDescent="0.35">
      <c r="A201" t="s">
        <v>25</v>
      </c>
      <c r="B201">
        <f>_xlfn.FLOOR.MATH(VLOOKUP(Tbl_StructuralStationRocketParts[[#This Row],[StructuralStationRocketParts]],primary[[id]:[tier]],2,FALSE),1)</f>
        <v>4</v>
      </c>
      <c r="C201" s="18" t="s">
        <v>1034</v>
      </c>
      <c r="D201" s="18"/>
      <c r="E201" s="18"/>
      <c r="F201" s="18"/>
      <c r="G201" t="str">
        <f t="shared" si="9"/>
        <v>StructuralStationRocketParts4</v>
      </c>
      <c r="L201" s="14" t="str">
        <f t="shared" si="8"/>
        <v>@PART[*]:HAS[#kiwiBranch[StructuralStationRocketParts],#kiwiTier[4]]:FOR[zKiwiTechTree]
{
    @TechRequired = generalConstruction
}</v>
      </c>
    </row>
    <row r="202" spans="1:12" x14ac:dyDescent="0.35">
      <c r="A202" t="s">
        <v>40</v>
      </c>
      <c r="B202">
        <f>_xlfn.FLOOR.MATH(VLOOKUP(Tbl_StructuralStationRocketParts[[#This Row],[StructuralStationRocketParts]],primary[[id]:[tier]],2,FALSE),1)</f>
        <v>5</v>
      </c>
      <c r="C202" s="18" t="s">
        <v>1034</v>
      </c>
      <c r="D202" s="18"/>
      <c r="E202" s="18"/>
      <c r="F202" s="18"/>
      <c r="G202" t="str">
        <f t="shared" si="9"/>
        <v>StructuralStationRocketParts5</v>
      </c>
      <c r="L202" s="14" t="str">
        <f t="shared" si="8"/>
        <v>@PART[*]:HAS[#kiwiBranch[StructuralStationRocketParts],#kiwiTier[5]]:FOR[zKiwiTechTree]
{
    @TechRequired = advConstruction
}</v>
      </c>
    </row>
    <row r="203" spans="1:12" x14ac:dyDescent="0.35">
      <c r="A203" t="s">
        <v>63</v>
      </c>
      <c r="B203">
        <f>_xlfn.FLOOR.MATH(VLOOKUP(Tbl_StructuralStationRocketParts[[#This Row],[StructuralStationRocketParts]],primary[[id]:[tier]],2,FALSE),1)</f>
        <v>6</v>
      </c>
      <c r="C203" s="18" t="s">
        <v>1034</v>
      </c>
      <c r="D203" s="18"/>
      <c r="E203" s="18"/>
      <c r="F203" s="18"/>
      <c r="G203" t="str">
        <f t="shared" si="9"/>
        <v>StructuralStationRocketParts6</v>
      </c>
      <c r="L203" s="14" t="str">
        <f t="shared" si="8"/>
        <v>@PART[*]:HAS[#kiwiBranch[StructuralStationRocketParts],#kiwiTier[6]]:FOR[zKiwiTechTree]
{
    @TechRequired = specializedConstruction
}</v>
      </c>
    </row>
    <row r="204" spans="1:12" x14ac:dyDescent="0.35">
      <c r="A204" t="s">
        <v>89</v>
      </c>
      <c r="B204">
        <f>_xlfn.FLOOR.MATH(VLOOKUP(Tbl_StructuralStationRocketParts[[#This Row],[StructuralStationRocketParts]],primary[[id]:[tier]],2,FALSE),1)</f>
        <v>7</v>
      </c>
      <c r="C204" s="18" t="s">
        <v>1034</v>
      </c>
      <c r="D204" s="18"/>
      <c r="E204" s="18"/>
      <c r="F204" s="18"/>
      <c r="G204" t="str">
        <f t="shared" si="9"/>
        <v>StructuralStationRocketParts7</v>
      </c>
      <c r="L204" s="14" t="str">
        <f t="shared" si="8"/>
        <v>@PART[*]:HAS[#kiwiBranch[StructuralStationRocketParts],#kiwiTier[7]]:FOR[zKiwiTechTree]
{
    @TechRequired = composites
}</v>
      </c>
    </row>
    <row r="205" spans="1:12" x14ac:dyDescent="0.35">
      <c r="A205" t="s">
        <v>129</v>
      </c>
      <c r="B205">
        <f>_xlfn.FLOOR.MATH(VLOOKUP(Tbl_StructuralStationRocketParts[[#This Row],[StructuralStationRocketParts]],primary[[id]:[tier]],2,FALSE),1)</f>
        <v>8</v>
      </c>
      <c r="C205" s="18" t="s">
        <v>1034</v>
      </c>
      <c r="D205" s="18"/>
      <c r="E205" s="18"/>
      <c r="F205" s="18"/>
      <c r="G205" t="str">
        <f t="shared" si="9"/>
        <v>StructuralStationRocketParts8</v>
      </c>
      <c r="L205" s="14" t="str">
        <f t="shared" si="8"/>
        <v>@PART[*]:HAS[#kiwiBranch[StructuralStationRocketParts],#kiwiTier[8]]:FOR[zKiwiTechTree]
{
    @TechRequired = metaMaterials
}</v>
      </c>
    </row>
    <row r="206" spans="1:12" x14ac:dyDescent="0.35">
      <c r="A206" t="s">
        <v>159</v>
      </c>
      <c r="B206">
        <f>_xlfn.FLOOR.MATH(VLOOKUP(Tbl_StructuralStationRocketParts[[#This Row],[StructuralStationRocketParts]],primary[[id]:[tier]],2,FALSE),1)</f>
        <v>9</v>
      </c>
      <c r="C206" s="18" t="s">
        <v>1034</v>
      </c>
      <c r="D206" s="18"/>
      <c r="E206" s="18"/>
      <c r="F206" s="18"/>
      <c r="G206" t="str">
        <f t="shared" si="9"/>
        <v>StructuralStationRocketParts9</v>
      </c>
      <c r="L206" s="14" t="str">
        <f t="shared" si="8"/>
        <v>@PART[*]:HAS[#kiwiBranch[StructuralStationRocketParts],#kiwiTier[9]]:FOR[zKiwiTechTree]
{
    @TechRequired = orbitalAssembly
}</v>
      </c>
    </row>
    <row r="207" spans="1:12" x14ac:dyDescent="0.35">
      <c r="A207" t="s">
        <v>205</v>
      </c>
      <c r="B207">
        <f>_xlfn.FLOOR.MATH(VLOOKUP(Tbl_StructuralStationRocketParts[[#This Row],[StructuralStationRocketParts]],primary[[id]:[tier]],2,FALSE),1)</f>
        <v>10</v>
      </c>
      <c r="C207" s="18" t="s">
        <v>1034</v>
      </c>
      <c r="D207" s="18"/>
      <c r="E207" s="18"/>
      <c r="F207" s="18"/>
      <c r="G207" t="str">
        <f t="shared" si="9"/>
        <v>StructuralStationRocketParts10</v>
      </c>
      <c r="L207" s="14" t="str">
        <f t="shared" si="8"/>
        <v>@PART[*]:HAS[#kiwiBranch[StructuralStationRocketParts],#kiwiTier[10]]:FOR[zKiwiTechTree]
{
    @TechRequired = orbitalMegastructures
}</v>
      </c>
    </row>
    <row r="208" spans="1:12" x14ac:dyDescent="0.35">
      <c r="A208" t="s">
        <v>222</v>
      </c>
      <c r="B208">
        <f>_xlfn.FLOOR.MATH(VLOOKUP(Tbl_StructuralStationRocketParts[[#This Row],[StructuralStationRocketParts]],primary[[id]:[tier]],2,FALSE),1)</f>
        <v>11</v>
      </c>
      <c r="C208" s="18" t="s">
        <v>1034</v>
      </c>
      <c r="D208" s="18"/>
      <c r="E208" s="18"/>
      <c r="F208" s="18"/>
      <c r="G208" t="str">
        <f t="shared" si="9"/>
        <v>StructuralStationRocketParts11</v>
      </c>
      <c r="L208" s="14" t="str">
        <f t="shared" si="8"/>
        <v>@PART[*]:HAS[#kiwiBranch[StructuralStationRocketParts],#kiwiTier[11]]:FOR[zKiwiTechTree]
{
    @TechRequired = bioActivatedAerographite
}</v>
      </c>
    </row>
    <row r="209" spans="1:12" x14ac:dyDescent="0.35">
      <c r="G209" t="str">
        <f t="shared" si="9"/>
        <v/>
      </c>
      <c r="L209" s="14" t="str">
        <f t="shared" ref="L209:L272" si="10">IF(ISNUMBER(B209)=TRUE,_xlfn.CONCAT("@PART[*]:HAS[#kiwiBranch[",C209,"],#kiwiTier[",B209,"]]:FOR[zKiwiTechTree]",CHAR(10),"{",CHAR(10),"    @TechRequired = ",A209,CHAR(10),"}"),"")</f>
        <v/>
      </c>
    </row>
    <row r="210" spans="1:12" x14ac:dyDescent="0.35">
      <c r="G210" t="str">
        <f t="shared" si="9"/>
        <v/>
      </c>
      <c r="L210" s="14" t="str">
        <f t="shared" si="10"/>
        <v/>
      </c>
    </row>
    <row r="211" spans="1:12" x14ac:dyDescent="0.35">
      <c r="A211" t="s">
        <v>1035</v>
      </c>
      <c r="B211" t="s">
        <v>247</v>
      </c>
      <c r="C211" t="s">
        <v>1165</v>
      </c>
      <c r="G211" t="str">
        <f t="shared" si="9"/>
        <v>TitleTier</v>
      </c>
      <c r="L211" s="14" t="str">
        <f t="shared" si="10"/>
        <v/>
      </c>
    </row>
    <row r="212" spans="1:12" x14ac:dyDescent="0.35">
      <c r="A212" s="18" t="s">
        <v>0</v>
      </c>
      <c r="B212">
        <f>VLOOKUP(Tbl_DecouplersSeparators[[#This Row],[DecouplersSeparators]],primary[[id]:[tier]],2,FALSE)</f>
        <v>0</v>
      </c>
      <c r="C212" t="s">
        <v>1035</v>
      </c>
      <c r="G212" t="str">
        <f t="shared" si="9"/>
        <v>DecouplersSeparators0</v>
      </c>
      <c r="L212" s="14" t="str">
        <f t="shared" si="10"/>
        <v>@PART[*]:HAS[#kiwiBranch[DecouplersSeparators],#kiwiTier[0]]:FOR[zKiwiTechTree]
{
    @TechRequired = start
}</v>
      </c>
    </row>
    <row r="213" spans="1:12" x14ac:dyDescent="0.35">
      <c r="A213" t="s">
        <v>994</v>
      </c>
      <c r="B213">
        <f>VLOOKUP(Tbl_DecouplersSeparators[[#This Row],[DecouplersSeparators]],primary[[id]:[tier]],2,FALSE)</f>
        <v>1</v>
      </c>
      <c r="C213" t="s">
        <v>1035</v>
      </c>
      <c r="G213" t="str">
        <f t="shared" si="9"/>
        <v>DecouplersSeparators1</v>
      </c>
      <c r="L213" s="14" t="str">
        <f t="shared" si="10"/>
        <v>@PART[*]:HAS[#kiwiBranch[DecouplersSeparators],#kiwiTier[1]]:FOR[zKiwiTechTree]
{
    @TechRequired = primitiveConstruction
}</v>
      </c>
    </row>
    <row r="214" spans="1:12" x14ac:dyDescent="0.35">
      <c r="A214" t="s">
        <v>116</v>
      </c>
      <c r="B214">
        <f>VLOOKUP(Tbl_DecouplersSeparators[[#This Row],[DecouplersSeparators]],primary[[id]:[tier]],2,FALSE)</f>
        <v>2</v>
      </c>
      <c r="C214" t="s">
        <v>1035</v>
      </c>
      <c r="G214" t="str">
        <f t="shared" si="9"/>
        <v>DecouplersSeparators2</v>
      </c>
      <c r="L214" s="14" t="str">
        <f t="shared" si="10"/>
        <v>@PART[*]:HAS[#kiwiBranch[DecouplersSeparators],#kiwiTier[2]]:FOR[zKiwiTechTree]
{
    @TechRequired = earlyConstruction
}</v>
      </c>
    </row>
    <row r="215" spans="1:12" x14ac:dyDescent="0.35">
      <c r="A215" t="s">
        <v>13</v>
      </c>
      <c r="B215">
        <f>VLOOKUP(Tbl_DecouplersSeparators[[#This Row],[DecouplersSeparators]],primary[[id]:[tier]],2,FALSE)</f>
        <v>3</v>
      </c>
      <c r="C215" t="s">
        <v>1035</v>
      </c>
      <c r="G215" t="str">
        <f t="shared" si="9"/>
        <v>DecouplersSeparators3</v>
      </c>
      <c r="L215" s="14" t="str">
        <f t="shared" si="10"/>
        <v>@PART[*]:HAS[#kiwiBranch[DecouplersSeparators],#kiwiTier[3]]:FOR[zKiwiTechTree]
{
    @TechRequired = basicConstruction
}</v>
      </c>
    </row>
    <row r="216" spans="1:12" x14ac:dyDescent="0.35">
      <c r="A216" t="s">
        <v>24</v>
      </c>
      <c r="B216">
        <f>VLOOKUP(Tbl_DecouplersSeparators[[#This Row],[DecouplersSeparators]],primary[[id]:[tier]],2,FALSE)</f>
        <v>4</v>
      </c>
      <c r="C216" t="s">
        <v>1035</v>
      </c>
      <c r="G216" t="str">
        <f t="shared" si="9"/>
        <v>DecouplersSeparators4</v>
      </c>
      <c r="L216" s="14" t="str">
        <f t="shared" si="10"/>
        <v>@PART[*]:HAS[#kiwiBranch[DecouplersSeparators],#kiwiTier[4]]:FOR[zKiwiTechTree]
{
    @TechRequired = decoupling
}</v>
      </c>
    </row>
    <row r="217" spans="1:12" x14ac:dyDescent="0.35">
      <c r="A217" t="s">
        <v>39</v>
      </c>
      <c r="B217">
        <f>VLOOKUP(Tbl_DecouplersSeparators[[#This Row],[DecouplersSeparators]],primary[[id]:[tier]],2,FALSE)</f>
        <v>5</v>
      </c>
      <c r="C217" t="s">
        <v>1035</v>
      </c>
      <c r="G217" t="str">
        <f t="shared" si="9"/>
        <v>DecouplersSeparators5</v>
      </c>
      <c r="L217" s="14" t="str">
        <f t="shared" si="10"/>
        <v>@PART[*]:HAS[#kiwiBranch[DecouplersSeparators],#kiwiTier[5]]:FOR[zKiwiTechTree]
{
    @TechRequired = docking
}</v>
      </c>
    </row>
    <row r="218" spans="1:12" x14ac:dyDescent="0.35">
      <c r="A218" t="s">
        <v>62</v>
      </c>
      <c r="B218">
        <f>VLOOKUP(Tbl_DecouplersSeparators[[#This Row],[DecouplersSeparators]],primary[[id]:[tier]],2,FALSE)</f>
        <v>6</v>
      </c>
      <c r="C218" t="s">
        <v>1035</v>
      </c>
      <c r="G218" t="str">
        <f t="shared" si="9"/>
        <v>DecouplersSeparators6</v>
      </c>
      <c r="L218" s="14" t="str">
        <f t="shared" si="10"/>
        <v>@PART[*]:HAS[#kiwiBranch[DecouplersSeparators],#kiwiTier[6]]:FOR[zKiwiTechTree]
{
    @TechRequired = advancedDecoupling
}</v>
      </c>
    </row>
    <row r="219" spans="1:12" x14ac:dyDescent="0.35">
      <c r="A219" t="s">
        <v>87</v>
      </c>
      <c r="B219">
        <f>VLOOKUP(Tbl_DecouplersSeparators[[#This Row],[DecouplersSeparators]],primary[[id]:[tier]],2,FALSE)</f>
        <v>7</v>
      </c>
      <c r="C219" t="s">
        <v>1035</v>
      </c>
      <c r="G219" t="str">
        <f t="shared" si="9"/>
        <v>DecouplersSeparators7</v>
      </c>
      <c r="L219" s="14" t="str">
        <f t="shared" si="10"/>
        <v>@PART[*]:HAS[#kiwiBranch[DecouplersSeparators],#kiwiTier[7]]:FOR[zKiwiTechTree]
{
    @TechRequired = enginePlates
}</v>
      </c>
    </row>
    <row r="220" spans="1:12" x14ac:dyDescent="0.35">
      <c r="A220" t="s">
        <v>127</v>
      </c>
      <c r="B220">
        <f>VLOOKUP(Tbl_DecouplersSeparators[[#This Row],[DecouplersSeparators]],primary[[id]:[tier]],2,FALSE)</f>
        <v>8</v>
      </c>
      <c r="C220" t="s">
        <v>1035</v>
      </c>
      <c r="G220" t="str">
        <f t="shared" si="9"/>
        <v>DecouplersSeparators8</v>
      </c>
      <c r="L220" s="14" t="str">
        <f t="shared" si="10"/>
        <v>@PART[*]:HAS[#kiwiBranch[DecouplersSeparators],#kiwiTier[8]]:FOR[zKiwiTechTree]
{
    @TechRequired = advancedDocking
}</v>
      </c>
    </row>
    <row r="221" spans="1:12" x14ac:dyDescent="0.35">
      <c r="A221" t="s">
        <v>156</v>
      </c>
      <c r="B221">
        <f>VLOOKUP(Tbl_DecouplersSeparators[[#This Row],[DecouplersSeparators]],primary[[id]:[tier]],2,FALSE)</f>
        <v>9</v>
      </c>
      <c r="C221" t="s">
        <v>1035</v>
      </c>
      <c r="G221" t="str">
        <f t="shared" ref="G221:G284" si="11">_xlfn.CONCAT(C221,B221)</f>
        <v>DecouplersSeparators9</v>
      </c>
      <c r="L221" s="14" t="str">
        <f t="shared" si="10"/>
        <v>@PART[*]:HAS[#kiwiBranch[DecouplersSeparators],#kiwiTier[9]]:FOR[zKiwiTechTree]
{
    @TechRequired = advancedEnginePlates
}</v>
      </c>
    </row>
    <row r="222" spans="1:12" x14ac:dyDescent="0.35">
      <c r="A222" t="s">
        <v>200</v>
      </c>
      <c r="B222">
        <f>VLOOKUP(Tbl_DecouplersSeparators[[#This Row],[DecouplersSeparators]],primary[[id]:[tier]],2,FALSE)</f>
        <v>10</v>
      </c>
      <c r="C222" t="s">
        <v>1035</v>
      </c>
      <c r="G222" t="str">
        <f t="shared" si="11"/>
        <v>DecouplersSeparators10</v>
      </c>
      <c r="L222" s="14" t="str">
        <f t="shared" si="10"/>
        <v>@PART[*]:HAS[#kiwiBranch[DecouplersSeparators],#kiwiTier[10]]:FOR[zKiwiTechTree]
{
    @TechRequired = automatedDecouplingSystems
}</v>
      </c>
    </row>
    <row r="223" spans="1:12" x14ac:dyDescent="0.35">
      <c r="A223" t="s">
        <v>221</v>
      </c>
      <c r="B223">
        <f>VLOOKUP(Tbl_DecouplersSeparators[[#This Row],[DecouplersSeparators]],primary[[id]:[tier]],2,FALSE)</f>
        <v>11</v>
      </c>
      <c r="C223" t="s">
        <v>1035</v>
      </c>
      <c r="G223" t="str">
        <f t="shared" si="11"/>
        <v>DecouplersSeparators11</v>
      </c>
      <c r="L223" s="14" t="str">
        <f t="shared" si="10"/>
        <v>@PART[*]:HAS[#kiwiBranch[DecouplersSeparators],#kiwiTier[11]]:FOR[zKiwiTechTree]
{
    @TechRequired = extremeFuelStorage
}</v>
      </c>
    </row>
    <row r="224" spans="1:12" x14ac:dyDescent="0.35">
      <c r="G224" t="str">
        <f t="shared" si="11"/>
        <v/>
      </c>
      <c r="L224" s="14" t="str">
        <f t="shared" si="10"/>
        <v/>
      </c>
    </row>
    <row r="225" spans="1:12" x14ac:dyDescent="0.35">
      <c r="G225" t="str">
        <f t="shared" si="11"/>
        <v/>
      </c>
      <c r="L225" s="14" t="str">
        <f t="shared" si="10"/>
        <v/>
      </c>
    </row>
    <row r="226" spans="1:12" x14ac:dyDescent="0.35">
      <c r="A226" t="s">
        <v>1036</v>
      </c>
      <c r="B226" t="s">
        <v>247</v>
      </c>
      <c r="C226" t="s">
        <v>1165</v>
      </c>
      <c r="G226" t="str">
        <f t="shared" si="11"/>
        <v>TitleTier</v>
      </c>
      <c r="L226" s="14" t="str">
        <f t="shared" si="10"/>
        <v/>
      </c>
    </row>
    <row r="227" spans="1:12" x14ac:dyDescent="0.35">
      <c r="A227" s="18" t="s">
        <v>0</v>
      </c>
      <c r="B227">
        <f>VLOOKUP(Tbl_DockingPorts[[#This Row],[DockingPorts]],primary[[id]:[tier]],2,FALSE)</f>
        <v>0</v>
      </c>
      <c r="C227" t="s">
        <v>1036</v>
      </c>
      <c r="G227" t="str">
        <f t="shared" si="11"/>
        <v>DockingPorts0</v>
      </c>
      <c r="L227" s="14" t="str">
        <f t="shared" si="10"/>
        <v>@PART[*]:HAS[#kiwiBranch[DockingPorts],#kiwiTier[0]]:FOR[zKiwiTechTree]
{
    @TechRequired = start
}</v>
      </c>
    </row>
    <row r="228" spans="1:12" x14ac:dyDescent="0.35">
      <c r="A228" t="s">
        <v>994</v>
      </c>
      <c r="B228">
        <f>VLOOKUP(Tbl_DockingPorts[[#This Row],[DockingPorts]],primary[[id]:[tier]],2,FALSE)</f>
        <v>1</v>
      </c>
      <c r="C228" t="s">
        <v>1036</v>
      </c>
      <c r="G228" t="str">
        <f t="shared" si="11"/>
        <v>DockingPorts1</v>
      </c>
      <c r="L228" s="14" t="str">
        <f t="shared" si="10"/>
        <v>@PART[*]:HAS[#kiwiBranch[DockingPorts],#kiwiTier[1]]:FOR[zKiwiTechTree]
{
    @TechRequired = primitiveConstruction
}</v>
      </c>
    </row>
    <row r="229" spans="1:12" x14ac:dyDescent="0.35">
      <c r="A229" t="s">
        <v>116</v>
      </c>
      <c r="B229">
        <f>VLOOKUP(Tbl_DockingPorts[[#This Row],[DockingPorts]],primary[[id]:[tier]],2,FALSE)</f>
        <v>2</v>
      </c>
      <c r="C229" t="s">
        <v>1036</v>
      </c>
      <c r="G229" t="str">
        <f t="shared" si="11"/>
        <v>DockingPorts2</v>
      </c>
      <c r="L229" s="14" t="str">
        <f t="shared" si="10"/>
        <v>@PART[*]:HAS[#kiwiBranch[DockingPorts],#kiwiTier[2]]:FOR[zKiwiTechTree]
{
    @TechRequired = earlyConstruction
}</v>
      </c>
    </row>
    <row r="230" spans="1:12" x14ac:dyDescent="0.35">
      <c r="A230" t="s">
        <v>13</v>
      </c>
      <c r="B230">
        <f>VLOOKUP(Tbl_DockingPorts[[#This Row],[DockingPorts]],primary[[id]:[tier]],2,FALSE)</f>
        <v>3</v>
      </c>
      <c r="C230" t="s">
        <v>1036</v>
      </c>
      <c r="G230" t="str">
        <f t="shared" si="11"/>
        <v>DockingPorts3</v>
      </c>
      <c r="L230" s="14" t="str">
        <f t="shared" si="10"/>
        <v>@PART[*]:HAS[#kiwiBranch[DockingPorts],#kiwiTier[3]]:FOR[zKiwiTechTree]
{
    @TechRequired = basicConstruction
}</v>
      </c>
    </row>
    <row r="231" spans="1:12" x14ac:dyDescent="0.35">
      <c r="A231" t="s">
        <v>24</v>
      </c>
      <c r="B231">
        <f>VLOOKUP(Tbl_DockingPorts[[#This Row],[DockingPorts]],primary[[id]:[tier]],2,FALSE)</f>
        <v>4</v>
      </c>
      <c r="C231" t="s">
        <v>1036</v>
      </c>
      <c r="G231" t="str">
        <f t="shared" si="11"/>
        <v>DockingPorts4</v>
      </c>
      <c r="L231" s="14" t="str">
        <f t="shared" si="10"/>
        <v>@PART[*]:HAS[#kiwiBranch[DockingPorts],#kiwiTier[4]]:FOR[zKiwiTechTree]
{
    @TechRequired = decoupling
}</v>
      </c>
    </row>
    <row r="232" spans="1:12" x14ac:dyDescent="0.35">
      <c r="A232" t="s">
        <v>39</v>
      </c>
      <c r="B232">
        <f>VLOOKUP(Tbl_DockingPorts[[#This Row],[DockingPorts]],primary[[id]:[tier]],2,FALSE)</f>
        <v>5</v>
      </c>
      <c r="C232" t="s">
        <v>1036</v>
      </c>
      <c r="G232" t="str">
        <f t="shared" si="11"/>
        <v>DockingPorts5</v>
      </c>
      <c r="L232" s="14" t="str">
        <f t="shared" si="10"/>
        <v>@PART[*]:HAS[#kiwiBranch[DockingPorts],#kiwiTier[5]]:FOR[zKiwiTechTree]
{
    @TechRequired = docking
}</v>
      </c>
    </row>
    <row r="233" spans="1:12" x14ac:dyDescent="0.35">
      <c r="A233" t="s">
        <v>62</v>
      </c>
      <c r="B233">
        <f>VLOOKUP(Tbl_DockingPorts[[#This Row],[DockingPorts]],primary[[id]:[tier]],2,FALSE)</f>
        <v>6</v>
      </c>
      <c r="C233" t="s">
        <v>1036</v>
      </c>
      <c r="G233" t="str">
        <f t="shared" si="11"/>
        <v>DockingPorts6</v>
      </c>
      <c r="L233" s="14" t="str">
        <f t="shared" si="10"/>
        <v>@PART[*]:HAS[#kiwiBranch[DockingPorts],#kiwiTier[6]]:FOR[zKiwiTechTree]
{
    @TechRequired = advancedDecoupling
}</v>
      </c>
    </row>
    <row r="234" spans="1:12" x14ac:dyDescent="0.35">
      <c r="A234" t="s">
        <v>87</v>
      </c>
      <c r="B234">
        <f>VLOOKUP(Tbl_DockingPorts[[#This Row],[DockingPorts]],primary[[id]:[tier]],2,FALSE)</f>
        <v>7</v>
      </c>
      <c r="C234" t="s">
        <v>1036</v>
      </c>
      <c r="G234" t="str">
        <f t="shared" si="11"/>
        <v>DockingPorts7</v>
      </c>
      <c r="L234" s="14" t="str">
        <f t="shared" si="10"/>
        <v>@PART[*]:HAS[#kiwiBranch[DockingPorts],#kiwiTier[7]]:FOR[zKiwiTechTree]
{
    @TechRequired = enginePlates
}</v>
      </c>
    </row>
    <row r="235" spans="1:12" x14ac:dyDescent="0.35">
      <c r="A235" t="s">
        <v>127</v>
      </c>
      <c r="B235">
        <f>VLOOKUP(Tbl_DockingPorts[[#This Row],[DockingPorts]],primary[[id]:[tier]],2,FALSE)</f>
        <v>8</v>
      </c>
      <c r="C235" t="s">
        <v>1036</v>
      </c>
      <c r="G235" t="str">
        <f t="shared" si="11"/>
        <v>DockingPorts8</v>
      </c>
      <c r="L235" s="14" t="str">
        <f t="shared" si="10"/>
        <v>@PART[*]:HAS[#kiwiBranch[DockingPorts],#kiwiTier[8]]:FOR[zKiwiTechTree]
{
    @TechRequired = advancedDocking
}</v>
      </c>
    </row>
    <row r="236" spans="1:12" x14ac:dyDescent="0.35">
      <c r="A236" t="s">
        <v>156</v>
      </c>
      <c r="B236">
        <f>VLOOKUP(Tbl_DockingPorts[[#This Row],[DockingPorts]],primary[[id]:[tier]],2,FALSE)</f>
        <v>9</v>
      </c>
      <c r="C236" t="s">
        <v>1036</v>
      </c>
      <c r="G236" t="str">
        <f t="shared" si="11"/>
        <v>DockingPorts9</v>
      </c>
      <c r="L236" s="14" t="str">
        <f t="shared" si="10"/>
        <v>@PART[*]:HAS[#kiwiBranch[DockingPorts],#kiwiTier[9]]:FOR[zKiwiTechTree]
{
    @TechRequired = advancedEnginePlates
}</v>
      </c>
    </row>
    <row r="237" spans="1:12" x14ac:dyDescent="0.35">
      <c r="A237" t="s">
        <v>200</v>
      </c>
      <c r="B237">
        <f>VLOOKUP(Tbl_DockingPorts[[#This Row],[DockingPorts]],primary[[id]:[tier]],2,FALSE)</f>
        <v>10</v>
      </c>
      <c r="C237" t="s">
        <v>1036</v>
      </c>
      <c r="G237" t="str">
        <f t="shared" si="11"/>
        <v>DockingPorts10</v>
      </c>
      <c r="L237" s="14" t="str">
        <f t="shared" si="10"/>
        <v>@PART[*]:HAS[#kiwiBranch[DockingPorts],#kiwiTier[10]]:FOR[zKiwiTechTree]
{
    @TechRequired = automatedDecouplingSystems
}</v>
      </c>
    </row>
    <row r="238" spans="1:12" x14ac:dyDescent="0.35">
      <c r="A238" t="s">
        <v>221</v>
      </c>
      <c r="B238">
        <f>VLOOKUP(Tbl_DockingPorts[[#This Row],[DockingPorts]],primary[[id]:[tier]],2,FALSE)</f>
        <v>11</v>
      </c>
      <c r="C238" t="s">
        <v>1036</v>
      </c>
      <c r="G238" t="str">
        <f t="shared" si="11"/>
        <v>DockingPorts11</v>
      </c>
      <c r="L238" s="14" t="str">
        <f t="shared" si="10"/>
        <v>@PART[*]:HAS[#kiwiBranch[DockingPorts],#kiwiTier[11]]:FOR[zKiwiTechTree]
{
    @TechRequired = extremeFuelStorage
}</v>
      </c>
    </row>
    <row r="239" spans="1:12" x14ac:dyDescent="0.35">
      <c r="G239" t="str">
        <f t="shared" si="11"/>
        <v/>
      </c>
      <c r="L239" s="14" t="str">
        <f t="shared" si="10"/>
        <v/>
      </c>
    </row>
    <row r="240" spans="1:12" x14ac:dyDescent="0.35">
      <c r="G240" t="str">
        <f t="shared" si="11"/>
        <v/>
      </c>
      <c r="L240" s="14" t="str">
        <f t="shared" si="10"/>
        <v/>
      </c>
    </row>
    <row r="241" spans="1:12" x14ac:dyDescent="0.35">
      <c r="A241" s="18" t="s">
        <v>1037</v>
      </c>
      <c r="B241" t="s">
        <v>247</v>
      </c>
      <c r="C241" t="s">
        <v>1165</v>
      </c>
      <c r="G241" t="str">
        <f t="shared" si="11"/>
        <v>TitleTier</v>
      </c>
      <c r="L241" s="14" t="str">
        <f t="shared" si="10"/>
        <v/>
      </c>
    </row>
    <row r="242" spans="1:12" x14ac:dyDescent="0.35">
      <c r="A242" s="18" t="s">
        <v>0</v>
      </c>
      <c r="B242">
        <f>VLOOKUP(Tbl_EnginePlates[[#This Row],[EnginePlates]],primary[[id]:[tier]],2,FALSE)</f>
        <v>0</v>
      </c>
      <c r="C242" s="18" t="s">
        <v>1037</v>
      </c>
      <c r="D242" s="18"/>
      <c r="E242" s="18"/>
      <c r="F242" s="18"/>
      <c r="G242" t="str">
        <f t="shared" si="11"/>
        <v>EnginePlates0</v>
      </c>
      <c r="L242" s="14" t="str">
        <f t="shared" si="10"/>
        <v>@PART[*]:HAS[#kiwiBranch[EnginePlates],#kiwiTier[0]]:FOR[zKiwiTechTree]
{
    @TechRequired = start
}</v>
      </c>
    </row>
    <row r="243" spans="1:12" x14ac:dyDescent="0.35">
      <c r="A243" t="s">
        <v>994</v>
      </c>
      <c r="B243">
        <f>VLOOKUP(Tbl_EnginePlates[[#This Row],[EnginePlates]],primary[[id]:[tier]],2,FALSE)</f>
        <v>1</v>
      </c>
      <c r="C243" s="18" t="s">
        <v>1037</v>
      </c>
      <c r="D243" s="18"/>
      <c r="E243" s="18"/>
      <c r="F243" s="18"/>
      <c r="G243" t="str">
        <f t="shared" si="11"/>
        <v>EnginePlates1</v>
      </c>
      <c r="L243" s="14" t="str">
        <f t="shared" si="10"/>
        <v>@PART[*]:HAS[#kiwiBranch[EnginePlates],#kiwiTier[1]]:FOR[zKiwiTechTree]
{
    @TechRequired = primitiveConstruction
}</v>
      </c>
    </row>
    <row r="244" spans="1:12" x14ac:dyDescent="0.35">
      <c r="A244" t="s">
        <v>116</v>
      </c>
      <c r="B244">
        <f>VLOOKUP(Tbl_EnginePlates[[#This Row],[EnginePlates]],primary[[id]:[tier]],2,FALSE)</f>
        <v>2</v>
      </c>
      <c r="C244" s="18" t="s">
        <v>1037</v>
      </c>
      <c r="D244" s="18"/>
      <c r="E244" s="18"/>
      <c r="F244" s="18"/>
      <c r="G244" t="str">
        <f t="shared" si="11"/>
        <v>EnginePlates2</v>
      </c>
      <c r="L244" s="14" t="str">
        <f t="shared" si="10"/>
        <v>@PART[*]:HAS[#kiwiBranch[EnginePlates],#kiwiTier[2]]:FOR[zKiwiTechTree]
{
    @TechRequired = earlyConstruction
}</v>
      </c>
    </row>
    <row r="245" spans="1:12" x14ac:dyDescent="0.35">
      <c r="A245" t="s">
        <v>13</v>
      </c>
      <c r="B245">
        <f>VLOOKUP(Tbl_EnginePlates[[#This Row],[EnginePlates]],primary[[id]:[tier]],2,FALSE)</f>
        <v>3</v>
      </c>
      <c r="C245" s="18" t="s">
        <v>1037</v>
      </c>
      <c r="D245" s="18"/>
      <c r="E245" s="18"/>
      <c r="F245" s="18"/>
      <c r="G245" t="str">
        <f t="shared" si="11"/>
        <v>EnginePlates3</v>
      </c>
      <c r="L245" s="14" t="str">
        <f t="shared" si="10"/>
        <v>@PART[*]:HAS[#kiwiBranch[EnginePlates],#kiwiTier[3]]:FOR[zKiwiTechTree]
{
    @TechRequired = basicConstruction
}</v>
      </c>
    </row>
    <row r="246" spans="1:12" x14ac:dyDescent="0.35">
      <c r="A246" t="s">
        <v>24</v>
      </c>
      <c r="B246">
        <f>VLOOKUP(Tbl_EnginePlates[[#This Row],[EnginePlates]],primary[[id]:[tier]],2,FALSE)</f>
        <v>4</v>
      </c>
      <c r="C246" s="18" t="s">
        <v>1037</v>
      </c>
      <c r="D246" s="18"/>
      <c r="E246" s="18"/>
      <c r="F246" s="18"/>
      <c r="G246" t="str">
        <f t="shared" si="11"/>
        <v>EnginePlates4</v>
      </c>
      <c r="L246" s="14" t="str">
        <f t="shared" si="10"/>
        <v>@PART[*]:HAS[#kiwiBranch[EnginePlates],#kiwiTier[4]]:FOR[zKiwiTechTree]
{
    @TechRequired = decoupling
}</v>
      </c>
    </row>
    <row r="247" spans="1:12" x14ac:dyDescent="0.35">
      <c r="A247" t="s">
        <v>39</v>
      </c>
      <c r="B247">
        <f>VLOOKUP(Tbl_EnginePlates[[#This Row],[EnginePlates]],primary[[id]:[tier]],2,FALSE)</f>
        <v>5</v>
      </c>
      <c r="C247" s="18" t="s">
        <v>1037</v>
      </c>
      <c r="D247" s="18"/>
      <c r="E247" s="18"/>
      <c r="F247" s="18"/>
      <c r="G247" t="str">
        <f t="shared" si="11"/>
        <v>EnginePlates5</v>
      </c>
      <c r="L247" s="14" t="str">
        <f t="shared" si="10"/>
        <v>@PART[*]:HAS[#kiwiBranch[EnginePlates],#kiwiTier[5]]:FOR[zKiwiTechTree]
{
    @TechRequired = docking
}</v>
      </c>
    </row>
    <row r="248" spans="1:12" x14ac:dyDescent="0.35">
      <c r="A248" t="s">
        <v>62</v>
      </c>
      <c r="B248">
        <f>VLOOKUP(Tbl_EnginePlates[[#This Row],[EnginePlates]],primary[[id]:[tier]],2,FALSE)</f>
        <v>6</v>
      </c>
      <c r="C248" s="18" t="s">
        <v>1037</v>
      </c>
      <c r="D248" s="18"/>
      <c r="E248" s="18"/>
      <c r="F248" s="18"/>
      <c r="G248" t="str">
        <f t="shared" si="11"/>
        <v>EnginePlates6</v>
      </c>
      <c r="L248" s="14" t="str">
        <f t="shared" si="10"/>
        <v>@PART[*]:HAS[#kiwiBranch[EnginePlates],#kiwiTier[6]]:FOR[zKiwiTechTree]
{
    @TechRequired = advancedDecoupling
}</v>
      </c>
    </row>
    <row r="249" spans="1:12" x14ac:dyDescent="0.35">
      <c r="A249" t="s">
        <v>87</v>
      </c>
      <c r="B249">
        <f>VLOOKUP(Tbl_EnginePlates[[#This Row],[EnginePlates]],primary[[id]:[tier]],2,FALSE)</f>
        <v>7</v>
      </c>
      <c r="C249" s="18" t="s">
        <v>1037</v>
      </c>
      <c r="D249" s="18"/>
      <c r="E249" s="18"/>
      <c r="F249" s="18"/>
      <c r="G249" t="str">
        <f t="shared" si="11"/>
        <v>EnginePlates7</v>
      </c>
      <c r="L249" s="14" t="str">
        <f t="shared" si="10"/>
        <v>@PART[*]:HAS[#kiwiBranch[EnginePlates],#kiwiTier[7]]:FOR[zKiwiTechTree]
{
    @TechRequired = enginePlates
}</v>
      </c>
    </row>
    <row r="250" spans="1:12" x14ac:dyDescent="0.35">
      <c r="A250" t="s">
        <v>127</v>
      </c>
      <c r="B250">
        <f>VLOOKUP(Tbl_EnginePlates[[#This Row],[EnginePlates]],primary[[id]:[tier]],2,FALSE)</f>
        <v>8</v>
      </c>
      <c r="C250" s="18" t="s">
        <v>1037</v>
      </c>
      <c r="D250" s="18"/>
      <c r="E250" s="18"/>
      <c r="F250" s="18"/>
      <c r="G250" t="str">
        <f t="shared" si="11"/>
        <v>EnginePlates8</v>
      </c>
      <c r="L250" s="14" t="str">
        <f t="shared" si="10"/>
        <v>@PART[*]:HAS[#kiwiBranch[EnginePlates],#kiwiTier[8]]:FOR[zKiwiTechTree]
{
    @TechRequired = advancedDocking
}</v>
      </c>
    </row>
    <row r="251" spans="1:12" x14ac:dyDescent="0.35">
      <c r="A251" t="s">
        <v>156</v>
      </c>
      <c r="B251">
        <f>VLOOKUP(Tbl_EnginePlates[[#This Row],[EnginePlates]],primary[[id]:[tier]],2,FALSE)</f>
        <v>9</v>
      </c>
      <c r="C251" s="18" t="s">
        <v>1037</v>
      </c>
      <c r="D251" s="18"/>
      <c r="E251" s="18"/>
      <c r="F251" s="18"/>
      <c r="G251" t="str">
        <f t="shared" si="11"/>
        <v>EnginePlates9</v>
      </c>
      <c r="L251" s="14" t="str">
        <f t="shared" si="10"/>
        <v>@PART[*]:HAS[#kiwiBranch[EnginePlates],#kiwiTier[9]]:FOR[zKiwiTechTree]
{
    @TechRequired = advancedEnginePlates
}</v>
      </c>
    </row>
    <row r="252" spans="1:12" x14ac:dyDescent="0.35">
      <c r="A252" t="s">
        <v>200</v>
      </c>
      <c r="B252">
        <f>VLOOKUP(Tbl_EnginePlates[[#This Row],[EnginePlates]],primary[[id]:[tier]],2,FALSE)</f>
        <v>10</v>
      </c>
      <c r="C252" s="18" t="s">
        <v>1037</v>
      </c>
      <c r="D252" s="18"/>
      <c r="E252" s="18"/>
      <c r="F252" s="18"/>
      <c r="G252" t="str">
        <f t="shared" si="11"/>
        <v>EnginePlates10</v>
      </c>
      <c r="L252" s="14" t="str">
        <f t="shared" si="10"/>
        <v>@PART[*]:HAS[#kiwiBranch[EnginePlates],#kiwiTier[10]]:FOR[zKiwiTechTree]
{
    @TechRequired = automatedDecouplingSystems
}</v>
      </c>
    </row>
    <row r="253" spans="1:12" x14ac:dyDescent="0.35">
      <c r="A253" t="s">
        <v>221</v>
      </c>
      <c r="B253">
        <f>VLOOKUP(Tbl_EnginePlates[[#This Row],[EnginePlates]],primary[[id]:[tier]],2,FALSE)</f>
        <v>11</v>
      </c>
      <c r="C253" s="18" t="s">
        <v>1037</v>
      </c>
      <c r="D253" s="18"/>
      <c r="E253" s="18"/>
      <c r="F253" s="18"/>
      <c r="G253" t="str">
        <f t="shared" si="11"/>
        <v>EnginePlates11</v>
      </c>
      <c r="L253" s="14" t="str">
        <f t="shared" si="10"/>
        <v>@PART[*]:HAS[#kiwiBranch[EnginePlates],#kiwiTier[11]]:FOR[zKiwiTechTree]
{
    @TechRequired = extremeFuelStorage
}</v>
      </c>
    </row>
    <row r="254" spans="1:12" x14ac:dyDescent="0.35">
      <c r="G254" t="str">
        <f t="shared" si="11"/>
        <v/>
      </c>
      <c r="L254" s="14" t="str">
        <f t="shared" si="10"/>
        <v/>
      </c>
    </row>
    <row r="255" spans="1:12" x14ac:dyDescent="0.35">
      <c r="G255" t="str">
        <f t="shared" si="11"/>
        <v/>
      </c>
      <c r="L255" s="14" t="str">
        <f t="shared" si="10"/>
        <v/>
      </c>
    </row>
    <row r="256" spans="1:12" x14ac:dyDescent="0.35">
      <c r="A256" s="18" t="s">
        <v>1038</v>
      </c>
      <c r="B256" t="s">
        <v>247</v>
      </c>
      <c r="C256" t="s">
        <v>1165</v>
      </c>
      <c r="G256" t="str">
        <f t="shared" si="11"/>
        <v>TitleTier</v>
      </c>
      <c r="L256" s="14" t="str">
        <f t="shared" si="10"/>
        <v/>
      </c>
    </row>
    <row r="257" spans="1:12" x14ac:dyDescent="0.35">
      <c r="A257" s="18" t="s">
        <v>0</v>
      </c>
      <c r="B257">
        <f>VLOOKUP(Tbl_SolarPanels[[#This Row],[SolarPanels]],primary[[id]:[tier]],2,FALSE)</f>
        <v>0</v>
      </c>
      <c r="C257" s="18" t="s">
        <v>1038</v>
      </c>
      <c r="D257" s="18"/>
      <c r="E257" s="18"/>
      <c r="F257" s="18"/>
      <c r="G257" t="str">
        <f t="shared" si="11"/>
        <v>SolarPanels0</v>
      </c>
      <c r="L257" s="14" t="str">
        <f t="shared" si="10"/>
        <v>@PART[*]:HAS[#kiwiBranch[SolarPanels],#kiwiTier[0]]:FOR[zKiwiTechTree]
{
    @TechRequired = start
}</v>
      </c>
    </row>
    <row r="258" spans="1:12" x14ac:dyDescent="0.35">
      <c r="A258" t="s">
        <v>120</v>
      </c>
      <c r="B258">
        <f>VLOOKUP(Tbl_SolarPanels[[#This Row],[SolarPanels]],primary[[id]:[tier]],2,FALSE)</f>
        <v>1</v>
      </c>
      <c r="C258" s="18" t="s">
        <v>1038</v>
      </c>
      <c r="D258" s="18"/>
      <c r="E258" s="18"/>
      <c r="F258" s="18"/>
      <c r="G258" t="str">
        <f t="shared" si="11"/>
        <v>SolarPanels1</v>
      </c>
      <c r="L258" s="14" t="str">
        <f t="shared" si="10"/>
        <v>@PART[*]:HAS[#kiwiBranch[SolarPanels],#kiwiTier[1]]:FOR[zKiwiTechTree]
{
    @TechRequired = algebra
}</v>
      </c>
    </row>
    <row r="259" spans="1:12" x14ac:dyDescent="0.35">
      <c r="A259" t="s">
        <v>7</v>
      </c>
      <c r="B259">
        <f>VLOOKUP(Tbl_SolarPanels[[#This Row],[SolarPanels]],primary[[id]:[tier]],2,FALSE)</f>
        <v>2</v>
      </c>
      <c r="C259" s="18" t="s">
        <v>1038</v>
      </c>
      <c r="D259" s="18"/>
      <c r="E259" s="18"/>
      <c r="F259" s="18"/>
      <c r="G259" t="str">
        <f t="shared" si="11"/>
        <v>SolarPanels2</v>
      </c>
      <c r="L259" s="14" t="str">
        <f t="shared" si="10"/>
        <v>@PART[*]:HAS[#kiwiBranch[SolarPanels],#kiwiTier[2]]:FOR[zKiwiTechTree]
{
    @TechRequired = engineering101
}</v>
      </c>
    </row>
    <row r="260" spans="1:12" x14ac:dyDescent="0.35">
      <c r="A260" t="s">
        <v>482</v>
      </c>
      <c r="B260">
        <f>VLOOKUP(Tbl_SolarPanels[[#This Row],[SolarPanels]],primary[[id]:[tier]],2,FALSE)</f>
        <v>3</v>
      </c>
      <c r="C260" s="18" t="s">
        <v>1038</v>
      </c>
      <c r="D260" s="18"/>
      <c r="E260" s="18"/>
      <c r="F260" s="18"/>
      <c r="G260" t="str">
        <f t="shared" si="11"/>
        <v>SolarPanels3</v>
      </c>
      <c r="L260" s="14" t="str">
        <f t="shared" si="10"/>
        <v>@PART[*]:HAS[#kiwiBranch[SolarPanels],#kiwiTier[3]]:FOR[zKiwiTechTree]
{
    @TechRequired = earlySolar
}</v>
      </c>
    </row>
    <row r="261" spans="1:12" x14ac:dyDescent="0.35">
      <c r="A261" t="s">
        <v>31</v>
      </c>
      <c r="B261">
        <f>VLOOKUP(Tbl_SolarPanels[[#This Row],[SolarPanels]],primary[[id]:[tier]],2,FALSE)</f>
        <v>4</v>
      </c>
      <c r="C261" s="18" t="s">
        <v>1038</v>
      </c>
      <c r="D261" s="18"/>
      <c r="E261" s="18"/>
      <c r="F261" s="18"/>
      <c r="G261" t="str">
        <f t="shared" si="11"/>
        <v>SolarPanels4</v>
      </c>
      <c r="L261" s="14" t="str">
        <f t="shared" si="10"/>
        <v>@PART[*]:HAS[#kiwiBranch[SolarPanels],#kiwiTier[4]]:FOR[zKiwiTechTree]
{
    @TechRequired = batteryTech
}</v>
      </c>
    </row>
    <row r="262" spans="1:12" x14ac:dyDescent="0.35">
      <c r="A262" t="s">
        <v>451</v>
      </c>
      <c r="B262">
        <f>VLOOKUP(Tbl_SolarPanels[[#This Row],[SolarPanels]],primary[[id]:[tier]],2,FALSE)</f>
        <v>5</v>
      </c>
      <c r="C262" s="18" t="s">
        <v>1038</v>
      </c>
      <c r="D262" s="18"/>
      <c r="E262" s="18"/>
      <c r="F262" s="18"/>
      <c r="G262" t="str">
        <f t="shared" si="11"/>
        <v>SolarPanels5</v>
      </c>
      <c r="L262" s="14" t="str">
        <f t="shared" si="10"/>
        <v>@PART[*]:HAS[#kiwiBranch[SolarPanels],#kiwiTier[5]]:FOR[zKiwiTechTree]
{
    @TechRequired = solarTech
}</v>
      </c>
    </row>
    <row r="263" spans="1:12" x14ac:dyDescent="0.35">
      <c r="A263" t="s">
        <v>783</v>
      </c>
      <c r="B263">
        <f>VLOOKUP(Tbl_SolarPanels[[#This Row],[SolarPanels]],primary[[id]:[tier]],2,FALSE)</f>
        <v>6</v>
      </c>
      <c r="C263" s="18" t="s">
        <v>1038</v>
      </c>
      <c r="D263" s="18"/>
      <c r="E263" s="18"/>
      <c r="F263" s="18"/>
      <c r="G263" t="str">
        <f t="shared" si="11"/>
        <v>SolarPanels6</v>
      </c>
      <c r="L263" s="14" t="str">
        <f t="shared" si="10"/>
        <v>@PART[*]:HAS[#kiwiBranch[SolarPanels],#kiwiTier[6]]:FOR[zKiwiTechTree]
{
    @TechRequired = improvedSolarTech
}</v>
      </c>
    </row>
    <row r="264" spans="1:12" x14ac:dyDescent="0.35">
      <c r="A264" t="s">
        <v>145</v>
      </c>
      <c r="B264">
        <f>VLOOKUP(Tbl_SolarPanels[[#This Row],[SolarPanels]],primary[[id]:[tier]],2,FALSE)</f>
        <v>7</v>
      </c>
      <c r="C264" s="18" t="s">
        <v>1038</v>
      </c>
      <c r="D264" s="18"/>
      <c r="E264" s="18"/>
      <c r="F264" s="18"/>
      <c r="G264" t="str">
        <f t="shared" si="11"/>
        <v>SolarPanels7</v>
      </c>
      <c r="L264" s="14" t="str">
        <f t="shared" si="10"/>
        <v>@PART[*]:HAS[#kiwiBranch[SolarPanels],#kiwiTier[7]]:FOR[zKiwiTechTree]
{
    @TechRequired = advSolarTech
}</v>
      </c>
    </row>
    <row r="265" spans="1:12" x14ac:dyDescent="0.35">
      <c r="A265" t="s">
        <v>181</v>
      </c>
      <c r="B265">
        <f>VLOOKUP(Tbl_SolarPanels[[#This Row],[SolarPanels]],primary[[id]:[tier]],2,FALSE)</f>
        <v>8</v>
      </c>
      <c r="C265" s="18" t="s">
        <v>1038</v>
      </c>
      <c r="D265" s="18"/>
      <c r="E265" s="18"/>
      <c r="F265" s="18"/>
      <c r="G265" t="str">
        <f t="shared" si="11"/>
        <v>SolarPanels8</v>
      </c>
      <c r="L265" s="14" t="str">
        <f t="shared" si="10"/>
        <v>@PART[*]:HAS[#kiwiBranch[SolarPanels],#kiwiTier[8]]:FOR[zKiwiTechTree]
{
    @TechRequired = advPVMaterials
}</v>
      </c>
    </row>
    <row r="266" spans="1:12" x14ac:dyDescent="0.35">
      <c r="A266" t="s">
        <v>182</v>
      </c>
      <c r="B266">
        <f>VLOOKUP(Tbl_SolarPanels[[#This Row],[SolarPanels]],primary[[id]:[tier]],2,FALSE)</f>
        <v>9</v>
      </c>
      <c r="C266" s="18" t="s">
        <v>1038</v>
      </c>
      <c r="D266" s="18"/>
      <c r="E266" s="18"/>
      <c r="F266" s="18"/>
      <c r="G266" t="str">
        <f t="shared" si="11"/>
        <v>SolarPanels9</v>
      </c>
      <c r="L266" s="14" t="str">
        <f t="shared" si="10"/>
        <v>@PART[*]:HAS[#kiwiBranch[SolarPanels],#kiwiTier[9]]:FOR[zKiwiTechTree]
{
    @TechRequired = cuttingEdgeSolarTech
}</v>
      </c>
    </row>
    <row r="267" spans="1:12" x14ac:dyDescent="0.35">
      <c r="A267" t="s">
        <v>183</v>
      </c>
      <c r="B267">
        <f>VLOOKUP(Tbl_SolarPanels[[#This Row],[SolarPanels]],primary[[id]:[tier]],2,FALSE)</f>
        <v>10</v>
      </c>
      <c r="C267" s="18" t="s">
        <v>1038</v>
      </c>
      <c r="D267" s="18"/>
      <c r="E267" s="18"/>
      <c r="F267" s="18"/>
      <c r="G267" t="str">
        <f t="shared" si="11"/>
        <v>SolarPanels10</v>
      </c>
      <c r="L267" s="14" t="str">
        <f t="shared" si="10"/>
        <v>@PART[*]:HAS[#kiwiBranch[SolarPanels],#kiwiTier[10]]:FOR[zKiwiTechTree]
{
    @TechRequired = exoticSolarTech
}</v>
      </c>
    </row>
    <row r="268" spans="1:12" x14ac:dyDescent="0.35">
      <c r="A268" t="s">
        <v>227</v>
      </c>
      <c r="B268">
        <f>VLOOKUP(Tbl_SolarPanels[[#This Row],[SolarPanels]],primary[[id]:[tier]],2,FALSE)</f>
        <v>11</v>
      </c>
      <c r="C268" s="18" t="s">
        <v>1038</v>
      </c>
      <c r="D268" s="18"/>
      <c r="E268" s="18"/>
      <c r="F268" s="18"/>
      <c r="G268" t="str">
        <f t="shared" si="11"/>
        <v>SolarPanels11</v>
      </c>
      <c r="L268" s="14" t="str">
        <f t="shared" si="10"/>
        <v>@PART[*]:HAS[#kiwiBranch[SolarPanels],#kiwiTier[11]]:FOR[zKiwiTechTree]
{
    @TechRequired = omegaSolarTech
}</v>
      </c>
    </row>
    <row r="269" spans="1:12" x14ac:dyDescent="0.35">
      <c r="A269" t="s">
        <v>239</v>
      </c>
      <c r="B269">
        <f>VLOOKUP(Tbl_SolarPanels[[#This Row],[SolarPanels]],primary[[id]:[tier]],2,FALSE)</f>
        <v>12</v>
      </c>
      <c r="C269" s="18" t="s">
        <v>1038</v>
      </c>
      <c r="D269" s="18"/>
      <c r="E269" s="18"/>
      <c r="F269" s="18"/>
      <c r="G269" t="str">
        <f t="shared" si="11"/>
        <v>SolarPanels12</v>
      </c>
      <c r="L269" s="14" t="str">
        <f t="shared" si="10"/>
        <v>@PART[*]:HAS[#kiwiBranch[SolarPanels],#kiwiTier[12]]:FOR[zKiwiTechTree]
{
    @TechRequired = quantumSolarTech
}</v>
      </c>
    </row>
    <row r="270" spans="1:12" x14ac:dyDescent="0.35">
      <c r="G270" t="str">
        <f t="shared" si="11"/>
        <v/>
      </c>
      <c r="L270" s="14" t="str">
        <f t="shared" si="10"/>
        <v/>
      </c>
    </row>
    <row r="271" spans="1:12" x14ac:dyDescent="0.35">
      <c r="G271" t="str">
        <f t="shared" si="11"/>
        <v/>
      </c>
      <c r="L271" s="14" t="str">
        <f t="shared" si="10"/>
        <v/>
      </c>
    </row>
    <row r="272" spans="1:12" x14ac:dyDescent="0.35">
      <c r="A272" s="18" t="s">
        <v>1039</v>
      </c>
      <c r="B272" t="s">
        <v>247</v>
      </c>
      <c r="C272" t="s">
        <v>1165</v>
      </c>
      <c r="G272" t="str">
        <f t="shared" si="11"/>
        <v>TitleTier</v>
      </c>
      <c r="L272" s="14" t="str">
        <f t="shared" si="10"/>
        <v/>
      </c>
    </row>
    <row r="273" spans="1:12" x14ac:dyDescent="0.35">
      <c r="A273" s="18" t="s">
        <v>0</v>
      </c>
      <c r="B273">
        <f>VLOOKUP(Tbl_BatteriesFuelCells[[#This Row],[BatteriesFuelCells]],primary[[id]:[tier]],2,FALSE)</f>
        <v>0</v>
      </c>
      <c r="C273" s="18" t="s">
        <v>1039</v>
      </c>
      <c r="D273" s="18"/>
      <c r="E273" s="18"/>
      <c r="F273" s="18"/>
      <c r="G273" t="str">
        <f t="shared" si="11"/>
        <v>BatteriesFuelCells0</v>
      </c>
      <c r="L273" s="14" t="str">
        <f t="shared" ref="L273:L336" si="12">IF(ISNUMBER(B273)=TRUE,_xlfn.CONCAT("@PART[*]:HAS[#kiwiBranch[",C273,"],#kiwiTier[",B273,"]]:FOR[zKiwiTechTree]",CHAR(10),"{",CHAR(10),"    @TechRequired = ",A273,CHAR(10),"}"),"")</f>
        <v>@PART[*]:HAS[#kiwiBranch[BatteriesFuelCells],#kiwiTier[0]]:FOR[zKiwiTechTree]
{
    @TechRequired = start
}</v>
      </c>
    </row>
    <row r="274" spans="1:12" x14ac:dyDescent="0.35">
      <c r="A274" t="s">
        <v>120</v>
      </c>
      <c r="B274">
        <f>VLOOKUP(Tbl_BatteriesFuelCells[[#This Row],[BatteriesFuelCells]],primary[[id]:[tier]],2,FALSE)</f>
        <v>1</v>
      </c>
      <c r="C274" s="18" t="s">
        <v>1039</v>
      </c>
      <c r="D274" s="18"/>
      <c r="E274" s="18"/>
      <c r="F274" s="18"/>
      <c r="G274" t="str">
        <f t="shared" si="11"/>
        <v>BatteriesFuelCells1</v>
      </c>
      <c r="L274" s="14" t="str">
        <f t="shared" si="12"/>
        <v>@PART[*]:HAS[#kiwiBranch[BatteriesFuelCells],#kiwiTier[1]]:FOR[zKiwiTechTree]
{
    @TechRequired = algebra
}</v>
      </c>
    </row>
    <row r="275" spans="1:12" x14ac:dyDescent="0.35">
      <c r="A275" t="s">
        <v>7</v>
      </c>
      <c r="B275">
        <f>VLOOKUP(Tbl_BatteriesFuelCells[[#This Row],[BatteriesFuelCells]],primary[[id]:[tier]],2,FALSE)</f>
        <v>2</v>
      </c>
      <c r="C275" s="18" t="s">
        <v>1039</v>
      </c>
      <c r="D275" s="18"/>
      <c r="E275" s="18"/>
      <c r="F275" s="18"/>
      <c r="G275" t="str">
        <f t="shared" si="11"/>
        <v>BatteriesFuelCells2</v>
      </c>
      <c r="L275" s="14" t="str">
        <f t="shared" si="12"/>
        <v>@PART[*]:HAS[#kiwiBranch[BatteriesFuelCells],#kiwiTier[2]]:FOR[zKiwiTechTree]
{
    @TechRequired = engineering101
}</v>
      </c>
    </row>
    <row r="276" spans="1:12" x14ac:dyDescent="0.35">
      <c r="A276" t="s">
        <v>482</v>
      </c>
      <c r="B276">
        <f>VLOOKUP(Tbl_BatteriesFuelCells[[#This Row],[BatteriesFuelCells]],primary[[id]:[tier]],2,FALSE)</f>
        <v>3</v>
      </c>
      <c r="C276" s="18" t="s">
        <v>1039</v>
      </c>
      <c r="D276" s="18"/>
      <c r="E276" s="18"/>
      <c r="F276" s="18"/>
      <c r="G276" t="str">
        <f t="shared" si="11"/>
        <v>BatteriesFuelCells3</v>
      </c>
      <c r="L276" s="14" t="str">
        <f t="shared" si="12"/>
        <v>@PART[*]:HAS[#kiwiBranch[BatteriesFuelCells],#kiwiTier[3]]:FOR[zKiwiTechTree]
{
    @TechRequired = earlySolar
}</v>
      </c>
    </row>
    <row r="277" spans="1:12" x14ac:dyDescent="0.35">
      <c r="A277" t="s">
        <v>31</v>
      </c>
      <c r="B277">
        <f>VLOOKUP(Tbl_BatteriesFuelCells[[#This Row],[BatteriesFuelCells]],primary[[id]:[tier]],2,FALSE)</f>
        <v>4</v>
      </c>
      <c r="C277" s="18" t="s">
        <v>1039</v>
      </c>
      <c r="D277" s="18"/>
      <c r="E277" s="18"/>
      <c r="F277" s="18"/>
      <c r="G277" t="str">
        <f t="shared" si="11"/>
        <v>BatteriesFuelCells4</v>
      </c>
      <c r="L277" s="14" t="str">
        <f t="shared" si="12"/>
        <v>@PART[*]:HAS[#kiwiBranch[BatteriesFuelCells],#kiwiTier[4]]:FOR[zKiwiTechTree]
{
    @TechRequired = batteryTech
}</v>
      </c>
    </row>
    <row r="278" spans="1:12" x14ac:dyDescent="0.35">
      <c r="A278" t="s">
        <v>52</v>
      </c>
      <c r="B278">
        <f>VLOOKUP(Tbl_BatteriesFuelCells[[#This Row],[BatteriesFuelCells]],primary[[id]:[tier]],2,FALSE)</f>
        <v>5</v>
      </c>
      <c r="C278" s="18" t="s">
        <v>1039</v>
      </c>
      <c r="D278" s="18"/>
      <c r="E278" s="18"/>
      <c r="F278" s="18"/>
      <c r="G278" t="str">
        <f t="shared" si="11"/>
        <v>BatteriesFuelCells5</v>
      </c>
      <c r="L278" s="14" t="str">
        <f t="shared" si="12"/>
        <v>@PART[*]:HAS[#kiwiBranch[BatteriesFuelCells],#kiwiTier[5]]:FOR[zKiwiTechTree]
{
    @TechRequired = electrics
}</v>
      </c>
    </row>
    <row r="279" spans="1:12" x14ac:dyDescent="0.35">
      <c r="A279" t="s">
        <v>76</v>
      </c>
      <c r="B279">
        <f>VLOOKUP(Tbl_BatteriesFuelCells[[#This Row],[BatteriesFuelCells]],primary[[id]:[tier]],2,FALSE)</f>
        <v>6</v>
      </c>
      <c r="C279" s="18" t="s">
        <v>1039</v>
      </c>
      <c r="D279" s="18"/>
      <c r="E279" s="18"/>
      <c r="F279" s="18"/>
      <c r="G279" t="str">
        <f t="shared" si="11"/>
        <v>BatteriesFuelCells6</v>
      </c>
      <c r="L279" s="14" t="str">
        <f t="shared" si="12"/>
        <v>@PART[*]:HAS[#kiwiBranch[BatteriesFuelCells],#kiwiTier[6]]:FOR[zKiwiTechTree]
{
    @TechRequired = advElectrics
}</v>
      </c>
    </row>
    <row r="280" spans="1:12" x14ac:dyDescent="0.35">
      <c r="A280" t="s">
        <v>101</v>
      </c>
      <c r="B280">
        <f>VLOOKUP(Tbl_BatteriesFuelCells[[#This Row],[BatteriesFuelCells]],primary[[id]:[tier]],2,FALSE)</f>
        <v>7</v>
      </c>
      <c r="C280" s="18" t="s">
        <v>1039</v>
      </c>
      <c r="D280" s="18"/>
      <c r="E280" s="18"/>
      <c r="F280" s="18"/>
      <c r="G280" t="str">
        <f t="shared" si="11"/>
        <v>BatteriesFuelCells7</v>
      </c>
      <c r="L280" s="14" t="str">
        <f t="shared" si="12"/>
        <v>@PART[*]:HAS[#kiwiBranch[BatteriesFuelCells],#kiwiTier[7]]:FOR[zKiwiTechTree]
{
    @TechRequired = largeElectrics
}</v>
      </c>
    </row>
    <row r="281" spans="1:12" x14ac:dyDescent="0.35">
      <c r="A281" t="s">
        <v>144</v>
      </c>
      <c r="B281">
        <f>VLOOKUP(Tbl_BatteriesFuelCells[[#This Row],[BatteriesFuelCells]],primary[[id]:[tier]],2,FALSE)</f>
        <v>8</v>
      </c>
      <c r="C281" s="18" t="s">
        <v>1039</v>
      </c>
      <c r="D281" s="18"/>
      <c r="E281" s="18"/>
      <c r="F281" s="18"/>
      <c r="G281" t="str">
        <f t="shared" si="11"/>
        <v>BatteriesFuelCells8</v>
      </c>
      <c r="L281" s="14" t="str">
        <f t="shared" si="12"/>
        <v>@PART[*]:HAS[#kiwiBranch[BatteriesFuelCells],#kiwiTier[8]]:FOR[zKiwiTechTree]
{
    @TechRequired = specializedElectrics
}</v>
      </c>
    </row>
    <row r="282" spans="1:12" x14ac:dyDescent="0.35">
      <c r="A282" t="s">
        <v>176</v>
      </c>
      <c r="B282">
        <f>VLOOKUP(Tbl_BatteriesFuelCells[[#This Row],[BatteriesFuelCells]],primary[[id]:[tier]],2,FALSE)</f>
        <v>9</v>
      </c>
      <c r="C282" s="18" t="s">
        <v>1039</v>
      </c>
      <c r="D282" s="18"/>
      <c r="E282" s="18"/>
      <c r="F282" s="18"/>
      <c r="G282" t="str">
        <f t="shared" si="11"/>
        <v>BatteriesFuelCells9</v>
      </c>
      <c r="L282" s="14" t="str">
        <f t="shared" si="12"/>
        <v>@PART[*]:HAS[#kiwiBranch[BatteriesFuelCells],#kiwiTier[9]]:FOR[zKiwiTechTree]
{
    @TechRequired = experimentalElectrics
}</v>
      </c>
    </row>
    <row r="283" spans="1:12" x14ac:dyDescent="0.35">
      <c r="A283" t="s">
        <v>177</v>
      </c>
      <c r="B283">
        <f>VLOOKUP(Tbl_BatteriesFuelCells[[#This Row],[BatteriesFuelCells]],primary[[id]:[tier]],2,FALSE)</f>
        <v>10</v>
      </c>
      <c r="C283" s="18" t="s">
        <v>1039</v>
      </c>
      <c r="D283" s="18"/>
      <c r="E283" s="18"/>
      <c r="F283" s="18"/>
      <c r="G283" t="str">
        <f t="shared" si="11"/>
        <v>BatteriesFuelCells10</v>
      </c>
      <c r="L283" s="14" t="str">
        <f t="shared" si="12"/>
        <v>@PART[*]:HAS[#kiwiBranch[BatteriesFuelCells],#kiwiTier[10]]:FOR[zKiwiTechTree]
{
    @TechRequired = highTechElectricalSystems
}</v>
      </c>
    </row>
    <row r="284" spans="1:12" x14ac:dyDescent="0.35">
      <c r="A284" t="s">
        <v>178</v>
      </c>
      <c r="B284">
        <f>VLOOKUP(Tbl_BatteriesFuelCells[[#This Row],[BatteriesFuelCells]],primary[[id]:[tier]],2,FALSE)</f>
        <v>11</v>
      </c>
      <c r="C284" s="18" t="s">
        <v>1039</v>
      </c>
      <c r="D284" s="18"/>
      <c r="E284" s="18"/>
      <c r="F284" s="18"/>
      <c r="G284" t="str">
        <f t="shared" si="11"/>
        <v>BatteriesFuelCells11</v>
      </c>
      <c r="L284" s="14" t="str">
        <f t="shared" si="12"/>
        <v>@PART[*]:HAS[#kiwiBranch[BatteriesFuelCells],#kiwiTier[11]]:FOR[zKiwiTechTree]
{
    @TechRequired = highPowerElectricalSystems
}</v>
      </c>
    </row>
    <row r="285" spans="1:12" x14ac:dyDescent="0.35">
      <c r="A285" t="s">
        <v>179</v>
      </c>
      <c r="B285">
        <f>VLOOKUP(Tbl_BatteriesFuelCells[[#This Row],[BatteriesFuelCells]],primary[[id]:[tier]],2,FALSE)</f>
        <v>12</v>
      </c>
      <c r="C285" s="18" t="s">
        <v>1039</v>
      </c>
      <c r="D285" s="18"/>
      <c r="E285" s="18"/>
      <c r="F285" s="18"/>
      <c r="G285" t="str">
        <f t="shared" ref="G285:G341" si="13">_xlfn.CONCAT(C285,B285)</f>
        <v>BatteriesFuelCells12</v>
      </c>
      <c r="L285" s="14" t="str">
        <f t="shared" si="12"/>
        <v>@PART[*]:HAS[#kiwiBranch[BatteriesFuelCells],#kiwiTier[12]]:FOR[zKiwiTechTree]
{
    @TechRequired = experimentalElectricalSystems
}</v>
      </c>
    </row>
    <row r="286" spans="1:12" x14ac:dyDescent="0.35">
      <c r="A286" t="s">
        <v>180</v>
      </c>
      <c r="B286">
        <f>VLOOKUP(Tbl_BatteriesFuelCells[[#This Row],[BatteriesFuelCells]],primary[[id]:[tier]],2,FALSE)</f>
        <v>13</v>
      </c>
      <c r="C286" s="18" t="s">
        <v>1039</v>
      </c>
      <c r="D286" s="18"/>
      <c r="E286" s="18"/>
      <c r="F286" s="18"/>
      <c r="G286" t="str">
        <f t="shared" si="13"/>
        <v>BatteriesFuelCells13</v>
      </c>
      <c r="L286" s="14" t="str">
        <f t="shared" si="12"/>
        <v>@PART[*]:HAS[#kiwiBranch[BatteriesFuelCells],#kiwiTier[13]]:FOR[zKiwiTechTree]
{
    @TechRequired = exoticElectricalSystems
}</v>
      </c>
    </row>
    <row r="287" spans="1:12" x14ac:dyDescent="0.35">
      <c r="A287" t="s">
        <v>1547</v>
      </c>
      <c r="B287">
        <f>VLOOKUP(Tbl_BatteriesFuelCells[[#This Row],[BatteriesFuelCells]],primary[[id]:[tier]],2,FALSE)</f>
        <v>14</v>
      </c>
      <c r="C287" s="18" t="s">
        <v>1039</v>
      </c>
      <c r="D287" s="18"/>
      <c r="E287" s="18"/>
      <c r="F287" s="18"/>
      <c r="G287" t="str">
        <f t="shared" ref="G287:G293" si="14">_xlfn.CONCAT(C287,B287)</f>
        <v>BatteriesFuelCells14</v>
      </c>
      <c r="L287" s="14" t="str">
        <f t="shared" si="12"/>
        <v>@PART[*]:HAS[#kiwiBranch[BatteriesFuelCells],#kiwiTier[14]]:FOR[zKiwiTechTree]
{
    @TechRequired = extremeElectricalSystems
}</v>
      </c>
    </row>
    <row r="288" spans="1:12" x14ac:dyDescent="0.35">
      <c r="G288" t="str">
        <f t="shared" si="14"/>
        <v/>
      </c>
      <c r="L288" s="14" t="str">
        <f t="shared" si="12"/>
        <v/>
      </c>
    </row>
    <row r="289" spans="1:12" x14ac:dyDescent="0.35">
      <c r="G289" t="str">
        <f t="shared" si="14"/>
        <v/>
      </c>
      <c r="L289" s="14" t="str">
        <f t="shared" si="12"/>
        <v/>
      </c>
    </row>
    <row r="290" spans="1:12" x14ac:dyDescent="0.35">
      <c r="A290" s="18" t="s">
        <v>1591</v>
      </c>
      <c r="B290" t="s">
        <v>247</v>
      </c>
      <c r="C290" t="s">
        <v>1165</v>
      </c>
      <c r="D290" t="s">
        <v>1598</v>
      </c>
      <c r="G290" t="str">
        <f t="shared" si="14"/>
        <v>TitleTier</v>
      </c>
      <c r="L290" s="14" t="str">
        <f t="shared" si="12"/>
        <v/>
      </c>
    </row>
    <row r="291" spans="1:12" x14ac:dyDescent="0.35">
      <c r="A291" s="18" t="s">
        <v>184</v>
      </c>
      <c r="B291">
        <f>VLOOKUP(Tbl_SolarBeamed[[#This Row],[SolarBeamed]],primary[[id]:[tier]],2,FALSE)</f>
        <v>10</v>
      </c>
      <c r="C291" s="18" t="s">
        <v>1591</v>
      </c>
      <c r="D291" s="18" t="s">
        <v>184</v>
      </c>
      <c r="E291" s="18"/>
      <c r="F291" s="18"/>
      <c r="G291" t="str">
        <f t="shared" si="14"/>
        <v>SolarBeamed10</v>
      </c>
      <c r="L291" s="14" t="str">
        <f t="shared" si="12"/>
        <v>@PART[*]:HAS[#kiwiBranch[SolarBeamed],#kiwiTier[10]]:FOR[zKiwiTechTree]
{
    @TechRequired = microwavePowerTransmission
}</v>
      </c>
    </row>
    <row r="292" spans="1:12" x14ac:dyDescent="0.35">
      <c r="A292" t="s">
        <v>1520</v>
      </c>
      <c r="B292">
        <f>VLOOKUP(Tbl_SolarBeamed[[#This Row],[SolarBeamed]],primary[[id]:[tier]],2,FALSE)</f>
        <v>11</v>
      </c>
      <c r="C292" s="18" t="s">
        <v>1591</v>
      </c>
      <c r="D292" t="s">
        <v>1520</v>
      </c>
      <c r="E292" s="18"/>
      <c r="F292" s="18"/>
      <c r="G292" t="str">
        <f t="shared" si="14"/>
        <v>SolarBeamed11</v>
      </c>
      <c r="L292" s="14" t="str">
        <f t="shared" si="12"/>
        <v>@PART[*]:HAS[#kiwiBranch[SolarBeamed],#kiwiTier[11]]:FOR[zKiwiTechTree]
{
    @TechRequired = specializedPVMaterials
}</v>
      </c>
    </row>
    <row r="293" spans="1:12" x14ac:dyDescent="0.35">
      <c r="A293" t="s">
        <v>1521</v>
      </c>
      <c r="B293">
        <f>VLOOKUP(Tbl_SolarBeamed[[#This Row],[SolarBeamed]],primary[[id]:[tier]],2,FALSE)</f>
        <v>12</v>
      </c>
      <c r="C293" s="18" t="s">
        <v>1591</v>
      </c>
      <c r="D293" t="s">
        <v>1521</v>
      </c>
      <c r="E293" s="18"/>
      <c r="F293" s="18"/>
      <c r="G293" t="str">
        <f t="shared" si="14"/>
        <v>SolarBeamed12</v>
      </c>
      <c r="L293" s="14" t="str">
        <f t="shared" si="12"/>
        <v>@PART[*]:HAS[#kiwiBranch[SolarBeamed],#kiwiTier[12]]:FOR[zKiwiTechTree]
{
    @TechRequired = expPVMaterials
}</v>
      </c>
    </row>
    <row r="294" spans="1:12" x14ac:dyDescent="0.35">
      <c r="A294" t="s">
        <v>1522</v>
      </c>
      <c r="B294">
        <f>VLOOKUP(Tbl_SolarBeamed[[#This Row],[SolarBeamed]],primary[[id]:[tier]],2,FALSE)</f>
        <v>13</v>
      </c>
      <c r="C294" s="18" t="s">
        <v>1591</v>
      </c>
      <c r="D294" t="s">
        <v>1522</v>
      </c>
      <c r="E294" s="18"/>
      <c r="F294" s="18"/>
      <c r="G294" t="str">
        <f t="shared" si="13"/>
        <v>SolarBeamed13</v>
      </c>
      <c r="L294" s="14" t="str">
        <f t="shared" si="12"/>
        <v>@PART[*]:HAS[#kiwiBranch[SolarBeamed],#kiwiTier[13]]:FOR[zKiwiTechTree]
{
    @TechRequired = exoticPVMaterials
}</v>
      </c>
    </row>
    <row r="295" spans="1:12" x14ac:dyDescent="0.35">
      <c r="A295" t="s">
        <v>1523</v>
      </c>
      <c r="B295">
        <f>VLOOKUP(Tbl_SolarBeamed[[#This Row],[SolarBeamed]],primary[[id]:[tier]],2,FALSE)</f>
        <v>14</v>
      </c>
      <c r="C295" s="18" t="s">
        <v>1591</v>
      </c>
      <c r="D295" t="s">
        <v>1523</v>
      </c>
      <c r="E295" s="18"/>
      <c r="F295" s="18"/>
      <c r="G295" t="str">
        <f t="shared" ref="G295" si="15">_xlfn.CONCAT(C295,B295)</f>
        <v>SolarBeamed14</v>
      </c>
      <c r="L295" s="14" t="str">
        <f t="shared" si="12"/>
        <v>@PART[*]:HAS[#kiwiBranch[SolarBeamed],#kiwiTier[14]]:FOR[zKiwiTechTree]
{
    @TechRequired = extremePVMaterials
}</v>
      </c>
    </row>
    <row r="296" spans="1:12" x14ac:dyDescent="0.35">
      <c r="G296" t="str">
        <f t="shared" si="13"/>
        <v/>
      </c>
      <c r="L296" s="14" t="str">
        <f t="shared" si="12"/>
        <v/>
      </c>
    </row>
    <row r="297" spans="1:12" x14ac:dyDescent="0.35">
      <c r="G297" t="str">
        <f t="shared" si="13"/>
        <v/>
      </c>
      <c r="L297" s="14" t="str">
        <f t="shared" si="12"/>
        <v/>
      </c>
    </row>
    <row r="298" spans="1:12" x14ac:dyDescent="0.35">
      <c r="A298" s="18" t="s">
        <v>1140</v>
      </c>
      <c r="B298" t="s">
        <v>247</v>
      </c>
      <c r="C298" t="s">
        <v>1165</v>
      </c>
      <c r="D298" t="s">
        <v>1242</v>
      </c>
      <c r="E298" t="s">
        <v>1253</v>
      </c>
      <c r="G298" t="str">
        <f t="shared" si="13"/>
        <v>TitleTier</v>
      </c>
      <c r="L298" s="14" t="str">
        <f t="shared" si="12"/>
        <v/>
      </c>
    </row>
    <row r="299" spans="1:12" x14ac:dyDescent="0.35">
      <c r="A299" s="18" t="s">
        <v>0</v>
      </c>
      <c r="B299">
        <f>VLOOKUP(Tbl_RocketryPumpFed[[#This Row],[RocketryPumpFed]],primary[[id]:[tier]],2,FALSE)</f>
        <v>0</v>
      </c>
      <c r="C299" s="18" t="s">
        <v>1140</v>
      </c>
      <c r="D299" s="18" t="s">
        <v>3</v>
      </c>
      <c r="E299" s="18" t="s">
        <v>3</v>
      </c>
      <c r="F299" s="18"/>
      <c r="G299" t="str">
        <f t="shared" si="13"/>
        <v>RocketryPumpFed0</v>
      </c>
      <c r="L299" s="14" t="str">
        <f t="shared" si="12"/>
        <v>@PART[*]:HAS[#kiwiBranch[RocketryPumpFed],#kiwiTier[0]]:FOR[zKiwiTechTree]
{
    @TechRequired = start
}</v>
      </c>
    </row>
    <row r="300" spans="1:12" x14ac:dyDescent="0.35">
      <c r="A300" t="s">
        <v>1066</v>
      </c>
      <c r="B300">
        <f>VLOOKUP(Tbl_RocketryPumpFed[[#This Row],[RocketryPumpFed]],primary[[id]:[tier]],2,FALSE)</f>
        <v>1</v>
      </c>
      <c r="C300" s="18" t="s">
        <v>1140</v>
      </c>
      <c r="D300" s="18" t="s">
        <v>1040</v>
      </c>
      <c r="E300" s="18" t="s">
        <v>1098</v>
      </c>
      <c r="F300" s="18"/>
      <c r="G300" t="str">
        <f t="shared" si="13"/>
        <v>RocketryPumpFed1</v>
      </c>
      <c r="L300" s="14" t="str">
        <f t="shared" si="12"/>
        <v>@PART[*]:HAS[#kiwiBranch[RocketryPumpFed],#kiwiTier[1]]:FOR[zKiwiTechTree]
{
    @TechRequired = prototypeRocketry
}</v>
      </c>
    </row>
    <row r="301" spans="1:12" x14ac:dyDescent="0.35">
      <c r="A301" t="s">
        <v>4</v>
      </c>
      <c r="B301">
        <f>VLOOKUP(Tbl_RocketryPumpFed[[#This Row],[RocketryPumpFed]],primary[[id]:[tier]],2,FALSE)</f>
        <v>2</v>
      </c>
      <c r="C301" s="18" t="s">
        <v>1140</v>
      </c>
      <c r="D301" t="s">
        <v>1041</v>
      </c>
      <c r="E301" t="s">
        <v>5</v>
      </c>
      <c r="F301" s="18"/>
      <c r="G301" t="str">
        <f t="shared" si="13"/>
        <v>RocketryPumpFed2</v>
      </c>
      <c r="L301" s="14" t="str">
        <f t="shared" si="12"/>
        <v>@PART[*]:HAS[#kiwiBranch[RocketryPumpFed],#kiwiTier[2]]:FOR[zKiwiTechTree]
{
    @TechRequired = basicRocketry
}</v>
      </c>
    </row>
    <row r="302" spans="1:12" x14ac:dyDescent="0.35">
      <c r="A302" t="s">
        <v>11</v>
      </c>
      <c r="B302">
        <f>VLOOKUP(Tbl_RocketryPumpFed[[#This Row],[RocketryPumpFed]],primary[[id]:[tier]],2,FALSE)</f>
        <v>3</v>
      </c>
      <c r="C302" s="18" t="s">
        <v>1140</v>
      </c>
      <c r="D302" t="s">
        <v>1042</v>
      </c>
      <c r="E302" t="s">
        <v>10</v>
      </c>
      <c r="F302" s="18"/>
      <c r="G302" t="str">
        <f t="shared" si="13"/>
        <v>RocketryPumpFed3</v>
      </c>
      <c r="L302" s="14" t="str">
        <f t="shared" si="12"/>
        <v>@PART[*]:HAS[#kiwiBranch[RocketryPumpFed],#kiwiTier[3]]:FOR[zKiwiTechTree]
{
    @TechRequired = generalRocketry
}</v>
      </c>
    </row>
    <row r="303" spans="1:12" x14ac:dyDescent="0.35">
      <c r="A303" t="s">
        <v>21</v>
      </c>
      <c r="B303">
        <f>VLOOKUP(Tbl_RocketryPumpFed[[#This Row],[RocketryPumpFed]],primary[[id]:[tier]],2,FALSE)</f>
        <v>4</v>
      </c>
      <c r="C303" s="18" t="s">
        <v>1140</v>
      </c>
      <c r="D303" t="s">
        <v>1043</v>
      </c>
      <c r="E303" t="s">
        <v>20</v>
      </c>
      <c r="F303" s="18"/>
      <c r="G303" t="str">
        <f t="shared" si="13"/>
        <v>RocketryPumpFed4</v>
      </c>
      <c r="L303" s="14" t="str">
        <f t="shared" si="12"/>
        <v>@PART[*]:HAS[#kiwiBranch[RocketryPumpFed],#kiwiTier[4]]:FOR[zKiwiTechTree]
{
    @TechRequired = advRocketry
}</v>
      </c>
    </row>
    <row r="304" spans="1:12" x14ac:dyDescent="0.35">
      <c r="A304" t="s">
        <v>36</v>
      </c>
      <c r="B304">
        <f>VLOOKUP(Tbl_RocketryPumpFed[[#This Row],[RocketryPumpFed]],primary[[id]:[tier]],2,FALSE)</f>
        <v>5</v>
      </c>
      <c r="C304" s="18" t="s">
        <v>1140</v>
      </c>
      <c r="D304" t="s">
        <v>1044</v>
      </c>
      <c r="E304" t="s">
        <v>35</v>
      </c>
      <c r="F304" s="18"/>
      <c r="G304" t="str">
        <f t="shared" si="13"/>
        <v>RocketryPumpFed5</v>
      </c>
      <c r="L304" s="14" t="str">
        <f t="shared" si="12"/>
        <v>@PART[*]:HAS[#kiwiBranch[RocketryPumpFed],#kiwiTier[5]]:FOR[zKiwiTechTree]
{
    @TechRequired = heavyRocketry
}</v>
      </c>
    </row>
    <row r="305" spans="1:12" x14ac:dyDescent="0.35">
      <c r="A305" t="s">
        <v>59</v>
      </c>
      <c r="B305">
        <f>VLOOKUP(Tbl_RocketryPumpFed[[#This Row],[RocketryPumpFed]],primary[[id]:[tier]],2,FALSE)</f>
        <v>6</v>
      </c>
      <c r="C305" s="18" t="s">
        <v>1140</v>
      </c>
      <c r="D305" t="s">
        <v>1045</v>
      </c>
      <c r="E305" t="s">
        <v>58</v>
      </c>
      <c r="F305" s="18"/>
      <c r="G305" t="str">
        <f t="shared" si="13"/>
        <v>RocketryPumpFed6</v>
      </c>
      <c r="L305" s="14" t="str">
        <f t="shared" si="12"/>
        <v>@PART[*]:HAS[#kiwiBranch[RocketryPumpFed],#kiwiTier[6]]:FOR[zKiwiTechTree]
{
    @TechRequired = heavierRocketry
}</v>
      </c>
    </row>
    <row r="306" spans="1:12" x14ac:dyDescent="0.35">
      <c r="A306" t="s">
        <v>85</v>
      </c>
      <c r="B306">
        <f>VLOOKUP(Tbl_RocketryPumpFed[[#This Row],[RocketryPumpFed]],primary[[id]:[tier]],2,FALSE)</f>
        <v>7</v>
      </c>
      <c r="C306" s="18" t="s">
        <v>1140</v>
      </c>
      <c r="D306" t="s">
        <v>1046</v>
      </c>
      <c r="E306" t="s">
        <v>84</v>
      </c>
      <c r="F306" s="18"/>
      <c r="G306" t="str">
        <f t="shared" si="13"/>
        <v>RocketryPumpFed7</v>
      </c>
      <c r="L306" s="14" t="str">
        <f t="shared" si="12"/>
        <v>@PART[*]:HAS[#kiwiBranch[RocketryPumpFed],#kiwiTier[7]]:FOR[zKiwiTechTree]
{
    @TechRequired = evenHeavierRocketry
}</v>
      </c>
    </row>
    <row r="307" spans="1:12" x14ac:dyDescent="0.35">
      <c r="A307" t="s">
        <v>125</v>
      </c>
      <c r="B307">
        <f>VLOOKUP(Tbl_RocketryPumpFed[[#This Row],[RocketryPumpFed]],primary[[id]:[tier]],2,FALSE)</f>
        <v>8</v>
      </c>
      <c r="C307" s="18" t="s">
        <v>1140</v>
      </c>
      <c r="D307" t="s">
        <v>1047</v>
      </c>
      <c r="E307" t="s">
        <v>124</v>
      </c>
      <c r="F307" s="18"/>
      <c r="G307" t="str">
        <f t="shared" si="13"/>
        <v>RocketryPumpFed8</v>
      </c>
      <c r="L307" s="14" t="str">
        <f t="shared" si="12"/>
        <v>@PART[*]:HAS[#kiwiBranch[RocketryPumpFed],#kiwiTier[8]]:FOR[zKiwiTechTree]
{
    @TechRequired = veryHeavyRocketry
}</v>
      </c>
    </row>
    <row r="308" spans="1:12" x14ac:dyDescent="0.35">
      <c r="A308" t="s">
        <v>154</v>
      </c>
      <c r="B308">
        <f>VLOOKUP(Tbl_RocketryPumpFed[[#This Row],[RocketryPumpFed]],primary[[id]:[tier]],2,FALSE)</f>
        <v>9</v>
      </c>
      <c r="C308" s="18" t="s">
        <v>1140</v>
      </c>
      <c r="D308" t="s">
        <v>1048</v>
      </c>
      <c r="E308" t="s">
        <v>153</v>
      </c>
      <c r="F308" s="18"/>
      <c r="G308" t="str">
        <f t="shared" si="13"/>
        <v>RocketryPumpFed9</v>
      </c>
      <c r="L308" s="14" t="str">
        <f t="shared" si="12"/>
        <v>@PART[*]:HAS[#kiwiBranch[RocketryPumpFed],#kiwiTier[9]]:FOR[zKiwiTechTree]
{
    @TechRequired = experimentalRocketry
}</v>
      </c>
    </row>
    <row r="309" spans="1:12" x14ac:dyDescent="0.35">
      <c r="A309" t="s">
        <v>198</v>
      </c>
      <c r="B309">
        <f>VLOOKUP(Tbl_RocketryPumpFed[[#This Row],[RocketryPumpFed]],primary[[id]:[tier]],2,FALSE)</f>
        <v>10</v>
      </c>
      <c r="C309" s="18" t="s">
        <v>1140</v>
      </c>
      <c r="D309" t="s">
        <v>1049</v>
      </c>
      <c r="E309" t="s">
        <v>197</v>
      </c>
      <c r="F309" s="18"/>
      <c r="G309" t="str">
        <f t="shared" si="13"/>
        <v>RocketryPumpFed10</v>
      </c>
      <c r="L309" s="14" t="str">
        <f t="shared" si="12"/>
        <v>@PART[*]:HAS[#kiwiBranch[RocketryPumpFed],#kiwiTier[10]]:FOR[zKiwiTechTree]
{
    @TechRequired = giganticRocketry
}</v>
      </c>
    </row>
    <row r="310" spans="1:12" x14ac:dyDescent="0.35">
      <c r="A310" t="s">
        <v>220</v>
      </c>
      <c r="B310">
        <f>VLOOKUP(Tbl_RocketryPumpFed[[#This Row],[RocketryPumpFed]],primary[[id]:[tier]],2,FALSE)</f>
        <v>11</v>
      </c>
      <c r="C310" s="18" t="s">
        <v>1140</v>
      </c>
      <c r="D310" t="s">
        <v>1050</v>
      </c>
      <c r="E310" t="s">
        <v>219</v>
      </c>
      <c r="F310" s="18"/>
      <c r="G310" t="str">
        <f t="shared" si="13"/>
        <v>RocketryPumpFed11</v>
      </c>
      <c r="L310" s="14" t="str">
        <f t="shared" si="12"/>
        <v>@PART[*]:HAS[#kiwiBranch[RocketryPumpFed],#kiwiTier[11]]:FOR[zKiwiTechTree]
{
    @TechRequired = colossalRocketry
}</v>
      </c>
    </row>
    <row r="311" spans="1:12" x14ac:dyDescent="0.35">
      <c r="G311" t="str">
        <f t="shared" si="13"/>
        <v/>
      </c>
      <c r="L311" s="14" t="str">
        <f t="shared" si="12"/>
        <v/>
      </c>
    </row>
    <row r="312" spans="1:12" x14ac:dyDescent="0.35">
      <c r="G312" t="str">
        <f t="shared" si="13"/>
        <v/>
      </c>
      <c r="L312" s="14" t="str">
        <f t="shared" si="12"/>
        <v/>
      </c>
    </row>
    <row r="313" spans="1:12" x14ac:dyDescent="0.35">
      <c r="A313" s="18" t="s">
        <v>1141</v>
      </c>
      <c r="B313" t="s">
        <v>247</v>
      </c>
      <c r="C313" t="s">
        <v>1165</v>
      </c>
      <c r="D313" t="s">
        <v>1242</v>
      </c>
      <c r="E313" t="s">
        <v>1253</v>
      </c>
      <c r="G313" t="str">
        <f t="shared" si="13"/>
        <v>TitleTier</v>
      </c>
      <c r="L313" s="14" t="str">
        <f t="shared" si="12"/>
        <v/>
      </c>
    </row>
    <row r="314" spans="1:12" x14ac:dyDescent="0.35">
      <c r="A314" s="18" t="s">
        <v>0</v>
      </c>
      <c r="B314">
        <f>VLOOKUP(Tbl_RocketryAdvancedPumpFed[[#This Row],[RocketryAdvancedPumpFed]],primary[[id]:[tier]],2,FALSE)</f>
        <v>0</v>
      </c>
      <c r="C314" s="18" t="s">
        <v>1141</v>
      </c>
      <c r="D314" s="18" t="s">
        <v>3</v>
      </c>
      <c r="E314" s="18" t="s">
        <v>3</v>
      </c>
      <c r="F314" s="18"/>
      <c r="G314" t="str">
        <f t="shared" si="13"/>
        <v>RocketryAdvancedPumpFed0</v>
      </c>
      <c r="L314" s="14" t="str">
        <f t="shared" si="12"/>
        <v>@PART[*]:HAS[#kiwiBranch[RocketryAdvancedPumpFed],#kiwiTier[0]]:FOR[zKiwiTechTree]
{
    @TechRequired = start
}</v>
      </c>
    </row>
    <row r="315" spans="1:12" x14ac:dyDescent="0.35">
      <c r="A315" t="s">
        <v>1066</v>
      </c>
      <c r="B315">
        <f>VLOOKUP(Tbl_RocketryAdvancedPumpFed[[#This Row],[RocketryAdvancedPumpFed]],primary[[id]:[tier]],2,FALSE)</f>
        <v>1</v>
      </c>
      <c r="C315" s="18" t="s">
        <v>1141</v>
      </c>
      <c r="D315" t="s">
        <v>1040</v>
      </c>
      <c r="E315" t="s">
        <v>1098</v>
      </c>
      <c r="F315" s="18"/>
      <c r="G315" t="str">
        <f t="shared" si="13"/>
        <v>RocketryAdvancedPumpFed1</v>
      </c>
      <c r="L315" s="14" t="str">
        <f t="shared" si="12"/>
        <v>@PART[*]:HAS[#kiwiBranch[RocketryAdvancedPumpFed],#kiwiTier[1]]:FOR[zKiwiTechTree]
{
    @TechRequired = prototypeRocketry
}</v>
      </c>
    </row>
    <row r="316" spans="1:12" x14ac:dyDescent="0.35">
      <c r="A316" t="s">
        <v>4</v>
      </c>
      <c r="B316">
        <f>VLOOKUP(Tbl_RocketryAdvancedPumpFed[[#This Row],[RocketryAdvancedPumpFed]],primary[[id]:[tier]],2,FALSE)</f>
        <v>2</v>
      </c>
      <c r="C316" s="18" t="s">
        <v>1141</v>
      </c>
      <c r="D316" t="s">
        <v>1041</v>
      </c>
      <c r="E316" t="s">
        <v>5</v>
      </c>
      <c r="F316" s="18"/>
      <c r="G316" t="str">
        <f t="shared" si="13"/>
        <v>RocketryAdvancedPumpFed2</v>
      </c>
      <c r="L316" s="14" t="str">
        <f t="shared" si="12"/>
        <v>@PART[*]:HAS[#kiwiBranch[RocketryAdvancedPumpFed],#kiwiTier[2]]:FOR[zKiwiTechTree]
{
    @TechRequired = basicRocketry
}</v>
      </c>
    </row>
    <row r="317" spans="1:12" x14ac:dyDescent="0.35">
      <c r="A317" t="s">
        <v>11</v>
      </c>
      <c r="B317">
        <f>VLOOKUP(Tbl_RocketryAdvancedPumpFed[[#This Row],[RocketryAdvancedPumpFed]],primary[[id]:[tier]],2,FALSE)</f>
        <v>3</v>
      </c>
      <c r="C317" s="18" t="s">
        <v>1141</v>
      </c>
      <c r="D317" t="s">
        <v>1042</v>
      </c>
      <c r="E317" t="s">
        <v>10</v>
      </c>
      <c r="F317" s="18"/>
      <c r="G317" t="str">
        <f t="shared" si="13"/>
        <v>RocketryAdvancedPumpFed3</v>
      </c>
      <c r="L317" s="14" t="str">
        <f t="shared" si="12"/>
        <v>@PART[*]:HAS[#kiwiBranch[RocketryAdvancedPumpFed],#kiwiTier[3]]:FOR[zKiwiTechTree]
{
    @TechRequired = generalRocketry
}</v>
      </c>
    </row>
    <row r="318" spans="1:12" x14ac:dyDescent="0.35">
      <c r="A318" t="s">
        <v>21</v>
      </c>
      <c r="B318">
        <f>VLOOKUP(Tbl_RocketryAdvancedPumpFed[[#This Row],[RocketryAdvancedPumpFed]],primary[[id]:[tier]],2,FALSE)</f>
        <v>4</v>
      </c>
      <c r="C318" s="18" t="s">
        <v>1141</v>
      </c>
      <c r="D318" t="s">
        <v>1043</v>
      </c>
      <c r="E318" t="s">
        <v>20</v>
      </c>
      <c r="F318" s="18"/>
      <c r="G318" t="str">
        <f t="shared" si="13"/>
        <v>RocketryAdvancedPumpFed4</v>
      </c>
      <c r="L318" s="14" t="str">
        <f t="shared" si="12"/>
        <v>@PART[*]:HAS[#kiwiBranch[RocketryAdvancedPumpFed],#kiwiTier[4]]:FOR[zKiwiTechTree]
{
    @TechRequired = advRocketry
}</v>
      </c>
    </row>
    <row r="319" spans="1:12" x14ac:dyDescent="0.35">
      <c r="A319" t="s">
        <v>36</v>
      </c>
      <c r="B319">
        <f>VLOOKUP(Tbl_RocketryAdvancedPumpFed[[#This Row],[RocketryAdvancedPumpFed]],primary[[id]:[tier]],2,FALSE)</f>
        <v>5</v>
      </c>
      <c r="C319" s="18" t="s">
        <v>1141</v>
      </c>
      <c r="D319" t="s">
        <v>1044</v>
      </c>
      <c r="E319" t="s">
        <v>35</v>
      </c>
      <c r="F319" s="18"/>
      <c r="G319" t="str">
        <f t="shared" si="13"/>
        <v>RocketryAdvancedPumpFed5</v>
      </c>
      <c r="L319" s="14" t="str">
        <f t="shared" si="12"/>
        <v>@PART[*]:HAS[#kiwiBranch[RocketryAdvancedPumpFed],#kiwiTier[5]]:FOR[zKiwiTechTree]
{
    @TechRequired = heavyRocketry
}</v>
      </c>
    </row>
    <row r="320" spans="1:12" x14ac:dyDescent="0.35">
      <c r="A320" t="s">
        <v>59</v>
      </c>
      <c r="B320">
        <f>VLOOKUP(Tbl_RocketryAdvancedPumpFed[[#This Row],[RocketryAdvancedPumpFed]],primary[[id]:[tier]],2,FALSE)</f>
        <v>6</v>
      </c>
      <c r="C320" s="18" t="s">
        <v>1141</v>
      </c>
      <c r="D320" t="s">
        <v>1045</v>
      </c>
      <c r="E320" t="s">
        <v>58</v>
      </c>
      <c r="F320" s="18"/>
      <c r="G320" t="str">
        <f t="shared" si="13"/>
        <v>RocketryAdvancedPumpFed6</v>
      </c>
      <c r="L320" s="14" t="str">
        <f t="shared" si="12"/>
        <v>@PART[*]:HAS[#kiwiBranch[RocketryAdvancedPumpFed],#kiwiTier[6]]:FOR[zKiwiTechTree]
{
    @TechRequired = heavierRocketry
}</v>
      </c>
    </row>
    <row r="321" spans="1:12" x14ac:dyDescent="0.35">
      <c r="A321" t="s">
        <v>82</v>
      </c>
      <c r="B321">
        <f>VLOOKUP(Tbl_RocketryAdvancedPumpFed[[#This Row],[RocketryAdvancedPumpFed]],primary[[id]:[tier]],2,FALSE)</f>
        <v>7</v>
      </c>
      <c r="C321" s="18" t="s">
        <v>1141</v>
      </c>
      <c r="D321" t="s">
        <v>1051</v>
      </c>
      <c r="E321" t="s">
        <v>1052</v>
      </c>
      <c r="F321" s="18"/>
      <c r="G321" t="str">
        <f t="shared" si="13"/>
        <v>RocketryAdvancedPumpFed7</v>
      </c>
      <c r="L321" s="14" t="str">
        <f t="shared" si="12"/>
        <v>@PART[*]:HAS[#kiwiBranch[RocketryAdvancedPumpFed],#kiwiTier[7]]:FOR[zKiwiTechTree]
{
    @TechRequired = experimentalPropulsion
}</v>
      </c>
    </row>
    <row r="322" spans="1:12" x14ac:dyDescent="0.35">
      <c r="A322" t="s">
        <v>122</v>
      </c>
      <c r="B322">
        <f>VLOOKUP(Tbl_RocketryAdvancedPumpFed[[#This Row],[RocketryAdvancedPumpFed]],primary[[id]:[tier]],2,FALSE)</f>
        <v>8</v>
      </c>
      <c r="C322" s="18" t="s">
        <v>1141</v>
      </c>
      <c r="D322" t="s">
        <v>1053</v>
      </c>
      <c r="E322" t="s">
        <v>1054</v>
      </c>
      <c r="F322" s="18"/>
      <c r="G322" t="str">
        <f t="shared" si="13"/>
        <v>RocketryAdvancedPumpFed8</v>
      </c>
      <c r="L322" s="14" t="str">
        <f t="shared" si="12"/>
        <v>@PART[*]:HAS[#kiwiBranch[RocketryAdvancedPumpFed],#kiwiTier[8]]:FOR[zKiwiTechTree]
{
    @TechRequired = exoticPropulsion
}</v>
      </c>
    </row>
    <row r="323" spans="1:12" x14ac:dyDescent="0.35">
      <c r="A323" t="s">
        <v>151</v>
      </c>
      <c r="B323">
        <f>VLOOKUP(Tbl_RocketryAdvancedPumpFed[[#This Row],[RocketryAdvancedPumpFed]],primary[[id]:[tier]],2,FALSE)</f>
        <v>9</v>
      </c>
      <c r="C323" s="18" t="s">
        <v>1141</v>
      </c>
      <c r="D323" t="s">
        <v>1059</v>
      </c>
      <c r="E323" t="s">
        <v>1058</v>
      </c>
      <c r="F323" s="18"/>
      <c r="G323" t="str">
        <f t="shared" si="13"/>
        <v>RocketryAdvancedPumpFed9</v>
      </c>
      <c r="L323" s="14" t="str">
        <f t="shared" si="12"/>
        <v>@PART[*]:HAS[#kiwiBranch[RocketryAdvancedPumpFed],#kiwiTier[9]]:FOR[zKiwiTechTree]
{
    @TechRequired = aBitMoreExoticPropulsion
}</v>
      </c>
    </row>
    <row r="324" spans="1:12" x14ac:dyDescent="0.35">
      <c r="A324" t="s">
        <v>196</v>
      </c>
      <c r="B324">
        <f>VLOOKUP(Tbl_RocketryAdvancedPumpFed[[#This Row],[RocketryAdvancedPumpFed]],primary[[id]:[tier]],2,FALSE)</f>
        <v>10</v>
      </c>
      <c r="C324" s="18" t="s">
        <v>1141</v>
      </c>
      <c r="D324" t="s">
        <v>1060</v>
      </c>
      <c r="E324" t="s">
        <v>1061</v>
      </c>
      <c r="F324" s="18"/>
      <c r="G324" t="str">
        <f t="shared" si="13"/>
        <v>RocketryAdvancedPumpFed10</v>
      </c>
      <c r="L324" s="14" t="str">
        <f t="shared" si="12"/>
        <v>@PART[*]:HAS[#kiwiBranch[RocketryAdvancedPumpFed],#kiwiTier[10]]:FOR[zKiwiTechTree]
{
    @TechRequired = expAircraftEngines
}</v>
      </c>
    </row>
    <row r="325" spans="1:12" x14ac:dyDescent="0.35">
      <c r="A325" t="s">
        <v>218</v>
      </c>
      <c r="B325">
        <f>VLOOKUP(Tbl_RocketryAdvancedPumpFed[[#This Row],[RocketryAdvancedPumpFed]],primary[[id]:[tier]],2,FALSE)</f>
        <v>11</v>
      </c>
      <c r="C325" s="18" t="s">
        <v>1141</v>
      </c>
      <c r="D325" t="s">
        <v>1063</v>
      </c>
      <c r="E325" t="s">
        <v>1062</v>
      </c>
      <c r="F325" s="18"/>
      <c r="G325" t="str">
        <f t="shared" si="13"/>
        <v>RocketryAdvancedPumpFed11</v>
      </c>
      <c r="L325" s="14" t="str">
        <f t="shared" si="12"/>
        <v>@PART[*]:HAS[#kiwiBranch[RocketryAdvancedPumpFed],#kiwiTier[11]]:FOR[zKiwiTechTree]
{
    @TechRequired = hybridAircraftEngines
}</v>
      </c>
    </row>
    <row r="326" spans="1:12" x14ac:dyDescent="0.35">
      <c r="G326" t="str">
        <f t="shared" si="13"/>
        <v/>
      </c>
      <c r="L326" s="14" t="str">
        <f t="shared" si="12"/>
        <v/>
      </c>
    </row>
    <row r="327" spans="1:12" x14ac:dyDescent="0.35">
      <c r="G327" t="str">
        <f t="shared" si="13"/>
        <v/>
      </c>
      <c r="L327" s="14" t="str">
        <f t="shared" si="12"/>
        <v/>
      </c>
    </row>
    <row r="328" spans="1:12" x14ac:dyDescent="0.35">
      <c r="A328" s="18" t="s">
        <v>1142</v>
      </c>
      <c r="B328" t="s">
        <v>247</v>
      </c>
      <c r="C328" t="s">
        <v>1165</v>
      </c>
      <c r="D328" t="s">
        <v>1242</v>
      </c>
      <c r="E328" t="s">
        <v>1253</v>
      </c>
      <c r="G328" t="str">
        <f t="shared" si="13"/>
        <v>TitleTier</v>
      </c>
      <c r="L328" s="14" t="str">
        <f t="shared" si="12"/>
        <v/>
      </c>
    </row>
    <row r="329" spans="1:12" x14ac:dyDescent="0.35">
      <c r="A329" s="18" t="s">
        <v>0</v>
      </c>
      <c r="B329">
        <f>VLOOKUP(Tbl_RocketryPressureFed[[#This Row],[RocketryPressureFed]],primary[[id]:[tier]],2,FALSE)</f>
        <v>0</v>
      </c>
      <c r="C329" s="18" t="s">
        <v>1142</v>
      </c>
      <c r="D329" s="18" t="s">
        <v>3</v>
      </c>
      <c r="E329" s="18" t="s">
        <v>3</v>
      </c>
      <c r="F329" s="18"/>
      <c r="G329" t="str">
        <f t="shared" si="13"/>
        <v>RocketryPressureFed0</v>
      </c>
      <c r="L329" s="14" t="str">
        <f t="shared" si="12"/>
        <v>@PART[*]:HAS[#kiwiBranch[RocketryPressureFed],#kiwiTier[0]]:FOR[zKiwiTechTree]
{
    @TechRequired = start
}</v>
      </c>
    </row>
    <row r="330" spans="1:12" x14ac:dyDescent="0.35">
      <c r="A330" t="s">
        <v>1066</v>
      </c>
      <c r="B330">
        <f>VLOOKUP(Tbl_RocketryPressureFed[[#This Row],[RocketryPressureFed]],primary[[id]:[tier]],2,FALSE)</f>
        <v>1</v>
      </c>
      <c r="C330" s="18" t="s">
        <v>1142</v>
      </c>
      <c r="D330" t="s">
        <v>1040</v>
      </c>
      <c r="E330" t="s">
        <v>1040</v>
      </c>
      <c r="F330" s="18"/>
      <c r="G330" t="str">
        <f t="shared" si="13"/>
        <v>RocketryPressureFed1</v>
      </c>
      <c r="L330" s="14" t="str">
        <f t="shared" si="12"/>
        <v>@PART[*]:HAS[#kiwiBranch[RocketryPressureFed],#kiwiTier[1]]:FOR[zKiwiTechTree]
{
    @TechRequired = prototypeRocketry
}</v>
      </c>
    </row>
    <row r="331" spans="1:12" x14ac:dyDescent="0.35">
      <c r="A331" t="s">
        <v>1010</v>
      </c>
      <c r="B331">
        <f>VLOOKUP(Tbl_RocketryPressureFed[[#This Row],[RocketryPressureFed]],primary[[id]:[tier]],2,FALSE)</f>
        <v>2</v>
      </c>
      <c r="C331" s="18" t="s">
        <v>1142</v>
      </c>
      <c r="D331" t="s">
        <v>1094</v>
      </c>
      <c r="E331" t="s">
        <v>1094</v>
      </c>
      <c r="F331" s="18"/>
      <c r="G331" t="str">
        <f t="shared" si="13"/>
        <v>RocketryPressureFed2</v>
      </c>
      <c r="L331" s="14" t="str">
        <f t="shared" si="12"/>
        <v>@PART[*]:HAS[#kiwiBranch[RocketryPressureFed],#kiwiTier[2]]:FOR[zKiwiTechTree]
{
    @TechRequired = prototypeFlightControl
}</v>
      </c>
    </row>
    <row r="332" spans="1:12" x14ac:dyDescent="0.35">
      <c r="A332" t="s">
        <v>1064</v>
      </c>
      <c r="B332">
        <f>VLOOKUP(Tbl_RocketryPressureFed[[#This Row],[RocketryPressureFed]],primary[[id]:[tier]],2,FALSE)</f>
        <v>3</v>
      </c>
      <c r="C332" s="18" t="s">
        <v>1142</v>
      </c>
      <c r="D332" t="s">
        <v>1254</v>
      </c>
      <c r="E332" t="s">
        <v>1254</v>
      </c>
      <c r="F332" s="18"/>
      <c r="G332" t="str">
        <f t="shared" si="13"/>
        <v>RocketryPressureFed3</v>
      </c>
      <c r="L332" s="14" t="str">
        <f t="shared" si="12"/>
        <v>@PART[*]:HAS[#kiwiBranch[RocketryPressureFed],#kiwiTier[3]]:FOR[zKiwiTechTree]
{
    @TechRequired = pressureFedPropulsion
}</v>
      </c>
    </row>
    <row r="333" spans="1:12" x14ac:dyDescent="0.35">
      <c r="A333" t="s">
        <v>1022</v>
      </c>
      <c r="B333">
        <f>VLOOKUP(Tbl_RocketryPressureFed[[#This Row],[RocketryPressureFed]],primary[[id]:[tier]],2,FALSE)</f>
        <v>4</v>
      </c>
      <c r="C333" s="18" t="s">
        <v>1142</v>
      </c>
      <c r="D333" t="s">
        <v>1055</v>
      </c>
      <c r="E333" t="s">
        <v>1055</v>
      </c>
      <c r="F333" s="18"/>
      <c r="G333" t="str">
        <f t="shared" si="13"/>
        <v>RocketryPressureFed4</v>
      </c>
      <c r="L333" s="14" t="str">
        <f t="shared" si="12"/>
        <v>@PART[*]:HAS[#kiwiBranch[RocketryPressureFed],#kiwiTier[4]]:FOR[zKiwiTechTree]
{
    @TechRequired = earlyPropulsionSystems
}</v>
      </c>
    </row>
    <row r="334" spans="1:12" x14ac:dyDescent="0.35">
      <c r="A334" t="s">
        <v>33</v>
      </c>
      <c r="B334">
        <f>VLOOKUP(Tbl_RocketryPressureFed[[#This Row],[RocketryPressureFed]],primary[[id]:[tier]],2,FALSE)</f>
        <v>5</v>
      </c>
      <c r="C334" s="18" t="s">
        <v>1142</v>
      </c>
      <c r="D334" t="s">
        <v>1255</v>
      </c>
      <c r="E334" t="s">
        <v>1255</v>
      </c>
      <c r="F334" s="18"/>
      <c r="G334" t="str">
        <f t="shared" si="13"/>
        <v>RocketryPressureFed5</v>
      </c>
      <c r="L334" s="14" t="str">
        <f t="shared" si="12"/>
        <v>@PART[*]:HAS[#kiwiBranch[RocketryPressureFed],#kiwiTier[5]]:FOR[zKiwiTechTree]
{
    @TechRequired = propulsionSystems
}</v>
      </c>
    </row>
    <row r="335" spans="1:12" x14ac:dyDescent="0.35">
      <c r="A335" t="s">
        <v>56</v>
      </c>
      <c r="B335">
        <f>VLOOKUP(Tbl_RocketryPressureFed[[#This Row],[RocketryPressureFed]],primary[[id]:[tier]],2,FALSE)</f>
        <v>6</v>
      </c>
      <c r="C335" s="18" t="s">
        <v>1142</v>
      </c>
      <c r="D335" t="s">
        <v>1057</v>
      </c>
      <c r="E335" t="s">
        <v>1057</v>
      </c>
      <c r="F335" s="18"/>
      <c r="G335" t="str">
        <f t="shared" si="13"/>
        <v>RocketryPressureFed6</v>
      </c>
      <c r="L335" s="14" t="str">
        <f t="shared" si="12"/>
        <v>@PART[*]:HAS[#kiwiBranch[RocketryPressureFed],#kiwiTier[6]]:FOR[zKiwiTechTree]
{
    @TechRequired = precisionPropulsion
}</v>
      </c>
    </row>
    <row r="336" spans="1:12" x14ac:dyDescent="0.35">
      <c r="A336" t="s">
        <v>82</v>
      </c>
      <c r="B336">
        <f>VLOOKUP(Tbl_RocketryPressureFed[[#This Row],[RocketryPressureFed]],primary[[id]:[tier]],2,FALSE)</f>
        <v>7</v>
      </c>
      <c r="C336" s="18" t="s">
        <v>1142</v>
      </c>
      <c r="D336" t="s">
        <v>1051</v>
      </c>
      <c r="E336" t="s">
        <v>1052</v>
      </c>
      <c r="F336" s="18"/>
      <c r="G336" t="str">
        <f t="shared" si="13"/>
        <v>RocketryPressureFed7</v>
      </c>
      <c r="L336" s="14" t="str">
        <f t="shared" si="12"/>
        <v>@PART[*]:HAS[#kiwiBranch[RocketryPressureFed],#kiwiTier[7]]:FOR[zKiwiTechTree]
{
    @TechRequired = experimentalPropulsion
}</v>
      </c>
    </row>
    <row r="337" spans="1:12" x14ac:dyDescent="0.35">
      <c r="A337" t="s">
        <v>122</v>
      </c>
      <c r="B337">
        <f>VLOOKUP(Tbl_RocketryPressureFed[[#This Row],[RocketryPressureFed]],primary[[id]:[tier]],2,FALSE)</f>
        <v>8</v>
      </c>
      <c r="C337" s="18" t="s">
        <v>1142</v>
      </c>
      <c r="D337" t="s">
        <v>1053</v>
      </c>
      <c r="E337" t="s">
        <v>1054</v>
      </c>
      <c r="F337" s="18"/>
      <c r="G337" t="str">
        <f t="shared" si="13"/>
        <v>RocketryPressureFed8</v>
      </c>
      <c r="L337" s="14" t="str">
        <f t="shared" ref="L337:L400" si="16">IF(ISNUMBER(B337)=TRUE,_xlfn.CONCAT("@PART[*]:HAS[#kiwiBranch[",C337,"],#kiwiTier[",B337,"]]:FOR[zKiwiTechTree]",CHAR(10),"{",CHAR(10),"    @TechRequired = ",A337,CHAR(10),"}"),"")</f>
        <v>@PART[*]:HAS[#kiwiBranch[RocketryPressureFed],#kiwiTier[8]]:FOR[zKiwiTechTree]
{
    @TechRequired = exoticPropulsion
}</v>
      </c>
    </row>
    <row r="338" spans="1:12" x14ac:dyDescent="0.35">
      <c r="A338" t="s">
        <v>151</v>
      </c>
      <c r="B338">
        <f>VLOOKUP(Tbl_RocketryPressureFed[[#This Row],[RocketryPressureFed]],primary[[id]:[tier]],2,FALSE)</f>
        <v>9</v>
      </c>
      <c r="C338" s="18" t="s">
        <v>1142</v>
      </c>
      <c r="D338" t="s">
        <v>1059</v>
      </c>
      <c r="E338" t="s">
        <v>1058</v>
      </c>
      <c r="F338" s="18"/>
      <c r="G338" t="str">
        <f t="shared" si="13"/>
        <v>RocketryPressureFed9</v>
      </c>
      <c r="L338" s="14" t="str">
        <f t="shared" si="16"/>
        <v>@PART[*]:HAS[#kiwiBranch[RocketryPressureFed],#kiwiTier[9]]:FOR[zKiwiTechTree]
{
    @TechRequired = aBitMoreExoticPropulsion
}</v>
      </c>
    </row>
    <row r="339" spans="1:12" x14ac:dyDescent="0.35">
      <c r="A339" t="s">
        <v>196</v>
      </c>
      <c r="B339">
        <f>VLOOKUP(Tbl_RocketryPressureFed[[#This Row],[RocketryPressureFed]],primary[[id]:[tier]],2,FALSE)</f>
        <v>10</v>
      </c>
      <c r="C339" s="18" t="s">
        <v>1142</v>
      </c>
      <c r="D339" t="s">
        <v>1060</v>
      </c>
      <c r="E339" t="s">
        <v>1061</v>
      </c>
      <c r="F339" s="18"/>
      <c r="G339" t="str">
        <f t="shared" si="13"/>
        <v>RocketryPressureFed10</v>
      </c>
      <c r="L339" s="14" t="str">
        <f t="shared" si="16"/>
        <v>@PART[*]:HAS[#kiwiBranch[RocketryPressureFed],#kiwiTier[10]]:FOR[zKiwiTechTree]
{
    @TechRequired = expAircraftEngines
}</v>
      </c>
    </row>
    <row r="340" spans="1:12" x14ac:dyDescent="0.35">
      <c r="A340" t="s">
        <v>218</v>
      </c>
      <c r="B340">
        <f>VLOOKUP(Tbl_RocketryPressureFed[[#This Row],[RocketryPressureFed]],primary[[id]:[tier]],2,FALSE)</f>
        <v>11</v>
      </c>
      <c r="C340" s="18" t="s">
        <v>1142</v>
      </c>
      <c r="D340" t="s">
        <v>1063</v>
      </c>
      <c r="E340" t="s">
        <v>1062</v>
      </c>
      <c r="F340" s="18"/>
      <c r="G340" t="str">
        <f t="shared" si="13"/>
        <v>RocketryPressureFed11</v>
      </c>
      <c r="L340" s="14" t="str">
        <f t="shared" si="16"/>
        <v>@PART[*]:HAS[#kiwiBranch[RocketryPressureFed],#kiwiTier[11]]:FOR[zKiwiTechTree]
{
    @TechRequired = hybridAircraftEngines
}</v>
      </c>
    </row>
    <row r="341" spans="1:12" x14ac:dyDescent="0.35">
      <c r="G341" t="str">
        <f t="shared" ref="G341:G354" si="17">_xlfn.CONCAT(C341,B341)</f>
        <v/>
      </c>
      <c r="L341" s="14" t="str">
        <f t="shared" si="16"/>
        <v/>
      </c>
    </row>
    <row r="342" spans="1:12" x14ac:dyDescent="0.35">
      <c r="G342" t="str">
        <f t="shared" si="17"/>
        <v/>
      </c>
      <c r="L342" s="14" t="str">
        <f t="shared" si="16"/>
        <v/>
      </c>
    </row>
    <row r="343" spans="1:12" x14ac:dyDescent="0.35">
      <c r="A343" t="s">
        <v>1592</v>
      </c>
      <c r="B343" t="s">
        <v>247</v>
      </c>
      <c r="C343" t="s">
        <v>1165</v>
      </c>
      <c r="D343" t="s">
        <v>1598</v>
      </c>
      <c r="G343" t="str">
        <f t="shared" si="17"/>
        <v>TitleTier</v>
      </c>
      <c r="L343" s="14" t="str">
        <f t="shared" si="16"/>
        <v/>
      </c>
    </row>
    <row r="344" spans="1:12" x14ac:dyDescent="0.35">
      <c r="A344" s="18" t="s">
        <v>1545</v>
      </c>
      <c r="B344">
        <f>_xlfn.FLOOR.MATH(VLOOKUP(Tbl_FasterThanLight[[#This Row],[FasterThanLight]],primary[[id]:[tier]],2,FALSE),1)</f>
        <v>15</v>
      </c>
      <c r="C344" t="s">
        <v>1592</v>
      </c>
      <c r="D344" s="18" t="s">
        <v>1545</v>
      </c>
      <c r="G344" t="str">
        <f t="shared" si="17"/>
        <v>FasterThanLight15</v>
      </c>
      <c r="L344" s="14" t="str">
        <f t="shared" si="16"/>
        <v>@PART[*]:HAS[#kiwiBranch[FasterThanLight],#kiwiTier[15]]:FOR[zKiwiTechTree]
{
    @TechRequired = fasterThanLightTech
}</v>
      </c>
    </row>
    <row r="345" spans="1:12" x14ac:dyDescent="0.35">
      <c r="G345" t="str">
        <f t="shared" si="17"/>
        <v/>
      </c>
      <c r="L345" s="14" t="str">
        <f t="shared" si="16"/>
        <v/>
      </c>
    </row>
    <row r="346" spans="1:12" x14ac:dyDescent="0.35">
      <c r="G346" t="str">
        <f t="shared" si="17"/>
        <v/>
      </c>
      <c r="L346" s="14" t="str">
        <f t="shared" si="16"/>
        <v/>
      </c>
    </row>
    <row r="347" spans="1:12" x14ac:dyDescent="0.35">
      <c r="A347" t="s">
        <v>1143</v>
      </c>
      <c r="B347" t="s">
        <v>247</v>
      </c>
      <c r="C347" t="s">
        <v>1165</v>
      </c>
      <c r="D347" t="s">
        <v>1598</v>
      </c>
      <c r="G347" t="str">
        <f t="shared" si="17"/>
        <v>TitleTier</v>
      </c>
      <c r="L347" s="14" t="str">
        <f t="shared" si="16"/>
        <v/>
      </c>
    </row>
    <row r="348" spans="1:12" x14ac:dyDescent="0.35">
      <c r="A348" s="18" t="s">
        <v>624</v>
      </c>
      <c r="B348">
        <f>_xlfn.FLOOR.MATH(VLOOKUP(Tbl_PropulsionIon[[#This Row],[PropulsionIon]],primary[[id]:[tier]],2,FALSE),1)</f>
        <v>7</v>
      </c>
      <c r="C348" t="s">
        <v>1143</v>
      </c>
      <c r="D348" s="18" t="s">
        <v>624</v>
      </c>
      <c r="G348" t="str">
        <f t="shared" si="17"/>
        <v>PropulsionIon7</v>
      </c>
      <c r="L348" s="14" t="str">
        <f t="shared" si="16"/>
        <v>@PART[*]:HAS[#kiwiBranch[PropulsionIon],#kiwiTier[7]]:FOR[zKiwiTechTree]
{
    @TechRequired = earlyIonPropulsion
}</v>
      </c>
    </row>
    <row r="349" spans="1:12" x14ac:dyDescent="0.35">
      <c r="A349" t="s">
        <v>110</v>
      </c>
      <c r="B349">
        <f>_xlfn.FLOOR.MATH(VLOOKUP(Tbl_PropulsionIon[[#This Row],[PropulsionIon]],primary[[id]:[tier]],2,FALSE),1)</f>
        <v>8</v>
      </c>
      <c r="C349" t="s">
        <v>1143</v>
      </c>
      <c r="D349" t="s">
        <v>110</v>
      </c>
      <c r="G349" t="str">
        <f t="shared" si="17"/>
        <v>PropulsionIon8</v>
      </c>
      <c r="L349" s="14" t="str">
        <f t="shared" si="16"/>
        <v>@PART[*]:HAS[#kiwiBranch[PropulsionIon],#kiwiTier[8]]:FOR[zKiwiTechTree]
{
    @TechRequired = ionPropulsion
}</v>
      </c>
    </row>
    <row r="350" spans="1:12" x14ac:dyDescent="0.35">
      <c r="A350" t="s">
        <v>150</v>
      </c>
      <c r="B350">
        <f>_xlfn.FLOOR.MATH(VLOOKUP(Tbl_PropulsionIon[[#This Row],[PropulsionIon]],primary[[id]:[tier]],2,FALSE),1)</f>
        <v>9</v>
      </c>
      <c r="C350" t="s">
        <v>1143</v>
      </c>
      <c r="D350" t="s">
        <v>150</v>
      </c>
      <c r="G350" t="str">
        <f t="shared" si="17"/>
        <v>PropulsionIon9</v>
      </c>
      <c r="L350" s="14" t="str">
        <f t="shared" si="16"/>
        <v>@PART[*]:HAS[#kiwiBranch[PropulsionIon],#kiwiTier[9]]:FOR[zKiwiTechTree]
{
    @TechRequired = advIonPropulsion
}</v>
      </c>
    </row>
    <row r="351" spans="1:12" x14ac:dyDescent="0.35">
      <c r="A351" t="s">
        <v>195</v>
      </c>
      <c r="B351">
        <f>_xlfn.FLOOR.MATH(VLOOKUP(Tbl_PropulsionIon[[#This Row],[PropulsionIon]],primary[[id]:[tier]],2,FALSE),1)</f>
        <v>10</v>
      </c>
      <c r="C351" t="s">
        <v>1143</v>
      </c>
      <c r="D351" t="s">
        <v>195</v>
      </c>
      <c r="G351" t="str">
        <f t="shared" si="17"/>
        <v>PropulsionIon10</v>
      </c>
      <c r="L351" s="14" t="str">
        <f t="shared" si="16"/>
        <v>@PART[*]:HAS[#kiwiBranch[PropulsionIon],#kiwiTier[10]]:FOR[zKiwiTechTree]
{
    @TechRequired = advGriddedThrusters
}</v>
      </c>
    </row>
    <row r="352" spans="1:12" x14ac:dyDescent="0.35">
      <c r="A352" t="s">
        <v>217</v>
      </c>
      <c r="B352">
        <f>_xlfn.FLOOR.MATH(VLOOKUP(Tbl_PropulsionIon[[#This Row],[PropulsionIon]],primary[[id]:[tier]],2,FALSE),1)</f>
        <v>11</v>
      </c>
      <c r="C352" t="s">
        <v>1143</v>
      </c>
      <c r="D352" t="s">
        <v>217</v>
      </c>
      <c r="G352" t="str">
        <f t="shared" si="17"/>
        <v>PropulsionIon11</v>
      </c>
      <c r="L352" s="14" t="str">
        <f t="shared" si="16"/>
        <v>@PART[*]:HAS[#kiwiBranch[PropulsionIon],#kiwiTier[11]]:FOR[zKiwiTechTree]
{
    @TechRequired = expGriddedThrusters
}</v>
      </c>
    </row>
    <row r="353" spans="1:12" x14ac:dyDescent="0.35">
      <c r="A353" t="s">
        <v>233</v>
      </c>
      <c r="B353">
        <f>_xlfn.FLOOR.MATH(VLOOKUP(Tbl_PropulsionIon[[#This Row],[PropulsionIon]],primary[[id]:[tier]],2,FALSE),1)</f>
        <v>12</v>
      </c>
      <c r="C353" t="s">
        <v>1143</v>
      </c>
      <c r="D353" t="s">
        <v>233</v>
      </c>
      <c r="G353" t="str">
        <f t="shared" si="17"/>
        <v>PropulsionIon12</v>
      </c>
      <c r="L353" s="14" t="str">
        <f t="shared" si="16"/>
        <v>@PART[*]:HAS[#kiwiBranch[PropulsionIon],#kiwiTier[12]]:FOR[zKiwiTechTree]
{
    @TechRequired = exoticGriddedThrusters
}</v>
      </c>
    </row>
    <row r="354" spans="1:12" x14ac:dyDescent="0.35">
      <c r="A354" t="s">
        <v>238</v>
      </c>
      <c r="B354">
        <f>_xlfn.FLOOR.MATH(VLOOKUP(Tbl_PropulsionIon[[#This Row],[PropulsionIon]],primary[[id]:[tier]],2,FALSE),1)</f>
        <v>13</v>
      </c>
      <c r="C354" t="s">
        <v>1143</v>
      </c>
      <c r="D354" t="s">
        <v>238</v>
      </c>
      <c r="G354" t="str">
        <f t="shared" si="17"/>
        <v>PropulsionIon13</v>
      </c>
      <c r="L354" s="14" t="str">
        <f t="shared" si="16"/>
        <v>@PART[*]:HAS[#kiwiBranch[PropulsionIon],#kiwiTier[13]]:FOR[zKiwiTechTree]
{
    @TechRequired = exoticPlasmaPropulsion
}</v>
      </c>
    </row>
    <row r="355" spans="1:12" x14ac:dyDescent="0.35">
      <c r="A355" t="s">
        <v>1546</v>
      </c>
      <c r="B355">
        <f>_xlfn.FLOOR.MATH(VLOOKUP(Tbl_PropulsionIon[[#This Row],[PropulsionIon]],primary[[id]:[tier]],2,FALSE),1)</f>
        <v>14</v>
      </c>
      <c r="C355" t="s">
        <v>1143</v>
      </c>
      <c r="D355" t="s">
        <v>1546</v>
      </c>
      <c r="G355" t="str">
        <f t="shared" ref="G355:G370" si="18">_xlfn.CONCAT(C355,B355)</f>
        <v>PropulsionIon14</v>
      </c>
      <c r="L355" s="14" t="str">
        <f t="shared" si="16"/>
        <v>@PART[*]:HAS[#kiwiBranch[PropulsionIon],#kiwiTier[14]]:FOR[zKiwiTechTree]
{
    @TechRequired = extremePlasmaPropulsion
}</v>
      </c>
    </row>
    <row r="356" spans="1:12" x14ac:dyDescent="0.35">
      <c r="G356" t="str">
        <f t="shared" si="18"/>
        <v/>
      </c>
      <c r="L356" s="14" t="str">
        <f t="shared" si="16"/>
        <v/>
      </c>
    </row>
    <row r="357" spans="1:12" x14ac:dyDescent="0.35">
      <c r="G357" t="str">
        <f t="shared" si="18"/>
        <v/>
      </c>
      <c r="L357" s="14" t="str">
        <f t="shared" si="16"/>
        <v/>
      </c>
    </row>
    <row r="358" spans="1:12" x14ac:dyDescent="0.35">
      <c r="A358" t="s">
        <v>1588</v>
      </c>
      <c r="B358" t="s">
        <v>247</v>
      </c>
      <c r="C358" t="s">
        <v>1165</v>
      </c>
      <c r="D358" t="s">
        <v>1598</v>
      </c>
      <c r="G358" t="str">
        <f t="shared" si="18"/>
        <v>TitleTier</v>
      </c>
      <c r="L358" s="14" t="str">
        <f t="shared" si="16"/>
        <v/>
      </c>
    </row>
    <row r="359" spans="1:12" x14ac:dyDescent="0.35">
      <c r="A359" s="18" t="s">
        <v>194</v>
      </c>
      <c r="B359">
        <f>_xlfn.FLOOR.MATH(VLOOKUP(Tbl_PropulsionPlasma[[#This Row],[PropulsionPlasma]],primary[[id]:[tier]],2,FALSE),1)</f>
        <v>10</v>
      </c>
      <c r="C359" t="s">
        <v>1588</v>
      </c>
      <c r="D359" s="18" t="s">
        <v>194</v>
      </c>
      <c r="G359" t="str">
        <f t="shared" si="18"/>
        <v>PropulsionPlasma10</v>
      </c>
      <c r="L359" s="14" t="str">
        <f t="shared" si="16"/>
        <v>@PART[*]:HAS[#kiwiBranch[PropulsionPlasma],#kiwiTier[10]]:FOR[zKiwiTechTree]
{
    @TechRequired = plasmaPropulsion
}</v>
      </c>
    </row>
    <row r="360" spans="1:12" x14ac:dyDescent="0.35">
      <c r="A360" t="s">
        <v>216</v>
      </c>
      <c r="B360">
        <f>_xlfn.FLOOR.MATH(VLOOKUP(Tbl_PropulsionPlasma[[#This Row],[PropulsionPlasma]],primary[[id]:[tier]],2,FALSE),1)</f>
        <v>11</v>
      </c>
      <c r="C360" t="s">
        <v>1588</v>
      </c>
      <c r="D360" t="s">
        <v>216</v>
      </c>
      <c r="G360" t="str">
        <f t="shared" si="18"/>
        <v>PropulsionPlasma11</v>
      </c>
      <c r="L360" s="14" t="str">
        <f t="shared" si="16"/>
        <v>@PART[*]:HAS[#kiwiBranch[PropulsionPlasma],#kiwiTier[11]]:FOR[zKiwiTechTree]
{
    @TechRequired = advEMSystems
}</v>
      </c>
    </row>
    <row r="361" spans="1:12" x14ac:dyDescent="0.35">
      <c r="A361" t="s">
        <v>232</v>
      </c>
      <c r="B361">
        <f>_xlfn.FLOOR.MATH(VLOOKUP(Tbl_PropulsionPlasma[[#This Row],[PropulsionPlasma]],primary[[id]:[tier]],2,FALSE),1)</f>
        <v>12</v>
      </c>
      <c r="C361" t="s">
        <v>1588</v>
      </c>
      <c r="D361" t="s">
        <v>232</v>
      </c>
      <c r="G361" t="str">
        <f t="shared" si="18"/>
        <v>PropulsionPlasma12</v>
      </c>
      <c r="L361" s="14" t="str">
        <f t="shared" si="16"/>
        <v>@PART[*]:HAS[#kiwiBranch[PropulsionPlasma],#kiwiTier[12]]:FOR[zKiwiTechTree]
{
    @TechRequired = specializedPlasmaGeneration
}</v>
      </c>
    </row>
    <row r="362" spans="1:12" x14ac:dyDescent="0.35">
      <c r="A362" t="s">
        <v>238</v>
      </c>
      <c r="B362">
        <f>_xlfn.FLOOR.MATH(VLOOKUP(Tbl_PropulsionPlasma[[#This Row],[PropulsionPlasma]],primary[[id]:[tier]],2,FALSE),1)</f>
        <v>13</v>
      </c>
      <c r="C362" t="s">
        <v>1588</v>
      </c>
      <c r="D362" t="s">
        <v>238</v>
      </c>
      <c r="G362" t="str">
        <f t="shared" si="18"/>
        <v>PropulsionPlasma13</v>
      </c>
      <c r="L362" s="14" t="str">
        <f t="shared" si="16"/>
        <v>@PART[*]:HAS[#kiwiBranch[PropulsionPlasma],#kiwiTier[13]]:FOR[zKiwiTechTree]
{
    @TechRequired = exoticPlasmaPropulsion
}</v>
      </c>
    </row>
    <row r="363" spans="1:12" x14ac:dyDescent="0.35">
      <c r="A363" t="s">
        <v>1546</v>
      </c>
      <c r="B363">
        <f>_xlfn.FLOOR.MATH(VLOOKUP(Tbl_PropulsionPlasma[[#This Row],[PropulsionPlasma]],primary[[id]:[tier]],2,FALSE),1)</f>
        <v>14</v>
      </c>
      <c r="C363" t="s">
        <v>1588</v>
      </c>
      <c r="D363" t="s">
        <v>1546</v>
      </c>
      <c r="G363" t="str">
        <f t="shared" si="18"/>
        <v>PropulsionPlasma14</v>
      </c>
      <c r="L363" s="14" t="str">
        <f t="shared" si="16"/>
        <v>@PART[*]:HAS[#kiwiBranch[PropulsionPlasma],#kiwiTier[14]]:FOR[zKiwiTechTree]
{
    @TechRequired = extremePlasmaPropulsion
}</v>
      </c>
    </row>
    <row r="364" spans="1:12" x14ac:dyDescent="0.35">
      <c r="G364" t="str">
        <f t="shared" si="18"/>
        <v/>
      </c>
      <c r="L364" s="14" t="str">
        <f t="shared" si="16"/>
        <v/>
      </c>
    </row>
    <row r="365" spans="1:12" x14ac:dyDescent="0.35">
      <c r="G365" t="str">
        <f t="shared" si="18"/>
        <v/>
      </c>
      <c r="L365" s="14" t="str">
        <f t="shared" si="16"/>
        <v/>
      </c>
    </row>
    <row r="366" spans="1:12" x14ac:dyDescent="0.35">
      <c r="A366" t="s">
        <v>1133</v>
      </c>
      <c r="B366" t="s">
        <v>247</v>
      </c>
      <c r="C366" t="s">
        <v>1165</v>
      </c>
      <c r="D366" t="s">
        <v>1598</v>
      </c>
      <c r="G366" t="str">
        <f t="shared" si="18"/>
        <v>TitleTier</v>
      </c>
      <c r="L366" s="14" t="str">
        <f t="shared" si="16"/>
        <v/>
      </c>
    </row>
    <row r="367" spans="1:12" x14ac:dyDescent="0.35">
      <c r="A367" s="18" t="s">
        <v>0</v>
      </c>
      <c r="B367">
        <f>_xlfn.FLOOR.MATH(VLOOKUP(Tbl_SolidRocketBoosters[[#This Row],[SolidRocketBoosters]],primary[[id]:[tier]],2,FALSE),1)</f>
        <v>0</v>
      </c>
      <c r="C367" t="s">
        <v>1133</v>
      </c>
      <c r="D367" s="18" t="s">
        <v>0</v>
      </c>
      <c r="G367" t="str">
        <f t="shared" si="18"/>
        <v>SolidRocketBoosters0</v>
      </c>
      <c r="L367" s="14" t="str">
        <f t="shared" si="16"/>
        <v>@PART[*]:HAS[#kiwiBranch[SolidRocketBoosters],#kiwiTier[0]]:FOR[zKiwiTechTree]
{
    @TechRequired = start
}</v>
      </c>
    </row>
    <row r="368" spans="1:12" x14ac:dyDescent="0.35">
      <c r="A368" t="s">
        <v>1066</v>
      </c>
      <c r="B368">
        <f>_xlfn.FLOOR.MATH(VLOOKUP(Tbl_SolidRocketBoosters[[#This Row],[SolidRocketBoosters]],primary[[id]:[tier]],2,FALSE),1)</f>
        <v>1</v>
      </c>
      <c r="C368" t="s">
        <v>1133</v>
      </c>
      <c r="D368" t="s">
        <v>1066</v>
      </c>
      <c r="G368" t="str">
        <f t="shared" si="18"/>
        <v>SolidRocketBoosters1</v>
      </c>
      <c r="L368" s="14" t="str">
        <f t="shared" si="16"/>
        <v>@PART[*]:HAS[#kiwiBranch[SolidRocketBoosters],#kiwiTier[1]]:FOR[zKiwiTechTree]
{
    @TechRequired = prototypeRocketry
}</v>
      </c>
    </row>
    <row r="369" spans="1:12" x14ac:dyDescent="0.35">
      <c r="A369" t="s">
        <v>1011</v>
      </c>
      <c r="B369">
        <f>_xlfn.FLOOR.MATH(VLOOKUP(Tbl_SolidRocketBoosters[[#This Row],[SolidRocketBoosters]],primary[[id]:[tier]],2,FALSE),1)</f>
        <v>2</v>
      </c>
      <c r="C369" t="s">
        <v>1133</v>
      </c>
      <c r="D369" t="s">
        <v>1011</v>
      </c>
      <c r="G369" t="str">
        <f t="shared" si="18"/>
        <v>SolidRocketBoosters2</v>
      </c>
      <c r="L369" s="14" t="str">
        <f t="shared" si="16"/>
        <v>@PART[*]:HAS[#kiwiBranch[SolidRocketBoosters],#kiwiTier[2]]:FOR[zKiwiTechTree]
{
    @TechRequired = prototypeBoosters
}</v>
      </c>
    </row>
    <row r="370" spans="1:12" x14ac:dyDescent="0.35">
      <c r="A370" t="s">
        <v>9</v>
      </c>
      <c r="B370">
        <f>_xlfn.FLOOR.MATH(VLOOKUP(Tbl_SolidRocketBoosters[[#This Row],[SolidRocketBoosters]],primary[[id]:[tier]],2,FALSE),1)</f>
        <v>3</v>
      </c>
      <c r="C370" t="s">
        <v>1133</v>
      </c>
      <c r="D370" t="s">
        <v>9</v>
      </c>
      <c r="G370" t="str">
        <f t="shared" si="18"/>
        <v>SolidRocketBoosters3</v>
      </c>
      <c r="L370" s="14" t="str">
        <f t="shared" si="16"/>
        <v>@PART[*]:HAS[#kiwiBranch[SolidRocketBoosters],#kiwiTier[3]]:FOR[zKiwiTechTree]
{
    @TechRequired = tinyBoosters
}</v>
      </c>
    </row>
    <row r="371" spans="1:12" x14ac:dyDescent="0.35">
      <c r="A371" t="s">
        <v>19</v>
      </c>
      <c r="B371">
        <f>_xlfn.FLOOR.MATH(VLOOKUP(Tbl_SolidRocketBoosters[[#This Row],[SolidRocketBoosters]],primary[[id]:[tier]],2,FALSE),1)</f>
        <v>4</v>
      </c>
      <c r="C371" t="s">
        <v>1133</v>
      </c>
      <c r="D371" t="s">
        <v>19</v>
      </c>
      <c r="G371" t="str">
        <f>_xlfn.CONCAT(C371,B371)</f>
        <v>SolidRocketBoosters4</v>
      </c>
      <c r="L371" s="14" t="str">
        <f t="shared" si="16"/>
        <v>@PART[*]:HAS[#kiwiBranch[SolidRocketBoosters],#kiwiTier[4]]:FOR[zKiwiTechTree]
{
    @TechRequired = smallBoosters
}</v>
      </c>
    </row>
    <row r="372" spans="1:12" x14ac:dyDescent="0.35">
      <c r="A372" t="s">
        <v>34</v>
      </c>
      <c r="B372">
        <f>_xlfn.FLOOR.MATH(VLOOKUP(Tbl_SolidRocketBoosters[[#This Row],[SolidRocketBoosters]],primary[[id]:[tier]],2,FALSE),1)</f>
        <v>5</v>
      </c>
      <c r="C372" t="s">
        <v>1133</v>
      </c>
      <c r="D372" t="s">
        <v>34</v>
      </c>
      <c r="G372" t="str">
        <f>_xlfn.CONCAT(C372,B372)</f>
        <v>SolidRocketBoosters5</v>
      </c>
      <c r="L372" s="14" t="str">
        <f t="shared" si="16"/>
        <v>@PART[*]:HAS[#kiwiBranch[SolidRocketBoosters],#kiwiTier[5]]:FOR[zKiwiTechTree]
{
    @TechRequired = mediumBoosters
}</v>
      </c>
    </row>
    <row r="373" spans="1:12" x14ac:dyDescent="0.35">
      <c r="A373" t="s">
        <v>57</v>
      </c>
      <c r="B373">
        <f>_xlfn.FLOOR.MATH(VLOOKUP(Tbl_SolidRocketBoosters[[#This Row],[SolidRocketBoosters]],primary[[id]:[tier]],2,FALSE),1)</f>
        <v>6</v>
      </c>
      <c r="C373" t="s">
        <v>1133</v>
      </c>
      <c r="D373" t="s">
        <v>57</v>
      </c>
      <c r="G373" t="str">
        <f>_xlfn.CONCAT(C373,B373)</f>
        <v>SolidRocketBoosters6</v>
      </c>
      <c r="L373" s="14" t="str">
        <f t="shared" si="16"/>
        <v>@PART[*]:HAS[#kiwiBranch[SolidRocketBoosters],#kiwiTier[6]]:FOR[zKiwiTechTree]
{
    @TechRequired = largeBoosters
}</v>
      </c>
    </row>
    <row r="374" spans="1:12" x14ac:dyDescent="0.35">
      <c r="A374" t="s">
        <v>83</v>
      </c>
      <c r="B374">
        <f>_xlfn.FLOOR.MATH(VLOOKUP(Tbl_SolidRocketBoosters[[#This Row],[SolidRocketBoosters]],primary[[id]:[tier]],2,FALSE),1)</f>
        <v>7</v>
      </c>
      <c r="C374" t="s">
        <v>1133</v>
      </c>
      <c r="D374" t="s">
        <v>83</v>
      </c>
      <c r="G374" t="str">
        <f>_xlfn.CONCAT(C374,B374)</f>
        <v>SolidRocketBoosters7</v>
      </c>
      <c r="L374" s="14" t="str">
        <f t="shared" si="16"/>
        <v>@PART[*]:HAS[#kiwiBranch[SolidRocketBoosters],#kiwiTier[7]]:FOR[zKiwiTechTree]
{
    @TechRequired = largerBoosters
}</v>
      </c>
    </row>
    <row r="375" spans="1:12" x14ac:dyDescent="0.35">
      <c r="A375" t="s">
        <v>123</v>
      </c>
      <c r="B375">
        <f>_xlfn.FLOOR.MATH(VLOOKUP(Tbl_SolidRocketBoosters[[#This Row],[SolidRocketBoosters]],primary[[id]:[tier]],2,FALSE),1)</f>
        <v>8</v>
      </c>
      <c r="C375" t="s">
        <v>1133</v>
      </c>
      <c r="D375" t="s">
        <v>123</v>
      </c>
      <c r="G375" t="str">
        <f>_xlfn.CONCAT(C375,B375)</f>
        <v>SolidRocketBoosters8</v>
      </c>
      <c r="L375" s="14" t="str">
        <f t="shared" si="16"/>
        <v>@PART[*]:HAS[#kiwiBranch[SolidRocketBoosters],#kiwiTier[8]]:FOR[zKiwiTechTree]
{
    @TechRequired = hugeBoosters
}</v>
      </c>
    </row>
    <row r="376" spans="1:12" x14ac:dyDescent="0.35">
      <c r="A376" t="s">
        <v>152</v>
      </c>
      <c r="B376">
        <f>_xlfn.FLOOR.MATH(VLOOKUP(Tbl_SolidRocketBoosters[[#This Row],[SolidRocketBoosters]],primary[[id]:[tier]],2,FALSE),1)</f>
        <v>9</v>
      </c>
      <c r="C376" t="s">
        <v>1133</v>
      </c>
      <c r="D376" t="s">
        <v>152</v>
      </c>
      <c r="G376" t="str">
        <f>_xlfn.CONCAT(C376,B376)</f>
        <v>SolidRocketBoosters9</v>
      </c>
      <c r="L376" s="14" t="str">
        <f t="shared" si="16"/>
        <v>@PART[*]:HAS[#kiwiBranch[SolidRocketBoosters],#kiwiTier[9]]:FOR[zKiwiTechTree]
{
    @TechRequired = gargantuanBoosters
}</v>
      </c>
    </row>
    <row r="377" spans="1:12" x14ac:dyDescent="0.35">
      <c r="G377" t="str">
        <f>_xlfn.CONCAT(C377,B377)</f>
        <v/>
      </c>
      <c r="L377" s="14" t="str">
        <f t="shared" si="16"/>
        <v/>
      </c>
    </row>
    <row r="378" spans="1:12" x14ac:dyDescent="0.35">
      <c r="G378" t="str">
        <f>_xlfn.CONCAT(C378,B378)</f>
        <v/>
      </c>
      <c r="L378" s="14" t="str">
        <f t="shared" si="16"/>
        <v/>
      </c>
    </row>
    <row r="379" spans="1:12" x14ac:dyDescent="0.35">
      <c r="A379" t="s">
        <v>1144</v>
      </c>
      <c r="B379" t="s">
        <v>247</v>
      </c>
      <c r="C379" t="s">
        <v>1165</v>
      </c>
      <c r="D379" t="s">
        <v>1598</v>
      </c>
      <c r="E379" t="s">
        <v>1599</v>
      </c>
      <c r="G379" t="str">
        <f>_xlfn.CONCAT(C379,B379)</f>
        <v>TitleTier</v>
      </c>
      <c r="L379" s="14" t="str">
        <f t="shared" si="16"/>
        <v/>
      </c>
    </row>
    <row r="380" spans="1:12" x14ac:dyDescent="0.35">
      <c r="A380" s="18" t="s">
        <v>730</v>
      </c>
      <c r="B380">
        <f>_xlfn.FLOOR.MATH(VLOOKUP(Tbl_PropulsionNuclear[[#This Row],[PropulsionNuclear]],primary[[id]:[tier]],2,FALSE),1)</f>
        <v>6</v>
      </c>
      <c r="C380" t="s">
        <v>1144</v>
      </c>
      <c r="D380" s="18" t="s">
        <v>730</v>
      </c>
      <c r="E380" s="18" t="s">
        <v>730</v>
      </c>
      <c r="G380" t="str">
        <f>_xlfn.CONCAT(C380,B380)</f>
        <v>PropulsionNuclear6</v>
      </c>
      <c r="L380" s="14" t="str">
        <f t="shared" si="16"/>
        <v>@PART[*]:HAS[#kiwiBranch[PropulsionNuclear],#kiwiTier[6]]:FOR[zKiwiTechTree]
{
    @TechRequired = earlyNuclearSystems
}</v>
      </c>
    </row>
    <row r="381" spans="1:12" x14ac:dyDescent="0.35">
      <c r="A381" t="s">
        <v>80</v>
      </c>
      <c r="B381">
        <f>_xlfn.FLOOR.MATH(VLOOKUP(Tbl_PropulsionNuclear[[#This Row],[PropulsionNuclear]],primary[[id]:[tier]],2,FALSE),1)</f>
        <v>7</v>
      </c>
      <c r="C381" t="s">
        <v>1144</v>
      </c>
      <c r="D381" t="s">
        <v>80</v>
      </c>
      <c r="E381" t="s">
        <v>80</v>
      </c>
      <c r="G381" t="str">
        <f>_xlfn.CONCAT(C381,B381)</f>
        <v>PropulsionNuclear7</v>
      </c>
      <c r="L381" s="14" t="str">
        <f t="shared" si="16"/>
        <v>@PART[*]:HAS[#kiwiBranch[PropulsionNuclear],#kiwiTier[7]]:FOR[zKiwiTechTree]
{
    @TechRequired = nuclearPropulsion
}</v>
      </c>
    </row>
    <row r="382" spans="1:12" x14ac:dyDescent="0.35">
      <c r="A382" t="s">
        <v>108</v>
      </c>
      <c r="B382">
        <f>_xlfn.FLOOR.MATH(VLOOKUP(Tbl_PropulsionNuclear[[#This Row],[PropulsionNuclear]],primary[[id]:[tier]],2,FALSE),1)</f>
        <v>8</v>
      </c>
      <c r="C382" t="s">
        <v>1144</v>
      </c>
      <c r="D382" t="s">
        <v>108</v>
      </c>
      <c r="E382" t="s">
        <v>108</v>
      </c>
      <c r="G382" t="str">
        <f>_xlfn.CONCAT(C382,B382)</f>
        <v>PropulsionNuclear8</v>
      </c>
      <c r="L382" s="14" t="str">
        <f t="shared" si="16"/>
        <v>@PART[*]:HAS[#kiwiBranch[PropulsionNuclear],#kiwiTier[8]]:FOR[zKiwiTechTree]
{
    @TechRequired = improvedNuclearPropulsion
}</v>
      </c>
    </row>
    <row r="383" spans="1:12" x14ac:dyDescent="0.35">
      <c r="A383" t="s">
        <v>149</v>
      </c>
      <c r="B383">
        <f>_xlfn.FLOOR.MATH(VLOOKUP(Tbl_PropulsionNuclear[[#This Row],[PropulsionNuclear]],primary[[id]:[tier]],2,FALSE),1)</f>
        <v>9</v>
      </c>
      <c r="C383" t="s">
        <v>1144</v>
      </c>
      <c r="D383" t="s">
        <v>149</v>
      </c>
      <c r="E383" t="s">
        <v>149</v>
      </c>
      <c r="G383" t="str">
        <f>_xlfn.CONCAT(C383,B383)</f>
        <v>PropulsionNuclear9</v>
      </c>
      <c r="L383" s="14" t="str">
        <f t="shared" si="16"/>
        <v>@PART[*]:HAS[#kiwiBranch[PropulsionNuclear],#kiwiTier[9]]:FOR[zKiwiTechTree]
{
    @TechRequired = advNuclearPropulsion
}</v>
      </c>
    </row>
    <row r="384" spans="1:12" x14ac:dyDescent="0.35">
      <c r="A384" t="s">
        <v>191</v>
      </c>
      <c r="B384">
        <f>_xlfn.FLOOR.MATH(VLOOKUP(Tbl_PropulsionNuclear[[#This Row],[PropulsionNuclear]],primary[[id]:[tier]],2,FALSE),1)</f>
        <v>10</v>
      </c>
      <c r="C384" t="s">
        <v>1144</v>
      </c>
      <c r="D384" t="s">
        <v>191</v>
      </c>
      <c r="E384" t="s">
        <v>191</v>
      </c>
      <c r="G384" t="str">
        <f>_xlfn.CONCAT(C384,B384)</f>
        <v>PropulsionNuclear10</v>
      </c>
      <c r="L384" s="14" t="str">
        <f t="shared" si="16"/>
        <v>@PART[*]:HAS[#kiwiBranch[PropulsionNuclear],#kiwiTier[10]]:FOR[zKiwiTechTree]
{
    @TechRequired = expNuclearPropulsion
}</v>
      </c>
    </row>
    <row r="385" spans="1:12" x14ac:dyDescent="0.35">
      <c r="A385" t="s">
        <v>214</v>
      </c>
      <c r="B385">
        <f>_xlfn.FLOOR.MATH(VLOOKUP(Tbl_PropulsionNuclear[[#This Row],[PropulsionNuclear]],primary[[id]:[tier]],2,FALSE),1)</f>
        <v>11</v>
      </c>
      <c r="C385" t="s">
        <v>1144</v>
      </c>
      <c r="D385" t="s">
        <v>214</v>
      </c>
      <c r="E385" t="s">
        <v>214</v>
      </c>
      <c r="G385" t="str">
        <f>_xlfn.CONCAT(C385,B385)</f>
        <v>PropulsionNuclear11</v>
      </c>
      <c r="L385" s="14" t="str">
        <f t="shared" si="16"/>
        <v>@PART[*]:HAS[#kiwiBranch[PropulsionNuclear],#kiwiTier[11]]:FOR[zKiwiTechTree]
{
    @TechRequired = exoticNuclearPropulsion
}</v>
      </c>
    </row>
    <row r="386" spans="1:12" x14ac:dyDescent="0.35">
      <c r="A386" t="s">
        <v>231</v>
      </c>
      <c r="B386">
        <f>_xlfn.FLOOR.MATH(VLOOKUP(Tbl_PropulsionNuclear[[#This Row],[PropulsionNuclear]],primary[[id]:[tier]],2,FALSE),1)</f>
        <v>12</v>
      </c>
      <c r="C386" t="s">
        <v>1144</v>
      </c>
      <c r="D386" t="s">
        <v>231</v>
      </c>
      <c r="E386" t="s">
        <v>231</v>
      </c>
      <c r="G386" t="str">
        <f>_xlfn.CONCAT(C386,B386)</f>
        <v>PropulsionNuclear12</v>
      </c>
      <c r="L386" s="14" t="str">
        <f t="shared" si="16"/>
        <v>@PART[*]:HAS[#kiwiBranch[PropulsionNuclear],#kiwiTier[12]]:FOR[zKiwiTechTree]
{
    @TechRequired = highPowerExoticNuclearPropulsion
}</v>
      </c>
    </row>
    <row r="387" spans="1:12" x14ac:dyDescent="0.35">
      <c r="A387" t="s">
        <v>1534</v>
      </c>
      <c r="B387">
        <f>_xlfn.FLOOR.MATH(VLOOKUP(Tbl_PropulsionNuclear[[#This Row],[PropulsionNuclear]],primary[[id]:[tier]],2,FALSE),1)</f>
        <v>13</v>
      </c>
      <c r="C387" t="s">
        <v>1144</v>
      </c>
      <c r="D387" t="s">
        <v>1534</v>
      </c>
      <c r="E387" t="s">
        <v>1534</v>
      </c>
      <c r="G387" t="str">
        <f>_xlfn.CONCAT(C387,B387)</f>
        <v>PropulsionNuclear13</v>
      </c>
      <c r="L387" s="14" t="str">
        <f t="shared" si="16"/>
        <v>@PART[*]:HAS[#kiwiBranch[PropulsionNuclear],#kiwiTier[13]]:FOR[zKiwiTechTree]
{
    @TechRequired = extremeNuclearPropulsion
}</v>
      </c>
    </row>
    <row r="388" spans="1:12" x14ac:dyDescent="0.35">
      <c r="A388" t="s">
        <v>1548</v>
      </c>
      <c r="B388">
        <f>_xlfn.FLOOR.MATH(VLOOKUP(Tbl_PropulsionNuclear[[#This Row],[PropulsionNuclear]],primary[[id]:[tier]],2,FALSE),1)</f>
        <v>14</v>
      </c>
      <c r="C388" t="s">
        <v>1144</v>
      </c>
      <c r="D388" t="s">
        <v>1548</v>
      </c>
      <c r="E388" t="s">
        <v>1548</v>
      </c>
      <c r="G388" t="str">
        <f>_xlfn.CONCAT(C388,B388)</f>
        <v>PropulsionNuclear14</v>
      </c>
      <c r="L388" s="14" t="str">
        <f t="shared" si="16"/>
        <v>@PART[*]:HAS[#kiwiBranch[PropulsionNuclear],#kiwiTier[14]]:FOR[zKiwiTechTree]
{
    @TechRequired = insaneNuclearPropulsion
}</v>
      </c>
    </row>
    <row r="389" spans="1:12" x14ac:dyDescent="0.35">
      <c r="G389" t="str">
        <f>_xlfn.CONCAT(C389,B389)</f>
        <v/>
      </c>
      <c r="L389" s="14" t="str">
        <f t="shared" si="16"/>
        <v/>
      </c>
    </row>
    <row r="390" spans="1:12" x14ac:dyDescent="0.35">
      <c r="G390" t="str">
        <f>_xlfn.CONCAT(C390,B390)</f>
        <v/>
      </c>
      <c r="L390" s="14" t="str">
        <f t="shared" si="16"/>
        <v/>
      </c>
    </row>
    <row r="391" spans="1:12" x14ac:dyDescent="0.35">
      <c r="A391" t="s">
        <v>1145</v>
      </c>
      <c r="B391" t="s">
        <v>247</v>
      </c>
      <c r="C391" t="s">
        <v>1165</v>
      </c>
      <c r="D391" t="s">
        <v>1598</v>
      </c>
      <c r="E391" t="s">
        <v>1599</v>
      </c>
      <c r="G391" t="str">
        <f>_xlfn.CONCAT(C391,B391)</f>
        <v>TitleTier</v>
      </c>
      <c r="L391" s="14" t="str">
        <f t="shared" si="16"/>
        <v/>
      </c>
    </row>
    <row r="392" spans="1:12" x14ac:dyDescent="0.35">
      <c r="A392" s="18" t="s">
        <v>192</v>
      </c>
      <c r="B392">
        <f>_xlfn.FLOOR.MATH(VLOOKUP(Tbl_PropulsionFusion[[#This Row],[PropulsionFusion]],primary[[id]:[tier]],2,FALSE),1)</f>
        <v>10</v>
      </c>
      <c r="C392" t="s">
        <v>1145</v>
      </c>
      <c r="D392" s="18" t="s">
        <v>192</v>
      </c>
      <c r="E392" s="18" t="s">
        <v>192</v>
      </c>
      <c r="G392" t="str">
        <f>_xlfn.CONCAT(C392,B392)</f>
        <v>PropulsionFusion10</v>
      </c>
      <c r="L392" s="14" t="str">
        <f t="shared" si="16"/>
        <v>@PART[*]:HAS[#kiwiBranch[PropulsionFusion],#kiwiTier[10]]:FOR[zKiwiTechTree]
{
    @TechRequired = fusionRockets
}</v>
      </c>
    </row>
    <row r="393" spans="1:12" x14ac:dyDescent="0.35">
      <c r="A393" t="s">
        <v>1532</v>
      </c>
      <c r="B393">
        <f>_xlfn.FLOOR.MATH(VLOOKUP(Tbl_PropulsionFusion[[#This Row],[PropulsionFusion]],primary[[id]:[tier]],2,FALSE),1)</f>
        <v>11</v>
      </c>
      <c r="C393" t="s">
        <v>1145</v>
      </c>
      <c r="D393" t="s">
        <v>1532</v>
      </c>
      <c r="E393" t="s">
        <v>1532</v>
      </c>
      <c r="G393" t="str">
        <f>_xlfn.CONCAT(C393,B393)</f>
        <v>PropulsionFusion11</v>
      </c>
      <c r="L393" s="14" t="str">
        <f t="shared" si="16"/>
        <v>@PART[*]:HAS[#kiwiBranch[PropulsionFusion],#kiwiTier[11]]:FOR[zKiwiTechTree]
{
    @TechRequired = advFusionRockets
}</v>
      </c>
    </row>
    <row r="394" spans="1:12" x14ac:dyDescent="0.35">
      <c r="A394" t="s">
        <v>1533</v>
      </c>
      <c r="B394">
        <f>_xlfn.FLOOR.MATH(VLOOKUP(Tbl_PropulsionFusion[[#This Row],[PropulsionFusion]],primary[[id]:[tier]],2,FALSE),1)</f>
        <v>12</v>
      </c>
      <c r="C394" t="s">
        <v>1145</v>
      </c>
      <c r="D394" t="s">
        <v>1533</v>
      </c>
      <c r="E394" t="s">
        <v>1533</v>
      </c>
      <c r="G394" t="str">
        <f>_xlfn.CONCAT(C394,B394)</f>
        <v>PropulsionFusion12</v>
      </c>
      <c r="L394" s="14" t="str">
        <f t="shared" si="16"/>
        <v>@PART[*]:HAS[#kiwiBranch[PropulsionFusion],#kiwiTier[12]]:FOR[zKiwiTechTree]
{
    @TechRequired = specializedFusionRockets
}</v>
      </c>
    </row>
    <row r="395" spans="1:12" x14ac:dyDescent="0.35">
      <c r="A395" t="s">
        <v>1535</v>
      </c>
      <c r="B395">
        <f>_xlfn.FLOOR.MATH(VLOOKUP(Tbl_PropulsionFusion[[#This Row],[PropulsionFusion]],primary[[id]:[tier]],2,FALSE),1)</f>
        <v>13</v>
      </c>
      <c r="C395" t="s">
        <v>1145</v>
      </c>
      <c r="D395" t="s">
        <v>1535</v>
      </c>
      <c r="E395" t="s">
        <v>1535</v>
      </c>
      <c r="G395" t="str">
        <f>_xlfn.CONCAT(C395,B395)</f>
        <v>PropulsionFusion13</v>
      </c>
      <c r="L395" s="14" t="str">
        <f t="shared" si="16"/>
        <v>@PART[*]:HAS[#kiwiBranch[PropulsionFusion],#kiwiTier[13]]:FOR[zKiwiTechTree]
{
    @TechRequired = exoticFusionRockets
}</v>
      </c>
    </row>
    <row r="396" spans="1:12" x14ac:dyDescent="0.35">
      <c r="A396" t="s">
        <v>1539</v>
      </c>
      <c r="B396">
        <f>_xlfn.FLOOR.MATH(VLOOKUP(Tbl_PropulsionFusion[[#This Row],[PropulsionFusion]],primary[[id]:[tier]],2,FALSE),1)</f>
        <v>14</v>
      </c>
      <c r="C396" t="s">
        <v>1145</v>
      </c>
      <c r="D396" t="s">
        <v>1539</v>
      </c>
      <c r="E396" t="s">
        <v>1539</v>
      </c>
      <c r="G396" t="str">
        <f>_xlfn.CONCAT(C396,B396)</f>
        <v>PropulsionFusion14</v>
      </c>
      <c r="L396" s="14" t="str">
        <f t="shared" si="16"/>
        <v>@PART[*]:HAS[#kiwiBranch[PropulsionFusion],#kiwiTier[14]]:FOR[zKiwiTechTree]
{
    @TechRequired = extremeFusionRockets
}</v>
      </c>
    </row>
    <row r="397" spans="1:12" x14ac:dyDescent="0.35">
      <c r="G397" t="str">
        <f>_xlfn.CONCAT(C397,B397)</f>
        <v/>
      </c>
      <c r="L397" s="14" t="str">
        <f t="shared" si="16"/>
        <v/>
      </c>
    </row>
    <row r="398" spans="1:12" x14ac:dyDescent="0.35">
      <c r="G398" t="str">
        <f>_xlfn.CONCAT(C398,B398)</f>
        <v/>
      </c>
      <c r="L398" s="14" t="str">
        <f t="shared" si="16"/>
        <v/>
      </c>
    </row>
    <row r="399" spans="1:12" x14ac:dyDescent="0.35">
      <c r="A399" t="s">
        <v>1134</v>
      </c>
      <c r="B399" t="s">
        <v>247</v>
      </c>
      <c r="C399" t="s">
        <v>1165</v>
      </c>
      <c r="G399" t="str">
        <f>_xlfn.CONCAT(C399,B399)</f>
        <v>TitleTier</v>
      </c>
      <c r="L399" s="14" t="str">
        <f t="shared" si="16"/>
        <v/>
      </c>
    </row>
    <row r="400" spans="1:12" x14ac:dyDescent="0.35">
      <c r="A400" s="18" t="s">
        <v>730</v>
      </c>
      <c r="B400">
        <f>_xlfn.FLOOR.MATH(VLOOKUP(Tbl_NuclearPower[[#This Row],[NuclearPower]],primary[[id]:[tier]],2,FALSE),1)</f>
        <v>6</v>
      </c>
      <c r="C400" t="s">
        <v>1134</v>
      </c>
      <c r="G400" t="str">
        <f>_xlfn.CONCAT(C400,B400)</f>
        <v>NuclearPower6</v>
      </c>
      <c r="L400" s="14" t="str">
        <f t="shared" si="16"/>
        <v>@PART[*]:HAS[#kiwiBranch[NuclearPower],#kiwiTier[6]]:FOR[zKiwiTechTree]
{
    @TechRequired = earlyNuclearSystems
}</v>
      </c>
    </row>
    <row r="401" spans="1:12" x14ac:dyDescent="0.35">
      <c r="A401" t="s">
        <v>79</v>
      </c>
      <c r="B401">
        <f>_xlfn.FLOOR.MATH(VLOOKUP(Tbl_NuclearPower[[#This Row],[NuclearPower]],primary[[id]:[tier]],2,FALSE),1)</f>
        <v>7</v>
      </c>
      <c r="C401" t="s">
        <v>1134</v>
      </c>
      <c r="G401" t="str">
        <f>_xlfn.CONCAT(C401,B401)</f>
        <v>NuclearPower7</v>
      </c>
      <c r="L401" s="14" t="str">
        <f t="shared" ref="L401:L464" si="19">IF(ISNUMBER(B401)=TRUE,_xlfn.CONCAT("@PART[*]:HAS[#kiwiBranch[",C401,"],#kiwiTier[",B401,"]]:FOR[zKiwiTechTree]",CHAR(10),"{",CHAR(10),"    @TechRequired = ",A401,CHAR(10),"}"),"")</f>
        <v>@PART[*]:HAS[#kiwiBranch[NuclearPower],#kiwiTier[7]]:FOR[zKiwiTechTree]
{
    @TechRequired = nuclearPower
}</v>
      </c>
    </row>
    <row r="402" spans="1:12" x14ac:dyDescent="0.35">
      <c r="A402" t="s">
        <v>107</v>
      </c>
      <c r="B402">
        <f>_xlfn.FLOOR.MATH(VLOOKUP(Tbl_NuclearPower[[#This Row],[NuclearPower]],primary[[id]:[tier]],2,FALSE),1)</f>
        <v>8</v>
      </c>
      <c r="C402" t="s">
        <v>1134</v>
      </c>
      <c r="G402" t="str">
        <f>_xlfn.CONCAT(C402,B402)</f>
        <v>NuclearPower8</v>
      </c>
      <c r="L402" s="14" t="str">
        <f t="shared" si="19"/>
        <v>@PART[*]:HAS[#kiwiBranch[NuclearPower],#kiwiTier[8]]:FOR[zKiwiTechTree]
{
    @TechRequired = largeNuclearPower
}</v>
      </c>
    </row>
    <row r="403" spans="1:12" x14ac:dyDescent="0.35">
      <c r="A403" t="s">
        <v>148</v>
      </c>
      <c r="B403">
        <f>_xlfn.FLOOR.MATH(VLOOKUP(Tbl_NuclearPower[[#This Row],[NuclearPower]],primary[[id]:[tier]],2,FALSE),1)</f>
        <v>9</v>
      </c>
      <c r="C403" t="s">
        <v>1134</v>
      </c>
      <c r="G403" t="str">
        <f>_xlfn.CONCAT(C403,B403)</f>
        <v>NuclearPower9</v>
      </c>
      <c r="L403" s="14" t="str">
        <f t="shared" si="19"/>
        <v>@PART[*]:HAS[#kiwiBranch[NuclearPower],#kiwiTier[9]]:FOR[zKiwiTechTree]
{
    @TechRequired = advNuclearPower
}</v>
      </c>
    </row>
    <row r="404" spans="1:12" x14ac:dyDescent="0.35">
      <c r="A404" t="s">
        <v>190</v>
      </c>
      <c r="B404">
        <f>_xlfn.FLOOR.MATH(VLOOKUP(Tbl_NuclearPower[[#This Row],[NuclearPower]],primary[[id]:[tier]],2,FALSE),1)</f>
        <v>10</v>
      </c>
      <c r="C404" t="s">
        <v>1134</v>
      </c>
      <c r="G404" t="str">
        <f>_xlfn.CONCAT(C404,B404)</f>
        <v>NuclearPower10</v>
      </c>
      <c r="L404" s="14" t="str">
        <f t="shared" si="19"/>
        <v>@PART[*]:HAS[#kiwiBranch[NuclearPower],#kiwiTier[10]]:FOR[zKiwiTechTree]
{
    @TechRequired = expNuclearPower
}</v>
      </c>
    </row>
    <row r="405" spans="1:12" x14ac:dyDescent="0.35">
      <c r="A405" t="s">
        <v>213</v>
      </c>
      <c r="B405">
        <f>_xlfn.FLOOR.MATH(VLOOKUP(Tbl_NuclearPower[[#This Row],[NuclearPower]],primary[[id]:[tier]],2,FALSE),1)</f>
        <v>11</v>
      </c>
      <c r="C405" t="s">
        <v>1134</v>
      </c>
      <c r="G405" t="str">
        <f>_xlfn.CONCAT(C405,B405)</f>
        <v>NuclearPower11</v>
      </c>
      <c r="L405" s="14" t="str">
        <f t="shared" si="19"/>
        <v>@PART[*]:HAS[#kiwiBranch[NuclearPower],#kiwiTier[11]]:FOR[zKiwiTechTree]
{
    @TechRequired = exoticNuclearPower
}</v>
      </c>
    </row>
    <row r="406" spans="1:12" x14ac:dyDescent="0.35">
      <c r="A406" t="s">
        <v>229</v>
      </c>
      <c r="B406">
        <f>_xlfn.FLOOR.MATH(VLOOKUP(Tbl_NuclearPower[[#This Row],[NuclearPower]],primary[[id]:[tier]],2,FALSE),1)</f>
        <v>12</v>
      </c>
      <c r="C406" t="s">
        <v>1134</v>
      </c>
      <c r="G406" t="str">
        <f>_xlfn.CONCAT(C406,B406)</f>
        <v>NuclearPower12</v>
      </c>
      <c r="L406" s="14" t="str">
        <f t="shared" si="19"/>
        <v>@PART[*]:HAS[#kiwiBranch[NuclearPower],#kiwiTier[12]]:FOR[zKiwiTechTree]
{
    @TechRequired = antimatterPower
}</v>
      </c>
    </row>
    <row r="407" spans="1:12" x14ac:dyDescent="0.35">
      <c r="A407" t="s">
        <v>236</v>
      </c>
      <c r="B407">
        <f>_xlfn.FLOOR.MATH(VLOOKUP(Tbl_NuclearPower[[#This Row],[NuclearPower]],primary[[id]:[tier]],2,FALSE),1)</f>
        <v>13</v>
      </c>
      <c r="C407" t="s">
        <v>1134</v>
      </c>
      <c r="G407" t="str">
        <f>_xlfn.CONCAT(C407,B407)</f>
        <v>NuclearPower13</v>
      </c>
      <c r="L407" s="14" t="str">
        <f t="shared" si="19"/>
        <v>@PART[*]:HAS[#kiwiBranch[NuclearPower],#kiwiTier[13]]:FOR[zKiwiTechTree]
{
    @TechRequired = unifiedFieldTheory
}</v>
      </c>
    </row>
    <row r="408" spans="1:12" x14ac:dyDescent="0.35">
      <c r="A408" t="s">
        <v>1537</v>
      </c>
      <c r="B408">
        <f>_xlfn.FLOOR.MATH(VLOOKUP(Tbl_NuclearPower[[#This Row],[NuclearPower]],primary[[id]:[tier]],2,FALSE),1)</f>
        <v>14</v>
      </c>
      <c r="C408" t="s">
        <v>1134</v>
      </c>
      <c r="G408" t="str">
        <f>_xlfn.CONCAT(C408,B408)</f>
        <v>NuclearPower14</v>
      </c>
      <c r="L408" s="14" t="str">
        <f t="shared" si="19"/>
        <v>@PART[*]:HAS[#kiwiBranch[NuclearPower],#kiwiTier[14]]:FOR[zKiwiTechTree]
{
    @TechRequired = quantumGravity
}</v>
      </c>
    </row>
    <row r="409" spans="1:12" x14ac:dyDescent="0.35">
      <c r="G409" t="str">
        <f>_xlfn.CONCAT(C409,B409)</f>
        <v/>
      </c>
      <c r="L409" s="14" t="str">
        <f t="shared" si="19"/>
        <v/>
      </c>
    </row>
    <row r="410" spans="1:12" x14ac:dyDescent="0.35">
      <c r="G410" t="str">
        <f>_xlfn.CONCAT(C410,B410)</f>
        <v/>
      </c>
      <c r="L410" s="14" t="str">
        <f t="shared" si="19"/>
        <v/>
      </c>
    </row>
    <row r="411" spans="1:12" x14ac:dyDescent="0.35">
      <c r="A411" t="s">
        <v>1135</v>
      </c>
      <c r="B411" t="s">
        <v>247</v>
      </c>
      <c r="C411" t="s">
        <v>1165</v>
      </c>
      <c r="G411" t="str">
        <f>_xlfn.CONCAT(C411,B411)</f>
        <v>TitleTier</v>
      </c>
      <c r="L411" s="14" t="str">
        <f t="shared" si="19"/>
        <v/>
      </c>
    </row>
    <row r="412" spans="1:12" x14ac:dyDescent="0.35">
      <c r="A412" s="18" t="s">
        <v>189</v>
      </c>
      <c r="B412">
        <f>_xlfn.FLOOR.MATH(VLOOKUP(Tbl_FusionPower[[#This Row],[FusionPower]],primary[[id]:[tier]],2,FALSE),1)</f>
        <v>10</v>
      </c>
      <c r="C412" t="s">
        <v>1135</v>
      </c>
      <c r="G412" t="str">
        <f>_xlfn.CONCAT(C412,B412)</f>
        <v>FusionPower10</v>
      </c>
      <c r="L412" s="14" t="str">
        <f t="shared" si="19"/>
        <v>@PART[*]:HAS[#kiwiBranch[FusionPower],#kiwiTier[10]]:FOR[zKiwiTechTree]
{
    @TechRequired = fusionPower
}</v>
      </c>
    </row>
    <row r="413" spans="1:12" x14ac:dyDescent="0.35">
      <c r="A413" t="s">
        <v>215</v>
      </c>
      <c r="B413">
        <f>_xlfn.FLOOR.MATH(VLOOKUP(Tbl_FusionPower[[#This Row],[FusionPower]],primary[[id]:[tier]],2,FALSE),1)</f>
        <v>11</v>
      </c>
      <c r="C413" t="s">
        <v>1135</v>
      </c>
      <c r="G413" t="str">
        <f t="shared" ref="G413:G418" si="20">_xlfn.CONCAT(C413,B413)</f>
        <v>FusionPower11</v>
      </c>
      <c r="L413" s="14" t="str">
        <f t="shared" si="19"/>
        <v>@PART[*]:HAS[#kiwiBranch[FusionPower],#kiwiTier[11]]:FOR[zKiwiTechTree]
{
    @TechRequired = advFusionReactions
}</v>
      </c>
    </row>
    <row r="414" spans="1:12" x14ac:dyDescent="0.35">
      <c r="A414" t="s">
        <v>230</v>
      </c>
      <c r="B414">
        <f>_xlfn.FLOOR.MATH(VLOOKUP(Tbl_FusionPower[[#This Row],[FusionPower]],primary[[id]:[tier]],2,FALSE),1)</f>
        <v>12</v>
      </c>
      <c r="C414" t="s">
        <v>1135</v>
      </c>
      <c r="G414" t="str">
        <f t="shared" si="20"/>
        <v>FusionPower12</v>
      </c>
      <c r="L414" s="14" t="str">
        <f t="shared" si="19"/>
        <v>@PART[*]:HAS[#kiwiBranch[FusionPower],#kiwiTier[12]]:FOR[zKiwiTechTree]
{
    @TechRequired = exoticReactions
}</v>
      </c>
    </row>
    <row r="415" spans="1:12" x14ac:dyDescent="0.35">
      <c r="A415" t="s">
        <v>237</v>
      </c>
      <c r="B415">
        <f>_xlfn.FLOOR.MATH(VLOOKUP(Tbl_FusionPower[[#This Row],[FusionPower]],primary[[id]:[tier]],2,FALSE),1)</f>
        <v>13</v>
      </c>
      <c r="C415" t="s">
        <v>1135</v>
      </c>
      <c r="G415" t="str">
        <f t="shared" si="20"/>
        <v>FusionPower13</v>
      </c>
      <c r="L415" s="14" t="str">
        <f t="shared" si="19"/>
        <v>@PART[*]:HAS[#kiwiBranch[FusionPower],#kiwiTier[13]]:FOR[zKiwiTechTree]
{
    @TechRequired = quantumReactions
}</v>
      </c>
    </row>
    <row r="416" spans="1:12" x14ac:dyDescent="0.35">
      <c r="G416" t="str">
        <f t="shared" si="20"/>
        <v/>
      </c>
      <c r="L416" s="14" t="str">
        <f t="shared" si="19"/>
        <v/>
      </c>
    </row>
    <row r="417" spans="1:12" x14ac:dyDescent="0.35">
      <c r="G417" t="str">
        <f t="shared" si="20"/>
        <v/>
      </c>
      <c r="L417" s="14" t="str">
        <f t="shared" si="19"/>
        <v/>
      </c>
    </row>
    <row r="418" spans="1:12" x14ac:dyDescent="0.35">
      <c r="A418" t="s">
        <v>1136</v>
      </c>
      <c r="B418" t="s">
        <v>247</v>
      </c>
      <c r="C418" t="s">
        <v>1165</v>
      </c>
      <c r="G418" t="str">
        <f t="shared" si="20"/>
        <v>TitleTier</v>
      </c>
      <c r="L418" s="14" t="str">
        <f t="shared" si="19"/>
        <v/>
      </c>
    </row>
    <row r="419" spans="1:12" x14ac:dyDescent="0.35">
      <c r="A419" s="18" t="s">
        <v>0</v>
      </c>
      <c r="B419">
        <f>_xlfn.FLOOR.MATH(VLOOKUP(Tbl_FuelTankStandard[[#This Row],[FuelTankStandard]],primary[[id]:[tier]],2,FALSE),1)</f>
        <v>0</v>
      </c>
      <c r="C419" t="s">
        <v>1136</v>
      </c>
      <c r="G419" t="str">
        <f>_xlfn.CONCAT(C419,B419)</f>
        <v>FuelTankStandard0</v>
      </c>
      <c r="L419" s="14" t="str">
        <f t="shared" si="19"/>
        <v>@PART[*]:HAS[#kiwiBranch[FuelTankStandard],#kiwiTier[0]]:FOR[zKiwiTechTree]
{
    @TechRequired = start
}</v>
      </c>
    </row>
    <row r="420" spans="1:12" x14ac:dyDescent="0.35">
      <c r="A420" t="s">
        <v>994</v>
      </c>
      <c r="B420">
        <f>_xlfn.FLOOR.MATH(VLOOKUP(Tbl_FuelTankStandard[[#This Row],[FuelTankStandard]],primary[[id]:[tier]],2,FALSE),1)</f>
        <v>1</v>
      </c>
      <c r="C420" t="s">
        <v>1136</v>
      </c>
      <c r="G420" t="str">
        <f>_xlfn.CONCAT(C420,B420)</f>
        <v>FuelTankStandard1</v>
      </c>
      <c r="L420" s="14" t="str">
        <f t="shared" si="19"/>
        <v>@PART[*]:HAS[#kiwiBranch[FuelTankStandard],#kiwiTier[1]]:FOR[zKiwiTechTree]
{
    @TechRequired = primitiveConstruction
}</v>
      </c>
    </row>
    <row r="421" spans="1:12" x14ac:dyDescent="0.35">
      <c r="A421" t="s">
        <v>1012</v>
      </c>
      <c r="B421">
        <f>_xlfn.FLOOR.MATH(VLOOKUP(Tbl_FuelTankStandard[[#This Row],[FuelTankStandard]],primary[[id]:[tier]],2,FALSE),1)</f>
        <v>2</v>
      </c>
      <c r="C421" t="s">
        <v>1136</v>
      </c>
      <c r="G421" t="str">
        <f>_xlfn.CONCAT(C421,B421)</f>
        <v>FuelTankStandard2</v>
      </c>
      <c r="L421" s="14" t="str">
        <f t="shared" si="19"/>
        <v>@PART[*]:HAS[#kiwiBranch[FuelTankStandard],#kiwiTier[2]]:FOR[zKiwiTechTree]
{
    @TechRequired = prototypeFuelSystems
}</v>
      </c>
    </row>
    <row r="422" spans="1:12" x14ac:dyDescent="0.35">
      <c r="A422" t="s">
        <v>12</v>
      </c>
      <c r="B422">
        <f>_xlfn.FLOOR.MATH(VLOOKUP(Tbl_FuelTankStandard[[#This Row],[FuelTankStandard]],primary[[id]:[tier]],2,FALSE),1)</f>
        <v>3</v>
      </c>
      <c r="C422" t="s">
        <v>1136</v>
      </c>
      <c r="G422" t="str">
        <f>_xlfn.CONCAT(C422,B422)</f>
        <v>FuelTankStandard3</v>
      </c>
      <c r="L422" s="14" t="str">
        <f t="shared" si="19"/>
        <v>@PART[*]:HAS[#kiwiBranch[FuelTankStandard],#kiwiTier[3]]:FOR[zKiwiTechTree]
{
    @TechRequired = earlyFuelSystems
}</v>
      </c>
    </row>
    <row r="423" spans="1:12" x14ac:dyDescent="0.35">
      <c r="A423" t="s">
        <v>22</v>
      </c>
      <c r="B423">
        <f>_xlfn.FLOOR.MATH(VLOOKUP(Tbl_FuelTankStandard[[#This Row],[FuelTankStandard]],primary[[id]:[tier]],2,FALSE),1)</f>
        <v>4</v>
      </c>
      <c r="C423" t="s">
        <v>1136</v>
      </c>
      <c r="G423" t="str">
        <f>_xlfn.CONCAT(C423,B423)</f>
        <v>FuelTankStandard4</v>
      </c>
      <c r="L423" s="14" t="str">
        <f t="shared" si="19"/>
        <v>@PART[*]:HAS[#kiwiBranch[FuelTankStandard],#kiwiTier[4]]:FOR[zKiwiTechTree]
{
    @TechRequired = basicFuelSystems
}</v>
      </c>
    </row>
    <row r="424" spans="1:12" x14ac:dyDescent="0.35">
      <c r="A424" t="s">
        <v>37</v>
      </c>
      <c r="B424">
        <f>_xlfn.FLOOR.MATH(VLOOKUP(Tbl_FuelTankStandard[[#This Row],[FuelTankStandard]],primary[[id]:[tier]],2,FALSE),1)</f>
        <v>5</v>
      </c>
      <c r="C424" t="s">
        <v>1136</v>
      </c>
      <c r="G424" t="str">
        <f>_xlfn.CONCAT(C424,B424)</f>
        <v>FuelTankStandard5</v>
      </c>
      <c r="L424" s="14" t="str">
        <f t="shared" si="19"/>
        <v>@PART[*]:HAS[#kiwiBranch[FuelTankStandard],#kiwiTier[5]]:FOR[zKiwiTechTree]
{
    @TechRequired = fuelSystems
}</v>
      </c>
    </row>
    <row r="425" spans="1:12" x14ac:dyDescent="0.35">
      <c r="A425" t="s">
        <v>60</v>
      </c>
      <c r="B425">
        <f>_xlfn.FLOOR.MATH(VLOOKUP(Tbl_FuelTankStandard[[#This Row],[FuelTankStandard]],primary[[id]:[tier]],2,FALSE),1)</f>
        <v>6</v>
      </c>
      <c r="C425" t="s">
        <v>1136</v>
      </c>
      <c r="G425" t="str">
        <f>_xlfn.CONCAT(C425,B425)</f>
        <v>FuelTankStandard6</v>
      </c>
      <c r="L425" s="14" t="str">
        <f t="shared" si="19"/>
        <v>@PART[*]:HAS[#kiwiBranch[FuelTankStandard],#kiwiTier[6]]:FOR[zKiwiTechTree]
{
    @TechRequired = advFuelSystems
}</v>
      </c>
    </row>
    <row r="426" spans="1:12" x14ac:dyDescent="0.35">
      <c r="A426" t="s">
        <v>86</v>
      </c>
      <c r="B426">
        <f>_xlfn.FLOOR.MATH(VLOOKUP(Tbl_FuelTankStandard[[#This Row],[FuelTankStandard]],primary[[id]:[tier]],2,FALSE),1)</f>
        <v>7</v>
      </c>
      <c r="C426" t="s">
        <v>1136</v>
      </c>
      <c r="G426" t="str">
        <f>_xlfn.CONCAT(C426,B426)</f>
        <v>FuelTankStandard7</v>
      </c>
      <c r="L426" s="14" t="str">
        <f t="shared" si="19"/>
        <v>@PART[*]:HAS[#kiwiBranch[FuelTankStandard],#kiwiTier[7]]:FOR[zKiwiTechTree]
{
    @TechRequired = largeVolumeContainment
}</v>
      </c>
    </row>
    <row r="427" spans="1:12" x14ac:dyDescent="0.35">
      <c r="A427" t="s">
        <v>126</v>
      </c>
      <c r="B427">
        <f>_xlfn.FLOOR.MATH(VLOOKUP(Tbl_FuelTankStandard[[#This Row],[FuelTankStandard]],primary[[id]:[tier]],2,FALSE),1)</f>
        <v>8</v>
      </c>
      <c r="C427" t="s">
        <v>1136</v>
      </c>
      <c r="G427" t="str">
        <f>_xlfn.CONCAT(C427,B427)</f>
        <v>FuelTankStandard8</v>
      </c>
      <c r="L427" s="14" t="str">
        <f t="shared" si="19"/>
        <v>@PART[*]:HAS[#kiwiBranch[FuelTankStandard],#kiwiTier[8]]:FOR[zKiwiTechTree]
{
    @TechRequired = highPerformanceFuelSystems
}</v>
      </c>
    </row>
    <row r="428" spans="1:12" x14ac:dyDescent="0.35">
      <c r="A428" t="s">
        <v>155</v>
      </c>
      <c r="B428">
        <f>_xlfn.FLOOR.MATH(VLOOKUP(Tbl_FuelTankStandard[[#This Row],[FuelTankStandard]],primary[[id]:[tier]],2,FALSE),1)</f>
        <v>9</v>
      </c>
      <c r="C428" t="s">
        <v>1136</v>
      </c>
      <c r="G428" t="str">
        <f t="shared" ref="G428:G493" si="21">_xlfn.CONCAT(C428,B428)</f>
        <v>FuelTankStandard9</v>
      </c>
      <c r="L428" s="14" t="str">
        <f t="shared" si="19"/>
        <v>@PART[*]:HAS[#kiwiBranch[FuelTankStandard],#kiwiTier[9]]:FOR[zKiwiTechTree]
{
    @TechRequired = specializedFuelStorage
}</v>
      </c>
    </row>
    <row r="429" spans="1:12" x14ac:dyDescent="0.35">
      <c r="A429" t="s">
        <v>199</v>
      </c>
      <c r="B429">
        <f>_xlfn.FLOOR.MATH(VLOOKUP(Tbl_FuelTankStandard[[#This Row],[FuelTankStandard]],primary[[id]:[tier]],2,FALSE),1)</f>
        <v>10</v>
      </c>
      <c r="C429" t="s">
        <v>1136</v>
      </c>
      <c r="G429" t="str">
        <f t="shared" si="21"/>
        <v>FuelTankStandard10</v>
      </c>
      <c r="L429" s="14" t="str">
        <f t="shared" si="19"/>
        <v>@PART[*]:HAS[#kiwiBranch[FuelTankStandard],#kiwiTier[10]]:FOR[zKiwiTechTree]
{
    @TechRequired = exoticFuelStorage
}</v>
      </c>
    </row>
    <row r="430" spans="1:12" x14ac:dyDescent="0.35">
      <c r="A430" t="s">
        <v>221</v>
      </c>
      <c r="B430">
        <f>_xlfn.FLOOR.MATH(VLOOKUP(Tbl_FuelTankStandard[[#This Row],[FuelTankStandard]],primary[[id]:[tier]],2,FALSE),1)</f>
        <v>11</v>
      </c>
      <c r="C430" t="s">
        <v>1136</v>
      </c>
      <c r="G430" t="str">
        <f t="shared" si="21"/>
        <v>FuelTankStandard11</v>
      </c>
      <c r="L430" s="14" t="str">
        <f t="shared" si="19"/>
        <v>@PART[*]:HAS[#kiwiBranch[FuelTankStandard],#kiwiTier[11]]:FOR[zKiwiTechTree]
{
    @TechRequired = extremeFuelStorage
}</v>
      </c>
    </row>
    <row r="431" spans="1:12" x14ac:dyDescent="0.35">
      <c r="G431" t="str">
        <f t="shared" si="21"/>
        <v/>
      </c>
      <c r="L431" s="14" t="str">
        <f t="shared" si="19"/>
        <v/>
      </c>
    </row>
    <row r="432" spans="1:12" x14ac:dyDescent="0.35">
      <c r="G432" t="str">
        <f t="shared" si="21"/>
        <v/>
      </c>
      <c r="L432" s="14" t="str">
        <f t="shared" si="19"/>
        <v/>
      </c>
    </row>
    <row r="433" spans="1:12" x14ac:dyDescent="0.35">
      <c r="A433" t="s">
        <v>1137</v>
      </c>
      <c r="B433" t="s">
        <v>247</v>
      </c>
      <c r="C433" t="s">
        <v>1165</v>
      </c>
      <c r="G433" t="str">
        <f t="shared" si="21"/>
        <v>TitleTier</v>
      </c>
      <c r="L433" s="14" t="str">
        <f t="shared" si="19"/>
        <v/>
      </c>
    </row>
    <row r="434" spans="1:12" x14ac:dyDescent="0.35">
      <c r="A434" s="18" t="s">
        <v>23</v>
      </c>
      <c r="B434">
        <f>_xlfn.FLOOR.MATH(VLOOKUP(Tbl_FuelTankBalloon[[#This Row],[FuelTankBalloon]],primary[[id]:[tier]],2,FALSE),1)</f>
        <v>4</v>
      </c>
      <c r="C434" t="s">
        <v>1137</v>
      </c>
      <c r="G434" t="str">
        <f t="shared" si="21"/>
        <v>FuelTankBalloon4</v>
      </c>
      <c r="L434" s="14" t="str">
        <f t="shared" si="19"/>
        <v>@PART[*]:HAS[#kiwiBranch[FuelTankBalloon],#kiwiTier[4]]:FOR[zKiwiTechTree]
{
    @TechRequired = fuelLines
}</v>
      </c>
    </row>
    <row r="435" spans="1:12" x14ac:dyDescent="0.35">
      <c r="A435" t="s">
        <v>38</v>
      </c>
      <c r="B435">
        <f>_xlfn.FLOOR.MATH(VLOOKUP(Tbl_FuelTankBalloon[[#This Row],[FuelTankBalloon]],primary[[id]:[tier]],2,FALSE),1)</f>
        <v>5</v>
      </c>
      <c r="C435" t="s">
        <v>1137</v>
      </c>
      <c r="G435" t="str">
        <f t="shared" si="21"/>
        <v>FuelTankBalloon5</v>
      </c>
      <c r="L435" s="14" t="str">
        <f t="shared" si="19"/>
        <v>@PART[*]:HAS[#kiwiBranch[FuelTankBalloon],#kiwiTier[5]]:FOR[zKiwiTechTree]
{
    @TechRequired = flexibleFuelSolutions
}</v>
      </c>
    </row>
    <row r="436" spans="1:12" x14ac:dyDescent="0.35">
      <c r="A436" t="s">
        <v>61</v>
      </c>
      <c r="B436">
        <f>_xlfn.FLOOR.MATH(VLOOKUP(Tbl_FuelTankBalloon[[#This Row],[FuelTankBalloon]],primary[[id]:[tier]],2,FALSE),1)</f>
        <v>6</v>
      </c>
      <c r="C436" t="s">
        <v>1137</v>
      </c>
      <c r="G436" t="str">
        <f t="shared" si="21"/>
        <v>FuelTankBalloon6</v>
      </c>
      <c r="L436" s="14" t="str">
        <f t="shared" si="19"/>
        <v>@PART[*]:HAS[#kiwiBranch[FuelTankBalloon],#kiwiTier[6]]:FOR[zKiwiTechTree]
{
    @TechRequired = advancedFlexibleFuelSystems
}</v>
      </c>
    </row>
    <row r="437" spans="1:12" x14ac:dyDescent="0.35">
      <c r="A437" t="s">
        <v>203</v>
      </c>
      <c r="B437">
        <f>_xlfn.FLOOR.MATH(VLOOKUP(Tbl_FuelTankBalloon[[#This Row],[FuelTankBalloon]],primary[[id]:[tier]],2,FALSE),1)</f>
        <v>7</v>
      </c>
      <c r="C437" t="s">
        <v>1137</v>
      </c>
      <c r="G437" t="str">
        <f t="shared" si="21"/>
        <v>FuelTankBalloon7</v>
      </c>
      <c r="L437" s="14" t="str">
        <f t="shared" si="19"/>
        <v>@PART[*]:HAS[#kiwiBranch[FuelTankBalloon],#kiwiTier[7]]:FOR[zKiwiTechTree]
{
    @TechRequired = largeFlexibleFuelSystems
}</v>
      </c>
    </row>
    <row r="438" spans="1:12" x14ac:dyDescent="0.35">
      <c r="A438" t="s">
        <v>202</v>
      </c>
      <c r="B438">
        <f>_xlfn.FLOOR.MATH(VLOOKUP(Tbl_FuelTankBalloon[[#This Row],[FuelTankBalloon]],primary[[id]:[tier]],2,FALSE),1)</f>
        <v>8</v>
      </c>
      <c r="C438" t="s">
        <v>1137</v>
      </c>
      <c r="G438" t="str">
        <f t="shared" si="21"/>
        <v>FuelTankBalloon8</v>
      </c>
      <c r="L438" s="14" t="str">
        <f t="shared" si="19"/>
        <v>@PART[*]:HAS[#kiwiBranch[FuelTankBalloon],#kiwiTier[8]]:FOR[zKiwiTechTree]
{
    @TechRequired = hugeFlexibleFuelSystems
}</v>
      </c>
    </row>
    <row r="439" spans="1:12" x14ac:dyDescent="0.35">
      <c r="A439" t="s">
        <v>206</v>
      </c>
      <c r="B439">
        <f>_xlfn.FLOOR.MATH(VLOOKUP(Tbl_FuelTankBalloon[[#This Row],[FuelTankBalloon]],primary[[id]:[tier]],2,FALSE),1)</f>
        <v>9</v>
      </c>
      <c r="C439" t="s">
        <v>1137</v>
      </c>
      <c r="G439" t="str">
        <f t="shared" si="21"/>
        <v>FuelTankBalloon9</v>
      </c>
      <c r="L439" s="14" t="str">
        <f t="shared" si="19"/>
        <v>@PART[*]:HAS[#kiwiBranch[FuelTankBalloon],#kiwiTier[9]]:FOR[zKiwiTechTree]
{
    @TechRequired = highPerformanceFlexibleFuelSystems
}</v>
      </c>
    </row>
    <row r="440" spans="1:12" x14ac:dyDescent="0.35">
      <c r="A440" t="s">
        <v>199</v>
      </c>
      <c r="B440">
        <f>_xlfn.FLOOR.MATH(VLOOKUP(Tbl_FuelTankBalloon[[#This Row],[FuelTankBalloon]],primary[[id]:[tier]],2,FALSE),1)</f>
        <v>10</v>
      </c>
      <c r="C440" t="s">
        <v>1137</v>
      </c>
      <c r="G440" t="str">
        <f t="shared" si="21"/>
        <v>FuelTankBalloon10</v>
      </c>
      <c r="L440" s="14" t="str">
        <f t="shared" si="19"/>
        <v>@PART[*]:HAS[#kiwiBranch[FuelTankBalloon],#kiwiTier[10]]:FOR[zKiwiTechTree]
{
    @TechRequired = exoticFuelStorage
}</v>
      </c>
    </row>
    <row r="441" spans="1:12" x14ac:dyDescent="0.35">
      <c r="A441" t="s">
        <v>221</v>
      </c>
      <c r="B441">
        <f>_xlfn.FLOOR.MATH(VLOOKUP(Tbl_FuelTankBalloon[[#This Row],[FuelTankBalloon]],primary[[id]:[tier]],2,FALSE),1)</f>
        <v>11</v>
      </c>
      <c r="C441" t="s">
        <v>1137</v>
      </c>
      <c r="G441" t="str">
        <f t="shared" si="21"/>
        <v>FuelTankBalloon11</v>
      </c>
      <c r="L441" s="14" t="str">
        <f t="shared" si="19"/>
        <v>@PART[*]:HAS[#kiwiBranch[FuelTankBalloon],#kiwiTier[11]]:FOR[zKiwiTechTree]
{
    @TechRequired = extremeFuelStorage
}</v>
      </c>
    </row>
    <row r="442" spans="1:12" x14ac:dyDescent="0.35">
      <c r="G442" t="str">
        <f t="shared" si="21"/>
        <v/>
      </c>
      <c r="L442" s="14" t="str">
        <f t="shared" si="19"/>
        <v/>
      </c>
    </row>
    <row r="443" spans="1:12" x14ac:dyDescent="0.35">
      <c r="G443" t="str">
        <f t="shared" si="21"/>
        <v/>
      </c>
      <c r="L443" s="14" t="str">
        <f t="shared" si="19"/>
        <v/>
      </c>
    </row>
    <row r="444" spans="1:12" x14ac:dyDescent="0.35">
      <c r="A444" t="s">
        <v>1138</v>
      </c>
      <c r="B444" t="s">
        <v>247</v>
      </c>
      <c r="C444" t="s">
        <v>1165</v>
      </c>
      <c r="G444" t="str">
        <f t="shared" si="21"/>
        <v>TitleTier</v>
      </c>
      <c r="L444" s="14" t="str">
        <f t="shared" si="19"/>
        <v/>
      </c>
    </row>
    <row r="445" spans="1:12" x14ac:dyDescent="0.35">
      <c r="A445" s="18" t="s">
        <v>109</v>
      </c>
      <c r="B445">
        <f>_xlfn.FLOOR.MATH(VLOOKUP(Tbl_FuelTankNobleGas[[#This Row],[FuelTankNobleGas]],primary[[id]:[tier]],2,FALSE),1)</f>
        <v>7</v>
      </c>
      <c r="C445" t="s">
        <v>1138</v>
      </c>
      <c r="G445" t="str">
        <f t="shared" si="21"/>
        <v>FuelTankNobleGas7</v>
      </c>
      <c r="L445" s="14" t="str">
        <f t="shared" si="19"/>
        <v>@PART[*]:HAS[#kiwiBranch[FuelTankNobleGas],#kiwiTier[7]]:FOR[zKiwiTechTree]
{
    @TechRequired = nobleGasFuelSystems
}</v>
      </c>
    </row>
    <row r="446" spans="1:12" x14ac:dyDescent="0.35">
      <c r="A446" t="s">
        <v>193</v>
      </c>
      <c r="B446">
        <f>_xlfn.FLOOR.MATH(VLOOKUP(Tbl_FuelTankNobleGas[[#This Row],[FuelTankNobleGas]],primary[[id]:[tier]],2,FALSE),1)</f>
        <v>10</v>
      </c>
      <c r="C446" t="s">
        <v>1138</v>
      </c>
      <c r="G446" t="str">
        <f t="shared" si="21"/>
        <v>FuelTankNobleGas10</v>
      </c>
      <c r="L446" s="14" t="str">
        <f t="shared" si="19"/>
        <v>@PART[*]:HAS[#kiwiBranch[FuelTankNobleGas],#kiwiTier[10]]:FOR[zKiwiTechTree]
{
    @TechRequired = lithiumFuelSystems
}</v>
      </c>
    </row>
    <row r="447" spans="1:12" x14ac:dyDescent="0.35">
      <c r="G447" t="str">
        <f t="shared" si="21"/>
        <v/>
      </c>
      <c r="L447" s="14" t="str">
        <f t="shared" si="19"/>
        <v/>
      </c>
    </row>
    <row r="448" spans="1:12" x14ac:dyDescent="0.35">
      <c r="G448" t="str">
        <f t="shared" si="21"/>
        <v/>
      </c>
      <c r="L448" s="14" t="str">
        <f t="shared" si="19"/>
        <v/>
      </c>
    </row>
    <row r="449" spans="1:12" x14ac:dyDescent="0.35">
      <c r="A449" t="s">
        <v>1139</v>
      </c>
      <c r="B449" t="s">
        <v>247</v>
      </c>
      <c r="C449" t="s">
        <v>1165</v>
      </c>
      <c r="G449" t="str">
        <f t="shared" si="21"/>
        <v>TitleTier</v>
      </c>
      <c r="L449" s="14" t="str">
        <f t="shared" si="19"/>
        <v/>
      </c>
    </row>
    <row r="450" spans="1:12" x14ac:dyDescent="0.35">
      <c r="A450" s="18" t="s">
        <v>106</v>
      </c>
      <c r="B450">
        <f>_xlfn.FLOOR.MATH(VLOOKUP(Tbl_FuelTankNuclear[[#This Row],[FuelTankNuclear]],primary[[id]:[tier]],2,FALSE),1)</f>
        <v>7</v>
      </c>
      <c r="C450" t="s">
        <v>1139</v>
      </c>
      <c r="G450" t="str">
        <f t="shared" si="21"/>
        <v>FuelTankNuclear7</v>
      </c>
      <c r="L450" s="14" t="str">
        <f t="shared" si="19"/>
        <v>@PART[*]:HAS[#kiwiBranch[FuelTankNuclear],#kiwiTier[7]]:FOR[zKiwiTechTree]
{
    @TechRequired = nuclearFuelSystems
}</v>
      </c>
    </row>
    <row r="451" spans="1:12" x14ac:dyDescent="0.35">
      <c r="G451" t="str">
        <f t="shared" si="21"/>
        <v/>
      </c>
      <c r="L451" s="14" t="str">
        <f t="shared" si="19"/>
        <v/>
      </c>
    </row>
    <row r="452" spans="1:12" x14ac:dyDescent="0.35">
      <c r="G452" t="str">
        <f t="shared" si="21"/>
        <v/>
      </c>
      <c r="L452" s="14" t="str">
        <f t="shared" si="19"/>
        <v/>
      </c>
    </row>
    <row r="453" spans="1:12" x14ac:dyDescent="0.35">
      <c r="A453" t="s">
        <v>1146</v>
      </c>
      <c r="B453" t="s">
        <v>247</v>
      </c>
      <c r="C453" t="s">
        <v>1165</v>
      </c>
      <c r="G453" t="str">
        <f t="shared" si="21"/>
        <v>TitleTier</v>
      </c>
      <c r="L453" s="14" t="str">
        <f t="shared" si="19"/>
        <v/>
      </c>
    </row>
    <row r="454" spans="1:12" x14ac:dyDescent="0.35">
      <c r="A454" s="18" t="s">
        <v>0</v>
      </c>
      <c r="B454">
        <f>_xlfn.FLOOR.MATH(VLOOKUP(Tbl_ProbesSatellite[[#This Row],[ProbesSatellite]],primary[[id]:[tier]],2,FALSE),1)</f>
        <v>0</v>
      </c>
      <c r="C454" t="s">
        <v>1146</v>
      </c>
      <c r="G454" t="str">
        <f t="shared" si="21"/>
        <v>ProbesSatellite0</v>
      </c>
      <c r="L454" s="14" t="str">
        <f t="shared" si="19"/>
        <v>@PART[*]:HAS[#kiwiBranch[ProbesSatellite],#kiwiTier[0]]:FOR[zKiwiTechTree]
{
    @TechRequired = start
}</v>
      </c>
    </row>
    <row r="455" spans="1:12" x14ac:dyDescent="0.35">
      <c r="A455" t="s">
        <v>120</v>
      </c>
      <c r="B455">
        <f>_xlfn.FLOOR.MATH(VLOOKUP(Tbl_ProbesSatellite[[#This Row],[ProbesSatellite]],primary[[id]:[tier]],2,FALSE),1)</f>
        <v>1</v>
      </c>
      <c r="C455" t="s">
        <v>1146</v>
      </c>
      <c r="G455" t="str">
        <f t="shared" si="21"/>
        <v>ProbesSatellite1</v>
      </c>
      <c r="L455" s="14" t="str">
        <f t="shared" si="19"/>
        <v>@PART[*]:HAS[#kiwiBranch[ProbesSatellite],#kiwiTier[1]]:FOR[zKiwiTechTree]
{
    @TechRequired = algebra
}</v>
      </c>
    </row>
    <row r="456" spans="1:12" x14ac:dyDescent="0.35">
      <c r="A456" t="s">
        <v>7</v>
      </c>
      <c r="B456">
        <f>_xlfn.FLOOR.MATH(VLOOKUP(Tbl_ProbesSatellite[[#This Row],[ProbesSatellite]],primary[[id]:[tier]],2,FALSE),1)</f>
        <v>2</v>
      </c>
      <c r="C456" t="s">
        <v>1146</v>
      </c>
      <c r="G456" t="str">
        <f t="shared" si="21"/>
        <v>ProbesSatellite2</v>
      </c>
      <c r="L456" s="14" t="str">
        <f t="shared" si="19"/>
        <v>@PART[*]:HAS[#kiwiBranch[ProbesSatellite],#kiwiTier[2]]:FOR[zKiwiTechTree]
{
    @TechRequired = engineering101
}</v>
      </c>
    </row>
    <row r="457" spans="1:12" x14ac:dyDescent="0.35">
      <c r="A457" t="s">
        <v>1013</v>
      </c>
      <c r="B457">
        <f>_xlfn.FLOOR.MATH(VLOOKUP(Tbl_ProbesSatellite[[#This Row],[ProbesSatellite]],primary[[id]:[tier]],2,FALSE),1)</f>
        <v>3</v>
      </c>
      <c r="C457" t="s">
        <v>1146</v>
      </c>
      <c r="G457" t="str">
        <f t="shared" si="21"/>
        <v>ProbesSatellite3</v>
      </c>
      <c r="L457" s="14" t="str">
        <f t="shared" si="19"/>
        <v>@PART[*]:HAS[#kiwiBranch[ProbesSatellite],#kiwiTier[3]]:FOR[zKiwiTechTree]
{
    @TechRequired = prototypeSatellites
}</v>
      </c>
    </row>
    <row r="458" spans="1:12" x14ac:dyDescent="0.35">
      <c r="A458" t="s">
        <v>1014</v>
      </c>
      <c r="B458">
        <f>_xlfn.FLOOR.MATH(VLOOKUP(Tbl_ProbesSatellite[[#This Row],[ProbesSatellite]],primary[[id]:[tier]],2,FALSE),1)</f>
        <v>4</v>
      </c>
      <c r="C458" t="s">
        <v>1146</v>
      </c>
      <c r="G458" t="str">
        <f t="shared" si="21"/>
        <v>ProbesSatellite4</v>
      </c>
      <c r="L458" s="14" t="str">
        <f t="shared" si="19"/>
        <v>@PART[*]:HAS[#kiwiBranch[ProbesSatellite],#kiwiTier[4]]:FOR[zKiwiTechTree]
{
    @TechRequired = basicSatellites
}</v>
      </c>
    </row>
    <row r="459" spans="1:12" x14ac:dyDescent="0.35">
      <c r="A459" t="s">
        <v>1015</v>
      </c>
      <c r="B459">
        <f>_xlfn.FLOOR.MATH(VLOOKUP(Tbl_ProbesSatellite[[#This Row],[ProbesSatellite]],primary[[id]:[tier]],2,FALSE),1)</f>
        <v>5</v>
      </c>
      <c r="C459" t="s">
        <v>1146</v>
      </c>
      <c r="G459" t="str">
        <f t="shared" si="21"/>
        <v>ProbesSatellite5</v>
      </c>
      <c r="L459" s="14" t="str">
        <f t="shared" si="19"/>
        <v>@PART[*]:HAS[#kiwiBranch[ProbesSatellite],#kiwiTier[5]]:FOR[zKiwiTechTree]
{
    @TechRequired = earlySatellites
}</v>
      </c>
    </row>
    <row r="460" spans="1:12" x14ac:dyDescent="0.35">
      <c r="A460" t="s">
        <v>74</v>
      </c>
      <c r="B460">
        <f>_xlfn.FLOOR.MATH(VLOOKUP(Tbl_ProbesSatellite[[#This Row],[ProbesSatellite]],primary[[id]:[tier]],2,FALSE),1)</f>
        <v>6</v>
      </c>
      <c r="C460" t="s">
        <v>1146</v>
      </c>
      <c r="G460" t="str">
        <f t="shared" si="21"/>
        <v>ProbesSatellite6</v>
      </c>
      <c r="L460" s="14" t="str">
        <f t="shared" si="19"/>
        <v>@PART[*]:HAS[#kiwiBranch[ProbesSatellite],#kiwiTier[6]]:FOR[zKiwiTechTree]
{
    @TechRequired = communicationSatellites
}</v>
      </c>
    </row>
    <row r="461" spans="1:12" x14ac:dyDescent="0.35">
      <c r="A461" t="s">
        <v>99</v>
      </c>
      <c r="B461">
        <f>_xlfn.FLOOR.MATH(VLOOKUP(Tbl_ProbesSatellite[[#This Row],[ProbesSatellite]],primary[[id]:[tier]],2,FALSE),1)</f>
        <v>7</v>
      </c>
      <c r="C461" t="s">
        <v>1146</v>
      </c>
      <c r="G461" t="str">
        <f t="shared" si="21"/>
        <v>ProbesSatellite7</v>
      </c>
      <c r="L461" s="14" t="str">
        <f t="shared" si="19"/>
        <v>@PART[*]:HAS[#kiwiBranch[ProbesSatellite],#kiwiTier[7]]:FOR[zKiwiTechTree]
{
    @TechRequired = unmannedTech
}</v>
      </c>
    </row>
    <row r="462" spans="1:12" x14ac:dyDescent="0.35">
      <c r="A462" t="s">
        <v>140</v>
      </c>
      <c r="B462">
        <f>_xlfn.FLOOR.MATH(VLOOKUP(Tbl_ProbesSatellite[[#This Row],[ProbesSatellite]],primary[[id]:[tier]],2,FALSE),1)</f>
        <v>8</v>
      </c>
      <c r="C462" t="s">
        <v>1146</v>
      </c>
      <c r="G462" t="str">
        <f t="shared" si="21"/>
        <v>ProbesSatellite8</v>
      </c>
      <c r="L462" s="14" t="str">
        <f t="shared" si="19"/>
        <v>@PART[*]:HAS[#kiwiBranch[ProbesSatellite],#kiwiTier[8]]:FOR[zKiwiTechTree]
{
    @TechRequired = advUnmanned
}</v>
      </c>
    </row>
    <row r="463" spans="1:12" x14ac:dyDescent="0.35">
      <c r="A463" t="s">
        <v>174</v>
      </c>
      <c r="B463">
        <f>_xlfn.FLOOR.MATH(VLOOKUP(Tbl_ProbesSatellite[[#This Row],[ProbesSatellite]],primary[[id]:[tier]],2,FALSE),1)</f>
        <v>9</v>
      </c>
      <c r="C463" t="s">
        <v>1146</v>
      </c>
      <c r="G463" t="str">
        <f t="shared" si="21"/>
        <v>ProbesSatellite9</v>
      </c>
      <c r="L463" s="14" t="str">
        <f t="shared" si="19"/>
        <v>@PART[*]:HAS[#kiwiBranch[ProbesSatellite],#kiwiTier[9]]:FOR[zKiwiTechTree]
{
    @TechRequired = largeUnmanned
}</v>
      </c>
    </row>
    <row r="464" spans="1:12" x14ac:dyDescent="0.35">
      <c r="A464" t="s">
        <v>175</v>
      </c>
      <c r="B464">
        <f>_xlfn.FLOOR.MATH(VLOOKUP(Tbl_ProbesSatellite[[#This Row],[ProbesSatellite]],primary[[id]:[tier]],2,FALSE),1)</f>
        <v>10</v>
      </c>
      <c r="C464" t="s">
        <v>1146</v>
      </c>
      <c r="G464" t="str">
        <f t="shared" si="21"/>
        <v>ProbesSatellite10</v>
      </c>
      <c r="L464" s="14" t="str">
        <f t="shared" si="19"/>
        <v>@PART[*]:HAS[#kiwiBranch[ProbesSatellite],#kiwiTier[10]]:FOR[zKiwiTechTree]
{
    @TechRequired = artificialIntelligence
}</v>
      </c>
    </row>
    <row r="465" spans="1:12" x14ac:dyDescent="0.35">
      <c r="A465" t="s">
        <v>1517</v>
      </c>
      <c r="B465">
        <f>_xlfn.FLOOR.MATH(VLOOKUP(Tbl_ProbesSatellite[[#This Row],[ProbesSatellite]],primary[[id]:[tier]],2,FALSE),1)</f>
        <v>11</v>
      </c>
      <c r="C465" t="s">
        <v>1146</v>
      </c>
      <c r="G465" t="str">
        <f t="shared" ref="G465" si="22">_xlfn.CONCAT(C465,B465)</f>
        <v>ProbesSatellite11</v>
      </c>
      <c r="L465" s="14" t="str">
        <f t="shared" ref="L465:L528" si="23">IF(ISNUMBER(B465)=TRUE,_xlfn.CONCAT("@PART[*]:HAS[#kiwiBranch[",C465,"],#kiwiTier[",B465,"]]:FOR[zKiwiTechTree]",CHAR(10),"{",CHAR(10),"    @TechRequired = ",A465,CHAR(10),"}"),"")</f>
        <v>@PART[*]:HAS[#kiwiBranch[ProbesSatellite],#kiwiTier[11]]:FOR[zKiwiTechTree]
{
    @TechRequired = artificialConsciousness
}</v>
      </c>
    </row>
    <row r="466" spans="1:12" x14ac:dyDescent="0.35">
      <c r="G466" t="str">
        <f t="shared" si="21"/>
        <v/>
      </c>
      <c r="L466" s="14" t="str">
        <f t="shared" si="23"/>
        <v/>
      </c>
    </row>
    <row r="467" spans="1:12" x14ac:dyDescent="0.35">
      <c r="G467" t="str">
        <f t="shared" si="21"/>
        <v/>
      </c>
      <c r="L467" s="14" t="str">
        <f t="shared" si="23"/>
        <v/>
      </c>
    </row>
    <row r="468" spans="1:12" x14ac:dyDescent="0.35">
      <c r="A468" t="s">
        <v>1147</v>
      </c>
      <c r="B468" t="s">
        <v>247</v>
      </c>
      <c r="C468" t="s">
        <v>1165</v>
      </c>
      <c r="G468" t="str">
        <f t="shared" si="21"/>
        <v>TitleTier</v>
      </c>
      <c r="L468" s="14" t="str">
        <f t="shared" si="23"/>
        <v/>
      </c>
    </row>
    <row r="469" spans="1:12" x14ac:dyDescent="0.35">
      <c r="A469" s="18" t="s">
        <v>0</v>
      </c>
      <c r="B469">
        <f>_xlfn.FLOOR.MATH(VLOOKUP(Tbl_ProbesAvionics[[#This Row],[ProbesAvionics]],primary[[id]:[tier]],2,FALSE),1)</f>
        <v>0</v>
      </c>
      <c r="C469" t="s">
        <v>1147</v>
      </c>
      <c r="G469" t="str">
        <f t="shared" si="21"/>
        <v>ProbesAvionics0</v>
      </c>
      <c r="L469" s="14" t="str">
        <f t="shared" si="23"/>
        <v>@PART[*]:HAS[#kiwiBranch[ProbesAvionics],#kiwiTier[0]]:FOR[zKiwiTechTree]
{
    @TechRequired = start
}</v>
      </c>
    </row>
    <row r="470" spans="1:12" x14ac:dyDescent="0.35">
      <c r="A470" t="s">
        <v>120</v>
      </c>
      <c r="B470">
        <f>_xlfn.FLOOR.MATH(VLOOKUP(Tbl_ProbesAvionics[[#This Row],[ProbesAvionics]],primary[[id]:[tier]],2,FALSE),1)</f>
        <v>1</v>
      </c>
      <c r="C470" t="s">
        <v>1147</v>
      </c>
      <c r="G470" t="str">
        <f t="shared" si="21"/>
        <v>ProbesAvionics1</v>
      </c>
      <c r="L470" s="14" t="str">
        <f t="shared" si="23"/>
        <v>@PART[*]:HAS[#kiwiBranch[ProbesAvionics],#kiwiTier[1]]:FOR[zKiwiTechTree]
{
    @TechRequired = algebra
}</v>
      </c>
    </row>
    <row r="471" spans="1:12" x14ac:dyDescent="0.35">
      <c r="A471" t="s">
        <v>7</v>
      </c>
      <c r="B471">
        <f>_xlfn.FLOOR.MATH(VLOOKUP(Tbl_ProbesAvionics[[#This Row],[ProbesAvionics]],primary[[id]:[tier]],2,FALSE),1)</f>
        <v>2</v>
      </c>
      <c r="C471" t="s">
        <v>1147</v>
      </c>
      <c r="G471" t="str">
        <f t="shared" si="21"/>
        <v>ProbesAvionics2</v>
      </c>
      <c r="L471" s="14" t="str">
        <f t="shared" si="23"/>
        <v>@PART[*]:HAS[#kiwiBranch[ProbesAvionics],#kiwiTier[2]]:FOR[zKiwiTechTree]
{
    @TechRequired = engineering101
}</v>
      </c>
    </row>
    <row r="472" spans="1:12" x14ac:dyDescent="0.35">
      <c r="A472" t="s">
        <v>1013</v>
      </c>
      <c r="B472">
        <f>_xlfn.FLOOR.MATH(VLOOKUP(Tbl_ProbesAvionics[[#This Row],[ProbesAvionics]],primary[[id]:[tier]],2,FALSE),1)</f>
        <v>3</v>
      </c>
      <c r="C472" t="s">
        <v>1147</v>
      </c>
      <c r="G472" t="str">
        <f t="shared" si="21"/>
        <v>ProbesAvionics3</v>
      </c>
      <c r="L472" s="14" t="str">
        <f t="shared" si="23"/>
        <v>@PART[*]:HAS[#kiwiBranch[ProbesAvionics],#kiwiTier[3]]:FOR[zKiwiTechTree]
{
    @TechRequired = prototypeSatellites
}</v>
      </c>
    </row>
    <row r="473" spans="1:12" x14ac:dyDescent="0.35">
      <c r="A473" t="s">
        <v>452</v>
      </c>
      <c r="B473">
        <f>_xlfn.FLOOR.MATH(VLOOKUP(Tbl_ProbesAvionics[[#This Row],[ProbesAvionics]],primary[[id]:[tier]],2,FALSE),1)</f>
        <v>4</v>
      </c>
      <c r="C473" t="s">
        <v>1147</v>
      </c>
      <c r="G473" t="str">
        <f t="shared" si="21"/>
        <v>ProbesAvionics4</v>
      </c>
      <c r="L473" s="14" t="str">
        <f t="shared" si="23"/>
        <v>@PART[*]:HAS[#kiwiBranch[ProbesAvionics],#kiwiTier[4]]:FOR[zKiwiTechTree]
{
    @TechRequired = avionics
}</v>
      </c>
    </row>
    <row r="474" spans="1:12" x14ac:dyDescent="0.35">
      <c r="A474" t="s">
        <v>453</v>
      </c>
      <c r="B474">
        <f>_xlfn.FLOOR.MATH(VLOOKUP(Tbl_ProbesAvionics[[#This Row],[ProbesAvionics]],primary[[id]:[tier]],2,FALSE),1)</f>
        <v>6</v>
      </c>
      <c r="C474" t="s">
        <v>1147</v>
      </c>
      <c r="G474" t="str">
        <f t="shared" si="21"/>
        <v>ProbesAvionics6</v>
      </c>
      <c r="L474" s="14" t="str">
        <f t="shared" si="23"/>
        <v>@PART[*]:HAS[#kiwiBranch[ProbesAvionics],#kiwiTier[6]]:FOR[zKiwiTechTree]
{
    @TechRequired = advancedAvionics
}</v>
      </c>
    </row>
    <row r="475" spans="1:12" x14ac:dyDescent="0.35">
      <c r="A475" t="s">
        <v>141</v>
      </c>
      <c r="B475">
        <f>_xlfn.FLOOR.MATH(VLOOKUP(Tbl_ProbesAvionics[[#This Row],[ProbesAvionics]],primary[[id]:[tier]],2,FALSE),1)</f>
        <v>8</v>
      </c>
      <c r="C475" t="s">
        <v>1147</v>
      </c>
      <c r="G475" t="str">
        <f t="shared" si="21"/>
        <v>ProbesAvionics8</v>
      </c>
      <c r="L475" s="14" t="str">
        <f t="shared" si="23"/>
        <v>@PART[*]:HAS[#kiwiBranch[ProbesAvionics],#kiwiTier[8]]:FOR[zKiwiTechTree]
{
    @TechRequired = automation
}</v>
      </c>
    </row>
    <row r="476" spans="1:12" x14ac:dyDescent="0.35">
      <c r="A476" t="s">
        <v>173</v>
      </c>
      <c r="B476">
        <f>_xlfn.FLOOR.MATH(VLOOKUP(Tbl_ProbesAvionics[[#This Row],[ProbesAvionics]],primary[[id]:[tier]],2,FALSE),1)</f>
        <v>9</v>
      </c>
      <c r="C476" t="s">
        <v>1147</v>
      </c>
      <c r="G476" t="str">
        <f t="shared" si="21"/>
        <v>ProbesAvionics9</v>
      </c>
      <c r="L476" s="14" t="str">
        <f t="shared" si="23"/>
        <v>@PART[*]:HAS[#kiwiBranch[ProbesAvionics],#kiwiTier[9]]:FOR[zKiwiTechTree]
{
    @TechRequired = mechatronics
}</v>
      </c>
    </row>
    <row r="477" spans="1:12" x14ac:dyDescent="0.35">
      <c r="A477" t="s">
        <v>175</v>
      </c>
      <c r="B477">
        <f>_xlfn.FLOOR.MATH(VLOOKUP(Tbl_ProbesAvionics[[#This Row],[ProbesAvionics]],primary[[id]:[tier]],2,FALSE),1)</f>
        <v>10</v>
      </c>
      <c r="C477" t="s">
        <v>1147</v>
      </c>
      <c r="G477" t="str">
        <f t="shared" si="21"/>
        <v>ProbesAvionics10</v>
      </c>
      <c r="L477" s="14" t="str">
        <f t="shared" si="23"/>
        <v>@PART[*]:HAS[#kiwiBranch[ProbesAvionics],#kiwiTier[10]]:FOR[zKiwiTechTree]
{
    @TechRequired = artificialIntelligence
}</v>
      </c>
    </row>
    <row r="478" spans="1:12" x14ac:dyDescent="0.35">
      <c r="A478" t="s">
        <v>1517</v>
      </c>
      <c r="B478">
        <f>_xlfn.FLOOR.MATH(VLOOKUP(Tbl_ProbesAvionics[[#This Row],[ProbesAvionics]],primary[[id]:[tier]],2,FALSE),1)</f>
        <v>11</v>
      </c>
      <c r="C478" t="s">
        <v>1147</v>
      </c>
      <c r="G478" t="str">
        <f t="shared" ref="G478" si="24">_xlfn.CONCAT(C478,B478)</f>
        <v>ProbesAvionics11</v>
      </c>
      <c r="L478" s="14" t="str">
        <f t="shared" si="23"/>
        <v>@PART[*]:HAS[#kiwiBranch[ProbesAvionics],#kiwiTier[11]]:FOR[zKiwiTechTree]
{
    @TechRequired = artificialConsciousness
}</v>
      </c>
    </row>
    <row r="479" spans="1:12" x14ac:dyDescent="0.35">
      <c r="G479" t="str">
        <f t="shared" si="21"/>
        <v/>
      </c>
      <c r="L479" s="14" t="str">
        <f t="shared" si="23"/>
        <v/>
      </c>
    </row>
    <row r="480" spans="1:12" x14ac:dyDescent="0.35">
      <c r="G480" t="str">
        <f t="shared" si="21"/>
        <v/>
      </c>
      <c r="L480" s="14" t="str">
        <f t="shared" si="23"/>
        <v/>
      </c>
    </row>
    <row r="481" spans="1:12" x14ac:dyDescent="0.35">
      <c r="A481" t="s">
        <v>1148</v>
      </c>
      <c r="B481" t="s">
        <v>247</v>
      </c>
      <c r="C481" t="s">
        <v>1165</v>
      </c>
      <c r="G481" t="str">
        <f t="shared" si="21"/>
        <v>TitleTier</v>
      </c>
      <c r="L481" s="14" t="str">
        <f t="shared" si="23"/>
        <v/>
      </c>
    </row>
    <row r="482" spans="1:12" x14ac:dyDescent="0.35">
      <c r="A482" s="18" t="s">
        <v>0</v>
      </c>
      <c r="B482">
        <f>_xlfn.FLOOR.MATH(VLOOKUP(Tbl_Antenna[[#This Row],[Antenna]],primary[[id]:[tier]],2,FALSE),1)</f>
        <v>0</v>
      </c>
      <c r="C482" t="s">
        <v>1148</v>
      </c>
      <c r="G482" t="str">
        <f t="shared" si="21"/>
        <v>Antenna0</v>
      </c>
      <c r="L482" s="14" t="str">
        <f t="shared" si="23"/>
        <v>@PART[*]:HAS[#kiwiBranch[Antenna],#kiwiTier[0]]:FOR[zKiwiTechTree]
{
    @TechRequired = start
}</v>
      </c>
    </row>
    <row r="483" spans="1:12" x14ac:dyDescent="0.35">
      <c r="A483" t="s">
        <v>120</v>
      </c>
      <c r="B483">
        <f>_xlfn.FLOOR.MATH(VLOOKUP(Tbl_Antenna[[#This Row],[Antenna]],primary[[id]:[tier]],2,FALSE),1)</f>
        <v>1</v>
      </c>
      <c r="C483" t="s">
        <v>1148</v>
      </c>
      <c r="G483" t="str">
        <f t="shared" si="21"/>
        <v>Antenna1</v>
      </c>
      <c r="L483" s="14" t="str">
        <f t="shared" si="23"/>
        <v>@PART[*]:HAS[#kiwiBranch[Antenna],#kiwiTier[1]]:FOR[zKiwiTechTree]
{
    @TechRequired = algebra
}</v>
      </c>
    </row>
    <row r="484" spans="1:12" x14ac:dyDescent="0.35">
      <c r="A484" t="s">
        <v>7</v>
      </c>
      <c r="B484">
        <f>_xlfn.FLOOR.MATH(VLOOKUP(Tbl_Antenna[[#This Row],[Antenna]],primary[[id]:[tier]],2,FALSE),1)</f>
        <v>2</v>
      </c>
      <c r="C484" t="s">
        <v>1148</v>
      </c>
      <c r="G484" t="str">
        <f t="shared" si="21"/>
        <v>Antenna2</v>
      </c>
      <c r="L484" s="14" t="str">
        <f t="shared" si="23"/>
        <v>@PART[*]:HAS[#kiwiBranch[Antenna],#kiwiTier[2]]:FOR[zKiwiTechTree]
{
    @TechRequired = engineering101
}</v>
      </c>
    </row>
    <row r="485" spans="1:12" x14ac:dyDescent="0.35">
      <c r="A485" t="s">
        <v>1013</v>
      </c>
      <c r="B485">
        <f>_xlfn.FLOOR.MATH(VLOOKUP(Tbl_Antenna[[#This Row],[Antenna]],primary[[id]:[tier]],2,FALSE),1)</f>
        <v>3</v>
      </c>
      <c r="C485" t="s">
        <v>1148</v>
      </c>
      <c r="G485" t="str">
        <f t="shared" si="21"/>
        <v>Antenna3</v>
      </c>
      <c r="L485" s="14" t="str">
        <f t="shared" si="23"/>
        <v>@PART[*]:HAS[#kiwiBranch[Antenna],#kiwiTier[3]]:FOR[zKiwiTechTree]
{
    @TechRequired = prototypeSatellites
}</v>
      </c>
    </row>
    <row r="486" spans="1:12" x14ac:dyDescent="0.35">
      <c r="A486" t="s">
        <v>456</v>
      </c>
      <c r="B486">
        <f>_xlfn.FLOOR.MATH(VLOOKUP(Tbl_Antenna[[#This Row],[Antenna]],primary[[id]:[tier]],2,FALSE),1)</f>
        <v>4</v>
      </c>
      <c r="C486" t="s">
        <v>1148</v>
      </c>
      <c r="G486" t="str">
        <f t="shared" si="21"/>
        <v>Antenna4</v>
      </c>
      <c r="L486" s="14" t="str">
        <f t="shared" si="23"/>
        <v>@PART[*]:HAS[#kiwiBranch[Antenna],#kiwiTier[4]]:FOR[zKiwiTechTree]
{
    @TechRequired = antennaArrays
}</v>
      </c>
    </row>
    <row r="487" spans="1:12" x14ac:dyDescent="0.35">
      <c r="A487" t="s">
        <v>457</v>
      </c>
      <c r="B487">
        <f>_xlfn.FLOOR.MATH(VLOOKUP(Tbl_Antenna[[#This Row],[Antenna]],primary[[id]:[tier]],2,FALSE),1)</f>
        <v>5</v>
      </c>
      <c r="C487" t="s">
        <v>1148</v>
      </c>
      <c r="G487" t="str">
        <f t="shared" si="21"/>
        <v>Antenna5</v>
      </c>
      <c r="L487" s="14" t="str">
        <f t="shared" si="23"/>
        <v>@PART[*]:HAS[#kiwiBranch[Antenna],#kiwiTier[5]]:FOR[zKiwiTechTree]
{
    @TechRequired = parabolicAntennas
}</v>
      </c>
    </row>
    <row r="488" spans="1:12" x14ac:dyDescent="0.35">
      <c r="A488" t="s">
        <v>142</v>
      </c>
      <c r="B488">
        <f>_xlfn.FLOOR.MATH(VLOOKUP(Tbl_Antenna[[#This Row],[Antenna]],primary[[id]:[tier]],2,FALSE),1)</f>
        <v>6</v>
      </c>
      <c r="C488" t="s">
        <v>1148</v>
      </c>
      <c r="G488" t="str">
        <f t="shared" si="21"/>
        <v>Antenna6</v>
      </c>
      <c r="L488" s="14" t="str">
        <f t="shared" si="23"/>
        <v>@PART[*]:HAS[#kiwiBranch[Antenna],#kiwiTier[6]]:FOR[zKiwiTechTree]
{
    @TechRequired = lowGainCommunications
}</v>
      </c>
    </row>
    <row r="489" spans="1:12" x14ac:dyDescent="0.35">
      <c r="A489" t="s">
        <v>98</v>
      </c>
      <c r="B489">
        <f>_xlfn.FLOOR.MATH(VLOOKUP(Tbl_Antenna[[#This Row],[Antenna]],primary[[id]:[tier]],2,FALSE),1)</f>
        <v>7</v>
      </c>
      <c r="C489" t="s">
        <v>1148</v>
      </c>
      <c r="G489" t="str">
        <f t="shared" si="21"/>
        <v>Antenna7</v>
      </c>
      <c r="L489" s="14" t="str">
        <f t="shared" si="23"/>
        <v>@PART[*]:HAS[#kiwiBranch[Antenna],#kiwiTier[7]]:FOR[zKiwiTechTree]
{
    @TechRequired = highGainCommunications
}</v>
      </c>
    </row>
    <row r="490" spans="1:12" x14ac:dyDescent="0.35">
      <c r="A490" t="s">
        <v>139</v>
      </c>
      <c r="B490">
        <f>_xlfn.FLOOR.MATH(VLOOKUP(Tbl_Antenna[[#This Row],[Antenna]],primary[[id]:[tier]],2,FALSE),1)</f>
        <v>8</v>
      </c>
      <c r="C490" t="s">
        <v>1148</v>
      </c>
      <c r="G490" t="str">
        <f t="shared" si="21"/>
        <v>Antenna8</v>
      </c>
      <c r="L490" s="14" t="str">
        <f t="shared" si="23"/>
        <v>@PART[*]:HAS[#kiwiBranch[Antenna],#kiwiTier[8]]:FOR[zKiwiTechTree]
{
    @TechRequired = signalProcessing
}</v>
      </c>
    </row>
    <row r="491" spans="1:12" x14ac:dyDescent="0.35">
      <c r="A491" t="s">
        <v>171</v>
      </c>
      <c r="B491">
        <f>_xlfn.FLOOR.MATH(VLOOKUP(Tbl_Antenna[[#This Row],[Antenna]],primary[[id]:[tier]],2,FALSE),1)</f>
        <v>9</v>
      </c>
      <c r="C491" t="s">
        <v>1148</v>
      </c>
      <c r="G491" t="str">
        <f t="shared" si="21"/>
        <v>Antenna9</v>
      </c>
      <c r="L491" s="14" t="str">
        <f t="shared" si="23"/>
        <v>@PART[*]:HAS[#kiwiBranch[Antenna],#kiwiTier[9]]:FOR[zKiwiTechTree]
{
    @TechRequired = digitalSignalProcessing
}</v>
      </c>
    </row>
    <row r="492" spans="1:12" x14ac:dyDescent="0.35">
      <c r="A492" t="s">
        <v>209</v>
      </c>
      <c r="B492">
        <f>_xlfn.FLOOR.MATH(VLOOKUP(Tbl_Antenna[[#This Row],[Antenna]],primary[[id]:[tier]],2,FALSE),1)</f>
        <v>10</v>
      </c>
      <c r="C492" t="s">
        <v>1148</v>
      </c>
      <c r="G492" t="str">
        <f t="shared" si="21"/>
        <v>Antenna10</v>
      </c>
      <c r="L492" s="14" t="str">
        <f t="shared" si="23"/>
        <v>@PART[*]:HAS[#kiwiBranch[Antenna],#kiwiTier[10]]:FOR[zKiwiTechTree]
{
    @TechRequired = xBandCommunications
}</v>
      </c>
    </row>
    <row r="493" spans="1:12" x14ac:dyDescent="0.35">
      <c r="A493" t="s">
        <v>226</v>
      </c>
      <c r="B493">
        <f>_xlfn.FLOOR.MATH(VLOOKUP(Tbl_Antenna[[#This Row],[Antenna]],primary[[id]:[tier]],2,FALSE),1)</f>
        <v>11</v>
      </c>
      <c r="C493" t="s">
        <v>1148</v>
      </c>
      <c r="G493" t="str">
        <f t="shared" si="21"/>
        <v>Antenna11</v>
      </c>
      <c r="L493" s="14" t="str">
        <f t="shared" si="23"/>
        <v>@PART[*]:HAS[#kiwiBranch[Antenna],#kiwiTier[11]]:FOR[zKiwiTechTree]
{
    @TechRequired = deepSpaceOpticalCommunications
}</v>
      </c>
    </row>
    <row r="494" spans="1:12" x14ac:dyDescent="0.35">
      <c r="A494" t="s">
        <v>234</v>
      </c>
      <c r="B494">
        <f>_xlfn.FLOOR.MATH(VLOOKUP(Tbl_Antenna[[#This Row],[Antenna]],primary[[id]:[tier]],2,FALSE),1)</f>
        <v>12</v>
      </c>
      <c r="C494" t="s">
        <v>1148</v>
      </c>
      <c r="G494" t="str">
        <f t="shared" ref="G494:G557" si="25">_xlfn.CONCAT(C494,B494)</f>
        <v>Antenna12</v>
      </c>
      <c r="L494" s="14" t="str">
        <f t="shared" si="23"/>
        <v>@PART[*]:HAS[#kiwiBranch[Antenna],#kiwiTier[12]]:FOR[zKiwiTechTree]
{
    @TechRequired = quantumCommunications
}</v>
      </c>
    </row>
    <row r="495" spans="1:12" x14ac:dyDescent="0.35">
      <c r="G495" t="str">
        <f t="shared" si="25"/>
        <v/>
      </c>
      <c r="L495" s="14" t="str">
        <f t="shared" si="23"/>
        <v/>
      </c>
    </row>
    <row r="496" spans="1:12" x14ac:dyDescent="0.35">
      <c r="G496" t="str">
        <f t="shared" si="25"/>
        <v/>
      </c>
      <c r="L496" s="14" t="str">
        <f t="shared" si="23"/>
        <v/>
      </c>
    </row>
    <row r="497" spans="1:12" x14ac:dyDescent="0.35">
      <c r="A497" t="s">
        <v>1149</v>
      </c>
      <c r="B497" t="s">
        <v>247</v>
      </c>
      <c r="C497" t="s">
        <v>1165</v>
      </c>
      <c r="G497" t="str">
        <f t="shared" si="25"/>
        <v>TitleTier</v>
      </c>
      <c r="L497" s="14" t="str">
        <f t="shared" si="23"/>
        <v/>
      </c>
    </row>
    <row r="498" spans="1:12" x14ac:dyDescent="0.35">
      <c r="A498" s="18" t="s">
        <v>0</v>
      </c>
      <c r="B498">
        <f>_xlfn.FLOOR.MATH(VLOOKUP(Tbl_LandingGearRoverWheels[[#This Row],[LandingGearRoverWheels]],primary[[id]:[tier]],2,FALSE),1)</f>
        <v>0</v>
      </c>
      <c r="C498" t="s">
        <v>1149</v>
      </c>
      <c r="G498" t="str">
        <f t="shared" si="25"/>
        <v>LandingGearRoverWheels0</v>
      </c>
      <c r="L498" s="14" t="str">
        <f t="shared" si="23"/>
        <v>@PART[*]:HAS[#kiwiBranch[LandingGearRoverWheels],#kiwiTier[0]]:FOR[zKiwiTechTree]
{
    @TechRequired = start
}</v>
      </c>
    </row>
    <row r="499" spans="1:12" x14ac:dyDescent="0.35">
      <c r="A499" t="s">
        <v>115</v>
      </c>
      <c r="B499">
        <f>_xlfn.FLOOR.MATH(VLOOKUP(Tbl_LandingGearRoverWheels[[#This Row],[LandingGearRoverWheels]],primary[[id]:[tier]],2,FALSE),1)</f>
        <v>1</v>
      </c>
      <c r="C499" t="s">
        <v>1149</v>
      </c>
      <c r="G499" t="str">
        <f t="shared" si="25"/>
        <v>LandingGearRoverWheels1</v>
      </c>
      <c r="L499" s="14" t="str">
        <f t="shared" si="23"/>
        <v>@PART[*]:HAS[#kiwiBranch[LandingGearRoverWheels],#kiwiTier[1]]:FOR[zKiwiTechTree]
{
    @TechRequired = firstFlight
}</v>
      </c>
    </row>
    <row r="500" spans="1:12" x14ac:dyDescent="0.35">
      <c r="A500" t="s">
        <v>6</v>
      </c>
      <c r="B500">
        <f>_xlfn.FLOOR.MATH(VLOOKUP(Tbl_LandingGearRoverWheels[[#This Row],[LandingGearRoverWheels]],primary[[id]:[tier]],2,FALSE),1)</f>
        <v>2</v>
      </c>
      <c r="C500" t="s">
        <v>1149</v>
      </c>
      <c r="G500" t="str">
        <f t="shared" si="25"/>
        <v>LandingGearRoverWheels2</v>
      </c>
      <c r="L500" s="14" t="str">
        <f t="shared" si="23"/>
        <v>@PART[*]:HAS[#kiwiBranch[LandingGearRoverWheels],#kiwiTier[2]]:FOR[zKiwiTechTree]
{
    @TechRequired = earlyFlight
}</v>
      </c>
    </row>
    <row r="501" spans="1:12" x14ac:dyDescent="0.35">
      <c r="A501" t="s">
        <v>14</v>
      </c>
      <c r="B501">
        <f>_xlfn.FLOOR.MATH(VLOOKUP(Tbl_LandingGearRoverWheels[[#This Row],[LandingGearRoverWheels]],primary[[id]:[tier]],2,FALSE),1)</f>
        <v>3</v>
      </c>
      <c r="C501" t="s">
        <v>1149</v>
      </c>
      <c r="G501" t="str">
        <f t="shared" si="25"/>
        <v>LandingGearRoverWheels3</v>
      </c>
      <c r="L501" s="14" t="str">
        <f t="shared" si="23"/>
        <v>@PART[*]:HAS[#kiwiBranch[LandingGearRoverWheels],#kiwiTier[3]]:FOR[zKiwiTechTree]
{
    @TechRequired = stability
}</v>
      </c>
    </row>
    <row r="502" spans="1:12" x14ac:dyDescent="0.35">
      <c r="A502" t="s">
        <v>119</v>
      </c>
      <c r="B502">
        <f>_xlfn.FLOOR.MATH(VLOOKUP(Tbl_LandingGearRoverWheels[[#This Row],[LandingGearRoverWheels]],primary[[id]:[tier]],2,FALSE),1)</f>
        <v>4</v>
      </c>
      <c r="C502" t="s">
        <v>1149</v>
      </c>
      <c r="G502" t="str">
        <f t="shared" si="25"/>
        <v>LandingGearRoverWheels4</v>
      </c>
      <c r="L502" s="14" t="str">
        <f t="shared" si="23"/>
        <v>@PART[*]:HAS[#kiwiBranch[LandingGearRoverWheels],#kiwiTier[4]]:FOR[zKiwiTechTree]
{
    @TechRequired = basicLanding
}</v>
      </c>
    </row>
    <row r="503" spans="1:12" x14ac:dyDescent="0.35">
      <c r="A503" t="s">
        <v>44</v>
      </c>
      <c r="B503">
        <f>_xlfn.FLOOR.MATH(VLOOKUP(Tbl_LandingGearRoverWheels[[#This Row],[LandingGearRoverWheels]],primary[[id]:[tier]],2,FALSE),1)</f>
        <v>5</v>
      </c>
      <c r="C503" t="s">
        <v>1149</v>
      </c>
      <c r="G503" t="str">
        <f t="shared" si="25"/>
        <v>LandingGearRoverWheels5</v>
      </c>
      <c r="L503" s="14" t="str">
        <f t="shared" si="23"/>
        <v>@PART[*]:HAS[#kiwiBranch[LandingGearRoverWheels],#kiwiTier[5]]:FOR[zKiwiTechTree]
{
    @TechRequired = landing
}</v>
      </c>
    </row>
    <row r="504" spans="1:12" x14ac:dyDescent="0.35">
      <c r="A504" t="s">
        <v>68</v>
      </c>
      <c r="B504">
        <f>_xlfn.FLOOR.MATH(VLOOKUP(Tbl_LandingGearRoverWheels[[#This Row],[LandingGearRoverWheels]],primary[[id]:[tier]],2,FALSE),1)</f>
        <v>6</v>
      </c>
      <c r="C504" t="s">
        <v>1149</v>
      </c>
      <c r="G504" t="str">
        <f t="shared" si="25"/>
        <v>LandingGearRoverWheels6</v>
      </c>
      <c r="L504" s="14" t="str">
        <f t="shared" si="23"/>
        <v>@PART[*]:HAS[#kiwiBranch[LandingGearRoverWheels],#kiwiTier[6]]:FOR[zKiwiTechTree]
{
    @TechRequired = fieldScience
}</v>
      </c>
    </row>
    <row r="505" spans="1:12" x14ac:dyDescent="0.35">
      <c r="A505" t="s">
        <v>94</v>
      </c>
      <c r="B505">
        <f>_xlfn.FLOOR.MATH(VLOOKUP(Tbl_LandingGearRoverWheels[[#This Row],[LandingGearRoverWheels]],primary[[id]:[tier]],2,FALSE),1)</f>
        <v>7</v>
      </c>
      <c r="C505" t="s">
        <v>1149</v>
      </c>
      <c r="G505" t="str">
        <f t="shared" si="25"/>
        <v>LandingGearRoverWheels7</v>
      </c>
      <c r="L505" s="14" t="str">
        <f t="shared" si="23"/>
        <v>@PART[*]:HAS[#kiwiBranch[LandingGearRoverWheels],#kiwiTier[7]]:FOR[zKiwiTechTree]
{
    @TechRequired = advLanding
}</v>
      </c>
    </row>
    <row r="506" spans="1:12" x14ac:dyDescent="0.35">
      <c r="A506" t="s">
        <v>134</v>
      </c>
      <c r="B506">
        <f>_xlfn.FLOOR.MATH(VLOOKUP(Tbl_LandingGearRoverWheels[[#This Row],[LandingGearRoverWheels]],primary[[id]:[tier]],2,FALSE),1)</f>
        <v>8</v>
      </c>
      <c r="C506" t="s">
        <v>1149</v>
      </c>
      <c r="G506" t="str">
        <f t="shared" si="25"/>
        <v>LandingGearRoverWheels8</v>
      </c>
      <c r="L506" s="14" t="str">
        <f t="shared" si="23"/>
        <v>@PART[*]:HAS[#kiwiBranch[LandingGearRoverWheels],#kiwiTier[8]]:FOR[zKiwiTechTree]
{
    @TechRequired = heavyLanding
}</v>
      </c>
    </row>
    <row r="507" spans="1:12" x14ac:dyDescent="0.35">
      <c r="A507" t="s">
        <v>163</v>
      </c>
      <c r="B507">
        <f>_xlfn.FLOOR.MATH(VLOOKUP(Tbl_LandingGearRoverWheels[[#This Row],[LandingGearRoverWheels]],primary[[id]:[tier]],2,FALSE),1)</f>
        <v>9</v>
      </c>
      <c r="C507" t="s">
        <v>1149</v>
      </c>
      <c r="G507" t="str">
        <f t="shared" si="25"/>
        <v>LandingGearRoverWheels9</v>
      </c>
      <c r="L507" s="14" t="str">
        <f t="shared" si="23"/>
        <v>@PART[*]:HAS[#kiwiBranch[LandingGearRoverWheels],#kiwiTier[9]]:FOR[zKiwiTechTree]
{
    @TechRequired = advancedMotors
}</v>
      </c>
    </row>
    <row r="508" spans="1:12" x14ac:dyDescent="0.35">
      <c r="G508" t="str">
        <f t="shared" si="25"/>
        <v/>
      </c>
      <c r="L508" s="14" t="str">
        <f t="shared" si="23"/>
        <v/>
      </c>
    </row>
    <row r="509" spans="1:12" x14ac:dyDescent="0.35">
      <c r="G509" t="str">
        <f t="shared" si="25"/>
        <v/>
      </c>
      <c r="L509" s="14" t="str">
        <f t="shared" si="23"/>
        <v/>
      </c>
    </row>
    <row r="510" spans="1:12" x14ac:dyDescent="0.35">
      <c r="A510" t="s">
        <v>1150</v>
      </c>
      <c r="B510" t="s">
        <v>247</v>
      </c>
      <c r="C510" t="s">
        <v>1165</v>
      </c>
      <c r="G510" t="str">
        <f t="shared" si="25"/>
        <v>TitleTier</v>
      </c>
      <c r="L510" s="14" t="str">
        <f t="shared" si="23"/>
        <v/>
      </c>
    </row>
    <row r="511" spans="1:12" x14ac:dyDescent="0.35">
      <c r="A511" s="18" t="s">
        <v>0</v>
      </c>
      <c r="B511">
        <f>_xlfn.FLOOR.MATH(VLOOKUP(Tbl_LandingSkidsBaseFrames[[#This Row],[LandingSkidsBaseFrames]],primary[[id]:[tier]],2,FALSE),1)</f>
        <v>0</v>
      </c>
      <c r="C511" t="s">
        <v>1150</v>
      </c>
      <c r="G511" t="str">
        <f t="shared" si="25"/>
        <v>LandingSkidsBaseFrames0</v>
      </c>
      <c r="L511" s="14" t="str">
        <f t="shared" si="23"/>
        <v>@PART[*]:HAS[#kiwiBranch[LandingSkidsBaseFrames],#kiwiTier[0]]:FOR[zKiwiTechTree]
{
    @TechRequired = start
}</v>
      </c>
    </row>
    <row r="512" spans="1:12" x14ac:dyDescent="0.35">
      <c r="A512" t="s">
        <v>115</v>
      </c>
      <c r="B512">
        <f>_xlfn.FLOOR.MATH(VLOOKUP(Tbl_LandingSkidsBaseFrames[[#This Row],[LandingSkidsBaseFrames]],primary[[id]:[tier]],2,FALSE),1)</f>
        <v>1</v>
      </c>
      <c r="C512" t="s">
        <v>1150</v>
      </c>
      <c r="G512" t="str">
        <f t="shared" si="25"/>
        <v>LandingSkidsBaseFrames1</v>
      </c>
      <c r="L512" s="14" t="str">
        <f t="shared" si="23"/>
        <v>@PART[*]:HAS[#kiwiBranch[LandingSkidsBaseFrames],#kiwiTier[1]]:FOR[zKiwiTechTree]
{
    @TechRequired = firstFlight
}</v>
      </c>
    </row>
    <row r="513" spans="1:12" x14ac:dyDescent="0.35">
      <c r="A513" t="s">
        <v>6</v>
      </c>
      <c r="B513">
        <f>_xlfn.FLOOR.MATH(VLOOKUP(Tbl_LandingSkidsBaseFrames[[#This Row],[LandingSkidsBaseFrames]],primary[[id]:[tier]],2,FALSE),1)</f>
        <v>2</v>
      </c>
      <c r="C513" t="s">
        <v>1150</v>
      </c>
      <c r="G513" t="str">
        <f t="shared" si="25"/>
        <v>LandingSkidsBaseFrames2</v>
      </c>
      <c r="L513" s="14" t="str">
        <f t="shared" si="23"/>
        <v>@PART[*]:HAS[#kiwiBranch[LandingSkidsBaseFrames],#kiwiTier[2]]:FOR[zKiwiTechTree]
{
    @TechRequired = earlyFlight
}</v>
      </c>
    </row>
    <row r="514" spans="1:12" x14ac:dyDescent="0.35">
      <c r="A514" t="s">
        <v>14</v>
      </c>
      <c r="B514">
        <f>_xlfn.FLOOR.MATH(VLOOKUP(Tbl_LandingSkidsBaseFrames[[#This Row],[LandingSkidsBaseFrames]],primary[[id]:[tier]],2,FALSE),1)</f>
        <v>3</v>
      </c>
      <c r="C514" t="s">
        <v>1150</v>
      </c>
      <c r="G514" t="str">
        <f t="shared" si="25"/>
        <v>LandingSkidsBaseFrames3</v>
      </c>
      <c r="L514" s="14" t="str">
        <f t="shared" si="23"/>
        <v>@PART[*]:HAS[#kiwiBranch[LandingSkidsBaseFrames],#kiwiTier[3]]:FOR[zKiwiTechTree]
{
    @TechRequired = stability
}</v>
      </c>
    </row>
    <row r="515" spans="1:12" x14ac:dyDescent="0.35">
      <c r="A515" t="s">
        <v>119</v>
      </c>
      <c r="B515">
        <f>_xlfn.FLOOR.MATH(VLOOKUP(Tbl_LandingSkidsBaseFrames[[#This Row],[LandingSkidsBaseFrames]],primary[[id]:[tier]],2,FALSE),1)</f>
        <v>4</v>
      </c>
      <c r="C515" t="s">
        <v>1150</v>
      </c>
      <c r="G515" t="str">
        <f t="shared" si="25"/>
        <v>LandingSkidsBaseFrames4</v>
      </c>
      <c r="L515" s="14" t="str">
        <f t="shared" si="23"/>
        <v>@PART[*]:HAS[#kiwiBranch[LandingSkidsBaseFrames],#kiwiTier[4]]:FOR[zKiwiTechTree]
{
    @TechRequired = basicLanding
}</v>
      </c>
    </row>
    <row r="516" spans="1:12" x14ac:dyDescent="0.35">
      <c r="A516" t="s">
        <v>44</v>
      </c>
      <c r="B516">
        <f>_xlfn.FLOOR.MATH(VLOOKUP(Tbl_LandingSkidsBaseFrames[[#This Row],[LandingSkidsBaseFrames]],primary[[id]:[tier]],2,FALSE),1)</f>
        <v>5</v>
      </c>
      <c r="C516" t="s">
        <v>1150</v>
      </c>
      <c r="G516" t="str">
        <f t="shared" si="25"/>
        <v>LandingSkidsBaseFrames5</v>
      </c>
      <c r="L516" s="14" t="str">
        <f t="shared" si="23"/>
        <v>@PART[*]:HAS[#kiwiBranch[LandingSkidsBaseFrames],#kiwiTier[5]]:FOR[zKiwiTechTree]
{
    @TechRequired = landing
}</v>
      </c>
    </row>
    <row r="517" spans="1:12" x14ac:dyDescent="0.35">
      <c r="A517" t="s">
        <v>68</v>
      </c>
      <c r="B517">
        <f>_xlfn.FLOOR.MATH(VLOOKUP(Tbl_LandingSkidsBaseFrames[[#This Row],[LandingSkidsBaseFrames]],primary[[id]:[tier]],2,FALSE),1)</f>
        <v>6</v>
      </c>
      <c r="C517" t="s">
        <v>1150</v>
      </c>
      <c r="G517" t="str">
        <f t="shared" si="25"/>
        <v>LandingSkidsBaseFrames6</v>
      </c>
      <c r="L517" s="14" t="str">
        <f t="shared" si="23"/>
        <v>@PART[*]:HAS[#kiwiBranch[LandingSkidsBaseFrames],#kiwiTier[6]]:FOR[zKiwiTechTree]
{
    @TechRequired = fieldScience
}</v>
      </c>
    </row>
    <row r="518" spans="1:12" x14ac:dyDescent="0.35">
      <c r="A518" t="s">
        <v>454</v>
      </c>
      <c r="B518">
        <f>_xlfn.FLOOR.MATH(VLOOKUP(Tbl_LandingSkidsBaseFrames[[#This Row],[LandingSkidsBaseFrames]],primary[[id]:[tier]],2,FALSE),1)</f>
        <v>7</v>
      </c>
      <c r="C518" t="s">
        <v>1150</v>
      </c>
      <c r="G518" t="str">
        <f t="shared" si="25"/>
        <v>LandingSkidsBaseFrames7</v>
      </c>
      <c r="L518" s="14" t="str">
        <f t="shared" si="23"/>
        <v>@PART[*]:HAS[#kiwiBranch[LandingSkidsBaseFrames],#kiwiTier[7]]:FOR[zKiwiTechTree]
{
    @TechRequired = landingFrames
}</v>
      </c>
    </row>
    <row r="519" spans="1:12" x14ac:dyDescent="0.35">
      <c r="A519" t="s">
        <v>455</v>
      </c>
      <c r="B519">
        <f>_xlfn.FLOOR.MATH(VLOOKUP(Tbl_LandingSkidsBaseFrames[[#This Row],[LandingSkidsBaseFrames]],primary[[id]:[tier]],2,FALSE),1)</f>
        <v>8</v>
      </c>
      <c r="C519" t="s">
        <v>1150</v>
      </c>
      <c r="G519" t="str">
        <f t="shared" si="25"/>
        <v>LandingSkidsBaseFrames8</v>
      </c>
      <c r="L519" s="14" t="str">
        <f t="shared" si="23"/>
        <v>@PART[*]:HAS[#kiwiBranch[LandingSkidsBaseFrames],#kiwiTier[8]]:FOR[zKiwiTechTree]
{
    @TechRequired = heavyDutyLandingFrames
}</v>
      </c>
    </row>
    <row r="520" spans="1:12" x14ac:dyDescent="0.35">
      <c r="G520" t="str">
        <f t="shared" si="25"/>
        <v/>
      </c>
      <c r="L520" s="14" t="str">
        <f t="shared" si="23"/>
        <v/>
      </c>
    </row>
    <row r="521" spans="1:12" x14ac:dyDescent="0.35">
      <c r="G521" t="str">
        <f t="shared" si="25"/>
        <v/>
      </c>
      <c r="L521" s="14" t="str">
        <f t="shared" si="23"/>
        <v/>
      </c>
    </row>
    <row r="522" spans="1:12" x14ac:dyDescent="0.35">
      <c r="A522" t="s">
        <v>1151</v>
      </c>
      <c r="B522" t="s">
        <v>247</v>
      </c>
      <c r="C522" t="s">
        <v>1165</v>
      </c>
      <c r="G522" t="str">
        <f t="shared" si="25"/>
        <v>TitleTier</v>
      </c>
      <c r="L522" s="14" t="str">
        <f t="shared" si="23"/>
        <v/>
      </c>
    </row>
    <row r="523" spans="1:12" x14ac:dyDescent="0.35">
      <c r="A523" s="18" t="s">
        <v>992</v>
      </c>
      <c r="B523">
        <f>_xlfn.FLOOR.MATH(VLOOKUP(Tbl_LaddersLights[[#This Row],[LaddersLights]],primary[[id]:[tier]],2,FALSE),1)</f>
        <v>2</v>
      </c>
      <c r="C523" t="s">
        <v>1151</v>
      </c>
      <c r="G523" t="str">
        <f t="shared" si="25"/>
        <v>LaddersLights2</v>
      </c>
      <c r="L523" s="14" t="str">
        <f t="shared" si="23"/>
        <v>@PART[*]:HAS[#kiwiBranch[LaddersLights],#kiwiTier[2]]:FOR[zKiwiTechTree]
{
    @TechRequired = basicReEntry
}</v>
      </c>
    </row>
    <row r="524" spans="1:12" x14ac:dyDescent="0.35">
      <c r="A524" s="18" t="s">
        <v>15</v>
      </c>
      <c r="B524">
        <f>_xlfn.FLOOR.MATH(VLOOKUP(Tbl_LaddersLights[[#This Row],[LaddersLights]],primary[[id]:[tier]],2,FALSE),1)</f>
        <v>3</v>
      </c>
      <c r="C524" t="s">
        <v>1151</v>
      </c>
      <c r="G524" t="str">
        <f t="shared" si="25"/>
        <v>LaddersLights3</v>
      </c>
      <c r="L524" s="14" t="str">
        <f t="shared" si="23"/>
        <v>@PART[*]:HAS[#kiwiBranch[LaddersLights],#kiwiTier[3]]:FOR[zKiwiTechTree]
{
    @TechRequired = survivability
}</v>
      </c>
    </row>
    <row r="525" spans="1:12" x14ac:dyDescent="0.35">
      <c r="A525" t="s">
        <v>28</v>
      </c>
      <c r="B525">
        <f>_xlfn.FLOOR.MATH(VLOOKUP(Tbl_LaddersLights[[#This Row],[LaddersLights]],primary[[id]:[tier]],2,FALSE),1)</f>
        <v>4</v>
      </c>
      <c r="C525" t="s">
        <v>1151</v>
      </c>
      <c r="G525" t="str">
        <f t="shared" si="25"/>
        <v>LaddersLights4</v>
      </c>
      <c r="L525" s="14" t="str">
        <f t="shared" si="23"/>
        <v>@PART[*]:HAS[#kiwiBranch[LaddersLights],#kiwiTier[4]]:FOR[zKiwiTechTree]
{
    @TechRequired = enhancedSurvivability
}</v>
      </c>
    </row>
    <row r="526" spans="1:12" x14ac:dyDescent="0.35">
      <c r="A526" t="s">
        <v>49</v>
      </c>
      <c r="B526">
        <f>_xlfn.FLOOR.MATH(VLOOKUP(Tbl_LaddersLights[[#This Row],[LaddersLights]],primary[[id]:[tier]],2,FALSE),1)</f>
        <v>5</v>
      </c>
      <c r="C526" t="s">
        <v>1151</v>
      </c>
      <c r="G526" t="str">
        <f t="shared" si="25"/>
        <v>LaddersLights5</v>
      </c>
      <c r="L526" s="14" t="str">
        <f t="shared" si="23"/>
        <v>@PART[*]:HAS[#kiwiBranch[LaddersLights],#kiwiTier[5]]:FOR[zKiwiTechTree]
{
    @TechRequired = spaceExploration
}</v>
      </c>
    </row>
    <row r="527" spans="1:12" x14ac:dyDescent="0.35">
      <c r="A527" t="s">
        <v>72</v>
      </c>
      <c r="B527">
        <f>_xlfn.FLOOR.MATH(VLOOKUP(Tbl_LaddersLights[[#This Row],[LaddersLights]],primary[[id]:[tier]],2,FALSE),1)</f>
        <v>6</v>
      </c>
      <c r="C527" t="s">
        <v>1151</v>
      </c>
      <c r="G527" t="str">
        <f t="shared" si="25"/>
        <v>LaddersLights6</v>
      </c>
      <c r="L527" s="14" t="str">
        <f t="shared" si="23"/>
        <v>@PART[*]:HAS[#kiwiBranch[LaddersLights],#kiwiTier[6]]:FOR[zKiwiTechTree]
{
    @TechRequired = advExploration
}</v>
      </c>
    </row>
    <row r="528" spans="1:12" x14ac:dyDescent="0.35">
      <c r="A528" t="s">
        <v>454</v>
      </c>
      <c r="B528">
        <f>_xlfn.FLOOR.MATH(VLOOKUP(Tbl_LaddersLights[[#This Row],[LaddersLights]],primary[[id]:[tier]],2,FALSE),1)</f>
        <v>7</v>
      </c>
      <c r="C528" t="s">
        <v>1151</v>
      </c>
      <c r="G528" t="str">
        <f t="shared" si="25"/>
        <v>LaddersLights7</v>
      </c>
      <c r="L528" s="14" t="str">
        <f t="shared" si="23"/>
        <v>@PART[*]:HAS[#kiwiBranch[LaddersLights],#kiwiTier[7]]:FOR[zKiwiTechTree]
{
    @TechRequired = landingFrames
}</v>
      </c>
    </row>
    <row r="529" spans="1:12" x14ac:dyDescent="0.35">
      <c r="A529" t="s">
        <v>455</v>
      </c>
      <c r="B529">
        <f>_xlfn.FLOOR.MATH(VLOOKUP(Tbl_LaddersLights[[#This Row],[LaddersLights]],primary[[id]:[tier]],2,FALSE),1)</f>
        <v>8</v>
      </c>
      <c r="C529" t="s">
        <v>1151</v>
      </c>
      <c r="G529" t="str">
        <f t="shared" si="25"/>
        <v>LaddersLights8</v>
      </c>
      <c r="L529" s="14" t="str">
        <f t="shared" ref="L529:L592" si="26">IF(ISNUMBER(B529)=TRUE,_xlfn.CONCAT("@PART[*]:HAS[#kiwiBranch[",C529,"],#kiwiTier[",B529,"]]:FOR[zKiwiTechTree]",CHAR(10),"{",CHAR(10),"    @TechRequired = ",A529,CHAR(10),"}"),"")</f>
        <v>@PART[*]:HAS[#kiwiBranch[LaddersLights],#kiwiTier[8]]:FOR[zKiwiTechTree]
{
    @TechRequired = heavyDutyLandingFrames
}</v>
      </c>
    </row>
    <row r="530" spans="1:12" x14ac:dyDescent="0.35">
      <c r="G530" t="str">
        <f t="shared" si="25"/>
        <v/>
      </c>
      <c r="L530" s="14" t="str">
        <f t="shared" si="26"/>
        <v/>
      </c>
    </row>
    <row r="531" spans="1:12" x14ac:dyDescent="0.35">
      <c r="G531" t="str">
        <f t="shared" si="25"/>
        <v/>
      </c>
      <c r="L531" s="14" t="str">
        <f t="shared" si="26"/>
        <v/>
      </c>
    </row>
    <row r="532" spans="1:12" x14ac:dyDescent="0.35">
      <c r="A532" t="s">
        <v>1152</v>
      </c>
      <c r="B532" t="s">
        <v>247</v>
      </c>
      <c r="C532" t="s">
        <v>1165</v>
      </c>
      <c r="G532" t="str">
        <f t="shared" si="25"/>
        <v>TitleTier</v>
      </c>
      <c r="L532" s="14" t="str">
        <f t="shared" si="26"/>
        <v/>
      </c>
    </row>
    <row r="533" spans="1:12" x14ac:dyDescent="0.35">
      <c r="A533" s="18" t="s">
        <v>0</v>
      </c>
      <c r="B533">
        <f>_xlfn.FLOOR.MATH(VLOOKUP(Tbl_RCSThrusters[[#This Row],[RCSThrusters]],primary[[id]:[tier]],2,FALSE),1)</f>
        <v>0</v>
      </c>
      <c r="C533" t="s">
        <v>1152</v>
      </c>
      <c r="G533" t="str">
        <f t="shared" si="25"/>
        <v>RCSThrusters0</v>
      </c>
      <c r="L533" s="14" t="str">
        <f t="shared" si="26"/>
        <v>@PART[*]:HAS[#kiwiBranch[RCSThrusters],#kiwiTier[0]]:FOR[zKiwiTechTree]
{
    @TechRequired = start
}</v>
      </c>
    </row>
    <row r="534" spans="1:12" x14ac:dyDescent="0.35">
      <c r="A534" t="s">
        <v>1066</v>
      </c>
      <c r="B534">
        <f>_xlfn.FLOOR.MATH(VLOOKUP(Tbl_RCSThrusters[[#This Row],[RCSThrusters]],primary[[id]:[tier]],2,FALSE),1)</f>
        <v>1</v>
      </c>
      <c r="C534" t="s">
        <v>1152</v>
      </c>
      <c r="G534" t="str">
        <f t="shared" si="25"/>
        <v>RCSThrusters1</v>
      </c>
      <c r="L534" s="14" t="str">
        <f t="shared" si="26"/>
        <v>@PART[*]:HAS[#kiwiBranch[RCSThrusters],#kiwiTier[1]]:FOR[zKiwiTechTree]
{
    @TechRequired = prototypeRocketry
}</v>
      </c>
    </row>
    <row r="535" spans="1:12" x14ac:dyDescent="0.35">
      <c r="A535" t="s">
        <v>1010</v>
      </c>
      <c r="B535">
        <f>_xlfn.FLOOR.MATH(VLOOKUP(Tbl_RCSThrusters[[#This Row],[RCSThrusters]],primary[[id]:[tier]],2,FALSE),1)</f>
        <v>2</v>
      </c>
      <c r="C535" t="s">
        <v>1152</v>
      </c>
      <c r="G535" t="str">
        <f t="shared" si="25"/>
        <v>RCSThrusters2</v>
      </c>
      <c r="L535" s="14" t="str">
        <f t="shared" si="26"/>
        <v>@PART[*]:HAS[#kiwiBranch[RCSThrusters],#kiwiTier[2]]:FOR[zKiwiTechTree]
{
    @TechRequired = prototypeFlightControl
}</v>
      </c>
    </row>
    <row r="536" spans="1:12" x14ac:dyDescent="0.35">
      <c r="A536" t="s">
        <v>8</v>
      </c>
      <c r="B536">
        <f>_xlfn.FLOOR.MATH(VLOOKUP(Tbl_RCSThrusters[[#This Row],[RCSThrusters]],primary[[id]:[tier]],2,FALSE),1)</f>
        <v>3</v>
      </c>
      <c r="C536" t="s">
        <v>1152</v>
      </c>
      <c r="G536" t="str">
        <f t="shared" si="25"/>
        <v>RCSThrusters3</v>
      </c>
      <c r="L536" s="14" t="str">
        <f t="shared" si="26"/>
        <v>@PART[*]:HAS[#kiwiBranch[RCSThrusters],#kiwiTier[3]]:FOR[zKiwiTechTree]
{
    @TechRequired = basicFlightControl
}</v>
      </c>
    </row>
    <row r="537" spans="1:12" x14ac:dyDescent="0.35">
      <c r="A537" t="s">
        <v>18</v>
      </c>
      <c r="B537">
        <f>_xlfn.FLOOR.MATH(VLOOKUP(Tbl_RCSThrusters[[#This Row],[RCSThrusters]],primary[[id]:[tier]],2,FALSE),1)</f>
        <v>4</v>
      </c>
      <c r="C537" t="s">
        <v>1152</v>
      </c>
      <c r="G537" t="str">
        <f t="shared" si="25"/>
        <v>RCSThrusters4</v>
      </c>
      <c r="L537" s="14" t="str">
        <f t="shared" si="26"/>
        <v>@PART[*]:HAS[#kiwiBranch[RCSThrusters],#kiwiTier[4]]:FOR[zKiwiTechTree]
{
    @TechRequired = flightControl
}</v>
      </c>
    </row>
    <row r="538" spans="1:12" x14ac:dyDescent="0.35">
      <c r="A538" t="s">
        <v>32</v>
      </c>
      <c r="B538">
        <f>_xlfn.FLOOR.MATH(VLOOKUP(Tbl_RCSThrusters[[#This Row],[RCSThrusters]],primary[[id]:[tier]],2,FALSE),1)</f>
        <v>5</v>
      </c>
      <c r="C538" t="s">
        <v>1152</v>
      </c>
      <c r="G538" t="str">
        <f t="shared" si="25"/>
        <v>RCSThrusters5</v>
      </c>
      <c r="L538" s="14" t="str">
        <f t="shared" si="26"/>
        <v>@PART[*]:HAS[#kiwiBranch[RCSThrusters],#kiwiTier[5]]:FOR[zKiwiTechTree]
{
    @TechRequired = advFlightControl
}</v>
      </c>
    </row>
    <row r="539" spans="1:12" x14ac:dyDescent="0.35">
      <c r="A539" t="s">
        <v>55</v>
      </c>
      <c r="B539">
        <f>_xlfn.FLOOR.MATH(VLOOKUP(Tbl_RCSThrusters[[#This Row],[RCSThrusters]],primary[[id]:[tier]],2,FALSE),1)</f>
        <v>6</v>
      </c>
      <c r="C539" t="s">
        <v>1152</v>
      </c>
      <c r="G539" t="str">
        <f t="shared" si="25"/>
        <v>RCSThrusters6</v>
      </c>
      <c r="L539" s="14" t="str">
        <f t="shared" si="26"/>
        <v>@PART[*]:HAS[#kiwiBranch[RCSThrusters],#kiwiTier[6]]:FOR[zKiwiTechTree]
{
    @TechRequired = specializedControl
}</v>
      </c>
    </row>
    <row r="540" spans="1:12" x14ac:dyDescent="0.35">
      <c r="A540" t="s">
        <v>81</v>
      </c>
      <c r="B540">
        <f>_xlfn.FLOOR.MATH(VLOOKUP(Tbl_RCSThrusters[[#This Row],[RCSThrusters]],primary[[id]:[tier]],2,FALSE),1)</f>
        <v>7</v>
      </c>
      <c r="C540" t="s">
        <v>1152</v>
      </c>
      <c r="G540" t="str">
        <f t="shared" si="25"/>
        <v>RCSThrusters7</v>
      </c>
      <c r="L540" s="14" t="str">
        <f t="shared" si="26"/>
        <v>@PART[*]:HAS[#kiwiBranch[RCSThrusters],#kiwiTier[7]]:FOR[zKiwiTechTree]
{
    @TechRequired = experimentalControl
}</v>
      </c>
    </row>
    <row r="541" spans="1:12" x14ac:dyDescent="0.35">
      <c r="A541" t="s">
        <v>121</v>
      </c>
      <c r="B541">
        <f>_xlfn.FLOOR.MATH(VLOOKUP(Tbl_RCSThrusters[[#This Row],[RCSThrusters]],primary[[id]:[tier]],2,FALSE),1)</f>
        <v>8</v>
      </c>
      <c r="C541" t="s">
        <v>1152</v>
      </c>
      <c r="G541" t="str">
        <f t="shared" si="25"/>
        <v>RCSThrusters8</v>
      </c>
      <c r="L541" s="14" t="str">
        <f t="shared" si="26"/>
        <v>@PART[*]:HAS[#kiwiBranch[RCSThrusters],#kiwiTier[8]]:FOR[zKiwiTechTree]
{
    @TechRequired = exoticControl
}</v>
      </c>
    </row>
    <row r="542" spans="1:12" x14ac:dyDescent="0.35">
      <c r="G542" t="str">
        <f t="shared" si="25"/>
        <v/>
      </c>
      <c r="L542" s="14" t="str">
        <f t="shared" si="26"/>
        <v/>
      </c>
    </row>
    <row r="543" spans="1:12" x14ac:dyDescent="0.35">
      <c r="G543" t="str">
        <f t="shared" si="25"/>
        <v/>
      </c>
      <c r="L543" s="14" t="str">
        <f t="shared" si="26"/>
        <v/>
      </c>
    </row>
    <row r="544" spans="1:12" x14ac:dyDescent="0.35">
      <c r="A544" t="s">
        <v>1153</v>
      </c>
      <c r="B544" t="s">
        <v>247</v>
      </c>
      <c r="C544" t="s">
        <v>1165</v>
      </c>
      <c r="G544" t="str">
        <f t="shared" si="25"/>
        <v>TitleTier</v>
      </c>
      <c r="L544" s="14" t="str">
        <f t="shared" si="26"/>
        <v/>
      </c>
    </row>
    <row r="545" spans="1:12" x14ac:dyDescent="0.35">
      <c r="A545" s="18" t="s">
        <v>0</v>
      </c>
      <c r="B545">
        <f>_xlfn.FLOOR.MATH(VLOOKUP(Tbl_SASModules[[#This Row],[SASModules]],primary[[id]:[tier]],2,FALSE),1)</f>
        <v>0</v>
      </c>
      <c r="C545" t="s">
        <v>1153</v>
      </c>
      <c r="G545" t="str">
        <f t="shared" si="25"/>
        <v>SASModules0</v>
      </c>
      <c r="L545" s="14" t="str">
        <f t="shared" si="26"/>
        <v>@PART[*]:HAS[#kiwiBranch[SASModules],#kiwiTier[0]]:FOR[zKiwiTechTree]
{
    @TechRequired = start
}</v>
      </c>
    </row>
    <row r="546" spans="1:12" x14ac:dyDescent="0.35">
      <c r="A546" t="s">
        <v>1066</v>
      </c>
      <c r="B546">
        <f>_xlfn.FLOOR.MATH(VLOOKUP(Tbl_SASModules[[#This Row],[SASModules]],primary[[id]:[tier]],2,FALSE),1)</f>
        <v>1</v>
      </c>
      <c r="C546" t="s">
        <v>1153</v>
      </c>
      <c r="G546" t="str">
        <f t="shared" si="25"/>
        <v>SASModules1</v>
      </c>
      <c r="L546" s="14" t="str">
        <f t="shared" si="26"/>
        <v>@PART[*]:HAS[#kiwiBranch[SASModules],#kiwiTier[1]]:FOR[zKiwiTechTree]
{
    @TechRequired = prototypeRocketry
}</v>
      </c>
    </row>
    <row r="547" spans="1:12" x14ac:dyDescent="0.35">
      <c r="A547" t="s">
        <v>1010</v>
      </c>
      <c r="B547">
        <f>_xlfn.FLOOR.MATH(VLOOKUP(Tbl_SASModules[[#This Row],[SASModules]],primary[[id]:[tier]],2,FALSE),1)</f>
        <v>2</v>
      </c>
      <c r="C547" t="s">
        <v>1153</v>
      </c>
      <c r="G547" t="str">
        <f t="shared" si="25"/>
        <v>SASModules2</v>
      </c>
      <c r="L547" s="14" t="str">
        <f t="shared" si="26"/>
        <v>@PART[*]:HAS[#kiwiBranch[SASModules],#kiwiTier[2]]:FOR[zKiwiTechTree]
{
    @TechRequired = prototypeFlightControl
}</v>
      </c>
    </row>
    <row r="548" spans="1:12" x14ac:dyDescent="0.35">
      <c r="A548" t="s">
        <v>8</v>
      </c>
      <c r="B548">
        <f>_xlfn.FLOOR.MATH(VLOOKUP(Tbl_SASModules[[#This Row],[SASModules]],primary[[id]:[tier]],2,FALSE),1)</f>
        <v>3</v>
      </c>
      <c r="C548" t="s">
        <v>1153</v>
      </c>
      <c r="G548" t="str">
        <f t="shared" si="25"/>
        <v>SASModules3</v>
      </c>
      <c r="L548" s="14" t="str">
        <f t="shared" si="26"/>
        <v>@PART[*]:HAS[#kiwiBranch[SASModules],#kiwiTier[3]]:FOR[zKiwiTechTree]
{
    @TechRequired = basicFlightControl
}</v>
      </c>
    </row>
    <row r="549" spans="1:12" x14ac:dyDescent="0.35">
      <c r="A549" t="s">
        <v>18</v>
      </c>
      <c r="B549">
        <f>_xlfn.FLOOR.MATH(VLOOKUP(Tbl_SASModules[[#This Row],[SASModules]],primary[[id]:[tier]],2,FALSE),1)</f>
        <v>4</v>
      </c>
      <c r="C549" t="s">
        <v>1153</v>
      </c>
      <c r="G549" t="str">
        <f t="shared" si="25"/>
        <v>SASModules4</v>
      </c>
      <c r="L549" s="14" t="str">
        <f t="shared" si="26"/>
        <v>@PART[*]:HAS[#kiwiBranch[SASModules],#kiwiTier[4]]:FOR[zKiwiTechTree]
{
    @TechRequired = flightControl
}</v>
      </c>
    </row>
    <row r="550" spans="1:12" x14ac:dyDescent="0.35">
      <c r="A550" t="s">
        <v>32</v>
      </c>
      <c r="B550">
        <f>_xlfn.FLOOR.MATH(VLOOKUP(Tbl_SASModules[[#This Row],[SASModules]],primary[[id]:[tier]],2,FALSE),1)</f>
        <v>5</v>
      </c>
      <c r="C550" t="s">
        <v>1153</v>
      </c>
      <c r="G550" t="str">
        <f t="shared" si="25"/>
        <v>SASModules5</v>
      </c>
      <c r="L550" s="14" t="str">
        <f t="shared" si="26"/>
        <v>@PART[*]:HAS[#kiwiBranch[SASModules],#kiwiTier[5]]:FOR[zKiwiTechTree]
{
    @TechRequired = advFlightControl
}</v>
      </c>
    </row>
    <row r="551" spans="1:12" x14ac:dyDescent="0.35">
      <c r="A551" t="s">
        <v>55</v>
      </c>
      <c r="B551">
        <f>_xlfn.FLOOR.MATH(VLOOKUP(Tbl_SASModules[[#This Row],[SASModules]],primary[[id]:[tier]],2,FALSE),1)</f>
        <v>6</v>
      </c>
      <c r="C551" t="s">
        <v>1153</v>
      </c>
      <c r="G551" t="str">
        <f t="shared" si="25"/>
        <v>SASModules6</v>
      </c>
      <c r="L551" s="14" t="str">
        <f t="shared" si="26"/>
        <v>@PART[*]:HAS[#kiwiBranch[SASModules],#kiwiTier[6]]:FOR[zKiwiTechTree]
{
    @TechRequired = specializedControl
}</v>
      </c>
    </row>
    <row r="552" spans="1:12" x14ac:dyDescent="0.35">
      <c r="A552" t="s">
        <v>81</v>
      </c>
      <c r="B552">
        <f>_xlfn.FLOOR.MATH(VLOOKUP(Tbl_SASModules[[#This Row],[SASModules]],primary[[id]:[tier]],2,FALSE),1)</f>
        <v>7</v>
      </c>
      <c r="C552" t="s">
        <v>1153</v>
      </c>
      <c r="G552" t="str">
        <f t="shared" si="25"/>
        <v>SASModules7</v>
      </c>
      <c r="L552" s="14" t="str">
        <f t="shared" si="26"/>
        <v>@PART[*]:HAS[#kiwiBranch[SASModules],#kiwiTier[7]]:FOR[zKiwiTechTree]
{
    @TechRequired = experimentalControl
}</v>
      </c>
    </row>
    <row r="553" spans="1:12" x14ac:dyDescent="0.35">
      <c r="A553" t="s">
        <v>121</v>
      </c>
      <c r="B553">
        <f>_xlfn.FLOOR.MATH(VLOOKUP(Tbl_SASModules[[#This Row],[SASModules]],primary[[id]:[tier]],2,FALSE),1)</f>
        <v>8</v>
      </c>
      <c r="C553" t="s">
        <v>1153</v>
      </c>
      <c r="G553" t="str">
        <f t="shared" si="25"/>
        <v>SASModules8</v>
      </c>
      <c r="L553" s="14" t="str">
        <f t="shared" si="26"/>
        <v>@PART[*]:HAS[#kiwiBranch[SASModules],#kiwiTier[8]]:FOR[zKiwiTechTree]
{
    @TechRequired = exoticControl
}</v>
      </c>
    </row>
    <row r="554" spans="1:12" x14ac:dyDescent="0.35">
      <c r="G554" t="str">
        <f t="shared" si="25"/>
        <v/>
      </c>
      <c r="L554" s="14" t="str">
        <f t="shared" si="26"/>
        <v/>
      </c>
    </row>
    <row r="555" spans="1:12" x14ac:dyDescent="0.35">
      <c r="G555" t="str">
        <f t="shared" si="25"/>
        <v/>
      </c>
      <c r="L555" s="14" t="str">
        <f t="shared" si="26"/>
        <v/>
      </c>
    </row>
    <row r="556" spans="1:12" x14ac:dyDescent="0.35">
      <c r="A556" t="s">
        <v>1154</v>
      </c>
      <c r="B556" t="s">
        <v>247</v>
      </c>
      <c r="C556" t="s">
        <v>1165</v>
      </c>
      <c r="G556" t="str">
        <f t="shared" si="25"/>
        <v>TitleTier</v>
      </c>
      <c r="L556" s="14" t="str">
        <f t="shared" si="26"/>
        <v/>
      </c>
    </row>
    <row r="557" spans="1:12" x14ac:dyDescent="0.35">
      <c r="A557" s="18" t="s">
        <v>0</v>
      </c>
      <c r="B557">
        <f>_xlfn.FLOOR.MATH(VLOOKUP(Tbl_LaunchEscape[[#This Row],[LaunchEscape]],primary[[id]:[tier]],2,FALSE),1)</f>
        <v>0</v>
      </c>
      <c r="C557" t="s">
        <v>1154</v>
      </c>
      <c r="G557" t="str">
        <f t="shared" si="25"/>
        <v>LaunchEscape0</v>
      </c>
      <c r="L557" s="14" t="str">
        <f t="shared" si="26"/>
        <v>@PART[*]:HAS[#kiwiBranch[LaunchEscape],#kiwiTier[0]]:FOR[zKiwiTechTree]
{
    @TechRequired = start
}</v>
      </c>
    </row>
    <row r="558" spans="1:12" x14ac:dyDescent="0.35">
      <c r="A558" t="s">
        <v>1066</v>
      </c>
      <c r="B558">
        <f>_xlfn.FLOOR.MATH(VLOOKUP(Tbl_LaunchEscape[[#This Row],[LaunchEscape]],primary[[id]:[tier]],2,FALSE),1)</f>
        <v>1</v>
      </c>
      <c r="C558" t="s">
        <v>1154</v>
      </c>
      <c r="G558" t="str">
        <f t="shared" ref="G558:G580" si="27">_xlfn.CONCAT(C558,B558)</f>
        <v>LaunchEscape1</v>
      </c>
      <c r="L558" s="14" t="str">
        <f t="shared" si="26"/>
        <v>@PART[*]:HAS[#kiwiBranch[LaunchEscape],#kiwiTier[1]]:FOR[zKiwiTechTree]
{
    @TechRequired = prototypeRocketry
}</v>
      </c>
    </row>
    <row r="559" spans="1:12" x14ac:dyDescent="0.35">
      <c r="A559" t="s">
        <v>1010</v>
      </c>
      <c r="B559">
        <f>_xlfn.FLOOR.MATH(VLOOKUP(Tbl_LaunchEscape[[#This Row],[LaunchEscape]],primary[[id]:[tier]],2,FALSE),1)</f>
        <v>2</v>
      </c>
      <c r="C559" t="s">
        <v>1154</v>
      </c>
      <c r="G559" t="str">
        <f t="shared" si="27"/>
        <v>LaunchEscape2</v>
      </c>
      <c r="L559" s="14" t="str">
        <f t="shared" si="26"/>
        <v>@PART[*]:HAS[#kiwiBranch[LaunchEscape],#kiwiTier[2]]:FOR[zKiwiTechTree]
{
    @TechRequired = prototypeFlightControl
}</v>
      </c>
    </row>
    <row r="560" spans="1:12" x14ac:dyDescent="0.35">
      <c r="A560" t="s">
        <v>8</v>
      </c>
      <c r="B560">
        <f>_xlfn.FLOOR.MATH(VLOOKUP(Tbl_LaunchEscape[[#This Row],[LaunchEscape]],primary[[id]:[tier]],2,FALSE),1)</f>
        <v>3</v>
      </c>
      <c r="C560" t="s">
        <v>1154</v>
      </c>
      <c r="G560" t="str">
        <f t="shared" si="27"/>
        <v>LaunchEscape3</v>
      </c>
      <c r="L560" s="14" t="str">
        <f t="shared" si="26"/>
        <v>@PART[*]:HAS[#kiwiBranch[LaunchEscape],#kiwiTier[3]]:FOR[zKiwiTechTree]
{
    @TechRequired = basicFlightControl
}</v>
      </c>
    </row>
    <row r="561" spans="1:12" x14ac:dyDescent="0.35">
      <c r="A561" t="s">
        <v>18</v>
      </c>
      <c r="B561">
        <f>_xlfn.FLOOR.MATH(VLOOKUP(Tbl_LaunchEscape[[#This Row],[LaunchEscape]],primary[[id]:[tier]],2,FALSE),1)</f>
        <v>4</v>
      </c>
      <c r="C561" t="s">
        <v>1154</v>
      </c>
      <c r="G561" t="str">
        <f t="shared" si="27"/>
        <v>LaunchEscape4</v>
      </c>
      <c r="L561" s="14" t="str">
        <f t="shared" si="26"/>
        <v>@PART[*]:HAS[#kiwiBranch[LaunchEscape],#kiwiTier[4]]:FOR[zKiwiTechTree]
{
    @TechRequired = flightControl
}</v>
      </c>
    </row>
    <row r="562" spans="1:12" x14ac:dyDescent="0.35">
      <c r="A562" t="s">
        <v>32</v>
      </c>
      <c r="B562">
        <f>_xlfn.FLOOR.MATH(VLOOKUP(Tbl_LaunchEscape[[#This Row],[LaunchEscape]],primary[[id]:[tier]],2,FALSE),1)</f>
        <v>5</v>
      </c>
      <c r="C562" t="s">
        <v>1154</v>
      </c>
      <c r="G562" t="str">
        <f t="shared" si="27"/>
        <v>LaunchEscape5</v>
      </c>
      <c r="L562" s="14" t="str">
        <f t="shared" si="26"/>
        <v>@PART[*]:HAS[#kiwiBranch[LaunchEscape],#kiwiTier[5]]:FOR[zKiwiTechTree]
{
    @TechRequired = advFlightControl
}</v>
      </c>
    </row>
    <row r="563" spans="1:12" x14ac:dyDescent="0.35">
      <c r="A563" t="s">
        <v>55</v>
      </c>
      <c r="B563">
        <f>_xlfn.FLOOR.MATH(VLOOKUP(Tbl_LaunchEscape[[#This Row],[LaunchEscape]],primary[[id]:[tier]],2,FALSE),1)</f>
        <v>6</v>
      </c>
      <c r="C563" t="s">
        <v>1154</v>
      </c>
      <c r="G563" t="str">
        <f t="shared" si="27"/>
        <v>LaunchEscape6</v>
      </c>
      <c r="L563" s="14" t="str">
        <f t="shared" si="26"/>
        <v>@PART[*]:HAS[#kiwiBranch[LaunchEscape],#kiwiTier[6]]:FOR[zKiwiTechTree]
{
    @TechRequired = specializedControl
}</v>
      </c>
    </row>
    <row r="564" spans="1:12" x14ac:dyDescent="0.35">
      <c r="A564" t="s">
        <v>81</v>
      </c>
      <c r="B564">
        <f>_xlfn.FLOOR.MATH(VLOOKUP(Tbl_LaunchEscape[[#This Row],[LaunchEscape]],primary[[id]:[tier]],2,FALSE),1)</f>
        <v>7</v>
      </c>
      <c r="C564" t="s">
        <v>1154</v>
      </c>
      <c r="G564" t="str">
        <f t="shared" si="27"/>
        <v>LaunchEscape7</v>
      </c>
      <c r="L564" s="14" t="str">
        <f t="shared" si="26"/>
        <v>@PART[*]:HAS[#kiwiBranch[LaunchEscape],#kiwiTier[7]]:FOR[zKiwiTechTree]
{
    @TechRequired = experimentalControl
}</v>
      </c>
    </row>
    <row r="565" spans="1:12" x14ac:dyDescent="0.35">
      <c r="A565" t="s">
        <v>121</v>
      </c>
      <c r="B565">
        <f>_xlfn.FLOOR.MATH(VLOOKUP(Tbl_LaunchEscape[[#This Row],[LaunchEscape]],primary[[id]:[tier]],2,FALSE),1)</f>
        <v>8</v>
      </c>
      <c r="C565" t="s">
        <v>1154</v>
      </c>
      <c r="G565" t="str">
        <f t="shared" si="27"/>
        <v>LaunchEscape8</v>
      </c>
      <c r="L565" s="14" t="str">
        <f t="shared" si="26"/>
        <v>@PART[*]:HAS[#kiwiBranch[LaunchEscape],#kiwiTier[8]]:FOR[zKiwiTechTree]
{
    @TechRequired = exoticControl
}</v>
      </c>
    </row>
    <row r="566" spans="1:12" x14ac:dyDescent="0.35">
      <c r="G566" t="str">
        <f t="shared" si="27"/>
        <v/>
      </c>
      <c r="L566" s="14" t="str">
        <f t="shared" si="26"/>
        <v/>
      </c>
    </row>
    <row r="567" spans="1:12" x14ac:dyDescent="0.35">
      <c r="G567" t="str">
        <f t="shared" si="27"/>
        <v/>
      </c>
      <c r="L567" s="14" t="str">
        <f t="shared" si="26"/>
        <v/>
      </c>
    </row>
    <row r="568" spans="1:12" x14ac:dyDescent="0.35">
      <c r="A568" t="s">
        <v>1155</v>
      </c>
      <c r="B568" t="s">
        <v>247</v>
      </c>
      <c r="C568" t="s">
        <v>1165</v>
      </c>
      <c r="G568" t="str">
        <f t="shared" si="27"/>
        <v>TitleTier</v>
      </c>
      <c r="L568" s="14" t="str">
        <f t="shared" si="26"/>
        <v/>
      </c>
    </row>
    <row r="569" spans="1:12" x14ac:dyDescent="0.35">
      <c r="A569" s="18" t="s">
        <v>0</v>
      </c>
      <c r="B569">
        <f>_xlfn.FLOOR.MATH(VLOOKUP(Tbl_HeatShields[[#This Row],[HeatShields]],primary[[id]:[tier]],2,FALSE),1)</f>
        <v>0</v>
      </c>
      <c r="C569" t="s">
        <v>1155</v>
      </c>
      <c r="G569" t="str">
        <f t="shared" si="27"/>
        <v>HeatShields0</v>
      </c>
      <c r="L569" s="14" t="str">
        <f t="shared" si="26"/>
        <v>@PART[*]:HAS[#kiwiBranch[HeatShields],#kiwiTier[0]]:FOR[zKiwiTechTree]
{
    @TechRequired = start
}</v>
      </c>
    </row>
    <row r="570" spans="1:12" x14ac:dyDescent="0.35">
      <c r="A570" t="s">
        <v>120</v>
      </c>
      <c r="B570">
        <f>_xlfn.FLOOR.MATH(VLOOKUP(Tbl_HeatShields[[#This Row],[HeatShields]],primary[[id]:[tier]],2,FALSE),1)</f>
        <v>1</v>
      </c>
      <c r="C570" t="s">
        <v>1155</v>
      </c>
      <c r="G570" t="str">
        <f t="shared" si="27"/>
        <v>HeatShields1</v>
      </c>
      <c r="L570" s="14" t="str">
        <f t="shared" si="26"/>
        <v>@PART[*]:HAS[#kiwiBranch[HeatShields],#kiwiTier[1]]:FOR[zKiwiTechTree]
{
    @TechRequired = algebra
}</v>
      </c>
    </row>
    <row r="571" spans="1:12" x14ac:dyDescent="0.35">
      <c r="A571" t="s">
        <v>992</v>
      </c>
      <c r="B571">
        <f>_xlfn.FLOOR.MATH(VLOOKUP(Tbl_HeatShields[[#This Row],[HeatShields]],primary[[id]:[tier]],2,FALSE),1)</f>
        <v>2</v>
      </c>
      <c r="C571" t="s">
        <v>1155</v>
      </c>
      <c r="G571" t="str">
        <f t="shared" si="27"/>
        <v>HeatShields2</v>
      </c>
      <c r="L571" s="14" t="str">
        <f t="shared" si="26"/>
        <v>@PART[*]:HAS[#kiwiBranch[HeatShields],#kiwiTier[2]]:FOR[zKiwiTechTree]
{
    @TechRequired = basicReEntry
}</v>
      </c>
    </row>
    <row r="572" spans="1:12" x14ac:dyDescent="0.35">
      <c r="A572" t="s">
        <v>15</v>
      </c>
      <c r="B572">
        <f>_xlfn.FLOOR.MATH(VLOOKUP(Tbl_HeatShields[[#This Row],[HeatShields]],primary[[id]:[tier]],2,FALSE),1)</f>
        <v>3</v>
      </c>
      <c r="C572" t="s">
        <v>1155</v>
      </c>
      <c r="G572" t="str">
        <f t="shared" si="27"/>
        <v>HeatShields3</v>
      </c>
      <c r="L572" s="14" t="str">
        <f t="shared" si="26"/>
        <v>@PART[*]:HAS[#kiwiBranch[HeatShields],#kiwiTier[3]]:FOR[zKiwiTechTree]
{
    @TechRequired = survivability
}</v>
      </c>
    </row>
    <row r="573" spans="1:12" x14ac:dyDescent="0.35">
      <c r="A573" t="s">
        <v>28</v>
      </c>
      <c r="B573">
        <f>_xlfn.FLOOR.MATH(VLOOKUP(Tbl_HeatShields[[#This Row],[HeatShields]],primary[[id]:[tier]],2,FALSE),1)</f>
        <v>4</v>
      </c>
      <c r="C573" t="s">
        <v>1155</v>
      </c>
      <c r="G573" t="str">
        <f t="shared" si="27"/>
        <v>HeatShields4</v>
      </c>
      <c r="L573" s="14" t="str">
        <f t="shared" si="26"/>
        <v>@PART[*]:HAS[#kiwiBranch[HeatShields],#kiwiTier[4]]:FOR[zKiwiTechTree]
{
    @TechRequired = enhancedSurvivability
}</v>
      </c>
    </row>
    <row r="574" spans="1:12" x14ac:dyDescent="0.35">
      <c r="A574" t="s">
        <v>988</v>
      </c>
      <c r="B574">
        <f>_xlfn.FLOOR.MATH(VLOOKUP(Tbl_HeatShields[[#This Row],[HeatShields]],primary[[id]:[tier]],2,FALSE),1)</f>
        <v>5</v>
      </c>
      <c r="C574" t="s">
        <v>1155</v>
      </c>
      <c r="G574" t="str">
        <f t="shared" si="27"/>
        <v>HeatShields5</v>
      </c>
      <c r="L574" s="14" t="str">
        <f t="shared" si="26"/>
        <v>@PART[*]:HAS[#kiwiBranch[HeatShields],#kiwiTier[5]]:FOR[zKiwiTechTree]
{
    @TechRequired = heatShields
}</v>
      </c>
    </row>
    <row r="575" spans="1:12" x14ac:dyDescent="0.35">
      <c r="A575" t="s">
        <v>103</v>
      </c>
      <c r="B575">
        <f>_xlfn.FLOOR.MATH(VLOOKUP(Tbl_HeatShields[[#This Row],[HeatShields]],primary[[id]:[tier]],2,FALSE),1)</f>
        <v>6</v>
      </c>
      <c r="C575" t="s">
        <v>1155</v>
      </c>
      <c r="G575" t="str">
        <f t="shared" si="27"/>
        <v>HeatShields6</v>
      </c>
      <c r="L575" s="14" t="str">
        <f t="shared" si="26"/>
        <v>@PART[*]:HAS[#kiwiBranch[HeatShields],#kiwiTier[6]]:FOR[zKiwiTechTree]
{
    @TechRequired = heatManagementSystems
}</v>
      </c>
    </row>
    <row r="576" spans="1:12" x14ac:dyDescent="0.35">
      <c r="A576" t="s">
        <v>102</v>
      </c>
      <c r="B576">
        <f>_xlfn.FLOOR.MATH(VLOOKUP(Tbl_HeatShields[[#This Row],[HeatShields]],primary[[id]:[tier]],2,FALSE),1)</f>
        <v>7</v>
      </c>
      <c r="C576" t="s">
        <v>1155</v>
      </c>
      <c r="G576" t="str">
        <f t="shared" si="27"/>
        <v>HeatShields7</v>
      </c>
      <c r="L576" s="14" t="str">
        <f t="shared" si="26"/>
        <v>@PART[*]:HAS[#kiwiBranch[HeatShields],#kiwiTier[7]]:FOR[zKiwiTechTree]
{
    @TechRequired = intermediateHeatManagement
}</v>
      </c>
    </row>
    <row r="577" spans="1:12" x14ac:dyDescent="0.35">
      <c r="A577" t="s">
        <v>143</v>
      </c>
      <c r="B577">
        <f>_xlfn.FLOOR.MATH(VLOOKUP(Tbl_HeatShields[[#This Row],[HeatShields]],primary[[id]:[tier]],2,FALSE),1)</f>
        <v>8</v>
      </c>
      <c r="C577" t="s">
        <v>1155</v>
      </c>
      <c r="G577" t="str">
        <f t="shared" si="27"/>
        <v>HeatShields8</v>
      </c>
      <c r="L577" s="14" t="str">
        <f t="shared" si="26"/>
        <v>@PART[*]:HAS[#kiwiBranch[HeatShields],#kiwiTier[8]]:FOR[zKiwiTechTree]
{
    @TechRequired = advHeatManagement
}</v>
      </c>
    </row>
    <row r="578" spans="1:12" x14ac:dyDescent="0.35">
      <c r="A578" t="s">
        <v>172</v>
      </c>
      <c r="B578">
        <f>_xlfn.FLOOR.MATH(VLOOKUP(Tbl_HeatShields[[#This Row],[HeatShields]],primary[[id]:[tier]],2,FALSE),1)</f>
        <v>9</v>
      </c>
      <c r="C578" t="s">
        <v>1155</v>
      </c>
      <c r="G578" t="str">
        <f t="shared" si="27"/>
        <v>HeatShields9</v>
      </c>
      <c r="L578" s="14" t="str">
        <f t="shared" si="26"/>
        <v>@PART[*]:HAS[#kiwiBranch[HeatShields],#kiwiTier[9]]:FOR[zKiwiTechTree]
{
    @TechRequired = experimentalHeatManagement
}</v>
      </c>
    </row>
    <row r="579" spans="1:12" x14ac:dyDescent="0.35">
      <c r="A579" t="s">
        <v>210</v>
      </c>
      <c r="B579">
        <f>_xlfn.FLOOR.MATH(VLOOKUP(Tbl_HeatShields[[#This Row],[HeatShields]],primary[[id]:[tier]],2,FALSE),1)</f>
        <v>10</v>
      </c>
      <c r="C579" t="s">
        <v>1155</v>
      </c>
      <c r="G579" t="str">
        <f t="shared" si="27"/>
        <v>HeatShields10</v>
      </c>
      <c r="L579" s="14" t="str">
        <f t="shared" si="26"/>
        <v>@PART[*]:HAS[#kiwiBranch[HeatShields],#kiwiTier[10]]:FOR[zKiwiTechTree]
{
    @TechRequired = specializedRadiators
}</v>
      </c>
    </row>
    <row r="580" spans="1:12" x14ac:dyDescent="0.35">
      <c r="A580" t="s">
        <v>1423</v>
      </c>
      <c r="B580">
        <f>_xlfn.FLOOR.MATH(VLOOKUP(Tbl_HeatShields[[#This Row],[HeatShields]],primary[[id]:[tier]],2,FALSE),1)</f>
        <v>11</v>
      </c>
      <c r="C580" t="s">
        <v>1155</v>
      </c>
      <c r="G580" t="str">
        <f t="shared" si="27"/>
        <v>HeatShields11</v>
      </c>
      <c r="L580" s="14" t="str">
        <f t="shared" si="26"/>
        <v>@PART[*]:HAS[#kiwiBranch[HeatShields],#kiwiTier[11]]:FOR[zKiwiTechTree]
{
    @TechRequired = advancedRadiators
}</v>
      </c>
    </row>
    <row r="581" spans="1:12" x14ac:dyDescent="0.35">
      <c r="A581" t="s">
        <v>235</v>
      </c>
      <c r="B581">
        <f>_xlfn.FLOOR.MATH(VLOOKUP(Tbl_HeatShields[[#This Row],[HeatShields]],primary[[id]:[tier]],2,FALSE),1)</f>
        <v>12</v>
      </c>
      <c r="C581" t="s">
        <v>1155</v>
      </c>
      <c r="G581" t="str">
        <f t="shared" ref="G581:G607" si="28">_xlfn.CONCAT(C581,B581)</f>
        <v>HeatShields12</v>
      </c>
      <c r="L581" s="14" t="str">
        <f t="shared" si="26"/>
        <v>@PART[*]:HAS[#kiwiBranch[HeatShields],#kiwiTier[12]]:FOR[zKiwiTechTree]
{
    @TechRequired = exoticRadiators
}</v>
      </c>
    </row>
    <row r="582" spans="1:12" x14ac:dyDescent="0.35">
      <c r="A582" t="s">
        <v>1536</v>
      </c>
      <c r="B582">
        <f>_xlfn.FLOOR.MATH(VLOOKUP(Tbl_HeatShields[[#This Row],[HeatShields]],primary[[id]:[tier]],2,FALSE),1)</f>
        <v>13</v>
      </c>
      <c r="C582" t="s">
        <v>1155</v>
      </c>
      <c r="G582" t="str">
        <f t="shared" si="28"/>
        <v>HeatShields13</v>
      </c>
      <c r="L582" s="14" t="str">
        <f t="shared" si="26"/>
        <v>@PART[*]:HAS[#kiwiBranch[HeatShields],#kiwiTier[13]]:FOR[zKiwiTechTree]
{
    @TechRequired = extremeRadiators
}</v>
      </c>
    </row>
    <row r="583" spans="1:12" x14ac:dyDescent="0.35">
      <c r="G583" t="str">
        <f t="shared" si="28"/>
        <v/>
      </c>
      <c r="L583" s="14" t="str">
        <f t="shared" si="26"/>
        <v/>
      </c>
    </row>
    <row r="584" spans="1:12" x14ac:dyDescent="0.35">
      <c r="G584" t="str">
        <f t="shared" si="28"/>
        <v/>
      </c>
      <c r="L584" s="14" t="str">
        <f t="shared" si="26"/>
        <v/>
      </c>
    </row>
    <row r="585" spans="1:12" x14ac:dyDescent="0.35">
      <c r="A585" t="s">
        <v>1156</v>
      </c>
      <c r="B585" t="s">
        <v>247</v>
      </c>
      <c r="C585" t="s">
        <v>1165</v>
      </c>
      <c r="G585" t="str">
        <f t="shared" si="28"/>
        <v>TitleTier</v>
      </c>
      <c r="L585" s="14" t="str">
        <f t="shared" si="26"/>
        <v/>
      </c>
    </row>
    <row r="586" spans="1:12" x14ac:dyDescent="0.35">
      <c r="A586" s="18" t="s">
        <v>0</v>
      </c>
      <c r="B586">
        <f>_xlfn.FLOOR.MATH(VLOOKUP(Tbl_Thermal[[#This Row],[Thermal]],primary[[id]:[tier]],2,FALSE),1)</f>
        <v>0</v>
      </c>
      <c r="C586" t="s">
        <v>1156</v>
      </c>
      <c r="G586" t="str">
        <f t="shared" si="28"/>
        <v>Thermal0</v>
      </c>
      <c r="L586" s="14" t="str">
        <f t="shared" si="26"/>
        <v>@PART[*]:HAS[#kiwiBranch[Thermal],#kiwiTier[0]]:FOR[zKiwiTechTree]
{
    @TechRequired = start
}</v>
      </c>
    </row>
    <row r="587" spans="1:12" x14ac:dyDescent="0.35">
      <c r="A587" t="s">
        <v>120</v>
      </c>
      <c r="B587">
        <f>_xlfn.FLOOR.MATH(VLOOKUP(Tbl_Thermal[[#This Row],[Thermal]],primary[[id]:[tier]],2,FALSE),1)</f>
        <v>1</v>
      </c>
      <c r="C587" t="s">
        <v>1156</v>
      </c>
      <c r="G587" t="str">
        <f t="shared" si="28"/>
        <v>Thermal1</v>
      </c>
      <c r="L587" s="14" t="str">
        <f t="shared" si="26"/>
        <v>@PART[*]:HAS[#kiwiBranch[Thermal],#kiwiTier[1]]:FOR[zKiwiTechTree]
{
    @TechRequired = algebra
}</v>
      </c>
    </row>
    <row r="588" spans="1:12" x14ac:dyDescent="0.35">
      <c r="A588" t="s">
        <v>992</v>
      </c>
      <c r="B588">
        <f>_xlfn.FLOOR.MATH(VLOOKUP(Tbl_Thermal[[#This Row],[Thermal]],primary[[id]:[tier]],2,FALSE),1)</f>
        <v>2</v>
      </c>
      <c r="C588" t="s">
        <v>1156</v>
      </c>
      <c r="G588" t="str">
        <f t="shared" si="28"/>
        <v>Thermal2</v>
      </c>
      <c r="L588" s="14" t="str">
        <f t="shared" si="26"/>
        <v>@PART[*]:HAS[#kiwiBranch[Thermal],#kiwiTier[2]]:FOR[zKiwiTechTree]
{
    @TechRequired = basicReEntry
}</v>
      </c>
    </row>
    <row r="589" spans="1:12" x14ac:dyDescent="0.35">
      <c r="A589" t="s">
        <v>15</v>
      </c>
      <c r="B589">
        <f>_xlfn.FLOOR.MATH(VLOOKUP(Tbl_Thermal[[#This Row],[Thermal]],primary[[id]:[tier]],2,FALSE),1)</f>
        <v>3</v>
      </c>
      <c r="C589" t="s">
        <v>1156</v>
      </c>
      <c r="G589" t="str">
        <f t="shared" si="28"/>
        <v>Thermal3</v>
      </c>
      <c r="L589" s="14" t="str">
        <f t="shared" si="26"/>
        <v>@PART[*]:HAS[#kiwiBranch[Thermal],#kiwiTier[3]]:FOR[zKiwiTechTree]
{
    @TechRequired = survivability
}</v>
      </c>
    </row>
    <row r="590" spans="1:12" x14ac:dyDescent="0.35">
      <c r="A590" t="s">
        <v>28</v>
      </c>
      <c r="B590">
        <f>_xlfn.FLOOR.MATH(VLOOKUP(Tbl_Thermal[[#This Row],[Thermal]],primary[[id]:[tier]],2,FALSE),1)</f>
        <v>4</v>
      </c>
      <c r="C590" t="s">
        <v>1156</v>
      </c>
      <c r="G590" t="str">
        <f t="shared" si="28"/>
        <v>Thermal4</v>
      </c>
      <c r="L590" s="14" t="str">
        <f t="shared" si="26"/>
        <v>@PART[*]:HAS[#kiwiBranch[Thermal],#kiwiTier[4]]:FOR[zKiwiTechTree]
{
    @TechRequired = enhancedSurvivability
}</v>
      </c>
    </row>
    <row r="591" spans="1:12" x14ac:dyDescent="0.35">
      <c r="A591" t="s">
        <v>988</v>
      </c>
      <c r="B591">
        <f>_xlfn.FLOOR.MATH(VLOOKUP(Tbl_Thermal[[#This Row],[Thermal]],primary[[id]:[tier]],2,FALSE),1)</f>
        <v>5</v>
      </c>
      <c r="C591" t="s">
        <v>1156</v>
      </c>
      <c r="G591" t="str">
        <f t="shared" si="28"/>
        <v>Thermal5</v>
      </c>
      <c r="L591" s="14" t="str">
        <f t="shared" si="26"/>
        <v>@PART[*]:HAS[#kiwiBranch[Thermal],#kiwiTier[5]]:FOR[zKiwiTechTree]
{
    @TechRequired = heatShields
}</v>
      </c>
    </row>
    <row r="592" spans="1:12" x14ac:dyDescent="0.35">
      <c r="A592" t="s">
        <v>103</v>
      </c>
      <c r="B592">
        <f>_xlfn.FLOOR.MATH(VLOOKUP(Tbl_Thermal[[#This Row],[Thermal]],primary[[id]:[tier]],2,FALSE),1)</f>
        <v>6</v>
      </c>
      <c r="C592" t="s">
        <v>1156</v>
      </c>
      <c r="G592" t="str">
        <f t="shared" si="28"/>
        <v>Thermal6</v>
      </c>
      <c r="L592" s="14" t="str">
        <f t="shared" si="26"/>
        <v>@PART[*]:HAS[#kiwiBranch[Thermal],#kiwiTier[6]]:FOR[zKiwiTechTree]
{
    @TechRequired = heatManagementSystems
}</v>
      </c>
    </row>
    <row r="593" spans="1:12" x14ac:dyDescent="0.35">
      <c r="A593" t="s">
        <v>102</v>
      </c>
      <c r="B593">
        <f>_xlfn.FLOOR.MATH(VLOOKUP(Tbl_Thermal[[#This Row],[Thermal]],primary[[id]:[tier]],2,FALSE),1)</f>
        <v>7</v>
      </c>
      <c r="C593" t="s">
        <v>1156</v>
      </c>
      <c r="G593" t="str">
        <f t="shared" si="28"/>
        <v>Thermal7</v>
      </c>
      <c r="L593" s="14" t="str">
        <f t="shared" ref="L593:L656" si="29">IF(ISNUMBER(B593)=TRUE,_xlfn.CONCAT("@PART[*]:HAS[#kiwiBranch[",C593,"],#kiwiTier[",B593,"]]:FOR[zKiwiTechTree]",CHAR(10),"{",CHAR(10),"    @TechRequired = ",A593,CHAR(10),"}"),"")</f>
        <v>@PART[*]:HAS[#kiwiBranch[Thermal],#kiwiTier[7]]:FOR[zKiwiTechTree]
{
    @TechRequired = intermediateHeatManagement
}</v>
      </c>
    </row>
    <row r="594" spans="1:12" x14ac:dyDescent="0.35">
      <c r="A594" t="s">
        <v>143</v>
      </c>
      <c r="B594">
        <f>_xlfn.FLOOR.MATH(VLOOKUP(Tbl_Thermal[[#This Row],[Thermal]],primary[[id]:[tier]],2,FALSE),1)</f>
        <v>8</v>
      </c>
      <c r="C594" t="s">
        <v>1156</v>
      </c>
      <c r="G594" t="str">
        <f t="shared" si="28"/>
        <v>Thermal8</v>
      </c>
      <c r="L594" s="14" t="str">
        <f t="shared" si="29"/>
        <v>@PART[*]:HAS[#kiwiBranch[Thermal],#kiwiTier[8]]:FOR[zKiwiTechTree]
{
    @TechRequired = advHeatManagement
}</v>
      </c>
    </row>
    <row r="595" spans="1:12" x14ac:dyDescent="0.35">
      <c r="A595" t="s">
        <v>172</v>
      </c>
      <c r="B595">
        <f>_xlfn.FLOOR.MATH(VLOOKUP(Tbl_Thermal[[#This Row],[Thermal]],primary[[id]:[tier]],2,FALSE),1)</f>
        <v>9</v>
      </c>
      <c r="C595" t="s">
        <v>1156</v>
      </c>
      <c r="G595" t="str">
        <f t="shared" si="28"/>
        <v>Thermal9</v>
      </c>
      <c r="L595" s="14" t="str">
        <f t="shared" si="29"/>
        <v>@PART[*]:HAS[#kiwiBranch[Thermal],#kiwiTier[9]]:FOR[zKiwiTechTree]
{
    @TechRequired = experimentalHeatManagement
}</v>
      </c>
    </row>
    <row r="596" spans="1:12" x14ac:dyDescent="0.35">
      <c r="A596" t="s">
        <v>210</v>
      </c>
      <c r="B596">
        <f>_xlfn.FLOOR.MATH(VLOOKUP(Tbl_Thermal[[#This Row],[Thermal]],primary[[id]:[tier]],2,FALSE),1)</f>
        <v>10</v>
      </c>
      <c r="C596" t="s">
        <v>1156</v>
      </c>
      <c r="G596" t="str">
        <f t="shared" si="28"/>
        <v>Thermal10</v>
      </c>
      <c r="L596" s="14" t="str">
        <f t="shared" si="29"/>
        <v>@PART[*]:HAS[#kiwiBranch[Thermal],#kiwiTier[10]]:FOR[zKiwiTechTree]
{
    @TechRequired = specializedRadiators
}</v>
      </c>
    </row>
    <row r="597" spans="1:12" x14ac:dyDescent="0.35">
      <c r="A597" t="s">
        <v>1423</v>
      </c>
      <c r="B597">
        <f>_xlfn.FLOOR.MATH(VLOOKUP(Tbl_Thermal[[#This Row],[Thermal]],primary[[id]:[tier]],2,FALSE),1)</f>
        <v>11</v>
      </c>
      <c r="C597" t="s">
        <v>1156</v>
      </c>
      <c r="G597" t="str">
        <f t="shared" si="28"/>
        <v>Thermal11</v>
      </c>
      <c r="L597" s="14" t="str">
        <f t="shared" si="29"/>
        <v>@PART[*]:HAS[#kiwiBranch[Thermal],#kiwiTier[11]]:FOR[zKiwiTechTree]
{
    @TechRequired = advancedRadiators
}</v>
      </c>
    </row>
    <row r="598" spans="1:12" x14ac:dyDescent="0.35">
      <c r="A598" t="s">
        <v>235</v>
      </c>
      <c r="B598">
        <f>_xlfn.FLOOR.MATH(VLOOKUP(Tbl_Thermal[[#This Row],[Thermal]],primary[[id]:[tier]],2,FALSE),1)</f>
        <v>12</v>
      </c>
      <c r="C598" t="s">
        <v>1156</v>
      </c>
      <c r="G598" t="str">
        <f t="shared" si="28"/>
        <v>Thermal12</v>
      </c>
      <c r="L598" s="14" t="str">
        <f t="shared" si="29"/>
        <v>@PART[*]:HAS[#kiwiBranch[Thermal],#kiwiTier[12]]:FOR[zKiwiTechTree]
{
    @TechRequired = exoticRadiators
}</v>
      </c>
    </row>
    <row r="599" spans="1:12" x14ac:dyDescent="0.35">
      <c r="A599" t="s">
        <v>1536</v>
      </c>
      <c r="B599">
        <f>_xlfn.FLOOR.MATH(VLOOKUP(Tbl_Thermal[[#This Row],[Thermal]],primary[[id]:[tier]],2,FALSE),1)</f>
        <v>13</v>
      </c>
      <c r="C599" t="s">
        <v>1156</v>
      </c>
      <c r="G599" t="str">
        <f t="shared" si="28"/>
        <v>Thermal13</v>
      </c>
      <c r="L599" s="14" t="str">
        <f t="shared" si="29"/>
        <v>@PART[*]:HAS[#kiwiBranch[Thermal],#kiwiTier[13]]:FOR[zKiwiTechTree]
{
    @TechRequired = extremeRadiators
}</v>
      </c>
    </row>
    <row r="600" spans="1:12" x14ac:dyDescent="0.35">
      <c r="G600" t="str">
        <f t="shared" si="28"/>
        <v/>
      </c>
      <c r="L600" s="14" t="str">
        <f t="shared" si="29"/>
        <v/>
      </c>
    </row>
    <row r="601" spans="1:12" x14ac:dyDescent="0.35">
      <c r="G601" t="str">
        <f t="shared" si="28"/>
        <v/>
      </c>
      <c r="L601" s="14" t="str">
        <f t="shared" si="29"/>
        <v/>
      </c>
    </row>
    <row r="602" spans="1:12" x14ac:dyDescent="0.35">
      <c r="A602" t="s">
        <v>1157</v>
      </c>
      <c r="B602" t="s">
        <v>247</v>
      </c>
      <c r="C602" t="s">
        <v>1165</v>
      </c>
      <c r="G602" t="str">
        <f t="shared" si="28"/>
        <v>TitleTier</v>
      </c>
      <c r="L602" s="14" t="str">
        <f t="shared" si="29"/>
        <v/>
      </c>
    </row>
    <row r="603" spans="1:12" x14ac:dyDescent="0.35">
      <c r="A603" s="18" t="s">
        <v>0</v>
      </c>
      <c r="B603">
        <f>_xlfn.FLOOR.MATH(VLOOKUP(Tbl_Stations[[#This Row],[Stations]],primary[[id]:[tier]],2,FALSE),1)</f>
        <v>0</v>
      </c>
      <c r="C603" t="s">
        <v>1157</v>
      </c>
      <c r="G603" t="str">
        <f t="shared" si="28"/>
        <v>Stations0</v>
      </c>
      <c r="L603" s="14" t="str">
        <f t="shared" si="29"/>
        <v>@PART[*]:HAS[#kiwiBranch[Stations],#kiwiTier[0]]:FOR[zKiwiTechTree]
{
    @TechRequired = start
}</v>
      </c>
    </row>
    <row r="604" spans="1:12" x14ac:dyDescent="0.35">
      <c r="A604" t="s">
        <v>120</v>
      </c>
      <c r="B604">
        <f>_xlfn.FLOOR.MATH(VLOOKUP(Tbl_Stations[[#This Row],[Stations]],primary[[id]:[tier]],2,FALSE),1)</f>
        <v>1</v>
      </c>
      <c r="C604" t="s">
        <v>1157</v>
      </c>
      <c r="G604" t="str">
        <f t="shared" si="28"/>
        <v>Stations1</v>
      </c>
      <c r="L604" s="14" t="str">
        <f t="shared" si="29"/>
        <v>@PART[*]:HAS[#kiwiBranch[Stations],#kiwiTier[1]]:FOR[zKiwiTechTree]
{
    @TechRequired = algebra
}</v>
      </c>
    </row>
    <row r="605" spans="1:12" x14ac:dyDescent="0.35">
      <c r="A605" t="s">
        <v>7</v>
      </c>
      <c r="B605">
        <f>_xlfn.FLOOR.MATH(VLOOKUP(Tbl_Stations[[#This Row],[Stations]],primary[[id]:[tier]],2,FALSE),1)</f>
        <v>2</v>
      </c>
      <c r="C605" t="s">
        <v>1157</v>
      </c>
      <c r="G605" t="str">
        <f t="shared" si="28"/>
        <v>Stations2</v>
      </c>
      <c r="L605" s="14" t="str">
        <f t="shared" si="29"/>
        <v>@PART[*]:HAS[#kiwiBranch[Stations],#kiwiTier[2]]:FOR[zKiwiTechTree]
{
    @TechRequired = engineering101
}</v>
      </c>
    </row>
    <row r="606" spans="1:12" x14ac:dyDescent="0.35">
      <c r="A606" t="s">
        <v>17</v>
      </c>
      <c r="B606">
        <f>_xlfn.FLOOR.MATH(VLOOKUP(Tbl_Stations[[#This Row],[Stations]],primary[[id]:[tier]],2,FALSE),1)</f>
        <v>3</v>
      </c>
      <c r="C606" t="s">
        <v>1157</v>
      </c>
      <c r="G606" t="str">
        <f t="shared" si="28"/>
        <v>Stations3</v>
      </c>
      <c r="L606" s="14" t="str">
        <f t="shared" si="29"/>
        <v>@PART[*]:HAS[#kiwiBranch[Stations],#kiwiTier[3]]:FOR[zKiwiTechTree]
{
    @TechRequired = serviceModules
}</v>
      </c>
    </row>
    <row r="607" spans="1:12" x14ac:dyDescent="0.35">
      <c r="A607" t="s">
        <v>53</v>
      </c>
      <c r="B607">
        <f>_xlfn.FLOOR.MATH(VLOOKUP(Tbl_Stations[[#This Row],[Stations]],primary[[id]:[tier]],2,FALSE),1)</f>
        <v>5</v>
      </c>
      <c r="C607" t="s">
        <v>1157</v>
      </c>
      <c r="G607" t="str">
        <f t="shared" si="28"/>
        <v>Stations5</v>
      </c>
      <c r="L607" s="14" t="str">
        <f t="shared" si="29"/>
        <v>@PART[*]:HAS[#kiwiBranch[Stations],#kiwiTier[5]]:FOR[zKiwiTechTree]
{
    @TechRequired = recycling
}</v>
      </c>
    </row>
    <row r="608" spans="1:12" x14ac:dyDescent="0.35">
      <c r="A608" t="s">
        <v>77</v>
      </c>
      <c r="B608">
        <f>_xlfn.FLOOR.MATH(VLOOKUP(Tbl_Stations[[#This Row],[Stations]],primary[[id]:[tier]],2,FALSE),1)</f>
        <v>6</v>
      </c>
      <c r="C608" t="s">
        <v>1157</v>
      </c>
      <c r="G608" t="str">
        <f>_xlfn.CONCAT(C608,B608)</f>
        <v>Stations6</v>
      </c>
      <c r="L608" s="14" t="str">
        <f t="shared" si="29"/>
        <v>@PART[*]:HAS[#kiwiBranch[Stations],#kiwiTier[6]]:FOR[zKiwiTechTree]
{
    @TechRequired = hydroponics
}</v>
      </c>
    </row>
    <row r="609" spans="1:12" x14ac:dyDescent="0.35">
      <c r="A609" t="s">
        <v>104</v>
      </c>
      <c r="B609">
        <f>_xlfn.FLOOR.MATH(VLOOKUP(Tbl_Stations[[#This Row],[Stations]],primary[[id]:[tier]],2,FALSE),1)</f>
        <v>7</v>
      </c>
      <c r="C609" t="s">
        <v>1157</v>
      </c>
      <c r="G609" t="str">
        <f>_xlfn.CONCAT(C609,B609)</f>
        <v>Stations7</v>
      </c>
      <c r="L609" s="14" t="str">
        <f t="shared" si="29"/>
        <v>@PART[*]:HAS[#kiwiBranch[Stations],#kiwiTier[7]]:FOR[zKiwiTechTree]
{
    @TechRequired = earlyStations
}</v>
      </c>
    </row>
    <row r="610" spans="1:12" x14ac:dyDescent="0.35">
      <c r="A610" t="s">
        <v>146</v>
      </c>
      <c r="B610">
        <f>_xlfn.FLOOR.MATH(VLOOKUP(Tbl_Stations[[#This Row],[Stations]],primary[[id]:[tier]],2,FALSE),1)</f>
        <v>8</v>
      </c>
      <c r="C610" t="s">
        <v>1157</v>
      </c>
      <c r="G610" t="str">
        <f>_xlfn.CONCAT(C610,B610)</f>
        <v>Stations8</v>
      </c>
      <c r="L610" s="14" t="str">
        <f t="shared" si="29"/>
        <v>@PART[*]:HAS[#kiwiBranch[Stations],#kiwiTier[8]]:FOR[zKiwiTechTree]
{
    @TechRequired = shortTermHabitation
}</v>
      </c>
    </row>
    <row r="611" spans="1:12" x14ac:dyDescent="0.35">
      <c r="A611" t="s">
        <v>186</v>
      </c>
      <c r="B611">
        <f>_xlfn.FLOOR.MATH(VLOOKUP(Tbl_Stations[[#This Row],[Stations]],primary[[id]:[tier]],2,FALSE),1)</f>
        <v>9</v>
      </c>
      <c r="C611" t="s">
        <v>1157</v>
      </c>
      <c r="G611" t="str">
        <f>_xlfn.CONCAT(C611,B611)</f>
        <v>Stations9</v>
      </c>
      <c r="L611" s="14" t="str">
        <f t="shared" si="29"/>
        <v>@PART[*]:HAS[#kiwiBranch[Stations],#kiwiTier[9]]:FOR[zKiwiTechTree]
{
    @TechRequired = longTermHabitation
}</v>
      </c>
    </row>
    <row r="612" spans="1:12" x14ac:dyDescent="0.35">
      <c r="A612" t="s">
        <v>211</v>
      </c>
      <c r="B612">
        <f>_xlfn.FLOOR.MATH(VLOOKUP(Tbl_Stations[[#This Row],[Stations]],primary[[id]:[tier]],2,FALSE),1)</f>
        <v>10</v>
      </c>
      <c r="C612" t="s">
        <v>1157</v>
      </c>
      <c r="G612" t="str">
        <f>_xlfn.CONCAT(C612,B612)</f>
        <v>Stations10</v>
      </c>
      <c r="L612" s="14" t="str">
        <f t="shared" si="29"/>
        <v>@PART[*]:HAS[#kiwiBranch[Stations],#kiwiTier[10]]:FOR[zKiwiTechTree]
{
    @TechRequired = advancedStations
}</v>
      </c>
    </row>
    <row r="613" spans="1:12" x14ac:dyDescent="0.35">
      <c r="A613" t="s">
        <v>187</v>
      </c>
      <c r="B613">
        <f>_xlfn.FLOOR.MATH(VLOOKUP(Tbl_Stations[[#This Row],[Stations]],primary[[id]:[tier]],2,FALSE),1)</f>
        <v>11</v>
      </c>
      <c r="C613" t="s">
        <v>1157</v>
      </c>
      <c r="G613" t="str">
        <f>_xlfn.CONCAT(C613,B613)</f>
        <v>Stations11</v>
      </c>
      <c r="L613" s="14" t="str">
        <f t="shared" si="29"/>
        <v>@PART[*]:HAS[#kiwiBranch[Stations],#kiwiTier[11]]:FOR[zKiwiTechTree]
{
    @TechRequired = colonization
}</v>
      </c>
    </row>
    <row r="614" spans="1:12" x14ac:dyDescent="0.35">
      <c r="A614" t="s">
        <v>188</v>
      </c>
      <c r="B614">
        <f>_xlfn.FLOOR.MATH(VLOOKUP(Tbl_Stations[[#This Row],[Stations]],primary[[id]:[tier]],2,FALSE),1)</f>
        <v>12</v>
      </c>
      <c r="C614" t="s">
        <v>1157</v>
      </c>
      <c r="G614" t="str">
        <f>_xlfn.CONCAT(C614,B614)</f>
        <v>Stations12</v>
      </c>
      <c r="L614" s="14" t="str">
        <f t="shared" si="29"/>
        <v>@PART[*]:HAS[#kiwiBranch[Stations],#kiwiTier[12]]:FOR[zKiwiTechTree]
{
    @TechRequired = advColonization
}</v>
      </c>
    </row>
    <row r="615" spans="1:12" x14ac:dyDescent="0.35">
      <c r="G615" t="str">
        <f>_xlfn.CONCAT(C615,B615)</f>
        <v/>
      </c>
      <c r="L615" s="14" t="str">
        <f t="shared" si="29"/>
        <v/>
      </c>
    </row>
    <row r="616" spans="1:12" x14ac:dyDescent="0.35">
      <c r="G616" t="str">
        <f>_xlfn.CONCAT(C616,B616)</f>
        <v/>
      </c>
      <c r="L616" s="14" t="str">
        <f t="shared" si="29"/>
        <v/>
      </c>
    </row>
    <row r="617" spans="1:12" x14ac:dyDescent="0.35">
      <c r="A617" s="18" t="s">
        <v>1158</v>
      </c>
      <c r="B617" t="s">
        <v>247</v>
      </c>
      <c r="C617" t="s">
        <v>1165</v>
      </c>
      <c r="G617" t="str">
        <f>_xlfn.CONCAT(C617,B617)</f>
        <v>TitleTier</v>
      </c>
      <c r="L617" s="14" t="str">
        <f t="shared" si="29"/>
        <v/>
      </c>
    </row>
    <row r="618" spans="1:12" x14ac:dyDescent="0.35">
      <c r="A618" s="18" t="s">
        <v>0</v>
      </c>
      <c r="B618">
        <f>_xlfn.FLOOR.MATH(VLOOKUP(Tbl_Colonization[[#This Row],[Colonization]],primary[[id]:[tier]],2,FALSE),1)</f>
        <v>0</v>
      </c>
      <c r="C618" s="18" t="s">
        <v>1158</v>
      </c>
      <c r="D618" s="18"/>
      <c r="E618" s="18"/>
      <c r="F618" s="18"/>
      <c r="G618" t="str">
        <f>_xlfn.CONCAT(C618,B618)</f>
        <v>Colonization0</v>
      </c>
      <c r="L618" s="14" t="str">
        <f t="shared" si="29"/>
        <v>@PART[*]:HAS[#kiwiBranch[Colonization],#kiwiTier[0]]:FOR[zKiwiTechTree]
{
    @TechRequired = start
}</v>
      </c>
    </row>
    <row r="619" spans="1:12" x14ac:dyDescent="0.35">
      <c r="A619" t="s">
        <v>120</v>
      </c>
      <c r="B619">
        <f>_xlfn.FLOOR.MATH(VLOOKUP(Tbl_Colonization[[#This Row],[Colonization]],primary[[id]:[tier]],2,FALSE),1)</f>
        <v>1</v>
      </c>
      <c r="C619" s="18" t="s">
        <v>1158</v>
      </c>
      <c r="D619" s="18"/>
      <c r="E619" s="18"/>
      <c r="F619" s="18"/>
      <c r="G619" t="str">
        <f>_xlfn.CONCAT(C619,B619)</f>
        <v>Colonization1</v>
      </c>
      <c r="L619" s="14" t="str">
        <f t="shared" si="29"/>
        <v>@PART[*]:HAS[#kiwiBranch[Colonization],#kiwiTier[1]]:FOR[zKiwiTechTree]
{
    @TechRequired = algebra
}</v>
      </c>
    </row>
    <row r="620" spans="1:12" x14ac:dyDescent="0.35">
      <c r="A620" t="s">
        <v>7</v>
      </c>
      <c r="B620">
        <f>_xlfn.FLOOR.MATH(VLOOKUP(Tbl_Colonization[[#This Row],[Colonization]],primary[[id]:[tier]],2,FALSE),1)</f>
        <v>2</v>
      </c>
      <c r="C620" s="18" t="s">
        <v>1158</v>
      </c>
      <c r="D620" s="18"/>
      <c r="E620" s="18"/>
      <c r="F620" s="18"/>
      <c r="G620" t="str">
        <f>_xlfn.CONCAT(C620,B620)</f>
        <v>Colonization2</v>
      </c>
      <c r="L620" s="14" t="str">
        <f t="shared" si="29"/>
        <v>@PART[*]:HAS[#kiwiBranch[Colonization],#kiwiTier[2]]:FOR[zKiwiTechTree]
{
    @TechRequired = engineering101
}</v>
      </c>
    </row>
    <row r="621" spans="1:12" x14ac:dyDescent="0.35">
      <c r="A621" t="s">
        <v>17</v>
      </c>
      <c r="B621">
        <f>_xlfn.FLOOR.MATH(VLOOKUP(Tbl_Colonization[[#This Row],[Colonization]],primary[[id]:[tier]],2,FALSE),1)</f>
        <v>3</v>
      </c>
      <c r="C621" s="18" t="s">
        <v>1158</v>
      </c>
      <c r="D621" s="18"/>
      <c r="E621" s="18"/>
      <c r="F621" s="18"/>
      <c r="G621" t="str">
        <f>_xlfn.CONCAT(C621,B621)</f>
        <v>Colonization3</v>
      </c>
      <c r="L621" s="14" t="str">
        <f t="shared" si="29"/>
        <v>@PART[*]:HAS[#kiwiBranch[Colonization],#kiwiTier[3]]:FOR[zKiwiTechTree]
{
    @TechRequired = serviceModules
}</v>
      </c>
    </row>
    <row r="622" spans="1:12" x14ac:dyDescent="0.35">
      <c r="A622" t="s">
        <v>53</v>
      </c>
      <c r="B622">
        <f>_xlfn.FLOOR.MATH(VLOOKUP(Tbl_Colonization[[#This Row],[Colonization]],primary[[id]:[tier]],2,FALSE),1)</f>
        <v>5</v>
      </c>
      <c r="C622" s="18" t="s">
        <v>1158</v>
      </c>
      <c r="D622" s="18"/>
      <c r="E622" s="18"/>
      <c r="F622" s="18"/>
      <c r="G622" t="str">
        <f>_xlfn.CONCAT(C622,B622)</f>
        <v>Colonization5</v>
      </c>
      <c r="L622" s="14" t="str">
        <f t="shared" si="29"/>
        <v>@PART[*]:HAS[#kiwiBranch[Colonization],#kiwiTier[5]]:FOR[zKiwiTechTree]
{
    @TechRequired = recycling
}</v>
      </c>
    </row>
    <row r="623" spans="1:12" x14ac:dyDescent="0.35">
      <c r="A623" t="s">
        <v>77</v>
      </c>
      <c r="B623">
        <f>_xlfn.FLOOR.MATH(VLOOKUP(Tbl_Colonization[[#This Row],[Colonization]],primary[[id]:[tier]],2,FALSE),1)</f>
        <v>6</v>
      </c>
      <c r="C623" s="18" t="s">
        <v>1158</v>
      </c>
      <c r="D623" s="18"/>
      <c r="E623" s="18"/>
      <c r="F623" s="18"/>
      <c r="G623" t="str">
        <f>_xlfn.CONCAT(C623,B623)</f>
        <v>Colonization6</v>
      </c>
      <c r="L623" s="14" t="str">
        <f t="shared" si="29"/>
        <v>@PART[*]:HAS[#kiwiBranch[Colonization],#kiwiTier[6]]:FOR[zKiwiTechTree]
{
    @TechRequired = hydroponics
}</v>
      </c>
    </row>
    <row r="624" spans="1:12" x14ac:dyDescent="0.35">
      <c r="A624" t="s">
        <v>104</v>
      </c>
      <c r="B624">
        <f>_xlfn.FLOOR.MATH(VLOOKUP(Tbl_Colonization[[#This Row],[Colonization]],primary[[id]:[tier]],2,FALSE),1)</f>
        <v>7</v>
      </c>
      <c r="C624" s="18" t="s">
        <v>1158</v>
      </c>
      <c r="D624" s="18"/>
      <c r="E624" s="18"/>
      <c r="F624" s="18"/>
      <c r="G624" t="str">
        <f>_xlfn.CONCAT(C624,B624)</f>
        <v>Colonization7</v>
      </c>
      <c r="L624" s="14" t="str">
        <f t="shared" si="29"/>
        <v>@PART[*]:HAS[#kiwiBranch[Colonization],#kiwiTier[7]]:FOR[zKiwiTechTree]
{
    @TechRequired = earlyStations
}</v>
      </c>
    </row>
    <row r="625" spans="1:12" x14ac:dyDescent="0.35">
      <c r="A625" t="s">
        <v>146</v>
      </c>
      <c r="B625">
        <f>_xlfn.FLOOR.MATH(VLOOKUP(Tbl_Colonization[[#This Row],[Colonization]],primary[[id]:[tier]],2,FALSE),1)</f>
        <v>8</v>
      </c>
      <c r="C625" s="18" t="s">
        <v>1158</v>
      </c>
      <c r="D625" s="18"/>
      <c r="E625" s="18"/>
      <c r="F625" s="18"/>
      <c r="G625" t="str">
        <f>_xlfn.CONCAT(C625,B625)</f>
        <v>Colonization8</v>
      </c>
      <c r="L625" s="14" t="str">
        <f t="shared" si="29"/>
        <v>@PART[*]:HAS[#kiwiBranch[Colonization],#kiwiTier[8]]:FOR[zKiwiTechTree]
{
    @TechRequired = shortTermHabitation
}</v>
      </c>
    </row>
    <row r="626" spans="1:12" x14ac:dyDescent="0.35">
      <c r="A626" t="s">
        <v>186</v>
      </c>
      <c r="B626">
        <f>_xlfn.FLOOR.MATH(VLOOKUP(Tbl_Colonization[[#This Row],[Colonization]],primary[[id]:[tier]],2,FALSE),1)</f>
        <v>9</v>
      </c>
      <c r="C626" s="18" t="s">
        <v>1158</v>
      </c>
      <c r="D626" s="18"/>
      <c r="E626" s="18"/>
      <c r="F626" s="18"/>
      <c r="G626" t="str">
        <f t="shared" ref="G626:G689" si="30">_xlfn.CONCAT(C626,B626)</f>
        <v>Colonization9</v>
      </c>
      <c r="L626" s="14" t="str">
        <f t="shared" si="29"/>
        <v>@PART[*]:HAS[#kiwiBranch[Colonization],#kiwiTier[9]]:FOR[zKiwiTechTree]
{
    @TechRequired = longTermHabitation
}</v>
      </c>
    </row>
    <row r="627" spans="1:12" x14ac:dyDescent="0.35">
      <c r="A627" t="s">
        <v>211</v>
      </c>
      <c r="B627">
        <f>_xlfn.FLOOR.MATH(VLOOKUP(Tbl_Colonization[[#This Row],[Colonization]],primary[[id]:[tier]],2,FALSE),1)</f>
        <v>10</v>
      </c>
      <c r="C627" s="18" t="s">
        <v>1158</v>
      </c>
      <c r="D627" s="18"/>
      <c r="E627" s="18"/>
      <c r="F627" s="18"/>
      <c r="G627" t="str">
        <f t="shared" si="30"/>
        <v>Colonization10</v>
      </c>
      <c r="L627" s="14" t="str">
        <f t="shared" si="29"/>
        <v>@PART[*]:HAS[#kiwiBranch[Colonization],#kiwiTier[10]]:FOR[zKiwiTechTree]
{
    @TechRequired = advancedStations
}</v>
      </c>
    </row>
    <row r="628" spans="1:12" x14ac:dyDescent="0.35">
      <c r="A628" t="s">
        <v>187</v>
      </c>
      <c r="B628">
        <f>_xlfn.FLOOR.MATH(VLOOKUP(Tbl_Colonization[[#This Row],[Colonization]],primary[[id]:[tier]],2,FALSE),1)</f>
        <v>11</v>
      </c>
      <c r="C628" s="18" t="s">
        <v>1158</v>
      </c>
      <c r="D628" s="18"/>
      <c r="E628" s="18"/>
      <c r="F628" s="18"/>
      <c r="G628" t="str">
        <f t="shared" si="30"/>
        <v>Colonization11</v>
      </c>
      <c r="L628" s="14" t="str">
        <f t="shared" si="29"/>
        <v>@PART[*]:HAS[#kiwiBranch[Colonization],#kiwiTier[11]]:FOR[zKiwiTechTree]
{
    @TechRequired = colonization
}</v>
      </c>
    </row>
    <row r="629" spans="1:12" x14ac:dyDescent="0.35">
      <c r="A629" t="s">
        <v>188</v>
      </c>
      <c r="B629">
        <f>_xlfn.FLOOR.MATH(VLOOKUP(Tbl_Colonization[[#This Row],[Colonization]],primary[[id]:[tier]],2,FALSE),1)</f>
        <v>12</v>
      </c>
      <c r="C629" s="18" t="s">
        <v>1158</v>
      </c>
      <c r="D629" s="18"/>
      <c r="E629" s="18"/>
      <c r="F629" s="18"/>
      <c r="G629" t="str">
        <f t="shared" si="30"/>
        <v>Colonization12</v>
      </c>
      <c r="L629" s="14" t="str">
        <f t="shared" si="29"/>
        <v>@PART[*]:HAS[#kiwiBranch[Colonization],#kiwiTier[12]]:FOR[zKiwiTechTree]
{
    @TechRequired = advColonization
}</v>
      </c>
    </row>
    <row r="630" spans="1:12" x14ac:dyDescent="0.35">
      <c r="G630" t="str">
        <f t="shared" si="30"/>
        <v/>
      </c>
      <c r="L630" s="14" t="str">
        <f t="shared" si="29"/>
        <v/>
      </c>
    </row>
    <row r="631" spans="1:12" x14ac:dyDescent="0.35">
      <c r="G631" t="str">
        <f t="shared" si="30"/>
        <v/>
      </c>
      <c r="L631" s="14" t="str">
        <f t="shared" si="29"/>
        <v/>
      </c>
    </row>
    <row r="632" spans="1:12" x14ac:dyDescent="0.35">
      <c r="A632" s="18" t="s">
        <v>1159</v>
      </c>
      <c r="B632" t="s">
        <v>247</v>
      </c>
      <c r="C632" t="s">
        <v>1165</v>
      </c>
      <c r="G632" t="str">
        <f t="shared" si="30"/>
        <v>TitleTier</v>
      </c>
      <c r="L632" s="14" t="str">
        <f t="shared" si="29"/>
        <v/>
      </c>
    </row>
    <row r="633" spans="1:12" x14ac:dyDescent="0.35">
      <c r="A633" s="18" t="s">
        <v>0</v>
      </c>
      <c r="B633">
        <f>_xlfn.FLOOR.MATH(VLOOKUP(Tbl_LifeSupport[[#This Row],[LifeSupport]],primary[[id]:[tier]],2,FALSE),1)</f>
        <v>0</v>
      </c>
      <c r="C633" s="18" t="s">
        <v>1159</v>
      </c>
      <c r="D633" s="18"/>
      <c r="E633" s="18"/>
      <c r="F633" s="18"/>
      <c r="G633" t="str">
        <f t="shared" si="30"/>
        <v>LifeSupport0</v>
      </c>
      <c r="L633" s="14" t="str">
        <f t="shared" si="29"/>
        <v>@PART[*]:HAS[#kiwiBranch[LifeSupport],#kiwiTier[0]]:FOR[zKiwiTechTree]
{
    @TechRequired = start
}</v>
      </c>
    </row>
    <row r="634" spans="1:12" x14ac:dyDescent="0.35">
      <c r="A634" t="s">
        <v>120</v>
      </c>
      <c r="B634">
        <f>_xlfn.FLOOR.MATH(VLOOKUP(Tbl_LifeSupport[[#This Row],[LifeSupport]],primary[[id]:[tier]],2,FALSE),1)</f>
        <v>1</v>
      </c>
      <c r="C634" s="18" t="s">
        <v>1159</v>
      </c>
      <c r="D634" s="18"/>
      <c r="E634" s="18"/>
      <c r="F634" s="18"/>
      <c r="G634" t="str">
        <f t="shared" si="30"/>
        <v>LifeSupport1</v>
      </c>
      <c r="L634" s="14" t="str">
        <f t="shared" si="29"/>
        <v>@PART[*]:HAS[#kiwiBranch[LifeSupport],#kiwiTier[1]]:FOR[zKiwiTechTree]
{
    @TechRequired = algebra
}</v>
      </c>
    </row>
    <row r="635" spans="1:12" x14ac:dyDescent="0.35">
      <c r="A635" t="s">
        <v>7</v>
      </c>
      <c r="B635">
        <f>_xlfn.FLOOR.MATH(VLOOKUP(Tbl_LifeSupport[[#This Row],[LifeSupport]],primary[[id]:[tier]],2,FALSE),1)</f>
        <v>2</v>
      </c>
      <c r="C635" s="18" t="s">
        <v>1159</v>
      </c>
      <c r="D635" s="18"/>
      <c r="E635" s="18"/>
      <c r="F635" s="18"/>
      <c r="G635" t="str">
        <f t="shared" si="30"/>
        <v>LifeSupport2</v>
      </c>
      <c r="L635" s="14" t="str">
        <f t="shared" si="29"/>
        <v>@PART[*]:HAS[#kiwiBranch[LifeSupport],#kiwiTier[2]]:FOR[zKiwiTechTree]
{
    @TechRequired = engineering101
}</v>
      </c>
    </row>
    <row r="636" spans="1:12" x14ac:dyDescent="0.35">
      <c r="A636" t="s">
        <v>17</v>
      </c>
      <c r="B636">
        <f>_xlfn.FLOOR.MATH(VLOOKUP(Tbl_LifeSupport[[#This Row],[LifeSupport]],primary[[id]:[tier]],2,FALSE),1)</f>
        <v>3</v>
      </c>
      <c r="C636" s="18" t="s">
        <v>1159</v>
      </c>
      <c r="D636" s="18"/>
      <c r="E636" s="18"/>
      <c r="F636" s="18"/>
      <c r="G636" t="str">
        <f t="shared" si="30"/>
        <v>LifeSupport3</v>
      </c>
      <c r="L636" s="14" t="str">
        <f t="shared" si="29"/>
        <v>@PART[*]:HAS[#kiwiBranch[LifeSupport],#kiwiTier[3]]:FOR[zKiwiTechTree]
{
    @TechRequired = serviceModules
}</v>
      </c>
    </row>
    <row r="637" spans="1:12" x14ac:dyDescent="0.35">
      <c r="A637" t="s">
        <v>53</v>
      </c>
      <c r="B637">
        <f>_xlfn.FLOOR.MATH(VLOOKUP(Tbl_LifeSupport[[#This Row],[LifeSupport]],primary[[id]:[tier]],2,FALSE),1)</f>
        <v>5</v>
      </c>
      <c r="C637" s="18" t="s">
        <v>1159</v>
      </c>
      <c r="D637" s="18"/>
      <c r="E637" s="18"/>
      <c r="F637" s="18"/>
      <c r="G637" t="str">
        <f t="shared" si="30"/>
        <v>LifeSupport5</v>
      </c>
      <c r="L637" s="14" t="str">
        <f t="shared" si="29"/>
        <v>@PART[*]:HAS[#kiwiBranch[LifeSupport],#kiwiTier[5]]:FOR[zKiwiTechTree]
{
    @TechRequired = recycling
}</v>
      </c>
    </row>
    <row r="638" spans="1:12" x14ac:dyDescent="0.35">
      <c r="A638" t="s">
        <v>77</v>
      </c>
      <c r="B638">
        <f>_xlfn.FLOOR.MATH(VLOOKUP(Tbl_LifeSupport[[#This Row],[LifeSupport]],primary[[id]:[tier]],2,FALSE),1)</f>
        <v>6</v>
      </c>
      <c r="C638" s="18" t="s">
        <v>1159</v>
      </c>
      <c r="D638" s="18"/>
      <c r="E638" s="18"/>
      <c r="F638" s="18"/>
      <c r="G638" t="str">
        <f t="shared" si="30"/>
        <v>LifeSupport6</v>
      </c>
      <c r="L638" s="14" t="str">
        <f t="shared" si="29"/>
        <v>@PART[*]:HAS[#kiwiBranch[LifeSupport],#kiwiTier[6]]:FOR[zKiwiTechTree]
{
    @TechRequired = hydroponics
}</v>
      </c>
    </row>
    <row r="639" spans="1:12" x14ac:dyDescent="0.35">
      <c r="A639" t="s">
        <v>104</v>
      </c>
      <c r="B639">
        <f>_xlfn.FLOOR.MATH(VLOOKUP(Tbl_LifeSupport[[#This Row],[LifeSupport]],primary[[id]:[tier]],2,FALSE),1)</f>
        <v>7</v>
      </c>
      <c r="C639" s="18" t="s">
        <v>1159</v>
      </c>
      <c r="D639" s="18"/>
      <c r="E639" s="18"/>
      <c r="F639" s="18"/>
      <c r="G639" t="str">
        <f t="shared" si="30"/>
        <v>LifeSupport7</v>
      </c>
      <c r="L639" s="14" t="str">
        <f t="shared" si="29"/>
        <v>@PART[*]:HAS[#kiwiBranch[LifeSupport],#kiwiTier[7]]:FOR[zKiwiTechTree]
{
    @TechRequired = earlyStations
}</v>
      </c>
    </row>
    <row r="640" spans="1:12" x14ac:dyDescent="0.35">
      <c r="A640" t="s">
        <v>146</v>
      </c>
      <c r="B640">
        <f>_xlfn.FLOOR.MATH(VLOOKUP(Tbl_LifeSupport[[#This Row],[LifeSupport]],primary[[id]:[tier]],2,FALSE),1)</f>
        <v>8</v>
      </c>
      <c r="C640" s="18" t="s">
        <v>1159</v>
      </c>
      <c r="D640" s="18"/>
      <c r="E640" s="18"/>
      <c r="F640" s="18"/>
      <c r="G640" t="str">
        <f t="shared" si="30"/>
        <v>LifeSupport8</v>
      </c>
      <c r="L640" s="14" t="str">
        <f t="shared" si="29"/>
        <v>@PART[*]:HAS[#kiwiBranch[LifeSupport],#kiwiTier[8]]:FOR[zKiwiTechTree]
{
    @TechRequired = shortTermHabitation
}</v>
      </c>
    </row>
    <row r="641" spans="1:12" x14ac:dyDescent="0.35">
      <c r="A641" t="s">
        <v>186</v>
      </c>
      <c r="B641">
        <f>_xlfn.FLOOR.MATH(VLOOKUP(Tbl_LifeSupport[[#This Row],[LifeSupport]],primary[[id]:[tier]],2,FALSE),1)</f>
        <v>9</v>
      </c>
      <c r="C641" s="18" t="s">
        <v>1159</v>
      </c>
      <c r="D641" s="18"/>
      <c r="E641" s="18"/>
      <c r="F641" s="18"/>
      <c r="G641" t="str">
        <f t="shared" si="30"/>
        <v>LifeSupport9</v>
      </c>
      <c r="L641" s="14" t="str">
        <f t="shared" si="29"/>
        <v>@PART[*]:HAS[#kiwiBranch[LifeSupport],#kiwiTier[9]]:FOR[zKiwiTechTree]
{
    @TechRequired = longTermHabitation
}</v>
      </c>
    </row>
    <row r="642" spans="1:12" x14ac:dyDescent="0.35">
      <c r="A642" t="s">
        <v>211</v>
      </c>
      <c r="B642">
        <f>_xlfn.FLOOR.MATH(VLOOKUP(Tbl_LifeSupport[[#This Row],[LifeSupport]],primary[[id]:[tier]],2,FALSE),1)</f>
        <v>10</v>
      </c>
      <c r="C642" s="18" t="s">
        <v>1159</v>
      </c>
      <c r="D642" s="18"/>
      <c r="E642" s="18"/>
      <c r="F642" s="18"/>
      <c r="G642" t="str">
        <f t="shared" si="30"/>
        <v>LifeSupport10</v>
      </c>
      <c r="L642" s="14" t="str">
        <f t="shared" si="29"/>
        <v>@PART[*]:HAS[#kiwiBranch[LifeSupport],#kiwiTier[10]]:FOR[zKiwiTechTree]
{
    @TechRequired = advancedStations
}</v>
      </c>
    </row>
    <row r="643" spans="1:12" x14ac:dyDescent="0.35">
      <c r="A643" t="s">
        <v>187</v>
      </c>
      <c r="B643">
        <f>_xlfn.FLOOR.MATH(VLOOKUP(Tbl_LifeSupport[[#This Row],[LifeSupport]],primary[[id]:[tier]],2,FALSE),1)</f>
        <v>11</v>
      </c>
      <c r="C643" s="18" t="s">
        <v>1159</v>
      </c>
      <c r="D643" s="18"/>
      <c r="E643" s="18"/>
      <c r="F643" s="18"/>
      <c r="G643" t="str">
        <f t="shared" si="30"/>
        <v>LifeSupport11</v>
      </c>
      <c r="L643" s="14" t="str">
        <f t="shared" si="29"/>
        <v>@PART[*]:HAS[#kiwiBranch[LifeSupport],#kiwiTier[11]]:FOR[zKiwiTechTree]
{
    @TechRequired = colonization
}</v>
      </c>
    </row>
    <row r="644" spans="1:12" x14ac:dyDescent="0.35">
      <c r="A644" t="s">
        <v>188</v>
      </c>
      <c r="B644">
        <f>_xlfn.FLOOR.MATH(VLOOKUP(Tbl_LifeSupport[[#This Row],[LifeSupport]],primary[[id]:[tier]],2,FALSE),1)</f>
        <v>12</v>
      </c>
      <c r="C644" s="18" t="s">
        <v>1159</v>
      </c>
      <c r="D644" s="18"/>
      <c r="E644" s="18"/>
      <c r="F644" s="18"/>
      <c r="G644" t="str">
        <f t="shared" si="30"/>
        <v>LifeSupport12</v>
      </c>
      <c r="L644" s="14" t="str">
        <f t="shared" si="29"/>
        <v>@PART[*]:HAS[#kiwiBranch[LifeSupport],#kiwiTier[12]]:FOR[zKiwiTechTree]
{
    @TechRequired = advColonization
}</v>
      </c>
    </row>
    <row r="645" spans="1:12" x14ac:dyDescent="0.35">
      <c r="G645" t="str">
        <f t="shared" si="30"/>
        <v/>
      </c>
      <c r="L645" s="14" t="str">
        <f t="shared" si="29"/>
        <v/>
      </c>
    </row>
    <row r="646" spans="1:12" x14ac:dyDescent="0.35">
      <c r="G646" t="str">
        <f t="shared" si="30"/>
        <v/>
      </c>
      <c r="L646" s="14" t="str">
        <f t="shared" si="29"/>
        <v/>
      </c>
    </row>
    <row r="647" spans="1:12" x14ac:dyDescent="0.35">
      <c r="A647" s="18" t="s">
        <v>1160</v>
      </c>
      <c r="B647" t="s">
        <v>247</v>
      </c>
      <c r="C647" t="s">
        <v>1165</v>
      </c>
      <c r="G647" t="str">
        <f t="shared" si="30"/>
        <v>TitleTier</v>
      </c>
      <c r="L647" s="14" t="str">
        <f t="shared" si="29"/>
        <v/>
      </c>
    </row>
    <row r="648" spans="1:12" x14ac:dyDescent="0.35">
      <c r="A648" s="18" t="s">
        <v>0</v>
      </c>
      <c r="B648">
        <f>_xlfn.FLOOR.MATH(VLOOKUP(Tbl_Storage[[#This Row],[Storage]],primary[[id]:[tier]],2,FALSE),1)</f>
        <v>0</v>
      </c>
      <c r="C648" s="18" t="s">
        <v>1160</v>
      </c>
      <c r="D648" s="18"/>
      <c r="E648" s="18"/>
      <c r="F648" s="18"/>
      <c r="G648" t="str">
        <f t="shared" si="30"/>
        <v>Storage0</v>
      </c>
      <c r="L648" s="14" t="str">
        <f t="shared" si="29"/>
        <v>@PART[*]:HAS[#kiwiBranch[Storage],#kiwiTier[0]]:FOR[zKiwiTechTree]
{
    @TechRequired = start
}</v>
      </c>
    </row>
    <row r="649" spans="1:12" x14ac:dyDescent="0.35">
      <c r="A649" t="s">
        <v>120</v>
      </c>
      <c r="B649">
        <f>_xlfn.FLOOR.MATH(VLOOKUP(Tbl_Storage[[#This Row],[Storage]],primary[[id]:[tier]],2,FALSE),1)</f>
        <v>1</v>
      </c>
      <c r="C649" s="18" t="s">
        <v>1160</v>
      </c>
      <c r="D649" s="18"/>
      <c r="E649" s="18"/>
      <c r="F649" s="18"/>
      <c r="G649" t="str">
        <f t="shared" si="30"/>
        <v>Storage1</v>
      </c>
      <c r="L649" s="14" t="str">
        <f t="shared" si="29"/>
        <v>@PART[*]:HAS[#kiwiBranch[Storage],#kiwiTier[1]]:FOR[zKiwiTechTree]
{
    @TechRequired = algebra
}</v>
      </c>
    </row>
    <row r="650" spans="1:12" x14ac:dyDescent="0.35">
      <c r="A650" t="s">
        <v>7</v>
      </c>
      <c r="B650">
        <f>_xlfn.FLOOR.MATH(VLOOKUP(Tbl_Storage[[#This Row],[Storage]],primary[[id]:[tier]],2,FALSE),1)</f>
        <v>2</v>
      </c>
      <c r="C650" s="18" t="s">
        <v>1160</v>
      </c>
      <c r="D650" s="18"/>
      <c r="E650" s="18"/>
      <c r="F650" s="18"/>
      <c r="G650" t="str">
        <f t="shared" si="30"/>
        <v>Storage2</v>
      </c>
      <c r="L650" s="14" t="str">
        <f t="shared" si="29"/>
        <v>@PART[*]:HAS[#kiwiBranch[Storage],#kiwiTier[2]]:FOR[zKiwiTechTree]
{
    @TechRequired = engineering101
}</v>
      </c>
    </row>
    <row r="651" spans="1:12" x14ac:dyDescent="0.35">
      <c r="A651" t="s">
        <v>17</v>
      </c>
      <c r="B651">
        <f>_xlfn.FLOOR.MATH(VLOOKUP(Tbl_Storage[[#This Row],[Storage]],primary[[id]:[tier]],2,FALSE),1)</f>
        <v>3</v>
      </c>
      <c r="C651" s="18" t="s">
        <v>1160</v>
      </c>
      <c r="D651" s="18"/>
      <c r="E651" s="18"/>
      <c r="F651" s="18"/>
      <c r="G651" t="str">
        <f t="shared" si="30"/>
        <v>Storage3</v>
      </c>
      <c r="L651" s="14" t="str">
        <f t="shared" si="29"/>
        <v>@PART[*]:HAS[#kiwiBranch[Storage],#kiwiTier[3]]:FOR[zKiwiTechTree]
{
    @TechRequired = serviceModules
}</v>
      </c>
    </row>
    <row r="652" spans="1:12" x14ac:dyDescent="0.35">
      <c r="A652" t="s">
        <v>54</v>
      </c>
      <c r="B652">
        <f>_xlfn.FLOOR.MATH(VLOOKUP(Tbl_Storage[[#This Row],[Storage]],primary[[id]:[tier]],2,FALSE),1)</f>
        <v>5</v>
      </c>
      <c r="C652" s="18" t="s">
        <v>1160</v>
      </c>
      <c r="D652" s="18"/>
      <c r="E652" s="18"/>
      <c r="F652" s="18"/>
      <c r="G652" t="str">
        <f t="shared" si="30"/>
        <v>Storage5</v>
      </c>
      <c r="L652" s="14" t="str">
        <f t="shared" si="29"/>
        <v>@PART[*]:HAS[#kiwiBranch[Storage],#kiwiTier[5]]:FOR[zKiwiTechTree]
{
    @TechRequired = storageTech
}</v>
      </c>
    </row>
    <row r="653" spans="1:12" x14ac:dyDescent="0.35">
      <c r="A653" t="s">
        <v>78</v>
      </c>
      <c r="B653">
        <f>_xlfn.FLOOR.MATH(VLOOKUP(Tbl_Storage[[#This Row],[Storage]],primary[[id]:[tier]],2,FALSE),1)</f>
        <v>6</v>
      </c>
      <c r="C653" s="18" t="s">
        <v>1160</v>
      </c>
      <c r="D653" s="18"/>
      <c r="E653" s="18"/>
      <c r="F653" s="18"/>
      <c r="G653" t="str">
        <f t="shared" si="30"/>
        <v>Storage6</v>
      </c>
      <c r="L653" s="14" t="str">
        <f t="shared" si="29"/>
        <v>@PART[*]:HAS[#kiwiBranch[Storage],#kiwiTier[6]]:FOR[zKiwiTechTree]
{
    @TechRequired = earlyLogistics
}</v>
      </c>
    </row>
    <row r="654" spans="1:12" x14ac:dyDescent="0.35">
      <c r="A654" t="s">
        <v>105</v>
      </c>
      <c r="B654">
        <f>_xlfn.FLOOR.MATH(VLOOKUP(Tbl_Storage[[#This Row],[Storage]],primary[[id]:[tier]],2,FALSE),1)</f>
        <v>7</v>
      </c>
      <c r="C654" s="18" t="s">
        <v>1160</v>
      </c>
      <c r="D654" s="18"/>
      <c r="E654" s="18"/>
      <c r="F654" s="18"/>
      <c r="G654" t="str">
        <f t="shared" si="30"/>
        <v>Storage7</v>
      </c>
      <c r="L654" s="14" t="str">
        <f t="shared" si="29"/>
        <v>@PART[*]:HAS[#kiwiBranch[Storage],#kiwiTier[7]]:FOR[zKiwiTechTree]
{
    @TechRequired = logistics
}</v>
      </c>
    </row>
    <row r="655" spans="1:12" x14ac:dyDescent="0.35">
      <c r="A655" t="s">
        <v>147</v>
      </c>
      <c r="B655">
        <f>_xlfn.FLOOR.MATH(VLOOKUP(Tbl_Storage[[#This Row],[Storage]],primary[[id]:[tier]],2,FALSE),1)</f>
        <v>8</v>
      </c>
      <c r="C655" s="18" t="s">
        <v>1160</v>
      </c>
      <c r="D655" s="18"/>
      <c r="E655" s="18"/>
      <c r="F655" s="18"/>
      <c r="G655" t="str">
        <f t="shared" si="30"/>
        <v>Storage8</v>
      </c>
      <c r="L655" s="14" t="str">
        <f t="shared" si="29"/>
        <v>@PART[*]:HAS[#kiwiBranch[Storage],#kiwiTier[8]]:FOR[zKiwiTechTree]
{
    @TechRequired = isru
}</v>
      </c>
    </row>
    <row r="656" spans="1:12" x14ac:dyDescent="0.35">
      <c r="A656" t="s">
        <v>185</v>
      </c>
      <c r="B656">
        <f>_xlfn.FLOOR.MATH(VLOOKUP(Tbl_Storage[[#This Row],[Storage]],primary[[id]:[tier]],2,FALSE),1)</f>
        <v>9</v>
      </c>
      <c r="C656" s="18" t="s">
        <v>1160</v>
      </c>
      <c r="D656" s="18"/>
      <c r="E656" s="18"/>
      <c r="F656" s="18"/>
      <c r="G656" t="str">
        <f t="shared" si="30"/>
        <v>Storage9</v>
      </c>
      <c r="L656" s="14" t="str">
        <f t="shared" si="29"/>
        <v>@PART[*]:HAS[#kiwiBranch[Storage],#kiwiTier[9]]:FOR[zKiwiTechTree]
{
    @TechRequired = advLogistics
}</v>
      </c>
    </row>
    <row r="657" spans="1:12" x14ac:dyDescent="0.35">
      <c r="A657" t="s">
        <v>212</v>
      </c>
      <c r="B657">
        <f>_xlfn.FLOOR.MATH(VLOOKUP(Tbl_Storage[[#This Row],[Storage]],primary[[id]:[tier]],2,FALSE),1)</f>
        <v>10</v>
      </c>
      <c r="C657" s="18" t="s">
        <v>1160</v>
      </c>
      <c r="D657" s="18"/>
      <c r="E657" s="18"/>
      <c r="F657" s="18"/>
      <c r="G657" t="str">
        <f t="shared" si="30"/>
        <v>Storage10</v>
      </c>
      <c r="L657" s="14" t="str">
        <f t="shared" ref="L657:L720" si="31">IF(ISNUMBER(B657)=TRUE,_xlfn.CONCAT("@PART[*]:HAS[#kiwiBranch[",C657,"],#kiwiTier[",B657,"]]:FOR[zKiwiTechTree]",CHAR(10),"{",CHAR(10),"    @TechRequired = ",A657,CHAR(10),"}"),"")</f>
        <v>@PART[*]:HAS[#kiwiBranch[Storage],#kiwiTier[10]]:FOR[zKiwiTechTree]
{
    @TechRequired = advOffworldMining
}</v>
      </c>
    </row>
    <row r="658" spans="1:12" x14ac:dyDescent="0.35">
      <c r="A658" t="s">
        <v>228</v>
      </c>
      <c r="B658">
        <f>_xlfn.FLOOR.MATH(VLOOKUP(Tbl_Storage[[#This Row],[Storage]],primary[[id]:[tier]],2,FALSE),1)</f>
        <v>11</v>
      </c>
      <c r="C658" s="18" t="s">
        <v>1160</v>
      </c>
      <c r="D658" s="18"/>
      <c r="E658" s="18"/>
      <c r="F658" s="18"/>
      <c r="G658" t="str">
        <f t="shared" si="30"/>
        <v>Storage11</v>
      </c>
      <c r="L658" s="14" t="str">
        <f t="shared" si="31"/>
        <v>@PART[*]:HAS[#kiwiBranch[Storage],#kiwiTier[11]]:FOR[zKiwiTechTree]
{
    @TechRequired = resourceExploitation
}</v>
      </c>
    </row>
    <row r="659" spans="1:12" x14ac:dyDescent="0.35">
      <c r="A659" t="s">
        <v>188</v>
      </c>
      <c r="B659">
        <f>_xlfn.FLOOR.MATH(VLOOKUP(Tbl_Storage[[#This Row],[Storage]],primary[[id]:[tier]],2,FALSE),1)</f>
        <v>12</v>
      </c>
      <c r="C659" s="18" t="s">
        <v>1160</v>
      </c>
      <c r="D659" s="18"/>
      <c r="E659" s="18"/>
      <c r="F659" s="18"/>
      <c r="G659" t="str">
        <f t="shared" si="30"/>
        <v>Storage12</v>
      </c>
      <c r="L659" s="14" t="str">
        <f t="shared" si="31"/>
        <v>@PART[*]:HAS[#kiwiBranch[Storage],#kiwiTier[12]]:FOR[zKiwiTechTree]
{
    @TechRequired = advColonization
}</v>
      </c>
    </row>
    <row r="660" spans="1:12" x14ac:dyDescent="0.35">
      <c r="G660" t="str">
        <f t="shared" si="30"/>
        <v/>
      </c>
      <c r="L660" s="14" t="str">
        <f t="shared" si="31"/>
        <v/>
      </c>
    </row>
    <row r="661" spans="1:12" x14ac:dyDescent="0.35">
      <c r="G661" t="str">
        <f t="shared" si="30"/>
        <v/>
      </c>
      <c r="L661" s="14" t="str">
        <f t="shared" si="31"/>
        <v/>
      </c>
    </row>
    <row r="662" spans="1:12" x14ac:dyDescent="0.35">
      <c r="A662" s="18" t="s">
        <v>1161</v>
      </c>
      <c r="B662" t="s">
        <v>247</v>
      </c>
      <c r="C662" t="s">
        <v>1165</v>
      </c>
      <c r="G662" t="str">
        <f t="shared" si="30"/>
        <v>TitleTier</v>
      </c>
      <c r="L662" s="14" t="str">
        <f t="shared" si="31"/>
        <v/>
      </c>
    </row>
    <row r="663" spans="1:12" x14ac:dyDescent="0.35">
      <c r="A663" s="18" t="s">
        <v>0</v>
      </c>
      <c r="B663">
        <f>_xlfn.FLOOR.MATH(VLOOKUP(Tbl_Resources[[#This Row],[Resources]],primary[[id]:[tier]],2,FALSE),1)</f>
        <v>0</v>
      </c>
      <c r="C663" s="18" t="s">
        <v>1161</v>
      </c>
      <c r="D663" s="18"/>
      <c r="E663" s="18"/>
      <c r="F663" s="18"/>
      <c r="G663" t="str">
        <f t="shared" si="30"/>
        <v>Resources0</v>
      </c>
      <c r="L663" s="14" t="str">
        <f t="shared" si="31"/>
        <v>@PART[*]:HAS[#kiwiBranch[Resources],#kiwiTier[0]]:FOR[zKiwiTechTree]
{
    @TechRequired = start
}</v>
      </c>
    </row>
    <row r="664" spans="1:12" x14ac:dyDescent="0.35">
      <c r="A664" t="s">
        <v>120</v>
      </c>
      <c r="B664">
        <f>_xlfn.FLOOR.MATH(VLOOKUP(Tbl_Resources[[#This Row],[Resources]],primary[[id]:[tier]],2,FALSE),1)</f>
        <v>1</v>
      </c>
      <c r="C664" s="18" t="s">
        <v>1161</v>
      </c>
      <c r="D664" s="18"/>
      <c r="E664" s="18"/>
      <c r="F664" s="18"/>
      <c r="G664" t="str">
        <f t="shared" si="30"/>
        <v>Resources1</v>
      </c>
      <c r="L664" s="14" t="str">
        <f t="shared" si="31"/>
        <v>@PART[*]:HAS[#kiwiBranch[Resources],#kiwiTier[1]]:FOR[zKiwiTechTree]
{
    @TechRequired = algebra
}</v>
      </c>
    </row>
    <row r="665" spans="1:12" x14ac:dyDescent="0.35">
      <c r="A665" t="s">
        <v>7</v>
      </c>
      <c r="B665">
        <f>_xlfn.FLOOR.MATH(VLOOKUP(Tbl_Resources[[#This Row],[Resources]],primary[[id]:[tier]],2,FALSE),1)</f>
        <v>2</v>
      </c>
      <c r="C665" s="18" t="s">
        <v>1161</v>
      </c>
      <c r="D665" s="18"/>
      <c r="E665" s="18"/>
      <c r="F665" s="18"/>
      <c r="G665" t="str">
        <f t="shared" si="30"/>
        <v>Resources2</v>
      </c>
      <c r="L665" s="14" t="str">
        <f t="shared" si="31"/>
        <v>@PART[*]:HAS[#kiwiBranch[Resources],#kiwiTier[2]]:FOR[zKiwiTechTree]
{
    @TechRequired = engineering101
}</v>
      </c>
    </row>
    <row r="666" spans="1:12" x14ac:dyDescent="0.35">
      <c r="A666" t="s">
        <v>17</v>
      </c>
      <c r="B666">
        <f>_xlfn.FLOOR.MATH(VLOOKUP(Tbl_Resources[[#This Row],[Resources]],primary[[id]:[tier]],2,FALSE),1)</f>
        <v>3</v>
      </c>
      <c r="C666" s="18" t="s">
        <v>1161</v>
      </c>
      <c r="D666" s="18"/>
      <c r="E666" s="18"/>
      <c r="F666" s="18"/>
      <c r="G666" t="str">
        <f t="shared" si="30"/>
        <v>Resources3</v>
      </c>
      <c r="L666" s="14" t="str">
        <f t="shared" si="31"/>
        <v>@PART[*]:HAS[#kiwiBranch[Resources],#kiwiTier[3]]:FOR[zKiwiTechTree]
{
    @TechRequired = serviceModules
}</v>
      </c>
    </row>
    <row r="667" spans="1:12" x14ac:dyDescent="0.35">
      <c r="A667" t="s">
        <v>54</v>
      </c>
      <c r="B667">
        <f>_xlfn.FLOOR.MATH(VLOOKUP(Tbl_Resources[[#This Row],[Resources]],primary[[id]:[tier]],2,FALSE),1)</f>
        <v>5</v>
      </c>
      <c r="C667" s="18" t="s">
        <v>1161</v>
      </c>
      <c r="D667" s="18"/>
      <c r="E667" s="18"/>
      <c r="F667" s="18"/>
      <c r="G667" t="str">
        <f t="shared" si="30"/>
        <v>Resources5</v>
      </c>
      <c r="L667" s="14" t="str">
        <f t="shared" si="31"/>
        <v>@PART[*]:HAS[#kiwiBranch[Resources],#kiwiTier[5]]:FOR[zKiwiTechTree]
{
    @TechRequired = storageTech
}</v>
      </c>
    </row>
    <row r="668" spans="1:12" x14ac:dyDescent="0.35">
      <c r="A668" t="s">
        <v>78</v>
      </c>
      <c r="B668">
        <f>_xlfn.FLOOR.MATH(VLOOKUP(Tbl_Resources[[#This Row],[Resources]],primary[[id]:[tier]],2,FALSE),1)</f>
        <v>6</v>
      </c>
      <c r="C668" s="18" t="s">
        <v>1161</v>
      </c>
      <c r="D668" s="18"/>
      <c r="E668" s="18"/>
      <c r="F668" s="18"/>
      <c r="G668" t="str">
        <f t="shared" si="30"/>
        <v>Resources6</v>
      </c>
      <c r="L668" s="14" t="str">
        <f t="shared" si="31"/>
        <v>@PART[*]:HAS[#kiwiBranch[Resources],#kiwiTier[6]]:FOR[zKiwiTechTree]
{
    @TechRequired = earlyLogistics
}</v>
      </c>
    </row>
    <row r="669" spans="1:12" x14ac:dyDescent="0.35">
      <c r="A669" t="s">
        <v>105</v>
      </c>
      <c r="B669">
        <f>_xlfn.FLOOR.MATH(VLOOKUP(Tbl_Resources[[#This Row],[Resources]],primary[[id]:[tier]],2,FALSE),1)</f>
        <v>7</v>
      </c>
      <c r="C669" s="18" t="s">
        <v>1161</v>
      </c>
      <c r="D669" s="18"/>
      <c r="E669" s="18"/>
      <c r="F669" s="18"/>
      <c r="G669" t="str">
        <f t="shared" si="30"/>
        <v>Resources7</v>
      </c>
      <c r="L669" s="14" t="str">
        <f t="shared" si="31"/>
        <v>@PART[*]:HAS[#kiwiBranch[Resources],#kiwiTier[7]]:FOR[zKiwiTechTree]
{
    @TechRequired = logistics
}</v>
      </c>
    </row>
    <row r="670" spans="1:12" x14ac:dyDescent="0.35">
      <c r="A670" t="s">
        <v>147</v>
      </c>
      <c r="B670">
        <f>_xlfn.FLOOR.MATH(VLOOKUP(Tbl_Resources[[#This Row],[Resources]],primary[[id]:[tier]],2,FALSE),1)</f>
        <v>8</v>
      </c>
      <c r="C670" s="18" t="s">
        <v>1161</v>
      </c>
      <c r="D670" s="18"/>
      <c r="E670" s="18"/>
      <c r="F670" s="18"/>
      <c r="G670" t="str">
        <f t="shared" si="30"/>
        <v>Resources8</v>
      </c>
      <c r="L670" s="14" t="str">
        <f t="shared" si="31"/>
        <v>@PART[*]:HAS[#kiwiBranch[Resources],#kiwiTier[8]]:FOR[zKiwiTechTree]
{
    @TechRequired = isru
}</v>
      </c>
    </row>
    <row r="671" spans="1:12" x14ac:dyDescent="0.35">
      <c r="A671" t="s">
        <v>185</v>
      </c>
      <c r="B671">
        <f>_xlfn.FLOOR.MATH(VLOOKUP(Tbl_Resources[[#This Row],[Resources]],primary[[id]:[tier]],2,FALSE),1)</f>
        <v>9</v>
      </c>
      <c r="C671" s="18" t="s">
        <v>1161</v>
      </c>
      <c r="D671" s="18"/>
      <c r="E671" s="18"/>
      <c r="F671" s="18"/>
      <c r="G671" t="str">
        <f t="shared" si="30"/>
        <v>Resources9</v>
      </c>
      <c r="L671" s="14" t="str">
        <f t="shared" si="31"/>
        <v>@PART[*]:HAS[#kiwiBranch[Resources],#kiwiTier[9]]:FOR[zKiwiTechTree]
{
    @TechRequired = advLogistics
}</v>
      </c>
    </row>
    <row r="672" spans="1:12" x14ac:dyDescent="0.35">
      <c r="A672" t="s">
        <v>212</v>
      </c>
      <c r="B672">
        <f>_xlfn.FLOOR.MATH(VLOOKUP(Tbl_Resources[[#This Row],[Resources]],primary[[id]:[tier]],2,FALSE),1)</f>
        <v>10</v>
      </c>
      <c r="C672" s="18" t="s">
        <v>1161</v>
      </c>
      <c r="D672" s="18"/>
      <c r="E672" s="18"/>
      <c r="F672" s="18"/>
      <c r="G672" t="str">
        <f t="shared" si="30"/>
        <v>Resources10</v>
      </c>
      <c r="L672" s="14" t="str">
        <f t="shared" si="31"/>
        <v>@PART[*]:HAS[#kiwiBranch[Resources],#kiwiTier[10]]:FOR[zKiwiTechTree]
{
    @TechRequired = advOffworldMining
}</v>
      </c>
    </row>
    <row r="673" spans="1:12" x14ac:dyDescent="0.35">
      <c r="A673" t="s">
        <v>228</v>
      </c>
      <c r="B673">
        <f>_xlfn.FLOOR.MATH(VLOOKUP(Tbl_Resources[[#This Row],[Resources]],primary[[id]:[tier]],2,FALSE),1)</f>
        <v>11</v>
      </c>
      <c r="C673" s="18" t="s">
        <v>1161</v>
      </c>
      <c r="D673" s="18"/>
      <c r="E673" s="18"/>
      <c r="F673" s="18"/>
      <c r="G673" t="str">
        <f t="shared" si="30"/>
        <v>Resources11</v>
      </c>
      <c r="L673" s="14" t="str">
        <f t="shared" si="31"/>
        <v>@PART[*]:HAS[#kiwiBranch[Resources],#kiwiTier[11]]:FOR[zKiwiTechTree]
{
    @TechRequired = resourceExploitation
}</v>
      </c>
    </row>
    <row r="674" spans="1:12" x14ac:dyDescent="0.35">
      <c r="A674" t="s">
        <v>188</v>
      </c>
      <c r="B674">
        <f>_xlfn.FLOOR.MATH(VLOOKUP(Tbl_Resources[[#This Row],[Resources]],primary[[id]:[tier]],2,FALSE),1)</f>
        <v>12</v>
      </c>
      <c r="C674" s="18" t="s">
        <v>1161</v>
      </c>
      <c r="D674" s="18"/>
      <c r="E674" s="18"/>
      <c r="F674" s="18"/>
      <c r="G674" t="str">
        <f t="shared" si="30"/>
        <v>Resources12</v>
      </c>
      <c r="L674" s="14" t="str">
        <f t="shared" si="31"/>
        <v>@PART[*]:HAS[#kiwiBranch[Resources],#kiwiTier[12]]:FOR[zKiwiTechTree]
{
    @TechRequired = advColonization
}</v>
      </c>
    </row>
    <row r="675" spans="1:12" x14ac:dyDescent="0.35">
      <c r="G675" t="str">
        <f t="shared" si="30"/>
        <v/>
      </c>
      <c r="L675" s="14" t="str">
        <f t="shared" si="31"/>
        <v/>
      </c>
    </row>
    <row r="676" spans="1:12" x14ac:dyDescent="0.35">
      <c r="G676" t="str">
        <f t="shared" si="30"/>
        <v/>
      </c>
      <c r="L676" s="14" t="str">
        <f t="shared" si="31"/>
        <v/>
      </c>
    </row>
    <row r="677" spans="1:12" x14ac:dyDescent="0.35">
      <c r="A677" t="s">
        <v>1168</v>
      </c>
      <c r="B677" t="s">
        <v>247</v>
      </c>
      <c r="C677" t="s">
        <v>1165</v>
      </c>
      <c r="G677" t="str">
        <f t="shared" si="30"/>
        <v>TitleTier</v>
      </c>
      <c r="L677" s="14" t="str">
        <f t="shared" si="31"/>
        <v/>
      </c>
    </row>
    <row r="678" spans="1:12" x14ac:dyDescent="0.35">
      <c r="A678" s="18" t="s">
        <v>0</v>
      </c>
      <c r="B678">
        <f>_xlfn.FLOOR.MATH(VLOOKUP(Tbl_ScienceProbes[[#This Row],[ScienceProbe]],primary[[id]:[tier]],2,FALSE),1)</f>
        <v>0</v>
      </c>
      <c r="C678" t="s">
        <v>1168</v>
      </c>
      <c r="G678" t="str">
        <f t="shared" si="30"/>
        <v>ScienceProbe0</v>
      </c>
      <c r="L678" s="14" t="str">
        <f t="shared" si="31"/>
        <v>@PART[*]:HAS[#kiwiBranch[ScienceProbe],#kiwiTier[0]]:FOR[zKiwiTechTree]
{
    @TechRequired = start
}</v>
      </c>
    </row>
    <row r="679" spans="1:12" x14ac:dyDescent="0.35">
      <c r="A679" t="s">
        <v>120</v>
      </c>
      <c r="B679">
        <f>_xlfn.FLOOR.MATH(VLOOKUP(Tbl_ScienceProbes[[#This Row],[ScienceProbe]],primary[[id]:[tier]],2,FALSE),1)</f>
        <v>1</v>
      </c>
      <c r="C679" t="s">
        <v>1168</v>
      </c>
      <c r="G679" t="str">
        <f t="shared" si="30"/>
        <v>ScienceProbe1</v>
      </c>
      <c r="L679" s="14" t="str">
        <f t="shared" si="31"/>
        <v>@PART[*]:HAS[#kiwiBranch[ScienceProbe],#kiwiTier[1]]:FOR[zKiwiTechTree]
{
    @TechRequired = algebra
}</v>
      </c>
    </row>
    <row r="680" spans="1:12" x14ac:dyDescent="0.35">
      <c r="A680" t="s">
        <v>16</v>
      </c>
      <c r="B680">
        <f>_xlfn.FLOOR.MATH(VLOOKUP(Tbl_ScienceProbes[[#This Row],[ScienceProbe]],primary[[id]:[tier]],2,FALSE),1)</f>
        <v>3</v>
      </c>
      <c r="C680" t="s">
        <v>1168</v>
      </c>
      <c r="G680" t="str">
        <f t="shared" si="30"/>
        <v>ScienceProbe3</v>
      </c>
      <c r="L680" s="14" t="str">
        <f t="shared" si="31"/>
        <v>@PART[*]:HAS[#kiwiBranch[ScienceProbe],#kiwiTier[3]]:FOR[zKiwiTechTree]
{
    @TechRequired = science201
}</v>
      </c>
    </row>
    <row r="681" spans="1:12" x14ac:dyDescent="0.35">
      <c r="A681" t="s">
        <v>30</v>
      </c>
      <c r="B681">
        <f>_xlfn.FLOOR.MATH(VLOOKUP(Tbl_ScienceProbes[[#This Row],[ScienceProbe]],primary[[id]:[tier]],2,FALSE),1)</f>
        <v>4</v>
      </c>
      <c r="C681" t="s">
        <v>1168</v>
      </c>
      <c r="G681" t="str">
        <f t="shared" si="30"/>
        <v>ScienceProbe4</v>
      </c>
      <c r="L681" s="14" t="str">
        <f t="shared" si="31"/>
        <v>@PART[*]:HAS[#kiwiBranch[ScienceProbe],#kiwiTier[4]]:FOR[zKiwiTechTree]
{
    @TechRequired = basicScience
}</v>
      </c>
    </row>
    <row r="682" spans="1:12" x14ac:dyDescent="0.35">
      <c r="A682" t="s">
        <v>50</v>
      </c>
      <c r="B682">
        <f>_xlfn.FLOOR.MATH(VLOOKUP(Tbl_ScienceProbes[[#This Row],[ScienceProbe]],primary[[id]:[tier]],2,FALSE),1)</f>
        <v>5</v>
      </c>
      <c r="C682" t="s">
        <v>1168</v>
      </c>
      <c r="G682" t="str">
        <f t="shared" si="30"/>
        <v>ScienceProbe5</v>
      </c>
      <c r="L682" s="14" t="str">
        <f t="shared" si="31"/>
        <v>@PART[*]:HAS[#kiwiBranch[ScienceProbe],#kiwiTier[5]]:FOR[zKiwiTechTree]
{
    @TechRequired = appliedScience
}</v>
      </c>
    </row>
    <row r="683" spans="1:12" x14ac:dyDescent="0.35">
      <c r="A683" t="s">
        <v>73</v>
      </c>
      <c r="B683">
        <f>_xlfn.FLOOR.MATH(VLOOKUP(Tbl_ScienceProbes[[#This Row],[ScienceProbe]],primary[[id]:[tier]],2,FALSE),1)</f>
        <v>6</v>
      </c>
      <c r="C683" t="s">
        <v>1168</v>
      </c>
      <c r="G683" t="str">
        <f t="shared" si="30"/>
        <v>ScienceProbe6</v>
      </c>
      <c r="L683" s="14" t="str">
        <f t="shared" si="31"/>
        <v>@PART[*]:HAS[#kiwiBranch[ScienceProbe],#kiwiTier[6]]:FOR[zKiwiTechTree]
{
    @TechRequired = exactScience
}</v>
      </c>
    </row>
    <row r="684" spans="1:12" x14ac:dyDescent="0.35">
      <c r="A684" t="s">
        <v>97</v>
      </c>
      <c r="B684">
        <f>_xlfn.FLOOR.MATH(VLOOKUP(Tbl_ScienceProbes[[#This Row],[ScienceProbe]],primary[[id]:[tier]],2,FALSE),1)</f>
        <v>7</v>
      </c>
      <c r="C684" t="s">
        <v>1168</v>
      </c>
      <c r="G684" t="str">
        <f t="shared" si="30"/>
        <v>ScienceProbe7</v>
      </c>
      <c r="L684" s="14" t="str">
        <f t="shared" si="31"/>
        <v>@PART[*]:HAS[#kiwiBranch[ScienceProbe],#kiwiTier[7]]:FOR[zKiwiTechTree]
{
    @TechRequired = scienceTech
}</v>
      </c>
    </row>
    <row r="685" spans="1:12" x14ac:dyDescent="0.35">
      <c r="A685" t="s">
        <v>136</v>
      </c>
      <c r="B685">
        <f>_xlfn.FLOOR.MATH(VLOOKUP(Tbl_ScienceProbes[[#This Row],[ScienceProbe]],primary[[id]:[tier]],2,FALSE),1)</f>
        <v>8</v>
      </c>
      <c r="C685" t="s">
        <v>1168</v>
      </c>
      <c r="G685" t="str">
        <f t="shared" si="30"/>
        <v>ScienceProbe8</v>
      </c>
      <c r="L685" s="14" t="str">
        <f t="shared" si="31"/>
        <v>@PART[*]:HAS[#kiwiBranch[ScienceProbe],#kiwiTier[8]]:FOR[zKiwiTechTree]
{
    @TechRequired = advScienceTech
}</v>
      </c>
    </row>
    <row r="686" spans="1:12" x14ac:dyDescent="0.35">
      <c r="A686" t="s">
        <v>168</v>
      </c>
      <c r="B686">
        <f>_xlfn.FLOOR.MATH(VLOOKUP(Tbl_ScienceProbes[[#This Row],[ScienceProbe]],primary[[id]:[tier]],2,FALSE),1)</f>
        <v>9</v>
      </c>
      <c r="C686" t="s">
        <v>1168</v>
      </c>
      <c r="G686" t="str">
        <f t="shared" si="30"/>
        <v>ScienceProbe9</v>
      </c>
      <c r="L686" s="14" t="str">
        <f t="shared" si="31"/>
        <v>@PART[*]:HAS[#kiwiBranch[ScienceProbe],#kiwiTier[9]]:FOR[zKiwiTechTree]
{
    @TechRequired = experimentalScience
}</v>
      </c>
    </row>
    <row r="687" spans="1:12" x14ac:dyDescent="0.35">
      <c r="A687" t="s">
        <v>208</v>
      </c>
      <c r="B687">
        <f>_xlfn.FLOOR.MATH(VLOOKUP(Tbl_ScienceProbes[[#This Row],[ScienceProbe]],primary[[id]:[tier]],2,FALSE),1)</f>
        <v>10</v>
      </c>
      <c r="C687" t="s">
        <v>1168</v>
      </c>
      <c r="G687" t="str">
        <f t="shared" si="30"/>
        <v>ScienceProbe10</v>
      </c>
      <c r="L687" s="14" t="str">
        <f t="shared" si="31"/>
        <v>@PART[*]:HAS[#kiwiBranch[ScienceProbe],#kiwiTier[10]]:FOR[zKiwiTechTree]
{
    @TechRequired = metascience
}</v>
      </c>
    </row>
    <row r="688" spans="1:12" x14ac:dyDescent="0.35">
      <c r="A688" t="s">
        <v>223</v>
      </c>
      <c r="B688">
        <f>_xlfn.FLOOR.MATH(VLOOKUP(Tbl_ScienceProbes[[#This Row],[ScienceProbe]],primary[[id]:[tier]],2,FALSE),1)</f>
        <v>11</v>
      </c>
      <c r="C688" t="s">
        <v>1168</v>
      </c>
      <c r="G688" t="str">
        <f t="shared" si="30"/>
        <v>ScienceProbe11</v>
      </c>
      <c r="L688" s="14" t="str">
        <f t="shared" si="31"/>
        <v>@PART[*]:HAS[#kiwiBranch[ScienceProbe],#kiwiTier[11]]:FOR[zKiwiTechTree]
{
    @TechRequired = highEnergyScience
}</v>
      </c>
    </row>
    <row r="689" spans="1:12" x14ac:dyDescent="0.35">
      <c r="A689" t="s">
        <v>224</v>
      </c>
      <c r="B689">
        <f>_xlfn.FLOOR.MATH(VLOOKUP(Tbl_ScienceProbes[[#This Row],[ScienceProbe]],primary[[id]:[tier]],2,FALSE),1)</f>
        <v>12</v>
      </c>
      <c r="C689" t="s">
        <v>1168</v>
      </c>
      <c r="G689" t="str">
        <f t="shared" si="30"/>
        <v>ScienceProbe12</v>
      </c>
      <c r="L689" s="14" t="str">
        <f t="shared" si="31"/>
        <v>@PART[*]:HAS[#kiwiBranch[ScienceProbe],#kiwiTier[12]]:FOR[zKiwiTechTree]
{
    @TechRequired = appliedHighEnergyPhysics
}</v>
      </c>
    </row>
    <row r="690" spans="1:12" x14ac:dyDescent="0.35">
      <c r="A690" t="s">
        <v>225</v>
      </c>
      <c r="B690">
        <f>_xlfn.FLOOR.MATH(VLOOKUP(Tbl_ScienceProbes[[#This Row],[ScienceProbe]],primary[[id]:[tier]],2,FALSE),1)</f>
        <v>13</v>
      </c>
      <c r="C690" t="s">
        <v>1168</v>
      </c>
      <c r="G690" t="str">
        <f>_xlfn.CONCAT(C690,B690)</f>
        <v>ScienceProbe13</v>
      </c>
      <c r="L690" s="14" t="str">
        <f t="shared" si="31"/>
        <v>@PART[*]:HAS[#kiwiBranch[ScienceProbe],#kiwiTier[13]]:FOR[zKiwiTechTree]
{
    @TechRequired = ultraHighEnergyPhysics
}</v>
      </c>
    </row>
    <row r="691" spans="1:12" x14ac:dyDescent="0.35">
      <c r="A691" t="s">
        <v>1540</v>
      </c>
      <c r="B691">
        <f>_xlfn.FLOOR.MATH(VLOOKUP(Tbl_ScienceProbes[[#This Row],[ScienceProbe]],primary[[id]:[tier]],2,FALSE),1)</f>
        <v>14</v>
      </c>
      <c r="C691" t="s">
        <v>1168</v>
      </c>
      <c r="G691" t="str">
        <f t="shared" ref="G691:G713" si="32">_xlfn.CONCAT(C691,B691)</f>
        <v>ScienceProbe14</v>
      </c>
      <c r="L691" s="14" t="str">
        <f t="shared" si="31"/>
        <v>@PART[*]:HAS[#kiwiBranch[ScienceProbe],#kiwiTier[14]]:FOR[zKiwiTechTree]
{
    @TechRequired = extremeHighEnergyPhysics
}</v>
      </c>
    </row>
    <row r="692" spans="1:12" x14ac:dyDescent="0.35">
      <c r="G692" t="str">
        <f t="shared" si="32"/>
        <v/>
      </c>
      <c r="L692" s="14" t="str">
        <f t="shared" si="31"/>
        <v/>
      </c>
    </row>
    <row r="693" spans="1:12" x14ac:dyDescent="0.35">
      <c r="G693" t="str">
        <f t="shared" si="32"/>
        <v/>
      </c>
      <c r="L693" s="14" t="str">
        <f t="shared" si="31"/>
        <v/>
      </c>
    </row>
    <row r="694" spans="1:12" x14ac:dyDescent="0.35">
      <c r="A694" t="s">
        <v>1169</v>
      </c>
      <c r="B694" t="s">
        <v>247</v>
      </c>
      <c r="C694" t="s">
        <v>1165</v>
      </c>
      <c r="G694" t="str">
        <f t="shared" si="32"/>
        <v>TitleTier</v>
      </c>
      <c r="L694" s="14" t="str">
        <f t="shared" si="31"/>
        <v/>
      </c>
    </row>
    <row r="695" spans="1:12" x14ac:dyDescent="0.35">
      <c r="A695" s="18" t="s">
        <v>0</v>
      </c>
      <c r="B695">
        <f>_xlfn.FLOOR.MATH(VLOOKUP(Tbl_ScienceGround[[#This Row],[ScienceGround]],primary[[id]:[tier]],2,FALSE),1)</f>
        <v>0</v>
      </c>
      <c r="C695" t="s">
        <v>1169</v>
      </c>
      <c r="G695" t="str">
        <f t="shared" si="32"/>
        <v>ScienceGround0</v>
      </c>
      <c r="L695" s="14" t="str">
        <f t="shared" si="31"/>
        <v>@PART[*]:HAS[#kiwiBranch[ScienceGround],#kiwiTier[0]]:FOR[zKiwiTechTree]
{
    @TechRequired = start
}</v>
      </c>
    </row>
    <row r="696" spans="1:12" x14ac:dyDescent="0.35">
      <c r="A696" t="s">
        <v>120</v>
      </c>
      <c r="B696">
        <f>_xlfn.FLOOR.MATH(VLOOKUP(Tbl_ScienceGround[[#This Row],[ScienceGround]],primary[[id]:[tier]],2,FALSE),1)</f>
        <v>1</v>
      </c>
      <c r="C696" t="s">
        <v>1169</v>
      </c>
      <c r="G696" t="str">
        <f t="shared" si="32"/>
        <v>ScienceGround1</v>
      </c>
      <c r="L696" s="14" t="str">
        <f t="shared" si="31"/>
        <v>@PART[*]:HAS[#kiwiBranch[ScienceGround],#kiwiTier[1]]:FOR[zKiwiTechTree]
{
    @TechRequired = algebra
}</v>
      </c>
    </row>
    <row r="697" spans="1:12" x14ac:dyDescent="0.35">
      <c r="A697" t="s">
        <v>16</v>
      </c>
      <c r="B697">
        <f>_xlfn.FLOOR.MATH(VLOOKUP(Tbl_ScienceGround[[#This Row],[ScienceGround]],primary[[id]:[tier]],2,FALSE),1)</f>
        <v>3</v>
      </c>
      <c r="C697" t="s">
        <v>1169</v>
      </c>
      <c r="G697" t="str">
        <f t="shared" si="32"/>
        <v>ScienceGround3</v>
      </c>
      <c r="L697" s="14" t="str">
        <f t="shared" si="31"/>
        <v>@PART[*]:HAS[#kiwiBranch[ScienceGround],#kiwiTier[3]]:FOR[zKiwiTechTree]
{
    @TechRequired = science201
}</v>
      </c>
    </row>
    <row r="698" spans="1:12" x14ac:dyDescent="0.35">
      <c r="A698" t="s">
        <v>138</v>
      </c>
      <c r="B698">
        <f>_xlfn.FLOOR.MATH(VLOOKUP(Tbl_ScienceGround[[#This Row],[ScienceGround]],primary[[id]:[tier]],2,FALSE),1)</f>
        <v>4</v>
      </c>
      <c r="C698" t="s">
        <v>1169</v>
      </c>
      <c r="G698" t="str">
        <f t="shared" si="32"/>
        <v>ScienceGround4</v>
      </c>
      <c r="L698" s="14" t="str">
        <f t="shared" si="31"/>
        <v>@PART[*]:HAS[#kiwiBranch[ScienceGround],#kiwiTier[4]]:FOR[zKiwiTechTree]
{
    @TechRequired = groundScience
}</v>
      </c>
    </row>
    <row r="699" spans="1:12" x14ac:dyDescent="0.35">
      <c r="A699" t="s">
        <v>51</v>
      </c>
      <c r="B699">
        <f>_xlfn.FLOOR.MATH(VLOOKUP(Tbl_ScienceGround[[#This Row],[ScienceGround]],primary[[id]:[tier]],2,FALSE),1)</f>
        <v>5</v>
      </c>
      <c r="C699" t="s">
        <v>1169</v>
      </c>
      <c r="G699" t="str">
        <f t="shared" si="32"/>
        <v>ScienceGround5</v>
      </c>
      <c r="L699" s="14" t="str">
        <f t="shared" si="31"/>
        <v>@PART[*]:HAS[#kiwiBranch[ScienceGround],#kiwiTier[5]]:FOR[zKiwiTechTree]
{
    @TechRequired = miniaturization
}</v>
      </c>
    </row>
    <row r="700" spans="1:12" x14ac:dyDescent="0.35">
      <c r="A700" t="s">
        <v>75</v>
      </c>
      <c r="B700">
        <f>_xlfn.FLOOR.MATH(VLOOKUP(Tbl_ScienceGround[[#This Row],[ScienceGround]],primary[[id]:[tier]],2,FALSE),1)</f>
        <v>6</v>
      </c>
      <c r="C700" t="s">
        <v>1169</v>
      </c>
      <c r="G700" t="str">
        <f t="shared" si="32"/>
        <v>ScienceGround6</v>
      </c>
      <c r="L700" s="14" t="str">
        <f t="shared" si="31"/>
        <v>@PART[*]:HAS[#kiwiBranch[ScienceGround],#kiwiTier[6]]:FOR[zKiwiTechTree]
{
    @TechRequired = precisionEngineering
}</v>
      </c>
    </row>
    <row r="701" spans="1:12" x14ac:dyDescent="0.35">
      <c r="A701" t="s">
        <v>100</v>
      </c>
      <c r="B701">
        <f>_xlfn.FLOOR.MATH(VLOOKUP(Tbl_ScienceGround[[#This Row],[ScienceGround]],primary[[id]:[tier]],2,FALSE),1)</f>
        <v>7</v>
      </c>
      <c r="C701" t="s">
        <v>1169</v>
      </c>
      <c r="G701" t="str">
        <f t="shared" si="32"/>
        <v>ScienceGround7</v>
      </c>
      <c r="L701" s="14" t="str">
        <f t="shared" si="31"/>
        <v>@PART[*]:HAS[#kiwiBranch[ScienceGround],#kiwiTier[7]]:FOR[zKiwiTechTree]
{
    @TechRequired = electronics
}</v>
      </c>
    </row>
    <row r="702" spans="1:12" x14ac:dyDescent="0.35">
      <c r="A702" t="s">
        <v>137</v>
      </c>
      <c r="B702">
        <f>_xlfn.FLOOR.MATH(VLOOKUP(Tbl_ScienceGround[[#This Row],[ScienceGround]],primary[[id]:[tier]],2,FALSE),1)</f>
        <v>8</v>
      </c>
      <c r="C702" t="s">
        <v>1169</v>
      </c>
      <c r="G702" t="str">
        <f t="shared" si="32"/>
        <v>ScienceGround8</v>
      </c>
      <c r="L702" s="14" t="str">
        <f t="shared" si="31"/>
        <v>@PART[*]:HAS[#kiwiBranch[ScienceGround],#kiwiTier[8]]:FOR[zKiwiTechTree]
{
    @TechRequired = specializedScienceTech
}</v>
      </c>
    </row>
    <row r="703" spans="1:12" x14ac:dyDescent="0.35">
      <c r="A703" t="s">
        <v>169</v>
      </c>
      <c r="B703">
        <f>_xlfn.FLOOR.MATH(VLOOKUP(Tbl_ScienceGround[[#This Row],[ScienceGround]],primary[[id]:[tier]],2,FALSE),1)</f>
        <v>9</v>
      </c>
      <c r="C703" t="s">
        <v>1169</v>
      </c>
      <c r="G703" t="str">
        <f t="shared" si="32"/>
        <v>ScienceGround9</v>
      </c>
      <c r="L703" s="14" t="str">
        <f t="shared" si="31"/>
        <v>@PART[*]:HAS[#kiwiBranch[ScienceGround],#kiwiTier[9]]:FOR[zKiwiTechTree]
{
    @TechRequired = longTermScienceTech
}</v>
      </c>
    </row>
    <row r="704" spans="1:12" x14ac:dyDescent="0.35">
      <c r="A704" t="s">
        <v>170</v>
      </c>
      <c r="B704">
        <f>_xlfn.FLOOR.MATH(VLOOKUP(Tbl_ScienceGround[[#This Row],[ScienceGround]],primary[[id]:[tier]],2,FALSE),1)</f>
        <v>10</v>
      </c>
      <c r="C704" t="s">
        <v>1169</v>
      </c>
      <c r="G704" t="str">
        <f t="shared" si="32"/>
        <v>ScienceGround10</v>
      </c>
      <c r="L704" s="14" t="str">
        <f t="shared" si="31"/>
        <v>@PART[*]:HAS[#kiwiBranch[ScienceGround],#kiwiTier[10]]:FOR[zKiwiTechTree]
{
    @TechRequired = scientificOutposts
}</v>
      </c>
    </row>
    <row r="705" spans="1:12" x14ac:dyDescent="0.35">
      <c r="A705" t="s">
        <v>223</v>
      </c>
      <c r="B705">
        <f>_xlfn.FLOOR.MATH(VLOOKUP(Tbl_ScienceGround[[#This Row],[ScienceGround]],primary[[id]:[tier]],2,FALSE),1)</f>
        <v>11</v>
      </c>
      <c r="C705" t="s">
        <v>1169</v>
      </c>
      <c r="G705" t="str">
        <f t="shared" si="32"/>
        <v>ScienceGround11</v>
      </c>
      <c r="L705" s="14" t="str">
        <f t="shared" si="31"/>
        <v>@PART[*]:HAS[#kiwiBranch[ScienceGround],#kiwiTier[11]]:FOR[zKiwiTechTree]
{
    @TechRequired = highEnergyScience
}</v>
      </c>
    </row>
    <row r="706" spans="1:12" x14ac:dyDescent="0.35">
      <c r="A706" t="s">
        <v>224</v>
      </c>
      <c r="B706">
        <f>_xlfn.FLOOR.MATH(VLOOKUP(Tbl_ScienceGround[[#This Row],[ScienceGround]],primary[[id]:[tier]],2,FALSE),1)</f>
        <v>12</v>
      </c>
      <c r="C706" t="s">
        <v>1169</v>
      </c>
      <c r="G706" t="str">
        <f t="shared" si="32"/>
        <v>ScienceGround12</v>
      </c>
      <c r="L706" s="14" t="str">
        <f t="shared" si="31"/>
        <v>@PART[*]:HAS[#kiwiBranch[ScienceGround],#kiwiTier[12]]:FOR[zKiwiTechTree]
{
    @TechRequired = appliedHighEnergyPhysics
}</v>
      </c>
    </row>
    <row r="707" spans="1:12" x14ac:dyDescent="0.35">
      <c r="A707" t="s">
        <v>225</v>
      </c>
      <c r="B707">
        <f>_xlfn.FLOOR.MATH(VLOOKUP(Tbl_ScienceGround[[#This Row],[ScienceGround]],primary[[id]:[tier]],2,FALSE),1)</f>
        <v>13</v>
      </c>
      <c r="C707" t="s">
        <v>1169</v>
      </c>
      <c r="G707" t="str">
        <f t="shared" si="32"/>
        <v>ScienceGround13</v>
      </c>
      <c r="L707" s="14" t="str">
        <f t="shared" si="31"/>
        <v>@PART[*]:HAS[#kiwiBranch[ScienceGround],#kiwiTier[13]]:FOR[zKiwiTechTree]
{
    @TechRequired = ultraHighEnergyPhysics
}</v>
      </c>
    </row>
    <row r="708" spans="1:12" x14ac:dyDescent="0.35">
      <c r="A708" t="s">
        <v>1540</v>
      </c>
      <c r="B708">
        <f>_xlfn.FLOOR.MATH(VLOOKUP(Tbl_ScienceGround[[#This Row],[ScienceGround]],primary[[id]:[tier]],2,FALSE),1)</f>
        <v>14</v>
      </c>
      <c r="C708" t="s">
        <v>1169</v>
      </c>
      <c r="G708" t="str">
        <f t="shared" si="32"/>
        <v>ScienceGround14</v>
      </c>
      <c r="L708" s="14" t="str">
        <f t="shared" si="31"/>
        <v>@PART[*]:HAS[#kiwiBranch[ScienceGround],#kiwiTier[14]]:FOR[zKiwiTechTree]
{
    @TechRequired = extremeHighEnergyPhysics
}</v>
      </c>
    </row>
    <row r="709" spans="1:12" x14ac:dyDescent="0.35">
      <c r="G709" t="str">
        <f t="shared" si="32"/>
        <v/>
      </c>
      <c r="L709" s="14" t="str">
        <f t="shared" si="31"/>
        <v/>
      </c>
    </row>
    <row r="710" spans="1:12" x14ac:dyDescent="0.35">
      <c r="G710" t="str">
        <f t="shared" si="32"/>
        <v/>
      </c>
      <c r="L710" s="14" t="str">
        <f t="shared" si="31"/>
        <v/>
      </c>
    </row>
    <row r="711" spans="1:12" x14ac:dyDescent="0.35">
      <c r="A711" t="s">
        <v>1170</v>
      </c>
      <c r="B711" t="s">
        <v>247</v>
      </c>
      <c r="C711" t="s">
        <v>1165</v>
      </c>
      <c r="G711" t="str">
        <f t="shared" si="32"/>
        <v>TitleTier</v>
      </c>
      <c r="L711" s="14" t="str">
        <f t="shared" si="31"/>
        <v/>
      </c>
    </row>
    <row r="712" spans="1:12" x14ac:dyDescent="0.35">
      <c r="A712" s="18" t="s">
        <v>3</v>
      </c>
      <c r="B712">
        <f>_xlfn.FLOOR.MATH(VLOOKUP(Tbl_OtherParts[[#This Row],[OtherParts]],primary[[id]:[tier]],2,FALSE),1)</f>
        <v>0</v>
      </c>
      <c r="C712" t="s">
        <v>1170</v>
      </c>
      <c r="G712" t="str">
        <f t="shared" si="32"/>
        <v>OtherParts0</v>
      </c>
      <c r="L712" s="14" t="str">
        <f t="shared" si="31"/>
        <v>@PART[*]:HAS[#kiwiBranch[OtherParts],#kiwiTier[0]]:FOR[zKiwiTechTree]
{
    @TechRequired = otherParts
}</v>
      </c>
    </row>
    <row r="713" spans="1:12" x14ac:dyDescent="0.35">
      <c r="G713" t="str">
        <f t="shared" si="32"/>
        <v/>
      </c>
      <c r="L713" s="14" t="str">
        <f t="shared" si="31"/>
        <v/>
      </c>
    </row>
    <row r="714" spans="1:12" x14ac:dyDescent="0.35">
      <c r="G714" t="str">
        <f>_xlfn.CONCAT(C714,B714)</f>
        <v/>
      </c>
      <c r="L714" s="14" t="str">
        <f t="shared" si="31"/>
        <v/>
      </c>
    </row>
    <row r="715" spans="1:12" x14ac:dyDescent="0.35">
      <c r="A715" t="s">
        <v>1171</v>
      </c>
      <c r="B715" t="s">
        <v>247</v>
      </c>
      <c r="C715" t="s">
        <v>1165</v>
      </c>
      <c r="G715" t="str">
        <f>_xlfn.CONCAT(C715,B715)</f>
        <v>TitleTier</v>
      </c>
      <c r="L715" s="14" t="str">
        <f t="shared" si="31"/>
        <v/>
      </c>
    </row>
    <row r="716" spans="1:12" x14ac:dyDescent="0.35">
      <c r="A716" s="18" t="s">
        <v>1172</v>
      </c>
      <c r="B716">
        <v>0</v>
      </c>
      <c r="C716" t="s">
        <v>1171</v>
      </c>
      <c r="G716" t="str">
        <f>_xlfn.CONCAT(C716,B716)</f>
        <v>Unresearchable0</v>
      </c>
      <c r="L716" s="14" t="str">
        <f t="shared" si="31"/>
        <v>@PART[*]:HAS[#kiwiBranch[Unresearchable],#kiwiTier[0]]:FOR[zKiwiTechTree]
{
    @TechRequired = unresearchable
}</v>
      </c>
    </row>
    <row r="717" spans="1:12" x14ac:dyDescent="0.35">
      <c r="G717" t="str">
        <f>_xlfn.CONCAT(C717,B717)</f>
        <v/>
      </c>
      <c r="L717" s="14" t="str">
        <f t="shared" si="31"/>
        <v/>
      </c>
    </row>
    <row r="718" spans="1:12" x14ac:dyDescent="0.35">
      <c r="G718" t="str">
        <f>_xlfn.CONCAT(C718,B718)</f>
        <v/>
      </c>
      <c r="L718" s="14" t="str">
        <f t="shared" si="31"/>
        <v/>
      </c>
    </row>
    <row r="719" spans="1:12" x14ac:dyDescent="0.35">
      <c r="L719" s="14" t="str">
        <f t="shared" si="31"/>
        <v/>
      </c>
    </row>
    <row r="720" spans="1:12" x14ac:dyDescent="0.35">
      <c r="L720" s="14" t="str">
        <f t="shared" si="31"/>
        <v/>
      </c>
    </row>
    <row r="721" spans="12:12" x14ac:dyDescent="0.35">
      <c r="L721" s="14" t="str">
        <f t="shared" ref="L721:L784" si="33">IF(ISNUMBER(B721)=TRUE,_xlfn.CONCAT("@PART[*]:HAS[#kiwiBranch[",C721,"],#kiwiTier[",B721,"]]:FOR[zKiwiTechTree]",CHAR(10),"{",CHAR(10),"    @TechRequired = ",A721,CHAR(10),"}"),"")</f>
        <v/>
      </c>
    </row>
    <row r="722" spans="12:12" x14ac:dyDescent="0.35">
      <c r="L722" s="14" t="str">
        <f t="shared" si="33"/>
        <v/>
      </c>
    </row>
    <row r="723" spans="12:12" x14ac:dyDescent="0.35">
      <c r="L723" s="14" t="str">
        <f t="shared" si="33"/>
        <v/>
      </c>
    </row>
    <row r="724" spans="12:12" x14ac:dyDescent="0.35">
      <c r="L724" s="14" t="str">
        <f t="shared" si="33"/>
        <v/>
      </c>
    </row>
    <row r="725" spans="12:12" x14ac:dyDescent="0.35">
      <c r="L725" s="14" t="str">
        <f t="shared" si="33"/>
        <v/>
      </c>
    </row>
    <row r="726" spans="12:12" x14ac:dyDescent="0.35">
      <c r="L726" s="14" t="str">
        <f t="shared" si="33"/>
        <v/>
      </c>
    </row>
    <row r="727" spans="12:12" x14ac:dyDescent="0.35">
      <c r="L727" s="14" t="str">
        <f t="shared" si="33"/>
        <v/>
      </c>
    </row>
    <row r="728" spans="12:12" x14ac:dyDescent="0.35">
      <c r="L728" s="14" t="str">
        <f t="shared" si="33"/>
        <v/>
      </c>
    </row>
    <row r="729" spans="12:12" x14ac:dyDescent="0.35">
      <c r="L729" s="14" t="str">
        <f t="shared" si="33"/>
        <v/>
      </c>
    </row>
    <row r="730" spans="12:12" x14ac:dyDescent="0.35">
      <c r="L730" s="14" t="str">
        <f t="shared" si="33"/>
        <v/>
      </c>
    </row>
    <row r="731" spans="12:12" x14ac:dyDescent="0.35">
      <c r="L731" s="14" t="str">
        <f t="shared" si="33"/>
        <v/>
      </c>
    </row>
    <row r="732" spans="12:12" x14ac:dyDescent="0.35">
      <c r="L732" s="14" t="str">
        <f t="shared" si="33"/>
        <v/>
      </c>
    </row>
    <row r="733" spans="12:12" x14ac:dyDescent="0.35">
      <c r="L733" s="14" t="str">
        <f t="shared" si="33"/>
        <v/>
      </c>
    </row>
    <row r="734" spans="12:12" x14ac:dyDescent="0.35">
      <c r="L734" s="14" t="str">
        <f t="shared" si="33"/>
        <v/>
      </c>
    </row>
    <row r="735" spans="12:12" x14ac:dyDescent="0.35">
      <c r="L735" s="14" t="str">
        <f t="shared" si="33"/>
        <v/>
      </c>
    </row>
    <row r="736" spans="12:12" x14ac:dyDescent="0.35">
      <c r="L736" s="14" t="str">
        <f t="shared" si="33"/>
        <v/>
      </c>
    </row>
    <row r="737" spans="12:12" x14ac:dyDescent="0.35">
      <c r="L737" s="14" t="str">
        <f t="shared" si="33"/>
        <v/>
      </c>
    </row>
    <row r="738" spans="12:12" x14ac:dyDescent="0.35">
      <c r="L738" s="14" t="str">
        <f t="shared" si="33"/>
        <v/>
      </c>
    </row>
    <row r="739" spans="12:12" x14ac:dyDescent="0.35">
      <c r="L739" s="14" t="str">
        <f t="shared" si="33"/>
        <v/>
      </c>
    </row>
    <row r="740" spans="12:12" x14ac:dyDescent="0.35">
      <c r="L740" s="14" t="str">
        <f t="shared" si="33"/>
        <v/>
      </c>
    </row>
    <row r="741" spans="12:12" x14ac:dyDescent="0.35">
      <c r="L741" s="14" t="str">
        <f t="shared" si="33"/>
        <v/>
      </c>
    </row>
    <row r="742" spans="12:12" x14ac:dyDescent="0.35">
      <c r="L742" s="14" t="str">
        <f t="shared" si="33"/>
        <v/>
      </c>
    </row>
    <row r="743" spans="12:12" x14ac:dyDescent="0.35">
      <c r="L743" s="14" t="str">
        <f t="shared" si="33"/>
        <v/>
      </c>
    </row>
    <row r="744" spans="12:12" x14ac:dyDescent="0.35">
      <c r="L744" s="14" t="str">
        <f t="shared" si="33"/>
        <v/>
      </c>
    </row>
    <row r="745" spans="12:12" x14ac:dyDescent="0.35">
      <c r="L745" s="14" t="str">
        <f t="shared" si="33"/>
        <v/>
      </c>
    </row>
    <row r="746" spans="12:12" x14ac:dyDescent="0.35">
      <c r="L746" s="14" t="str">
        <f t="shared" si="33"/>
        <v/>
      </c>
    </row>
    <row r="747" spans="12:12" x14ac:dyDescent="0.35">
      <c r="L747" s="14" t="str">
        <f t="shared" si="33"/>
        <v/>
      </c>
    </row>
    <row r="748" spans="12:12" x14ac:dyDescent="0.35">
      <c r="L748" s="14" t="str">
        <f t="shared" si="33"/>
        <v/>
      </c>
    </row>
    <row r="749" spans="12:12" x14ac:dyDescent="0.35">
      <c r="L749" s="14" t="str">
        <f t="shared" si="33"/>
        <v/>
      </c>
    </row>
    <row r="750" spans="12:12" x14ac:dyDescent="0.35">
      <c r="L750" s="14" t="str">
        <f t="shared" si="33"/>
        <v/>
      </c>
    </row>
    <row r="751" spans="12:12" x14ac:dyDescent="0.35">
      <c r="L751" s="14" t="str">
        <f t="shared" si="33"/>
        <v/>
      </c>
    </row>
    <row r="752" spans="12:12" x14ac:dyDescent="0.35">
      <c r="L752" s="14" t="str">
        <f t="shared" si="33"/>
        <v/>
      </c>
    </row>
    <row r="753" spans="12:12" x14ac:dyDescent="0.35">
      <c r="L753" s="14" t="str">
        <f t="shared" si="33"/>
        <v/>
      </c>
    </row>
    <row r="754" spans="12:12" x14ac:dyDescent="0.35">
      <c r="L754" s="14" t="str">
        <f t="shared" si="33"/>
        <v/>
      </c>
    </row>
    <row r="755" spans="12:12" x14ac:dyDescent="0.35">
      <c r="L755" s="14" t="str">
        <f t="shared" si="33"/>
        <v/>
      </c>
    </row>
    <row r="756" spans="12:12" x14ac:dyDescent="0.35">
      <c r="L756" s="14" t="str">
        <f t="shared" si="33"/>
        <v/>
      </c>
    </row>
    <row r="757" spans="12:12" x14ac:dyDescent="0.35">
      <c r="L757" s="14" t="str">
        <f t="shared" si="33"/>
        <v/>
      </c>
    </row>
    <row r="758" spans="12:12" x14ac:dyDescent="0.35">
      <c r="L758" s="14" t="str">
        <f t="shared" si="33"/>
        <v/>
      </c>
    </row>
    <row r="759" spans="12:12" x14ac:dyDescent="0.35">
      <c r="L759" s="14" t="str">
        <f t="shared" si="33"/>
        <v/>
      </c>
    </row>
    <row r="760" spans="12:12" x14ac:dyDescent="0.35">
      <c r="L760" s="14" t="str">
        <f t="shared" si="33"/>
        <v/>
      </c>
    </row>
    <row r="761" spans="12:12" x14ac:dyDescent="0.35">
      <c r="L761" s="14" t="str">
        <f t="shared" si="33"/>
        <v/>
      </c>
    </row>
    <row r="762" spans="12:12" x14ac:dyDescent="0.35">
      <c r="L762" s="14" t="str">
        <f t="shared" si="33"/>
        <v/>
      </c>
    </row>
    <row r="763" spans="12:12" x14ac:dyDescent="0.35">
      <c r="L763" s="14" t="str">
        <f t="shared" si="33"/>
        <v/>
      </c>
    </row>
    <row r="764" spans="12:12" x14ac:dyDescent="0.35">
      <c r="L764" s="14" t="str">
        <f t="shared" si="33"/>
        <v/>
      </c>
    </row>
    <row r="765" spans="12:12" x14ac:dyDescent="0.35">
      <c r="L765" s="14" t="str">
        <f t="shared" si="33"/>
        <v/>
      </c>
    </row>
    <row r="766" spans="12:12" x14ac:dyDescent="0.35">
      <c r="L766" s="14" t="str">
        <f t="shared" si="33"/>
        <v/>
      </c>
    </row>
    <row r="767" spans="12:12" x14ac:dyDescent="0.35">
      <c r="L767" s="14" t="str">
        <f t="shared" si="33"/>
        <v/>
      </c>
    </row>
    <row r="768" spans="12:12" x14ac:dyDescent="0.35">
      <c r="L768" s="14" t="str">
        <f t="shared" si="33"/>
        <v/>
      </c>
    </row>
    <row r="769" spans="12:12" x14ac:dyDescent="0.35">
      <c r="L769" s="14" t="str">
        <f t="shared" si="33"/>
        <v/>
      </c>
    </row>
    <row r="770" spans="12:12" x14ac:dyDescent="0.35">
      <c r="L770" s="14" t="str">
        <f t="shared" si="33"/>
        <v/>
      </c>
    </row>
    <row r="771" spans="12:12" x14ac:dyDescent="0.35">
      <c r="L771" s="14" t="str">
        <f t="shared" si="33"/>
        <v/>
      </c>
    </row>
    <row r="772" spans="12:12" x14ac:dyDescent="0.35">
      <c r="L772" s="14" t="str">
        <f t="shared" si="33"/>
        <v/>
      </c>
    </row>
    <row r="773" spans="12:12" x14ac:dyDescent="0.35">
      <c r="L773" s="14" t="str">
        <f t="shared" si="33"/>
        <v/>
      </c>
    </row>
    <row r="774" spans="12:12" x14ac:dyDescent="0.35">
      <c r="L774" s="14" t="str">
        <f t="shared" si="33"/>
        <v/>
      </c>
    </row>
    <row r="775" spans="12:12" x14ac:dyDescent="0.35">
      <c r="L775" s="14" t="str">
        <f t="shared" si="33"/>
        <v/>
      </c>
    </row>
    <row r="776" spans="12:12" x14ac:dyDescent="0.35">
      <c r="L776" s="14" t="str">
        <f t="shared" si="33"/>
        <v/>
      </c>
    </row>
    <row r="777" spans="12:12" x14ac:dyDescent="0.35">
      <c r="L777" s="14" t="str">
        <f t="shared" si="33"/>
        <v/>
      </c>
    </row>
    <row r="778" spans="12:12" x14ac:dyDescent="0.35">
      <c r="L778" s="14" t="str">
        <f t="shared" si="33"/>
        <v/>
      </c>
    </row>
    <row r="779" spans="12:12" x14ac:dyDescent="0.35">
      <c r="L779" s="14" t="str">
        <f t="shared" si="33"/>
        <v/>
      </c>
    </row>
    <row r="780" spans="12:12" x14ac:dyDescent="0.35">
      <c r="L780" s="14" t="str">
        <f t="shared" si="33"/>
        <v/>
      </c>
    </row>
    <row r="781" spans="12:12" x14ac:dyDescent="0.35">
      <c r="L781" s="14" t="str">
        <f t="shared" si="33"/>
        <v/>
      </c>
    </row>
    <row r="782" spans="12:12" x14ac:dyDescent="0.35">
      <c r="L782" s="14" t="str">
        <f t="shared" si="33"/>
        <v/>
      </c>
    </row>
    <row r="783" spans="12:12" x14ac:dyDescent="0.35">
      <c r="L783" s="14" t="str">
        <f t="shared" si="33"/>
        <v/>
      </c>
    </row>
    <row r="784" spans="12:12" x14ac:dyDescent="0.35">
      <c r="L784" s="14" t="str">
        <f t="shared" si="33"/>
        <v/>
      </c>
    </row>
    <row r="785" spans="12:12" x14ac:dyDescent="0.35">
      <c r="L785" s="14" t="str">
        <f t="shared" ref="L785:L848" si="34">IF(ISNUMBER(B785)=TRUE,_xlfn.CONCAT("@PART[*]:HAS[#kiwiBranch[",C785,"],#kiwiTier[",B785,"]]:FOR[zKiwiTechTree]",CHAR(10),"{",CHAR(10),"    @TechRequired = ",A785,CHAR(10),"}"),"")</f>
        <v/>
      </c>
    </row>
    <row r="786" spans="12:12" x14ac:dyDescent="0.35">
      <c r="L786" s="14" t="str">
        <f t="shared" si="34"/>
        <v/>
      </c>
    </row>
    <row r="787" spans="12:12" x14ac:dyDescent="0.35">
      <c r="L787" s="14" t="str">
        <f t="shared" si="34"/>
        <v/>
      </c>
    </row>
    <row r="788" spans="12:12" x14ac:dyDescent="0.35">
      <c r="L788" s="14" t="str">
        <f t="shared" si="34"/>
        <v/>
      </c>
    </row>
    <row r="789" spans="12:12" x14ac:dyDescent="0.35">
      <c r="L789" s="14" t="str">
        <f t="shared" si="34"/>
        <v/>
      </c>
    </row>
    <row r="790" spans="12:12" x14ac:dyDescent="0.35">
      <c r="L790" s="14" t="str">
        <f t="shared" si="34"/>
        <v/>
      </c>
    </row>
    <row r="791" spans="12:12" x14ac:dyDescent="0.35">
      <c r="L791" s="14" t="str">
        <f t="shared" si="34"/>
        <v/>
      </c>
    </row>
    <row r="792" spans="12:12" x14ac:dyDescent="0.35">
      <c r="L792" s="14" t="str">
        <f t="shared" si="34"/>
        <v/>
      </c>
    </row>
    <row r="793" spans="12:12" x14ac:dyDescent="0.35">
      <c r="L793" s="14" t="str">
        <f t="shared" si="34"/>
        <v/>
      </c>
    </row>
    <row r="794" spans="12:12" x14ac:dyDescent="0.35">
      <c r="L794" s="14" t="str">
        <f t="shared" si="34"/>
        <v/>
      </c>
    </row>
    <row r="795" spans="12:12" x14ac:dyDescent="0.35">
      <c r="L795" s="14" t="str">
        <f t="shared" si="34"/>
        <v/>
      </c>
    </row>
    <row r="796" spans="12:12" x14ac:dyDescent="0.35">
      <c r="L796" s="14" t="str">
        <f t="shared" si="34"/>
        <v/>
      </c>
    </row>
    <row r="797" spans="12:12" x14ac:dyDescent="0.35">
      <c r="L797" s="14" t="str">
        <f t="shared" si="34"/>
        <v/>
      </c>
    </row>
    <row r="798" spans="12:12" x14ac:dyDescent="0.35">
      <c r="L798" s="14" t="str">
        <f t="shared" si="34"/>
        <v/>
      </c>
    </row>
    <row r="799" spans="12:12" x14ac:dyDescent="0.35">
      <c r="L799" s="14" t="str">
        <f t="shared" si="34"/>
        <v/>
      </c>
    </row>
    <row r="800" spans="12:12" x14ac:dyDescent="0.35">
      <c r="L800" s="14" t="str">
        <f t="shared" si="34"/>
        <v/>
      </c>
    </row>
    <row r="801" spans="12:12" x14ac:dyDescent="0.35">
      <c r="L801" s="14" t="str">
        <f t="shared" si="34"/>
        <v/>
      </c>
    </row>
    <row r="802" spans="12:12" x14ac:dyDescent="0.35">
      <c r="L802" s="14" t="str">
        <f t="shared" si="34"/>
        <v/>
      </c>
    </row>
    <row r="803" spans="12:12" x14ac:dyDescent="0.35">
      <c r="L803" s="14" t="str">
        <f t="shared" si="34"/>
        <v/>
      </c>
    </row>
    <row r="804" spans="12:12" x14ac:dyDescent="0.35">
      <c r="L804" s="14" t="str">
        <f t="shared" si="34"/>
        <v/>
      </c>
    </row>
    <row r="805" spans="12:12" x14ac:dyDescent="0.35">
      <c r="L805" s="14" t="str">
        <f t="shared" si="34"/>
        <v/>
      </c>
    </row>
    <row r="806" spans="12:12" x14ac:dyDescent="0.35">
      <c r="L806" s="14" t="str">
        <f t="shared" si="34"/>
        <v/>
      </c>
    </row>
    <row r="807" spans="12:12" x14ac:dyDescent="0.35">
      <c r="L807" s="14" t="str">
        <f t="shared" si="34"/>
        <v/>
      </c>
    </row>
    <row r="808" spans="12:12" x14ac:dyDescent="0.35">
      <c r="L808" s="14" t="str">
        <f t="shared" si="34"/>
        <v/>
      </c>
    </row>
    <row r="809" spans="12:12" x14ac:dyDescent="0.35">
      <c r="L809" s="14" t="str">
        <f t="shared" si="34"/>
        <v/>
      </c>
    </row>
    <row r="810" spans="12:12" x14ac:dyDescent="0.35">
      <c r="L810" s="14" t="str">
        <f t="shared" si="34"/>
        <v/>
      </c>
    </row>
    <row r="811" spans="12:12" x14ac:dyDescent="0.35">
      <c r="L811" s="14" t="str">
        <f t="shared" si="34"/>
        <v/>
      </c>
    </row>
    <row r="812" spans="12:12" x14ac:dyDescent="0.35">
      <c r="L812" s="14" t="str">
        <f t="shared" si="34"/>
        <v/>
      </c>
    </row>
    <row r="813" spans="12:12" x14ac:dyDescent="0.35">
      <c r="L813" s="14" t="str">
        <f t="shared" si="34"/>
        <v/>
      </c>
    </row>
    <row r="814" spans="12:12" x14ac:dyDescent="0.35">
      <c r="L814" s="14" t="str">
        <f t="shared" si="34"/>
        <v/>
      </c>
    </row>
    <row r="815" spans="12:12" x14ac:dyDescent="0.35">
      <c r="L815" s="14" t="str">
        <f t="shared" si="34"/>
        <v/>
      </c>
    </row>
    <row r="816" spans="12:12" x14ac:dyDescent="0.35">
      <c r="L816" s="14" t="str">
        <f t="shared" si="34"/>
        <v/>
      </c>
    </row>
    <row r="817" spans="12:12" x14ac:dyDescent="0.35">
      <c r="L817" s="14" t="str">
        <f t="shared" si="34"/>
        <v/>
      </c>
    </row>
    <row r="818" spans="12:12" x14ac:dyDescent="0.35">
      <c r="L818" s="14" t="str">
        <f t="shared" si="34"/>
        <v/>
      </c>
    </row>
    <row r="819" spans="12:12" x14ac:dyDescent="0.35">
      <c r="L819" s="14" t="str">
        <f t="shared" si="34"/>
        <v/>
      </c>
    </row>
    <row r="820" spans="12:12" x14ac:dyDescent="0.35">
      <c r="L820" s="14" t="str">
        <f t="shared" si="34"/>
        <v/>
      </c>
    </row>
    <row r="821" spans="12:12" x14ac:dyDescent="0.35">
      <c r="L821" s="14" t="str">
        <f t="shared" si="34"/>
        <v/>
      </c>
    </row>
    <row r="822" spans="12:12" x14ac:dyDescent="0.35">
      <c r="L822" s="14" t="str">
        <f t="shared" si="34"/>
        <v/>
      </c>
    </row>
    <row r="823" spans="12:12" x14ac:dyDescent="0.35">
      <c r="L823" s="14" t="str">
        <f t="shared" si="34"/>
        <v/>
      </c>
    </row>
    <row r="824" spans="12:12" x14ac:dyDescent="0.35">
      <c r="L824" s="14" t="str">
        <f t="shared" si="34"/>
        <v/>
      </c>
    </row>
    <row r="825" spans="12:12" x14ac:dyDescent="0.35">
      <c r="L825" s="14" t="str">
        <f t="shared" si="34"/>
        <v/>
      </c>
    </row>
    <row r="826" spans="12:12" x14ac:dyDescent="0.35">
      <c r="L826" s="14" t="str">
        <f t="shared" si="34"/>
        <v/>
      </c>
    </row>
    <row r="827" spans="12:12" x14ac:dyDescent="0.35">
      <c r="L827" s="14" t="str">
        <f t="shared" si="34"/>
        <v/>
      </c>
    </row>
    <row r="828" spans="12:12" x14ac:dyDescent="0.35">
      <c r="L828" s="14" t="str">
        <f t="shared" si="34"/>
        <v/>
      </c>
    </row>
    <row r="829" spans="12:12" x14ac:dyDescent="0.35">
      <c r="L829" s="14" t="str">
        <f t="shared" si="34"/>
        <v/>
      </c>
    </row>
    <row r="830" spans="12:12" x14ac:dyDescent="0.35">
      <c r="L830" s="14" t="str">
        <f t="shared" si="34"/>
        <v/>
      </c>
    </row>
    <row r="831" spans="12:12" x14ac:dyDescent="0.35">
      <c r="L831" s="14" t="str">
        <f t="shared" si="34"/>
        <v/>
      </c>
    </row>
    <row r="832" spans="12:12" x14ac:dyDescent="0.35">
      <c r="L832" s="14" t="str">
        <f t="shared" si="34"/>
        <v/>
      </c>
    </row>
    <row r="833" spans="12:12" x14ac:dyDescent="0.35">
      <c r="L833" s="14" t="str">
        <f t="shared" si="34"/>
        <v/>
      </c>
    </row>
    <row r="834" spans="12:12" x14ac:dyDescent="0.35">
      <c r="L834" s="14" t="str">
        <f t="shared" si="34"/>
        <v/>
      </c>
    </row>
    <row r="835" spans="12:12" x14ac:dyDescent="0.35">
      <c r="L835" s="14" t="str">
        <f t="shared" si="34"/>
        <v/>
      </c>
    </row>
    <row r="836" spans="12:12" x14ac:dyDescent="0.35">
      <c r="L836" s="14" t="str">
        <f t="shared" si="34"/>
        <v/>
      </c>
    </row>
    <row r="837" spans="12:12" x14ac:dyDescent="0.35">
      <c r="L837" s="14" t="str">
        <f t="shared" si="34"/>
        <v/>
      </c>
    </row>
    <row r="838" spans="12:12" x14ac:dyDescent="0.35">
      <c r="L838" s="14" t="str">
        <f t="shared" si="34"/>
        <v/>
      </c>
    </row>
    <row r="839" spans="12:12" x14ac:dyDescent="0.35">
      <c r="L839" s="14" t="str">
        <f t="shared" si="34"/>
        <v/>
      </c>
    </row>
    <row r="840" spans="12:12" x14ac:dyDescent="0.35">
      <c r="L840" s="14" t="str">
        <f t="shared" si="34"/>
        <v/>
      </c>
    </row>
    <row r="841" spans="12:12" x14ac:dyDescent="0.35">
      <c r="L841" s="14" t="str">
        <f t="shared" si="34"/>
        <v/>
      </c>
    </row>
    <row r="842" spans="12:12" x14ac:dyDescent="0.35">
      <c r="L842" s="14" t="str">
        <f t="shared" si="34"/>
        <v/>
      </c>
    </row>
    <row r="843" spans="12:12" x14ac:dyDescent="0.35">
      <c r="L843" s="14" t="str">
        <f t="shared" si="34"/>
        <v/>
      </c>
    </row>
    <row r="844" spans="12:12" x14ac:dyDescent="0.35">
      <c r="L844" s="14" t="str">
        <f t="shared" si="34"/>
        <v/>
      </c>
    </row>
    <row r="845" spans="12:12" x14ac:dyDescent="0.35">
      <c r="L845" s="14" t="str">
        <f t="shared" si="34"/>
        <v/>
      </c>
    </row>
    <row r="846" spans="12:12" x14ac:dyDescent="0.35">
      <c r="L846" s="14" t="str">
        <f t="shared" si="34"/>
        <v/>
      </c>
    </row>
    <row r="847" spans="12:12" x14ac:dyDescent="0.35">
      <c r="L847" s="14" t="str">
        <f t="shared" si="34"/>
        <v/>
      </c>
    </row>
    <row r="848" spans="12:12" x14ac:dyDescent="0.35">
      <c r="L848" s="14" t="str">
        <f t="shared" si="34"/>
        <v/>
      </c>
    </row>
    <row r="849" spans="12:12" x14ac:dyDescent="0.35">
      <c r="L849" s="14" t="str">
        <f t="shared" ref="L849:L912" si="35">IF(ISNUMBER(B849)=TRUE,_xlfn.CONCAT("@PART[*]:HAS[#kiwiBranch[",C849,"],#kiwiTier[",B849,"]]:FOR[zKiwiTechTree]",CHAR(10),"{",CHAR(10),"    @TechRequired = ",A849,CHAR(10),"}"),"")</f>
        <v/>
      </c>
    </row>
    <row r="850" spans="12:12" x14ac:dyDescent="0.35">
      <c r="L850" s="14" t="str">
        <f t="shared" si="35"/>
        <v/>
      </c>
    </row>
    <row r="851" spans="12:12" x14ac:dyDescent="0.35">
      <c r="L851" s="14" t="str">
        <f t="shared" si="35"/>
        <v/>
      </c>
    </row>
    <row r="852" spans="12:12" x14ac:dyDescent="0.35">
      <c r="L852" s="14" t="str">
        <f t="shared" si="35"/>
        <v/>
      </c>
    </row>
    <row r="853" spans="12:12" x14ac:dyDescent="0.35">
      <c r="L853" s="14" t="str">
        <f t="shared" si="35"/>
        <v/>
      </c>
    </row>
    <row r="854" spans="12:12" x14ac:dyDescent="0.35">
      <c r="L854" s="14" t="str">
        <f t="shared" si="35"/>
        <v/>
      </c>
    </row>
    <row r="855" spans="12:12" x14ac:dyDescent="0.35">
      <c r="L855" s="14" t="str">
        <f t="shared" si="35"/>
        <v/>
      </c>
    </row>
    <row r="856" spans="12:12" x14ac:dyDescent="0.35">
      <c r="L856" s="14" t="str">
        <f t="shared" si="35"/>
        <v/>
      </c>
    </row>
    <row r="857" spans="12:12" x14ac:dyDescent="0.35">
      <c r="L857" s="14" t="str">
        <f t="shared" si="35"/>
        <v/>
      </c>
    </row>
    <row r="858" spans="12:12" x14ac:dyDescent="0.35">
      <c r="L858" s="14" t="str">
        <f t="shared" si="35"/>
        <v/>
      </c>
    </row>
    <row r="859" spans="12:12" x14ac:dyDescent="0.35">
      <c r="L859" s="14" t="str">
        <f t="shared" si="35"/>
        <v/>
      </c>
    </row>
    <row r="860" spans="12:12" x14ac:dyDescent="0.35">
      <c r="L860" s="14" t="str">
        <f t="shared" si="35"/>
        <v/>
      </c>
    </row>
    <row r="861" spans="12:12" x14ac:dyDescent="0.35">
      <c r="L861" s="14" t="str">
        <f t="shared" si="35"/>
        <v/>
      </c>
    </row>
    <row r="862" spans="12:12" x14ac:dyDescent="0.35">
      <c r="L862" s="14" t="str">
        <f t="shared" si="35"/>
        <v/>
      </c>
    </row>
    <row r="863" spans="12:12" x14ac:dyDescent="0.35">
      <c r="L863" s="14" t="str">
        <f t="shared" si="35"/>
        <v/>
      </c>
    </row>
    <row r="864" spans="12:12" x14ac:dyDescent="0.35">
      <c r="L864" s="14" t="str">
        <f t="shared" si="35"/>
        <v/>
      </c>
    </row>
    <row r="865" spans="12:12" x14ac:dyDescent="0.35">
      <c r="L865" s="14" t="str">
        <f t="shared" si="35"/>
        <v/>
      </c>
    </row>
    <row r="866" spans="12:12" x14ac:dyDescent="0.35">
      <c r="L866" s="14" t="str">
        <f t="shared" si="35"/>
        <v/>
      </c>
    </row>
    <row r="867" spans="12:12" x14ac:dyDescent="0.35">
      <c r="L867" s="14" t="str">
        <f t="shared" si="35"/>
        <v/>
      </c>
    </row>
    <row r="868" spans="12:12" x14ac:dyDescent="0.35">
      <c r="L868" s="14" t="str">
        <f t="shared" si="35"/>
        <v/>
      </c>
    </row>
    <row r="869" spans="12:12" x14ac:dyDescent="0.35">
      <c r="L869" s="14" t="str">
        <f t="shared" si="35"/>
        <v/>
      </c>
    </row>
    <row r="870" spans="12:12" x14ac:dyDescent="0.35">
      <c r="L870" s="14" t="str">
        <f t="shared" si="35"/>
        <v/>
      </c>
    </row>
    <row r="871" spans="12:12" x14ac:dyDescent="0.35">
      <c r="L871" s="14" t="str">
        <f t="shared" si="35"/>
        <v/>
      </c>
    </row>
    <row r="872" spans="12:12" x14ac:dyDescent="0.35">
      <c r="L872" s="14" t="str">
        <f t="shared" si="35"/>
        <v/>
      </c>
    </row>
    <row r="873" spans="12:12" x14ac:dyDescent="0.35">
      <c r="L873" s="14" t="str">
        <f t="shared" si="35"/>
        <v/>
      </c>
    </row>
    <row r="874" spans="12:12" x14ac:dyDescent="0.35">
      <c r="L874" s="14" t="str">
        <f t="shared" si="35"/>
        <v/>
      </c>
    </row>
    <row r="875" spans="12:12" x14ac:dyDescent="0.35">
      <c r="L875" s="14" t="str">
        <f t="shared" si="35"/>
        <v/>
      </c>
    </row>
    <row r="876" spans="12:12" x14ac:dyDescent="0.35">
      <c r="L876" s="14" t="str">
        <f t="shared" si="35"/>
        <v/>
      </c>
    </row>
    <row r="877" spans="12:12" x14ac:dyDescent="0.35">
      <c r="L877" s="14" t="str">
        <f t="shared" si="35"/>
        <v/>
      </c>
    </row>
    <row r="878" spans="12:12" x14ac:dyDescent="0.35">
      <c r="L878" s="14" t="str">
        <f t="shared" si="35"/>
        <v/>
      </c>
    </row>
    <row r="879" spans="12:12" x14ac:dyDescent="0.35">
      <c r="L879" s="14" t="str">
        <f t="shared" si="35"/>
        <v/>
      </c>
    </row>
    <row r="880" spans="12:12" x14ac:dyDescent="0.35">
      <c r="L880" s="14" t="str">
        <f t="shared" si="35"/>
        <v/>
      </c>
    </row>
    <row r="881" spans="12:12" x14ac:dyDescent="0.35">
      <c r="L881" s="14" t="str">
        <f t="shared" si="35"/>
        <v/>
      </c>
    </row>
    <row r="882" spans="12:12" x14ac:dyDescent="0.35">
      <c r="L882" s="14" t="str">
        <f t="shared" si="35"/>
        <v/>
      </c>
    </row>
    <row r="883" spans="12:12" x14ac:dyDescent="0.35">
      <c r="L883" s="14" t="str">
        <f t="shared" si="35"/>
        <v/>
      </c>
    </row>
    <row r="884" spans="12:12" x14ac:dyDescent="0.35">
      <c r="L884" s="14" t="str">
        <f t="shared" si="35"/>
        <v/>
      </c>
    </row>
    <row r="885" spans="12:12" x14ac:dyDescent="0.35">
      <c r="L885" s="14" t="str">
        <f t="shared" si="35"/>
        <v/>
      </c>
    </row>
    <row r="886" spans="12:12" x14ac:dyDescent="0.35">
      <c r="L886" s="14" t="str">
        <f t="shared" si="35"/>
        <v/>
      </c>
    </row>
    <row r="887" spans="12:12" x14ac:dyDescent="0.35">
      <c r="L887" s="14" t="str">
        <f t="shared" si="35"/>
        <v/>
      </c>
    </row>
    <row r="888" spans="12:12" x14ac:dyDescent="0.35">
      <c r="L888" s="14" t="str">
        <f t="shared" si="35"/>
        <v/>
      </c>
    </row>
    <row r="889" spans="12:12" x14ac:dyDescent="0.35">
      <c r="L889" s="14" t="str">
        <f t="shared" si="35"/>
        <v/>
      </c>
    </row>
    <row r="890" spans="12:12" x14ac:dyDescent="0.35">
      <c r="L890" s="14" t="str">
        <f t="shared" si="35"/>
        <v/>
      </c>
    </row>
    <row r="891" spans="12:12" x14ac:dyDescent="0.35">
      <c r="L891" s="14" t="str">
        <f t="shared" si="35"/>
        <v/>
      </c>
    </row>
    <row r="892" spans="12:12" x14ac:dyDescent="0.35">
      <c r="L892" s="14" t="str">
        <f t="shared" si="35"/>
        <v/>
      </c>
    </row>
    <row r="893" spans="12:12" x14ac:dyDescent="0.35">
      <c r="L893" s="14" t="str">
        <f t="shared" si="35"/>
        <v/>
      </c>
    </row>
    <row r="894" spans="12:12" x14ac:dyDescent="0.35">
      <c r="L894" s="14" t="str">
        <f t="shared" si="35"/>
        <v/>
      </c>
    </row>
    <row r="895" spans="12:12" x14ac:dyDescent="0.35">
      <c r="L895" s="14" t="str">
        <f t="shared" si="35"/>
        <v/>
      </c>
    </row>
    <row r="896" spans="12:12" x14ac:dyDescent="0.35">
      <c r="L896" s="14" t="str">
        <f t="shared" si="35"/>
        <v/>
      </c>
    </row>
    <row r="897" spans="12:12" x14ac:dyDescent="0.35">
      <c r="L897" s="14" t="str">
        <f t="shared" si="35"/>
        <v/>
      </c>
    </row>
    <row r="898" spans="12:12" x14ac:dyDescent="0.35">
      <c r="L898" s="14" t="str">
        <f t="shared" si="35"/>
        <v/>
      </c>
    </row>
    <row r="899" spans="12:12" x14ac:dyDescent="0.35">
      <c r="L899" s="14" t="str">
        <f t="shared" si="35"/>
        <v/>
      </c>
    </row>
    <row r="900" spans="12:12" x14ac:dyDescent="0.35">
      <c r="L900" s="14" t="str">
        <f t="shared" si="35"/>
        <v/>
      </c>
    </row>
    <row r="901" spans="12:12" x14ac:dyDescent="0.35">
      <c r="L901" s="14" t="str">
        <f t="shared" si="35"/>
        <v/>
      </c>
    </row>
    <row r="902" spans="12:12" x14ac:dyDescent="0.35">
      <c r="L902" s="14" t="str">
        <f t="shared" si="35"/>
        <v/>
      </c>
    </row>
    <row r="903" spans="12:12" x14ac:dyDescent="0.35">
      <c r="L903" s="14" t="str">
        <f t="shared" si="35"/>
        <v/>
      </c>
    </row>
    <row r="904" spans="12:12" x14ac:dyDescent="0.35">
      <c r="L904" s="14" t="str">
        <f t="shared" si="35"/>
        <v/>
      </c>
    </row>
    <row r="905" spans="12:12" x14ac:dyDescent="0.35">
      <c r="L905" s="14" t="str">
        <f t="shared" si="35"/>
        <v/>
      </c>
    </row>
    <row r="906" spans="12:12" x14ac:dyDescent="0.35">
      <c r="L906" s="14" t="str">
        <f t="shared" si="35"/>
        <v/>
      </c>
    </row>
    <row r="907" spans="12:12" x14ac:dyDescent="0.35">
      <c r="L907" s="14" t="str">
        <f t="shared" si="35"/>
        <v/>
      </c>
    </row>
    <row r="908" spans="12:12" x14ac:dyDescent="0.35">
      <c r="L908" s="14" t="str">
        <f t="shared" si="35"/>
        <v/>
      </c>
    </row>
    <row r="909" spans="12:12" x14ac:dyDescent="0.35">
      <c r="L909" s="14" t="str">
        <f t="shared" si="35"/>
        <v/>
      </c>
    </row>
    <row r="910" spans="12:12" x14ac:dyDescent="0.35">
      <c r="L910" s="14" t="str">
        <f t="shared" si="35"/>
        <v/>
      </c>
    </row>
    <row r="911" spans="12:12" x14ac:dyDescent="0.35">
      <c r="L911" s="14" t="str">
        <f t="shared" si="35"/>
        <v/>
      </c>
    </row>
    <row r="912" spans="12:12" x14ac:dyDescent="0.35">
      <c r="L912" s="14" t="str">
        <f t="shared" si="35"/>
        <v/>
      </c>
    </row>
    <row r="913" spans="12:12" x14ac:dyDescent="0.35">
      <c r="L913" s="14" t="str">
        <f t="shared" ref="L913:L976" si="36">IF(ISNUMBER(B913)=TRUE,_xlfn.CONCAT("@PART[*]:HAS[#kiwiBranch[",C913,"],#kiwiTier[",B913,"]]:FOR[zKiwiTechTree]",CHAR(10),"{",CHAR(10),"    @TechRequired = ",A913,CHAR(10),"}"),"")</f>
        <v/>
      </c>
    </row>
    <row r="914" spans="12:12" x14ac:dyDescent="0.35">
      <c r="L914" s="14" t="str">
        <f t="shared" si="36"/>
        <v/>
      </c>
    </row>
    <row r="915" spans="12:12" x14ac:dyDescent="0.35">
      <c r="L915" s="14" t="str">
        <f t="shared" si="36"/>
        <v/>
      </c>
    </row>
    <row r="916" spans="12:12" x14ac:dyDescent="0.35">
      <c r="L916" s="14" t="str">
        <f t="shared" si="36"/>
        <v/>
      </c>
    </row>
    <row r="917" spans="12:12" x14ac:dyDescent="0.35">
      <c r="L917" s="14" t="str">
        <f t="shared" si="36"/>
        <v/>
      </c>
    </row>
    <row r="918" spans="12:12" x14ac:dyDescent="0.35">
      <c r="L918" s="14" t="str">
        <f t="shared" si="36"/>
        <v/>
      </c>
    </row>
    <row r="919" spans="12:12" x14ac:dyDescent="0.35">
      <c r="L919" s="14" t="str">
        <f t="shared" si="36"/>
        <v/>
      </c>
    </row>
    <row r="920" spans="12:12" x14ac:dyDescent="0.35">
      <c r="L920" s="14" t="str">
        <f t="shared" si="36"/>
        <v/>
      </c>
    </row>
    <row r="921" spans="12:12" x14ac:dyDescent="0.35">
      <c r="L921" s="14" t="str">
        <f t="shared" si="36"/>
        <v/>
      </c>
    </row>
    <row r="922" spans="12:12" x14ac:dyDescent="0.35">
      <c r="L922" s="14" t="str">
        <f t="shared" si="36"/>
        <v/>
      </c>
    </row>
    <row r="923" spans="12:12" x14ac:dyDescent="0.35">
      <c r="L923" s="14" t="str">
        <f t="shared" si="36"/>
        <v/>
      </c>
    </row>
    <row r="924" spans="12:12" x14ac:dyDescent="0.35">
      <c r="L924" s="14" t="str">
        <f t="shared" si="36"/>
        <v/>
      </c>
    </row>
    <row r="925" spans="12:12" x14ac:dyDescent="0.35">
      <c r="L925" s="14" t="str">
        <f t="shared" si="36"/>
        <v/>
      </c>
    </row>
    <row r="926" spans="12:12" x14ac:dyDescent="0.35">
      <c r="L926" s="14" t="str">
        <f t="shared" si="36"/>
        <v/>
      </c>
    </row>
    <row r="927" spans="12:12" x14ac:dyDescent="0.35">
      <c r="L927" s="14" t="str">
        <f t="shared" si="36"/>
        <v/>
      </c>
    </row>
    <row r="928" spans="12:12" x14ac:dyDescent="0.35">
      <c r="L928" s="14" t="str">
        <f t="shared" si="36"/>
        <v/>
      </c>
    </row>
    <row r="929" spans="12:12" x14ac:dyDescent="0.35">
      <c r="L929" s="14" t="str">
        <f t="shared" si="36"/>
        <v/>
      </c>
    </row>
    <row r="930" spans="12:12" x14ac:dyDescent="0.35">
      <c r="L930" s="14" t="str">
        <f t="shared" si="36"/>
        <v/>
      </c>
    </row>
    <row r="931" spans="12:12" x14ac:dyDescent="0.35">
      <c r="L931" s="14" t="str">
        <f t="shared" si="36"/>
        <v/>
      </c>
    </row>
    <row r="932" spans="12:12" x14ac:dyDescent="0.35">
      <c r="L932" s="14" t="str">
        <f t="shared" si="36"/>
        <v/>
      </c>
    </row>
    <row r="933" spans="12:12" x14ac:dyDescent="0.35">
      <c r="L933" s="14" t="str">
        <f t="shared" si="36"/>
        <v/>
      </c>
    </row>
    <row r="934" spans="12:12" x14ac:dyDescent="0.35">
      <c r="L934" s="14" t="str">
        <f t="shared" si="36"/>
        <v/>
      </c>
    </row>
    <row r="935" spans="12:12" x14ac:dyDescent="0.35">
      <c r="L935" s="14" t="str">
        <f t="shared" si="36"/>
        <v/>
      </c>
    </row>
    <row r="936" spans="12:12" x14ac:dyDescent="0.35">
      <c r="L936" s="14" t="str">
        <f t="shared" si="36"/>
        <v/>
      </c>
    </row>
    <row r="937" spans="12:12" x14ac:dyDescent="0.35">
      <c r="L937" s="14" t="str">
        <f t="shared" si="36"/>
        <v/>
      </c>
    </row>
    <row r="938" spans="12:12" x14ac:dyDescent="0.35">
      <c r="L938" s="14" t="str">
        <f t="shared" si="36"/>
        <v/>
      </c>
    </row>
    <row r="939" spans="12:12" x14ac:dyDescent="0.35">
      <c r="L939" s="14" t="str">
        <f t="shared" si="36"/>
        <v/>
      </c>
    </row>
    <row r="940" spans="12:12" x14ac:dyDescent="0.35">
      <c r="L940" s="14" t="str">
        <f t="shared" si="36"/>
        <v/>
      </c>
    </row>
    <row r="941" spans="12:12" x14ac:dyDescent="0.35">
      <c r="L941" s="14" t="str">
        <f t="shared" si="36"/>
        <v/>
      </c>
    </row>
    <row r="942" spans="12:12" x14ac:dyDescent="0.35">
      <c r="L942" s="14" t="str">
        <f t="shared" si="36"/>
        <v/>
      </c>
    </row>
    <row r="943" spans="12:12" x14ac:dyDescent="0.35">
      <c r="L943" s="14" t="str">
        <f t="shared" si="36"/>
        <v/>
      </c>
    </row>
    <row r="944" spans="12:12" x14ac:dyDescent="0.35">
      <c r="L944" s="14" t="str">
        <f t="shared" si="36"/>
        <v/>
      </c>
    </row>
    <row r="945" spans="12:12" x14ac:dyDescent="0.35">
      <c r="L945" s="14" t="str">
        <f t="shared" si="36"/>
        <v/>
      </c>
    </row>
    <row r="946" spans="12:12" x14ac:dyDescent="0.35">
      <c r="L946" s="14" t="str">
        <f t="shared" si="36"/>
        <v/>
      </c>
    </row>
    <row r="947" spans="12:12" x14ac:dyDescent="0.35">
      <c r="L947" s="14" t="str">
        <f t="shared" si="36"/>
        <v/>
      </c>
    </row>
    <row r="948" spans="12:12" x14ac:dyDescent="0.35">
      <c r="L948" s="14" t="str">
        <f t="shared" si="36"/>
        <v/>
      </c>
    </row>
    <row r="949" spans="12:12" x14ac:dyDescent="0.35">
      <c r="L949" s="14" t="str">
        <f t="shared" si="36"/>
        <v/>
      </c>
    </row>
    <row r="950" spans="12:12" x14ac:dyDescent="0.35">
      <c r="L950" s="14" t="str">
        <f t="shared" si="36"/>
        <v/>
      </c>
    </row>
    <row r="951" spans="12:12" x14ac:dyDescent="0.35">
      <c r="L951" s="14" t="str">
        <f t="shared" si="36"/>
        <v/>
      </c>
    </row>
    <row r="952" spans="12:12" x14ac:dyDescent="0.35">
      <c r="L952" s="14" t="str">
        <f t="shared" si="36"/>
        <v/>
      </c>
    </row>
    <row r="953" spans="12:12" x14ac:dyDescent="0.35">
      <c r="L953" s="14" t="str">
        <f t="shared" si="36"/>
        <v/>
      </c>
    </row>
    <row r="954" spans="12:12" x14ac:dyDescent="0.35">
      <c r="L954" s="14" t="str">
        <f t="shared" si="36"/>
        <v/>
      </c>
    </row>
    <row r="955" spans="12:12" x14ac:dyDescent="0.35">
      <c r="L955" s="14" t="str">
        <f t="shared" si="36"/>
        <v/>
      </c>
    </row>
    <row r="956" spans="12:12" x14ac:dyDescent="0.35">
      <c r="L956" s="14" t="str">
        <f t="shared" si="36"/>
        <v/>
      </c>
    </row>
    <row r="957" spans="12:12" x14ac:dyDescent="0.35">
      <c r="L957" s="14" t="str">
        <f t="shared" si="36"/>
        <v/>
      </c>
    </row>
    <row r="958" spans="12:12" x14ac:dyDescent="0.35">
      <c r="L958" s="14" t="str">
        <f t="shared" si="36"/>
        <v/>
      </c>
    </row>
    <row r="959" spans="12:12" x14ac:dyDescent="0.35">
      <c r="L959" s="14" t="str">
        <f t="shared" si="36"/>
        <v/>
      </c>
    </row>
    <row r="960" spans="12:12" x14ac:dyDescent="0.35">
      <c r="L960" s="14" t="str">
        <f t="shared" si="36"/>
        <v/>
      </c>
    </row>
    <row r="961" spans="12:12" x14ac:dyDescent="0.35">
      <c r="L961" s="14" t="str">
        <f t="shared" si="36"/>
        <v/>
      </c>
    </row>
    <row r="962" spans="12:12" x14ac:dyDescent="0.35">
      <c r="L962" s="14" t="str">
        <f t="shared" si="36"/>
        <v/>
      </c>
    </row>
    <row r="963" spans="12:12" x14ac:dyDescent="0.35">
      <c r="L963" s="14" t="str">
        <f t="shared" si="36"/>
        <v/>
      </c>
    </row>
    <row r="964" spans="12:12" x14ac:dyDescent="0.35">
      <c r="L964" s="14" t="str">
        <f t="shared" si="36"/>
        <v/>
      </c>
    </row>
    <row r="965" spans="12:12" x14ac:dyDescent="0.35">
      <c r="L965" s="14" t="str">
        <f t="shared" si="36"/>
        <v/>
      </c>
    </row>
    <row r="966" spans="12:12" x14ac:dyDescent="0.35">
      <c r="L966" s="14" t="str">
        <f t="shared" si="36"/>
        <v/>
      </c>
    </row>
    <row r="967" spans="12:12" x14ac:dyDescent="0.35">
      <c r="L967" s="14" t="str">
        <f t="shared" si="36"/>
        <v/>
      </c>
    </row>
    <row r="968" spans="12:12" x14ac:dyDescent="0.35">
      <c r="L968" s="14" t="str">
        <f t="shared" si="36"/>
        <v/>
      </c>
    </row>
    <row r="969" spans="12:12" x14ac:dyDescent="0.35">
      <c r="L969" s="14" t="str">
        <f t="shared" si="36"/>
        <v/>
      </c>
    </row>
    <row r="970" spans="12:12" x14ac:dyDescent="0.35">
      <c r="L970" s="14" t="str">
        <f t="shared" si="36"/>
        <v/>
      </c>
    </row>
    <row r="971" spans="12:12" x14ac:dyDescent="0.35">
      <c r="L971" s="14" t="str">
        <f t="shared" si="36"/>
        <v/>
      </c>
    </row>
    <row r="972" spans="12:12" x14ac:dyDescent="0.35">
      <c r="L972" s="14" t="str">
        <f t="shared" si="36"/>
        <v/>
      </c>
    </row>
    <row r="973" spans="12:12" x14ac:dyDescent="0.35">
      <c r="L973" s="14" t="str">
        <f t="shared" si="36"/>
        <v/>
      </c>
    </row>
    <row r="974" spans="12:12" x14ac:dyDescent="0.35">
      <c r="L974" s="14" t="str">
        <f t="shared" si="36"/>
        <v/>
      </c>
    </row>
    <row r="975" spans="12:12" x14ac:dyDescent="0.35">
      <c r="L975" s="14" t="str">
        <f t="shared" si="36"/>
        <v/>
      </c>
    </row>
    <row r="976" spans="12:12" x14ac:dyDescent="0.35">
      <c r="L976" s="14" t="str">
        <f t="shared" si="36"/>
        <v/>
      </c>
    </row>
    <row r="977" spans="12:12" x14ac:dyDescent="0.35">
      <c r="L977" s="14" t="str">
        <f t="shared" ref="L977:L1040" si="37">IF(ISNUMBER(B977)=TRUE,_xlfn.CONCAT("@PART[*]:HAS[#kiwiBranch[",C977,"],#kiwiTier[",B977,"]]:FOR[zKiwiTechTree]",CHAR(10),"{",CHAR(10),"    @TechRequired = ",A977,CHAR(10),"}"),"")</f>
        <v/>
      </c>
    </row>
    <row r="978" spans="12:12" x14ac:dyDescent="0.35">
      <c r="L978" s="14" t="str">
        <f t="shared" si="37"/>
        <v/>
      </c>
    </row>
    <row r="979" spans="12:12" x14ac:dyDescent="0.35">
      <c r="L979" s="14" t="str">
        <f t="shared" si="37"/>
        <v/>
      </c>
    </row>
    <row r="980" spans="12:12" x14ac:dyDescent="0.35">
      <c r="L980" s="14" t="str">
        <f t="shared" si="37"/>
        <v/>
      </c>
    </row>
    <row r="981" spans="12:12" x14ac:dyDescent="0.35">
      <c r="L981" s="14" t="str">
        <f t="shared" si="37"/>
        <v/>
      </c>
    </row>
    <row r="982" spans="12:12" x14ac:dyDescent="0.35">
      <c r="L982" s="14" t="str">
        <f t="shared" si="37"/>
        <v/>
      </c>
    </row>
    <row r="983" spans="12:12" x14ac:dyDescent="0.35">
      <c r="L983" s="14" t="str">
        <f t="shared" si="37"/>
        <v/>
      </c>
    </row>
    <row r="984" spans="12:12" x14ac:dyDescent="0.35">
      <c r="L984" s="14" t="str">
        <f t="shared" si="37"/>
        <v/>
      </c>
    </row>
    <row r="985" spans="12:12" x14ac:dyDescent="0.35">
      <c r="L985" s="14" t="str">
        <f t="shared" si="37"/>
        <v/>
      </c>
    </row>
    <row r="986" spans="12:12" x14ac:dyDescent="0.35">
      <c r="L986" s="14" t="str">
        <f t="shared" si="37"/>
        <v/>
      </c>
    </row>
    <row r="987" spans="12:12" x14ac:dyDescent="0.35">
      <c r="L987" s="14" t="str">
        <f t="shared" si="37"/>
        <v/>
      </c>
    </row>
    <row r="988" spans="12:12" x14ac:dyDescent="0.35">
      <c r="L988" s="14" t="str">
        <f t="shared" si="37"/>
        <v/>
      </c>
    </row>
    <row r="989" spans="12:12" x14ac:dyDescent="0.35">
      <c r="L989" s="14" t="str">
        <f t="shared" si="37"/>
        <v/>
      </c>
    </row>
    <row r="990" spans="12:12" x14ac:dyDescent="0.35">
      <c r="L990" s="14" t="str">
        <f t="shared" si="37"/>
        <v/>
      </c>
    </row>
    <row r="991" spans="12:12" x14ac:dyDescent="0.35">
      <c r="L991" s="14" t="str">
        <f t="shared" si="37"/>
        <v/>
      </c>
    </row>
    <row r="992" spans="12:12" x14ac:dyDescent="0.35">
      <c r="L992" s="14" t="str">
        <f t="shared" si="37"/>
        <v/>
      </c>
    </row>
    <row r="993" spans="12:12" x14ac:dyDescent="0.35">
      <c r="L993" s="14" t="str">
        <f t="shared" si="37"/>
        <v/>
      </c>
    </row>
    <row r="994" spans="12:12" x14ac:dyDescent="0.35">
      <c r="L994" s="14" t="str">
        <f t="shared" si="37"/>
        <v/>
      </c>
    </row>
    <row r="995" spans="12:12" x14ac:dyDescent="0.35">
      <c r="L995" s="14" t="str">
        <f t="shared" si="37"/>
        <v/>
      </c>
    </row>
    <row r="996" spans="12:12" x14ac:dyDescent="0.35">
      <c r="L996" s="14" t="str">
        <f t="shared" si="37"/>
        <v/>
      </c>
    </row>
    <row r="997" spans="12:12" x14ac:dyDescent="0.35">
      <c r="L997" s="14" t="str">
        <f t="shared" si="37"/>
        <v/>
      </c>
    </row>
    <row r="998" spans="12:12" x14ac:dyDescent="0.35">
      <c r="L998" s="14" t="str">
        <f t="shared" si="37"/>
        <v/>
      </c>
    </row>
    <row r="999" spans="12:12" x14ac:dyDescent="0.35">
      <c r="L999" s="14" t="str">
        <f t="shared" si="37"/>
        <v/>
      </c>
    </row>
    <row r="1000" spans="12:12" x14ac:dyDescent="0.35">
      <c r="L1000" s="14" t="str">
        <f t="shared" si="37"/>
        <v/>
      </c>
    </row>
    <row r="1001" spans="12:12" x14ac:dyDescent="0.35">
      <c r="L1001" s="14" t="str">
        <f t="shared" si="37"/>
        <v/>
      </c>
    </row>
    <row r="1002" spans="12:12" x14ac:dyDescent="0.35">
      <c r="L1002" s="14" t="str">
        <f t="shared" si="37"/>
        <v/>
      </c>
    </row>
    <row r="1003" spans="12:12" x14ac:dyDescent="0.35">
      <c r="L1003" s="14" t="str">
        <f t="shared" si="37"/>
        <v/>
      </c>
    </row>
    <row r="1004" spans="12:12" x14ac:dyDescent="0.35">
      <c r="L1004" s="14" t="str">
        <f t="shared" si="37"/>
        <v/>
      </c>
    </row>
    <row r="1005" spans="12:12" x14ac:dyDescent="0.35">
      <c r="L1005" s="14" t="str">
        <f t="shared" si="37"/>
        <v/>
      </c>
    </row>
    <row r="1006" spans="12:12" x14ac:dyDescent="0.35">
      <c r="L1006" s="14" t="str">
        <f t="shared" si="37"/>
        <v/>
      </c>
    </row>
    <row r="1007" spans="12:12" x14ac:dyDescent="0.35">
      <c r="L1007" s="14" t="str">
        <f t="shared" si="37"/>
        <v/>
      </c>
    </row>
    <row r="1008" spans="12:12" x14ac:dyDescent="0.35">
      <c r="L1008" s="14" t="str">
        <f t="shared" si="37"/>
        <v/>
      </c>
    </row>
    <row r="1009" spans="12:12" x14ac:dyDescent="0.35">
      <c r="L1009" s="14" t="str">
        <f t="shared" si="37"/>
        <v/>
      </c>
    </row>
    <row r="1010" spans="12:12" x14ac:dyDescent="0.35">
      <c r="L1010" s="14" t="str">
        <f t="shared" si="37"/>
        <v/>
      </c>
    </row>
    <row r="1011" spans="12:12" x14ac:dyDescent="0.35">
      <c r="L1011" s="14" t="str">
        <f t="shared" si="37"/>
        <v/>
      </c>
    </row>
    <row r="1012" spans="12:12" x14ac:dyDescent="0.35">
      <c r="L1012" s="14" t="str">
        <f t="shared" si="37"/>
        <v/>
      </c>
    </row>
    <row r="1013" spans="12:12" x14ac:dyDescent="0.35">
      <c r="L1013" s="14" t="str">
        <f t="shared" si="37"/>
        <v/>
      </c>
    </row>
    <row r="1014" spans="12:12" x14ac:dyDescent="0.35">
      <c r="L1014" s="14" t="str">
        <f t="shared" si="37"/>
        <v/>
      </c>
    </row>
    <row r="1015" spans="12:12" x14ac:dyDescent="0.35">
      <c r="L1015" s="14" t="str">
        <f t="shared" si="37"/>
        <v/>
      </c>
    </row>
    <row r="1016" spans="12:12" x14ac:dyDescent="0.35">
      <c r="L1016" s="14" t="str">
        <f t="shared" si="37"/>
        <v/>
      </c>
    </row>
    <row r="1017" spans="12:12" x14ac:dyDescent="0.35">
      <c r="L1017" s="14" t="str">
        <f t="shared" si="37"/>
        <v/>
      </c>
    </row>
    <row r="1018" spans="12:12" x14ac:dyDescent="0.35">
      <c r="L1018" s="14" t="str">
        <f t="shared" si="37"/>
        <v/>
      </c>
    </row>
    <row r="1019" spans="12:12" x14ac:dyDescent="0.35">
      <c r="L1019" s="14" t="str">
        <f t="shared" si="37"/>
        <v/>
      </c>
    </row>
    <row r="1020" spans="12:12" x14ac:dyDescent="0.35">
      <c r="L1020" s="14" t="str">
        <f t="shared" si="37"/>
        <v/>
      </c>
    </row>
    <row r="1021" spans="12:12" x14ac:dyDescent="0.35">
      <c r="L1021" s="14" t="str">
        <f t="shared" si="37"/>
        <v/>
      </c>
    </row>
    <row r="1022" spans="12:12" x14ac:dyDescent="0.35">
      <c r="L1022" s="14" t="str">
        <f t="shared" si="37"/>
        <v/>
      </c>
    </row>
    <row r="1023" spans="12:12" x14ac:dyDescent="0.35">
      <c r="L1023" s="14" t="str">
        <f t="shared" si="37"/>
        <v/>
      </c>
    </row>
    <row r="1024" spans="12:12" x14ac:dyDescent="0.35">
      <c r="L1024" s="14" t="str">
        <f t="shared" si="37"/>
        <v/>
      </c>
    </row>
    <row r="1025" spans="12:12" x14ac:dyDescent="0.35">
      <c r="L1025" s="14" t="str">
        <f t="shared" si="37"/>
        <v/>
      </c>
    </row>
    <row r="1026" spans="12:12" x14ac:dyDescent="0.35">
      <c r="L1026" s="14" t="str">
        <f t="shared" si="37"/>
        <v/>
      </c>
    </row>
    <row r="1027" spans="12:12" x14ac:dyDescent="0.35">
      <c r="L1027" s="14" t="str">
        <f t="shared" si="37"/>
        <v/>
      </c>
    </row>
    <row r="1028" spans="12:12" x14ac:dyDescent="0.35">
      <c r="L1028" s="14" t="str">
        <f t="shared" si="37"/>
        <v/>
      </c>
    </row>
    <row r="1029" spans="12:12" x14ac:dyDescent="0.35">
      <c r="L1029" s="14" t="str">
        <f t="shared" si="37"/>
        <v/>
      </c>
    </row>
    <row r="1030" spans="12:12" x14ac:dyDescent="0.35">
      <c r="L1030" s="14" t="str">
        <f t="shared" si="37"/>
        <v/>
      </c>
    </row>
    <row r="1031" spans="12:12" x14ac:dyDescent="0.35">
      <c r="L1031" s="14" t="str">
        <f t="shared" si="37"/>
        <v/>
      </c>
    </row>
    <row r="1032" spans="12:12" x14ac:dyDescent="0.35">
      <c r="L1032" s="14" t="str">
        <f t="shared" si="37"/>
        <v/>
      </c>
    </row>
    <row r="1033" spans="12:12" x14ac:dyDescent="0.35">
      <c r="L1033" s="14" t="str">
        <f t="shared" si="37"/>
        <v/>
      </c>
    </row>
    <row r="1034" spans="12:12" x14ac:dyDescent="0.35">
      <c r="L1034" s="14" t="str">
        <f t="shared" si="37"/>
        <v/>
      </c>
    </row>
    <row r="1035" spans="12:12" x14ac:dyDescent="0.35">
      <c r="L1035" s="14" t="str">
        <f t="shared" si="37"/>
        <v/>
      </c>
    </row>
    <row r="1036" spans="12:12" x14ac:dyDescent="0.35">
      <c r="L1036" s="14" t="str">
        <f t="shared" si="37"/>
        <v/>
      </c>
    </row>
    <row r="1037" spans="12:12" x14ac:dyDescent="0.35">
      <c r="L1037" s="14" t="str">
        <f t="shared" si="37"/>
        <v/>
      </c>
    </row>
    <row r="1038" spans="12:12" x14ac:dyDescent="0.35">
      <c r="L1038" s="14" t="str">
        <f t="shared" si="37"/>
        <v/>
      </c>
    </row>
    <row r="1039" spans="12:12" x14ac:dyDescent="0.35">
      <c r="L1039" s="14" t="str">
        <f t="shared" si="37"/>
        <v/>
      </c>
    </row>
    <row r="1040" spans="12:12" x14ac:dyDescent="0.35">
      <c r="L1040" s="14" t="str">
        <f t="shared" si="37"/>
        <v/>
      </c>
    </row>
    <row r="1041" spans="12:12" x14ac:dyDescent="0.35">
      <c r="L1041" s="14" t="str">
        <f t="shared" ref="L1041:L1104" si="38">IF(ISNUMBER(B1041)=TRUE,_xlfn.CONCAT("@PART[*]:HAS[#kiwiBranch[",C1041,"],#kiwiTier[",B1041,"]]:FOR[zKiwiTechTree]",CHAR(10),"{",CHAR(10),"    @TechRequired = ",A1041,CHAR(10),"}"),"")</f>
        <v/>
      </c>
    </row>
    <row r="1042" spans="12:12" x14ac:dyDescent="0.35">
      <c r="L1042" s="14" t="str">
        <f t="shared" si="38"/>
        <v/>
      </c>
    </row>
    <row r="1043" spans="12:12" x14ac:dyDescent="0.35">
      <c r="L1043" s="14" t="str">
        <f t="shared" si="38"/>
        <v/>
      </c>
    </row>
    <row r="1044" spans="12:12" x14ac:dyDescent="0.35">
      <c r="L1044" s="14" t="str">
        <f t="shared" si="38"/>
        <v/>
      </c>
    </row>
    <row r="1045" spans="12:12" x14ac:dyDescent="0.35">
      <c r="L1045" s="14" t="str">
        <f t="shared" si="38"/>
        <v/>
      </c>
    </row>
    <row r="1046" spans="12:12" x14ac:dyDescent="0.35">
      <c r="L1046" s="14" t="str">
        <f t="shared" si="38"/>
        <v/>
      </c>
    </row>
    <row r="1047" spans="12:12" x14ac:dyDescent="0.35">
      <c r="L1047" s="14" t="str">
        <f t="shared" si="38"/>
        <v/>
      </c>
    </row>
    <row r="1048" spans="12:12" x14ac:dyDescent="0.35">
      <c r="L1048" s="14" t="str">
        <f t="shared" si="38"/>
        <v/>
      </c>
    </row>
    <row r="1049" spans="12:12" x14ac:dyDescent="0.35">
      <c r="L1049" s="14" t="str">
        <f t="shared" si="38"/>
        <v/>
      </c>
    </row>
    <row r="1050" spans="12:12" x14ac:dyDescent="0.35">
      <c r="L1050" s="14" t="str">
        <f t="shared" si="38"/>
        <v/>
      </c>
    </row>
    <row r="1051" spans="12:12" x14ac:dyDescent="0.35">
      <c r="L1051" s="14" t="str">
        <f t="shared" si="38"/>
        <v/>
      </c>
    </row>
    <row r="1052" spans="12:12" x14ac:dyDescent="0.35">
      <c r="L1052" s="14" t="str">
        <f t="shared" si="38"/>
        <v/>
      </c>
    </row>
    <row r="1053" spans="12:12" x14ac:dyDescent="0.35">
      <c r="L1053" s="14" t="str">
        <f t="shared" si="38"/>
        <v/>
      </c>
    </row>
    <row r="1054" spans="12:12" x14ac:dyDescent="0.35">
      <c r="L1054" s="14" t="str">
        <f t="shared" si="38"/>
        <v/>
      </c>
    </row>
    <row r="1055" spans="12:12" x14ac:dyDescent="0.35">
      <c r="L1055" s="14" t="str">
        <f t="shared" si="38"/>
        <v/>
      </c>
    </row>
    <row r="1056" spans="12:12" x14ac:dyDescent="0.35">
      <c r="L1056" s="14" t="str">
        <f t="shared" si="38"/>
        <v/>
      </c>
    </row>
    <row r="1057" spans="12:12" x14ac:dyDescent="0.35">
      <c r="L1057" s="14" t="str">
        <f t="shared" si="38"/>
        <v/>
      </c>
    </row>
    <row r="1058" spans="12:12" x14ac:dyDescent="0.35">
      <c r="L1058" s="14" t="str">
        <f t="shared" si="38"/>
        <v/>
      </c>
    </row>
    <row r="1059" spans="12:12" x14ac:dyDescent="0.35">
      <c r="L1059" s="14" t="str">
        <f t="shared" si="38"/>
        <v/>
      </c>
    </row>
    <row r="1060" spans="12:12" x14ac:dyDescent="0.35">
      <c r="L1060" s="14" t="str">
        <f t="shared" si="38"/>
        <v/>
      </c>
    </row>
    <row r="1061" spans="12:12" x14ac:dyDescent="0.35">
      <c r="L1061" s="14" t="str">
        <f t="shared" si="38"/>
        <v/>
      </c>
    </row>
    <row r="1062" spans="12:12" x14ac:dyDescent="0.35">
      <c r="L1062" s="14" t="str">
        <f t="shared" si="38"/>
        <v/>
      </c>
    </row>
    <row r="1063" spans="12:12" x14ac:dyDescent="0.35">
      <c r="L1063" s="14" t="str">
        <f t="shared" si="38"/>
        <v/>
      </c>
    </row>
    <row r="1064" spans="12:12" x14ac:dyDescent="0.35">
      <c r="L1064" s="14" t="str">
        <f t="shared" si="38"/>
        <v/>
      </c>
    </row>
    <row r="1065" spans="12:12" x14ac:dyDescent="0.35">
      <c r="L1065" s="14" t="str">
        <f t="shared" si="38"/>
        <v/>
      </c>
    </row>
    <row r="1066" spans="12:12" x14ac:dyDescent="0.35">
      <c r="L1066" s="14" t="str">
        <f t="shared" si="38"/>
        <v/>
      </c>
    </row>
    <row r="1067" spans="12:12" x14ac:dyDescent="0.35">
      <c r="L1067" s="14" t="str">
        <f t="shared" si="38"/>
        <v/>
      </c>
    </row>
    <row r="1068" spans="12:12" x14ac:dyDescent="0.35">
      <c r="L1068" s="14" t="str">
        <f t="shared" si="38"/>
        <v/>
      </c>
    </row>
    <row r="1069" spans="12:12" x14ac:dyDescent="0.35">
      <c r="L1069" s="14" t="str">
        <f t="shared" si="38"/>
        <v/>
      </c>
    </row>
    <row r="1070" spans="12:12" x14ac:dyDescent="0.35">
      <c r="L1070" s="14" t="str">
        <f t="shared" si="38"/>
        <v/>
      </c>
    </row>
    <row r="1071" spans="12:12" x14ac:dyDescent="0.35">
      <c r="L1071" s="14" t="str">
        <f t="shared" si="38"/>
        <v/>
      </c>
    </row>
    <row r="1072" spans="12:12" x14ac:dyDescent="0.35">
      <c r="L1072" s="14" t="str">
        <f t="shared" si="38"/>
        <v/>
      </c>
    </row>
    <row r="1073" spans="12:12" x14ac:dyDescent="0.35">
      <c r="L1073" s="14" t="str">
        <f t="shared" si="38"/>
        <v/>
      </c>
    </row>
    <row r="1074" spans="12:12" x14ac:dyDescent="0.35">
      <c r="L1074" s="14" t="str">
        <f t="shared" si="38"/>
        <v/>
      </c>
    </row>
    <row r="1075" spans="12:12" x14ac:dyDescent="0.35">
      <c r="L1075" s="14" t="str">
        <f t="shared" si="38"/>
        <v/>
      </c>
    </row>
    <row r="1076" spans="12:12" x14ac:dyDescent="0.35">
      <c r="L1076" s="14" t="str">
        <f t="shared" si="38"/>
        <v/>
      </c>
    </row>
    <row r="1077" spans="12:12" x14ac:dyDescent="0.35">
      <c r="L1077" s="14" t="str">
        <f t="shared" si="38"/>
        <v/>
      </c>
    </row>
    <row r="1078" spans="12:12" x14ac:dyDescent="0.35">
      <c r="L1078" s="14" t="str">
        <f t="shared" si="38"/>
        <v/>
      </c>
    </row>
    <row r="1079" spans="12:12" x14ac:dyDescent="0.35">
      <c r="L1079" s="14" t="str">
        <f t="shared" si="38"/>
        <v/>
      </c>
    </row>
    <row r="1080" spans="12:12" x14ac:dyDescent="0.35">
      <c r="L1080" s="14" t="str">
        <f t="shared" si="38"/>
        <v/>
      </c>
    </row>
    <row r="1081" spans="12:12" x14ac:dyDescent="0.35">
      <c r="L1081" s="14" t="str">
        <f t="shared" si="38"/>
        <v/>
      </c>
    </row>
    <row r="1082" spans="12:12" x14ac:dyDescent="0.35">
      <c r="L1082" s="14" t="str">
        <f t="shared" si="38"/>
        <v/>
      </c>
    </row>
    <row r="1083" spans="12:12" x14ac:dyDescent="0.35">
      <c r="L1083" s="14" t="str">
        <f t="shared" si="38"/>
        <v/>
      </c>
    </row>
    <row r="1084" spans="12:12" x14ac:dyDescent="0.35">
      <c r="L1084" s="14" t="str">
        <f t="shared" si="38"/>
        <v/>
      </c>
    </row>
    <row r="1085" spans="12:12" x14ac:dyDescent="0.35">
      <c r="L1085" s="14" t="str">
        <f t="shared" si="38"/>
        <v/>
      </c>
    </row>
    <row r="1086" spans="12:12" x14ac:dyDescent="0.35">
      <c r="L1086" s="14" t="str">
        <f t="shared" si="38"/>
        <v/>
      </c>
    </row>
    <row r="1087" spans="12:12" x14ac:dyDescent="0.35">
      <c r="L1087" s="14" t="str">
        <f t="shared" si="38"/>
        <v/>
      </c>
    </row>
    <row r="1088" spans="12:12" x14ac:dyDescent="0.35">
      <c r="L1088" s="14" t="str">
        <f t="shared" si="38"/>
        <v/>
      </c>
    </row>
    <row r="1089" spans="12:12" x14ac:dyDescent="0.35">
      <c r="L1089" s="14" t="str">
        <f t="shared" si="38"/>
        <v/>
      </c>
    </row>
    <row r="1090" spans="12:12" x14ac:dyDescent="0.35">
      <c r="L1090" s="14" t="str">
        <f t="shared" si="38"/>
        <v/>
      </c>
    </row>
    <row r="1091" spans="12:12" x14ac:dyDescent="0.35">
      <c r="L1091" s="14" t="str">
        <f t="shared" si="38"/>
        <v/>
      </c>
    </row>
    <row r="1092" spans="12:12" x14ac:dyDescent="0.35">
      <c r="L1092" s="14" t="str">
        <f t="shared" si="38"/>
        <v/>
      </c>
    </row>
    <row r="1093" spans="12:12" x14ac:dyDescent="0.35">
      <c r="L1093" s="14" t="str">
        <f t="shared" si="38"/>
        <v/>
      </c>
    </row>
    <row r="1094" spans="12:12" x14ac:dyDescent="0.35">
      <c r="L1094" s="14" t="str">
        <f t="shared" si="38"/>
        <v/>
      </c>
    </row>
    <row r="1095" spans="12:12" x14ac:dyDescent="0.35">
      <c r="L1095" s="14" t="str">
        <f t="shared" si="38"/>
        <v/>
      </c>
    </row>
    <row r="1096" spans="12:12" x14ac:dyDescent="0.35">
      <c r="L1096" s="14" t="str">
        <f t="shared" si="38"/>
        <v/>
      </c>
    </row>
    <row r="1097" spans="12:12" x14ac:dyDescent="0.35">
      <c r="L1097" s="14" t="str">
        <f t="shared" si="38"/>
        <v/>
      </c>
    </row>
    <row r="1098" spans="12:12" x14ac:dyDescent="0.35">
      <c r="L1098" s="14" t="str">
        <f t="shared" si="38"/>
        <v/>
      </c>
    </row>
    <row r="1099" spans="12:12" x14ac:dyDescent="0.35">
      <c r="L1099" s="14" t="str">
        <f t="shared" si="38"/>
        <v/>
      </c>
    </row>
    <row r="1100" spans="12:12" x14ac:dyDescent="0.35">
      <c r="L1100" s="14" t="str">
        <f t="shared" si="38"/>
        <v/>
      </c>
    </row>
    <row r="1101" spans="12:12" x14ac:dyDescent="0.35">
      <c r="L1101" s="14" t="str">
        <f t="shared" si="38"/>
        <v/>
      </c>
    </row>
    <row r="1102" spans="12:12" x14ac:dyDescent="0.35">
      <c r="L1102" s="14" t="str">
        <f t="shared" si="38"/>
        <v/>
      </c>
    </row>
    <row r="1103" spans="12:12" x14ac:dyDescent="0.35">
      <c r="L1103" s="14" t="str">
        <f t="shared" si="38"/>
        <v/>
      </c>
    </row>
    <row r="1104" spans="12:12" x14ac:dyDescent="0.35">
      <c r="L1104" s="14" t="str">
        <f t="shared" si="38"/>
        <v/>
      </c>
    </row>
    <row r="1105" spans="12:12" x14ac:dyDescent="0.35">
      <c r="L1105" s="14" t="str">
        <f t="shared" ref="L1105:L1168" si="39">IF(ISNUMBER(B1105)=TRUE,_xlfn.CONCAT("@PART[*]:HAS[#kiwiBranch[",C1105,"],#kiwiTier[",B1105,"]]:FOR[zKiwiTechTree]",CHAR(10),"{",CHAR(10),"    @TechRequired = ",A1105,CHAR(10),"}"),"")</f>
        <v/>
      </c>
    </row>
    <row r="1106" spans="12:12" x14ac:dyDescent="0.35">
      <c r="L1106" s="14" t="str">
        <f t="shared" si="39"/>
        <v/>
      </c>
    </row>
    <row r="1107" spans="12:12" x14ac:dyDescent="0.35">
      <c r="L1107" s="14" t="str">
        <f t="shared" si="39"/>
        <v/>
      </c>
    </row>
    <row r="1108" spans="12:12" x14ac:dyDescent="0.35">
      <c r="L1108" s="14" t="str">
        <f t="shared" si="39"/>
        <v/>
      </c>
    </row>
    <row r="1109" spans="12:12" x14ac:dyDescent="0.35">
      <c r="L1109" s="14" t="str">
        <f t="shared" si="39"/>
        <v/>
      </c>
    </row>
    <row r="1110" spans="12:12" x14ac:dyDescent="0.35">
      <c r="L1110" s="14" t="str">
        <f t="shared" si="39"/>
        <v/>
      </c>
    </row>
    <row r="1111" spans="12:12" x14ac:dyDescent="0.35">
      <c r="L1111" s="14" t="str">
        <f t="shared" si="39"/>
        <v/>
      </c>
    </row>
    <row r="1112" spans="12:12" x14ac:dyDescent="0.35">
      <c r="L1112" s="14" t="str">
        <f t="shared" si="39"/>
        <v/>
      </c>
    </row>
    <row r="1113" spans="12:12" x14ac:dyDescent="0.35">
      <c r="L1113" s="14" t="str">
        <f t="shared" si="39"/>
        <v/>
      </c>
    </row>
    <row r="1114" spans="12:12" x14ac:dyDescent="0.35">
      <c r="L1114" s="14" t="str">
        <f t="shared" si="39"/>
        <v/>
      </c>
    </row>
    <row r="1115" spans="12:12" x14ac:dyDescent="0.35">
      <c r="L1115" s="14" t="str">
        <f t="shared" si="39"/>
        <v/>
      </c>
    </row>
    <row r="1116" spans="12:12" x14ac:dyDescent="0.35">
      <c r="L1116" s="14" t="str">
        <f t="shared" si="39"/>
        <v/>
      </c>
    </row>
    <row r="1117" spans="12:12" x14ac:dyDescent="0.35">
      <c r="L1117" s="14" t="str">
        <f t="shared" si="39"/>
        <v/>
      </c>
    </row>
    <row r="1118" spans="12:12" x14ac:dyDescent="0.35">
      <c r="L1118" s="14" t="str">
        <f t="shared" si="39"/>
        <v/>
      </c>
    </row>
    <row r="1119" spans="12:12" x14ac:dyDescent="0.35">
      <c r="L1119" s="14" t="str">
        <f t="shared" si="39"/>
        <v/>
      </c>
    </row>
    <row r="1120" spans="12:12" x14ac:dyDescent="0.35">
      <c r="L1120" s="14" t="str">
        <f t="shared" si="39"/>
        <v/>
      </c>
    </row>
    <row r="1121" spans="12:12" x14ac:dyDescent="0.35">
      <c r="L1121" s="14" t="str">
        <f t="shared" si="39"/>
        <v/>
      </c>
    </row>
    <row r="1122" spans="12:12" x14ac:dyDescent="0.35">
      <c r="L1122" s="14" t="str">
        <f t="shared" si="39"/>
        <v/>
      </c>
    </row>
    <row r="1123" spans="12:12" x14ac:dyDescent="0.35">
      <c r="L1123" s="14" t="str">
        <f t="shared" si="39"/>
        <v/>
      </c>
    </row>
    <row r="1124" spans="12:12" x14ac:dyDescent="0.35">
      <c r="L1124" s="14" t="str">
        <f t="shared" si="39"/>
        <v/>
      </c>
    </row>
    <row r="1125" spans="12:12" x14ac:dyDescent="0.35">
      <c r="L1125" s="14" t="str">
        <f t="shared" si="39"/>
        <v/>
      </c>
    </row>
    <row r="1126" spans="12:12" x14ac:dyDescent="0.35">
      <c r="L1126" s="14" t="str">
        <f t="shared" si="39"/>
        <v/>
      </c>
    </row>
    <row r="1127" spans="12:12" x14ac:dyDescent="0.35">
      <c r="L1127" s="14" t="str">
        <f t="shared" si="39"/>
        <v/>
      </c>
    </row>
    <row r="1128" spans="12:12" x14ac:dyDescent="0.35">
      <c r="L1128" s="14" t="str">
        <f t="shared" si="39"/>
        <v/>
      </c>
    </row>
    <row r="1129" spans="12:12" x14ac:dyDescent="0.35">
      <c r="L1129" s="14" t="str">
        <f t="shared" si="39"/>
        <v/>
      </c>
    </row>
    <row r="1130" spans="12:12" x14ac:dyDescent="0.35">
      <c r="L1130" s="14" t="str">
        <f t="shared" si="39"/>
        <v/>
      </c>
    </row>
    <row r="1131" spans="12:12" x14ac:dyDescent="0.35">
      <c r="L1131" s="14" t="str">
        <f t="shared" si="39"/>
        <v/>
      </c>
    </row>
    <row r="1132" spans="12:12" x14ac:dyDescent="0.35">
      <c r="L1132" s="14" t="str">
        <f t="shared" si="39"/>
        <v/>
      </c>
    </row>
    <row r="1133" spans="12:12" x14ac:dyDescent="0.35">
      <c r="L1133" s="14" t="str">
        <f t="shared" si="39"/>
        <v/>
      </c>
    </row>
    <row r="1134" spans="12:12" x14ac:dyDescent="0.35">
      <c r="L1134" s="14" t="str">
        <f t="shared" si="39"/>
        <v/>
      </c>
    </row>
    <row r="1135" spans="12:12" x14ac:dyDescent="0.35">
      <c r="L1135" s="14" t="str">
        <f t="shared" si="39"/>
        <v/>
      </c>
    </row>
    <row r="1136" spans="12:12" x14ac:dyDescent="0.35">
      <c r="L1136" s="14" t="str">
        <f t="shared" si="39"/>
        <v/>
      </c>
    </row>
    <row r="1137" spans="12:12" x14ac:dyDescent="0.35">
      <c r="L1137" s="14" t="str">
        <f t="shared" si="39"/>
        <v/>
      </c>
    </row>
    <row r="1138" spans="12:12" x14ac:dyDescent="0.35">
      <c r="L1138" s="14" t="str">
        <f t="shared" si="39"/>
        <v/>
      </c>
    </row>
    <row r="1139" spans="12:12" x14ac:dyDescent="0.35">
      <c r="L1139" s="14" t="str">
        <f t="shared" si="39"/>
        <v/>
      </c>
    </row>
    <row r="1140" spans="12:12" x14ac:dyDescent="0.35">
      <c r="L1140" s="14" t="str">
        <f t="shared" si="39"/>
        <v/>
      </c>
    </row>
    <row r="1141" spans="12:12" x14ac:dyDescent="0.35">
      <c r="L1141" s="14" t="str">
        <f t="shared" si="39"/>
        <v/>
      </c>
    </row>
    <row r="1142" spans="12:12" x14ac:dyDescent="0.35">
      <c r="L1142" s="14" t="str">
        <f t="shared" si="39"/>
        <v/>
      </c>
    </row>
    <row r="1143" spans="12:12" x14ac:dyDescent="0.35">
      <c r="L1143" s="14" t="str">
        <f t="shared" si="39"/>
        <v/>
      </c>
    </row>
    <row r="1144" spans="12:12" x14ac:dyDescent="0.35">
      <c r="L1144" s="14" t="str">
        <f t="shared" si="39"/>
        <v/>
      </c>
    </row>
    <row r="1145" spans="12:12" x14ac:dyDescent="0.35">
      <c r="L1145" s="14" t="str">
        <f t="shared" si="39"/>
        <v/>
      </c>
    </row>
    <row r="1146" spans="12:12" x14ac:dyDescent="0.35">
      <c r="L1146" s="14" t="str">
        <f t="shared" si="39"/>
        <v/>
      </c>
    </row>
    <row r="1147" spans="12:12" x14ac:dyDescent="0.35">
      <c r="L1147" s="14" t="str">
        <f t="shared" si="39"/>
        <v/>
      </c>
    </row>
    <row r="1148" spans="12:12" x14ac:dyDescent="0.35">
      <c r="L1148" s="14" t="str">
        <f t="shared" si="39"/>
        <v/>
      </c>
    </row>
    <row r="1149" spans="12:12" x14ac:dyDescent="0.35">
      <c r="L1149" s="14" t="str">
        <f t="shared" si="39"/>
        <v/>
      </c>
    </row>
    <row r="1150" spans="12:12" x14ac:dyDescent="0.35">
      <c r="L1150" s="14" t="str">
        <f t="shared" si="39"/>
        <v/>
      </c>
    </row>
    <row r="1151" spans="12:12" x14ac:dyDescent="0.35">
      <c r="L1151" s="14" t="str">
        <f t="shared" si="39"/>
        <v/>
      </c>
    </row>
    <row r="1152" spans="12:12" x14ac:dyDescent="0.35">
      <c r="L1152" s="14" t="str">
        <f t="shared" si="39"/>
        <v/>
      </c>
    </row>
    <row r="1153" spans="12:12" x14ac:dyDescent="0.35">
      <c r="L1153" s="14" t="str">
        <f t="shared" si="39"/>
        <v/>
      </c>
    </row>
    <row r="1154" spans="12:12" x14ac:dyDescent="0.35">
      <c r="L1154" s="14" t="str">
        <f t="shared" si="39"/>
        <v/>
      </c>
    </row>
    <row r="1155" spans="12:12" x14ac:dyDescent="0.35">
      <c r="L1155" s="14" t="str">
        <f t="shared" si="39"/>
        <v/>
      </c>
    </row>
    <row r="1156" spans="12:12" x14ac:dyDescent="0.35">
      <c r="L1156" s="14" t="str">
        <f t="shared" si="39"/>
        <v/>
      </c>
    </row>
    <row r="1157" spans="12:12" x14ac:dyDescent="0.35">
      <c r="L1157" s="14" t="str">
        <f t="shared" si="39"/>
        <v/>
      </c>
    </row>
    <row r="1158" spans="12:12" x14ac:dyDescent="0.35">
      <c r="L1158" s="14" t="str">
        <f t="shared" si="39"/>
        <v/>
      </c>
    </row>
    <row r="1159" spans="12:12" x14ac:dyDescent="0.35">
      <c r="L1159" s="14" t="str">
        <f t="shared" si="39"/>
        <v/>
      </c>
    </row>
    <row r="1160" spans="12:12" x14ac:dyDescent="0.35">
      <c r="L1160" s="14" t="str">
        <f t="shared" si="39"/>
        <v/>
      </c>
    </row>
    <row r="1161" spans="12:12" x14ac:dyDescent="0.35">
      <c r="L1161" s="14" t="str">
        <f t="shared" si="39"/>
        <v/>
      </c>
    </row>
    <row r="1162" spans="12:12" x14ac:dyDescent="0.35">
      <c r="L1162" s="14" t="str">
        <f t="shared" si="39"/>
        <v/>
      </c>
    </row>
    <row r="1163" spans="12:12" x14ac:dyDescent="0.35">
      <c r="L1163" s="14" t="str">
        <f t="shared" si="39"/>
        <v/>
      </c>
    </row>
    <row r="1164" spans="12:12" x14ac:dyDescent="0.35">
      <c r="L1164" s="14" t="str">
        <f t="shared" si="39"/>
        <v/>
      </c>
    </row>
    <row r="1165" spans="12:12" x14ac:dyDescent="0.35">
      <c r="L1165" s="14" t="str">
        <f t="shared" si="39"/>
        <v/>
      </c>
    </row>
    <row r="1166" spans="12:12" x14ac:dyDescent="0.35">
      <c r="L1166" s="14" t="str">
        <f t="shared" si="39"/>
        <v/>
      </c>
    </row>
    <row r="1167" spans="12:12" x14ac:dyDescent="0.35">
      <c r="L1167" s="14" t="str">
        <f t="shared" si="39"/>
        <v/>
      </c>
    </row>
    <row r="1168" spans="12:12" x14ac:dyDescent="0.35">
      <c r="L1168" s="14" t="str">
        <f t="shared" si="39"/>
        <v/>
      </c>
    </row>
    <row r="1169" spans="12:12" x14ac:dyDescent="0.35">
      <c r="L1169" s="14" t="str">
        <f t="shared" ref="L1169:L1232" si="40">IF(ISNUMBER(B1169)=TRUE,_xlfn.CONCAT("@PART[*]:HAS[#kiwiBranch[",C1169,"],#kiwiTier[",B1169,"]]:FOR[zKiwiTechTree]",CHAR(10),"{",CHAR(10),"    @TechRequired = ",A1169,CHAR(10),"}"),"")</f>
        <v/>
      </c>
    </row>
    <row r="1170" spans="12:12" x14ac:dyDescent="0.35">
      <c r="L1170" s="14" t="str">
        <f t="shared" si="40"/>
        <v/>
      </c>
    </row>
    <row r="1171" spans="12:12" x14ac:dyDescent="0.35">
      <c r="L1171" s="14" t="str">
        <f t="shared" si="40"/>
        <v/>
      </c>
    </row>
    <row r="1172" spans="12:12" x14ac:dyDescent="0.35">
      <c r="L1172" s="14" t="str">
        <f t="shared" si="40"/>
        <v/>
      </c>
    </row>
    <row r="1173" spans="12:12" x14ac:dyDescent="0.35">
      <c r="L1173" s="14" t="str">
        <f t="shared" si="40"/>
        <v/>
      </c>
    </row>
    <row r="1174" spans="12:12" x14ac:dyDescent="0.35">
      <c r="L1174" s="14" t="str">
        <f t="shared" si="40"/>
        <v/>
      </c>
    </row>
    <row r="1175" spans="12:12" x14ac:dyDescent="0.35">
      <c r="L1175" s="14" t="str">
        <f t="shared" si="40"/>
        <v/>
      </c>
    </row>
    <row r="1176" spans="12:12" x14ac:dyDescent="0.35">
      <c r="L1176" s="14" t="str">
        <f t="shared" si="40"/>
        <v/>
      </c>
    </row>
    <row r="1177" spans="12:12" x14ac:dyDescent="0.35">
      <c r="L1177" s="14" t="str">
        <f t="shared" si="40"/>
        <v/>
      </c>
    </row>
    <row r="1178" spans="12:12" x14ac:dyDescent="0.35">
      <c r="L1178" s="14" t="str">
        <f t="shared" si="40"/>
        <v/>
      </c>
    </row>
    <row r="1179" spans="12:12" x14ac:dyDescent="0.35">
      <c r="L1179" s="14" t="str">
        <f t="shared" si="40"/>
        <v/>
      </c>
    </row>
    <row r="1180" spans="12:12" x14ac:dyDescent="0.35">
      <c r="L1180" s="14" t="str">
        <f t="shared" si="40"/>
        <v/>
      </c>
    </row>
    <row r="1181" spans="12:12" x14ac:dyDescent="0.35">
      <c r="L1181" s="14" t="str">
        <f t="shared" si="40"/>
        <v/>
      </c>
    </row>
    <row r="1182" spans="12:12" x14ac:dyDescent="0.35">
      <c r="L1182" s="14" t="str">
        <f t="shared" si="40"/>
        <v/>
      </c>
    </row>
    <row r="1183" spans="12:12" x14ac:dyDescent="0.35">
      <c r="L1183" s="14" t="str">
        <f t="shared" si="40"/>
        <v/>
      </c>
    </row>
    <row r="1184" spans="12:12" x14ac:dyDescent="0.35">
      <c r="L1184" s="14" t="str">
        <f t="shared" si="40"/>
        <v/>
      </c>
    </row>
    <row r="1185" spans="12:12" x14ac:dyDescent="0.35">
      <c r="L1185" s="14" t="str">
        <f t="shared" si="40"/>
        <v/>
      </c>
    </row>
    <row r="1186" spans="12:12" x14ac:dyDescent="0.35">
      <c r="L1186" s="14" t="str">
        <f t="shared" si="40"/>
        <v/>
      </c>
    </row>
    <row r="1187" spans="12:12" x14ac:dyDescent="0.35">
      <c r="L1187" s="14" t="str">
        <f t="shared" si="40"/>
        <v/>
      </c>
    </row>
    <row r="1188" spans="12:12" x14ac:dyDescent="0.35">
      <c r="L1188" s="14" t="str">
        <f t="shared" si="40"/>
        <v/>
      </c>
    </row>
    <row r="1189" spans="12:12" x14ac:dyDescent="0.35">
      <c r="L1189" s="14" t="str">
        <f t="shared" si="40"/>
        <v/>
      </c>
    </row>
    <row r="1190" spans="12:12" x14ac:dyDescent="0.35">
      <c r="L1190" s="14" t="str">
        <f t="shared" si="40"/>
        <v/>
      </c>
    </row>
    <row r="1191" spans="12:12" x14ac:dyDescent="0.35">
      <c r="L1191" s="14" t="str">
        <f t="shared" si="40"/>
        <v/>
      </c>
    </row>
    <row r="1192" spans="12:12" x14ac:dyDescent="0.35">
      <c r="L1192" s="14" t="str">
        <f t="shared" si="40"/>
        <v/>
      </c>
    </row>
    <row r="1193" spans="12:12" x14ac:dyDescent="0.35">
      <c r="L1193" s="14" t="str">
        <f t="shared" si="40"/>
        <v/>
      </c>
    </row>
    <row r="1194" spans="12:12" x14ac:dyDescent="0.35">
      <c r="L1194" s="14" t="str">
        <f t="shared" si="40"/>
        <v/>
      </c>
    </row>
    <row r="1195" spans="12:12" x14ac:dyDescent="0.35">
      <c r="L1195" s="14" t="str">
        <f t="shared" si="40"/>
        <v/>
      </c>
    </row>
    <row r="1196" spans="12:12" x14ac:dyDescent="0.35">
      <c r="L1196" s="14" t="str">
        <f t="shared" si="40"/>
        <v/>
      </c>
    </row>
    <row r="1197" spans="12:12" x14ac:dyDescent="0.35">
      <c r="L1197" s="14" t="str">
        <f t="shared" si="40"/>
        <v/>
      </c>
    </row>
    <row r="1198" spans="12:12" x14ac:dyDescent="0.35">
      <c r="L1198" s="14" t="str">
        <f t="shared" si="40"/>
        <v/>
      </c>
    </row>
    <row r="1199" spans="12:12" x14ac:dyDescent="0.35">
      <c r="L1199" s="14" t="str">
        <f t="shared" si="40"/>
        <v/>
      </c>
    </row>
    <row r="1200" spans="12:12" x14ac:dyDescent="0.35">
      <c r="L1200" s="14" t="str">
        <f t="shared" si="40"/>
        <v/>
      </c>
    </row>
    <row r="1201" spans="12:12" x14ac:dyDescent="0.35">
      <c r="L1201" s="14" t="str">
        <f t="shared" si="40"/>
        <v/>
      </c>
    </row>
    <row r="1202" spans="12:12" x14ac:dyDescent="0.35">
      <c r="L1202" s="14" t="str">
        <f t="shared" si="40"/>
        <v/>
      </c>
    </row>
    <row r="1203" spans="12:12" x14ac:dyDescent="0.35">
      <c r="L1203" s="14" t="str">
        <f t="shared" si="40"/>
        <v/>
      </c>
    </row>
    <row r="1204" spans="12:12" x14ac:dyDescent="0.35">
      <c r="L1204" s="14" t="str">
        <f t="shared" si="40"/>
        <v/>
      </c>
    </row>
    <row r="1205" spans="12:12" x14ac:dyDescent="0.35">
      <c r="L1205" s="14" t="str">
        <f t="shared" si="40"/>
        <v/>
      </c>
    </row>
    <row r="1206" spans="12:12" x14ac:dyDescent="0.35">
      <c r="L1206" s="14" t="str">
        <f t="shared" si="40"/>
        <v/>
      </c>
    </row>
    <row r="1207" spans="12:12" x14ac:dyDescent="0.35">
      <c r="L1207" s="14" t="str">
        <f t="shared" si="40"/>
        <v/>
      </c>
    </row>
    <row r="1208" spans="12:12" x14ac:dyDescent="0.35">
      <c r="L1208" s="14" t="str">
        <f t="shared" si="40"/>
        <v/>
      </c>
    </row>
    <row r="1209" spans="12:12" x14ac:dyDescent="0.35">
      <c r="L1209" s="14" t="str">
        <f t="shared" si="40"/>
        <v/>
      </c>
    </row>
    <row r="1210" spans="12:12" x14ac:dyDescent="0.35">
      <c r="L1210" s="14" t="str">
        <f t="shared" si="40"/>
        <v/>
      </c>
    </row>
    <row r="1211" spans="12:12" x14ac:dyDescent="0.35">
      <c r="L1211" s="14" t="str">
        <f t="shared" si="40"/>
        <v/>
      </c>
    </row>
    <row r="1212" spans="12:12" x14ac:dyDescent="0.35">
      <c r="L1212" s="14" t="str">
        <f t="shared" si="40"/>
        <v/>
      </c>
    </row>
    <row r="1213" spans="12:12" x14ac:dyDescent="0.35">
      <c r="L1213" s="14" t="str">
        <f t="shared" si="40"/>
        <v/>
      </c>
    </row>
    <row r="1214" spans="12:12" x14ac:dyDescent="0.35">
      <c r="L1214" s="14" t="str">
        <f t="shared" si="40"/>
        <v/>
      </c>
    </row>
    <row r="1215" spans="12:12" x14ac:dyDescent="0.35">
      <c r="L1215" s="14" t="str">
        <f t="shared" si="40"/>
        <v/>
      </c>
    </row>
    <row r="1216" spans="12:12" x14ac:dyDescent="0.35">
      <c r="L1216" s="14" t="str">
        <f t="shared" si="40"/>
        <v/>
      </c>
    </row>
    <row r="1217" spans="12:12" x14ac:dyDescent="0.35">
      <c r="L1217" s="14" t="str">
        <f t="shared" si="40"/>
        <v/>
      </c>
    </row>
    <row r="1218" spans="12:12" x14ac:dyDescent="0.35">
      <c r="L1218" s="14" t="str">
        <f t="shared" si="40"/>
        <v/>
      </c>
    </row>
    <row r="1219" spans="12:12" x14ac:dyDescent="0.35">
      <c r="L1219" s="14" t="str">
        <f t="shared" si="40"/>
        <v/>
      </c>
    </row>
    <row r="1220" spans="12:12" x14ac:dyDescent="0.35">
      <c r="L1220" s="14" t="str">
        <f t="shared" si="40"/>
        <v/>
      </c>
    </row>
    <row r="1221" spans="12:12" x14ac:dyDescent="0.35">
      <c r="L1221" s="14" t="str">
        <f t="shared" si="40"/>
        <v/>
      </c>
    </row>
    <row r="1222" spans="12:12" x14ac:dyDescent="0.35">
      <c r="L1222" s="14" t="str">
        <f t="shared" si="40"/>
        <v/>
      </c>
    </row>
    <row r="1223" spans="12:12" x14ac:dyDescent="0.35">
      <c r="L1223" s="14" t="str">
        <f t="shared" si="40"/>
        <v/>
      </c>
    </row>
    <row r="1224" spans="12:12" x14ac:dyDescent="0.35">
      <c r="L1224" s="14" t="str">
        <f t="shared" si="40"/>
        <v/>
      </c>
    </row>
    <row r="1225" spans="12:12" x14ac:dyDescent="0.35">
      <c r="L1225" s="14" t="str">
        <f t="shared" si="40"/>
        <v/>
      </c>
    </row>
    <row r="1226" spans="12:12" x14ac:dyDescent="0.35">
      <c r="L1226" s="14" t="str">
        <f t="shared" si="40"/>
        <v/>
      </c>
    </row>
    <row r="1227" spans="12:12" x14ac:dyDescent="0.35">
      <c r="L1227" s="14" t="str">
        <f t="shared" si="40"/>
        <v/>
      </c>
    </row>
    <row r="1228" spans="12:12" x14ac:dyDescent="0.35">
      <c r="L1228" s="14" t="str">
        <f t="shared" si="40"/>
        <v/>
      </c>
    </row>
    <row r="1229" spans="12:12" x14ac:dyDescent="0.35">
      <c r="L1229" s="14" t="str">
        <f t="shared" si="40"/>
        <v/>
      </c>
    </row>
    <row r="1230" spans="12:12" x14ac:dyDescent="0.35">
      <c r="L1230" s="14" t="str">
        <f t="shared" si="40"/>
        <v/>
      </c>
    </row>
    <row r="1231" spans="12:12" x14ac:dyDescent="0.35">
      <c r="L1231" s="14" t="str">
        <f t="shared" si="40"/>
        <v/>
      </c>
    </row>
    <row r="1232" spans="12:12" x14ac:dyDescent="0.35">
      <c r="L1232" s="14" t="str">
        <f t="shared" si="40"/>
        <v/>
      </c>
    </row>
    <row r="1233" spans="12:12" x14ac:dyDescent="0.35">
      <c r="L1233" s="14" t="str">
        <f t="shared" ref="L1233:L1279" si="41">IF(ISNUMBER(B1233)=TRUE,_xlfn.CONCAT("@PART[*]:HAS[#kiwiBranch[",C1233,"],#kiwiTier[",B1233,"]]:FOR[zKiwiTechTree]",CHAR(10),"{",CHAR(10),"    @TechRequired = ",A1233,CHAR(10),"}"),"")</f>
        <v/>
      </c>
    </row>
    <row r="1234" spans="12:12" x14ac:dyDescent="0.35">
      <c r="L1234" s="14" t="str">
        <f t="shared" si="41"/>
        <v/>
      </c>
    </row>
    <row r="1235" spans="12:12" x14ac:dyDescent="0.35">
      <c r="L1235" s="14" t="str">
        <f t="shared" si="41"/>
        <v/>
      </c>
    </row>
    <row r="1236" spans="12:12" x14ac:dyDescent="0.35">
      <c r="L1236" s="14" t="str">
        <f t="shared" si="41"/>
        <v/>
      </c>
    </row>
    <row r="1237" spans="12:12" x14ac:dyDescent="0.35">
      <c r="L1237" s="14" t="str">
        <f t="shared" si="41"/>
        <v/>
      </c>
    </row>
    <row r="1238" spans="12:12" x14ac:dyDescent="0.35">
      <c r="L1238" s="14" t="str">
        <f t="shared" si="41"/>
        <v/>
      </c>
    </row>
    <row r="1239" spans="12:12" x14ac:dyDescent="0.35">
      <c r="L1239" s="14" t="str">
        <f t="shared" si="41"/>
        <v/>
      </c>
    </row>
    <row r="1240" spans="12:12" x14ac:dyDescent="0.35">
      <c r="L1240" s="14" t="str">
        <f t="shared" si="41"/>
        <v/>
      </c>
    </row>
    <row r="1241" spans="12:12" x14ac:dyDescent="0.35">
      <c r="L1241" s="14" t="str">
        <f t="shared" si="41"/>
        <v/>
      </c>
    </row>
    <row r="1242" spans="12:12" x14ac:dyDescent="0.35">
      <c r="L1242" s="14" t="str">
        <f t="shared" si="41"/>
        <v/>
      </c>
    </row>
    <row r="1243" spans="12:12" x14ac:dyDescent="0.35">
      <c r="L1243" s="14" t="str">
        <f t="shared" si="41"/>
        <v/>
      </c>
    </row>
    <row r="1244" spans="12:12" x14ac:dyDescent="0.35">
      <c r="L1244" s="14" t="str">
        <f t="shared" si="41"/>
        <v/>
      </c>
    </row>
    <row r="1245" spans="12:12" x14ac:dyDescent="0.35">
      <c r="L1245" s="14" t="str">
        <f t="shared" si="41"/>
        <v/>
      </c>
    </row>
    <row r="1246" spans="12:12" x14ac:dyDescent="0.35">
      <c r="L1246" s="14" t="str">
        <f t="shared" si="41"/>
        <v/>
      </c>
    </row>
    <row r="1247" spans="12:12" x14ac:dyDescent="0.35">
      <c r="L1247" s="14" t="str">
        <f t="shared" si="41"/>
        <v/>
      </c>
    </row>
    <row r="1248" spans="12:12" x14ac:dyDescent="0.35">
      <c r="L1248" s="14" t="str">
        <f t="shared" si="41"/>
        <v/>
      </c>
    </row>
    <row r="1249" spans="12:12" x14ac:dyDescent="0.35">
      <c r="L1249" s="14" t="str">
        <f t="shared" si="41"/>
        <v/>
      </c>
    </row>
    <row r="1250" spans="12:12" x14ac:dyDescent="0.35">
      <c r="L1250" s="14" t="str">
        <f t="shared" si="41"/>
        <v/>
      </c>
    </row>
    <row r="1251" spans="12:12" x14ac:dyDescent="0.35">
      <c r="L1251" s="14" t="str">
        <f t="shared" si="41"/>
        <v/>
      </c>
    </row>
    <row r="1252" spans="12:12" x14ac:dyDescent="0.35">
      <c r="L1252" s="14" t="str">
        <f t="shared" si="41"/>
        <v/>
      </c>
    </row>
    <row r="1253" spans="12:12" x14ac:dyDescent="0.35">
      <c r="L1253" s="14" t="str">
        <f t="shared" si="41"/>
        <v/>
      </c>
    </row>
    <row r="1254" spans="12:12" x14ac:dyDescent="0.35">
      <c r="L1254" s="14" t="str">
        <f t="shared" si="41"/>
        <v/>
      </c>
    </row>
    <row r="1255" spans="12:12" x14ac:dyDescent="0.35">
      <c r="L1255" s="14" t="str">
        <f t="shared" si="41"/>
        <v/>
      </c>
    </row>
    <row r="1256" spans="12:12" x14ac:dyDescent="0.35">
      <c r="L1256" s="14" t="str">
        <f t="shared" si="41"/>
        <v/>
      </c>
    </row>
    <row r="1257" spans="12:12" x14ac:dyDescent="0.35">
      <c r="L1257" s="14" t="str">
        <f t="shared" si="41"/>
        <v/>
      </c>
    </row>
    <row r="1258" spans="12:12" x14ac:dyDescent="0.35">
      <c r="L1258" s="14" t="str">
        <f t="shared" si="41"/>
        <v/>
      </c>
    </row>
    <row r="1259" spans="12:12" x14ac:dyDescent="0.35">
      <c r="L1259" s="14" t="str">
        <f t="shared" si="41"/>
        <v/>
      </c>
    </row>
    <row r="1260" spans="12:12" x14ac:dyDescent="0.35">
      <c r="L1260" s="14" t="str">
        <f t="shared" si="41"/>
        <v/>
      </c>
    </row>
    <row r="1261" spans="12:12" x14ac:dyDescent="0.35">
      <c r="L1261" s="14" t="str">
        <f t="shared" si="41"/>
        <v/>
      </c>
    </row>
    <row r="1262" spans="12:12" x14ac:dyDescent="0.35">
      <c r="L1262" s="14" t="str">
        <f t="shared" si="41"/>
        <v/>
      </c>
    </row>
    <row r="1263" spans="12:12" x14ac:dyDescent="0.35">
      <c r="L1263" s="14" t="str">
        <f t="shared" si="41"/>
        <v/>
      </c>
    </row>
    <row r="1264" spans="12:12" x14ac:dyDescent="0.35">
      <c r="L1264" s="14" t="str">
        <f t="shared" si="41"/>
        <v/>
      </c>
    </row>
    <row r="1265" spans="12:12" x14ac:dyDescent="0.35">
      <c r="L1265" s="14" t="str">
        <f t="shared" si="41"/>
        <v/>
      </c>
    </row>
    <row r="1266" spans="12:12" x14ac:dyDescent="0.35">
      <c r="L1266" s="14" t="str">
        <f t="shared" si="41"/>
        <v/>
      </c>
    </row>
    <row r="1267" spans="12:12" x14ac:dyDescent="0.35">
      <c r="L1267" s="14" t="str">
        <f t="shared" si="41"/>
        <v/>
      </c>
    </row>
    <row r="1268" spans="12:12" x14ac:dyDescent="0.35">
      <c r="L1268" s="14" t="str">
        <f t="shared" si="41"/>
        <v/>
      </c>
    </row>
    <row r="1269" spans="12:12" x14ac:dyDescent="0.35">
      <c r="L1269" s="14" t="str">
        <f t="shared" si="41"/>
        <v/>
      </c>
    </row>
    <row r="1270" spans="12:12" x14ac:dyDescent="0.35">
      <c r="L1270" s="14" t="str">
        <f t="shared" si="41"/>
        <v/>
      </c>
    </row>
    <row r="1271" spans="12:12" x14ac:dyDescent="0.35">
      <c r="L1271" s="14" t="str">
        <f t="shared" si="41"/>
        <v/>
      </c>
    </row>
    <row r="1272" spans="12:12" x14ac:dyDescent="0.35">
      <c r="L1272" s="14" t="str">
        <f t="shared" si="41"/>
        <v/>
      </c>
    </row>
    <row r="1273" spans="12:12" x14ac:dyDescent="0.35">
      <c r="L1273" s="14" t="str">
        <f t="shared" si="41"/>
        <v/>
      </c>
    </row>
    <row r="1274" spans="12:12" x14ac:dyDescent="0.35">
      <c r="L1274" s="14" t="str">
        <f t="shared" si="41"/>
        <v/>
      </c>
    </row>
    <row r="1275" spans="12:12" x14ac:dyDescent="0.35">
      <c r="L1275" s="14" t="str">
        <f t="shared" si="41"/>
        <v/>
      </c>
    </row>
    <row r="1276" spans="12:12" x14ac:dyDescent="0.35">
      <c r="L1276" s="14" t="str">
        <f t="shared" si="41"/>
        <v/>
      </c>
    </row>
    <row r="1277" spans="12:12" x14ac:dyDescent="0.35">
      <c r="L1277" s="14" t="str">
        <f t="shared" si="41"/>
        <v/>
      </c>
    </row>
    <row r="1278" spans="12:12" x14ac:dyDescent="0.35">
      <c r="L1278" s="14" t="str">
        <f t="shared" si="41"/>
        <v/>
      </c>
    </row>
    <row r="1279" spans="12:12" x14ac:dyDescent="0.35">
      <c r="L1279" s="14" t="str">
        <f t="shared" si="41"/>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348</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_xlfn._xlws.FILTER(primary[id],ISNUMBER(SEARCH(Templates!K1,primary[id])),"Not Found")</f>
        <v>deprecated</v>
      </c>
      <c r="D2" t="s">
        <v>266</v>
      </c>
      <c r="F2" s="18" t="s">
        <v>349</v>
      </c>
      <c r="H2">
        <v>2</v>
      </c>
      <c r="I2">
        <f>TreeDesign!I4</f>
        <v>0</v>
      </c>
    </row>
    <row r="3" spans="1:9" x14ac:dyDescent="0.35">
      <c r="A3" t="str">
        <v>generalLaunchPad</v>
      </c>
      <c r="B3" t="str">
        <v>generalLaunchPad</v>
      </c>
      <c r="D3" t="s">
        <v>267</v>
      </c>
      <c r="F3" s="18" t="s">
        <v>350</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F26" sqref="F26"/>
    </sheetView>
  </sheetViews>
  <sheetFormatPr defaultRowHeight="14.5" x14ac:dyDescent="0.35"/>
  <cols>
    <col min="2" max="2" width="8.1796875" customWidth="1"/>
    <col min="3" max="11" width="13.6328125" customWidth="1"/>
    <col min="12" max="12" width="10.81640625" customWidth="1"/>
  </cols>
  <sheetData>
    <row r="2" spans="2:12" ht="21" x14ac:dyDescent="0.5">
      <c r="C2" s="53" t="s">
        <v>316</v>
      </c>
      <c r="D2" s="53"/>
      <c r="E2" s="53"/>
      <c r="F2" s="53"/>
      <c r="G2" s="53" t="s">
        <v>317</v>
      </c>
      <c r="H2" s="53"/>
      <c r="I2" s="53"/>
      <c r="J2" s="53"/>
      <c r="K2" s="26"/>
      <c r="L2" s="27"/>
    </row>
    <row r="3" spans="2:12" x14ac:dyDescent="0.35">
      <c r="B3" s="8" t="s">
        <v>247</v>
      </c>
      <c r="C3" s="5" t="s">
        <v>248</v>
      </c>
      <c r="D3" s="9" t="s">
        <v>250</v>
      </c>
      <c r="E3" s="9" t="s">
        <v>1099</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0">
        <v>0</v>
      </c>
      <c r="H35" s="48"/>
      <c r="I35" s="49">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0">
        <v>0</v>
      </c>
      <c r="H36" s="48"/>
      <c r="I36" s="49">
        <f t="shared" ref="I36" si="6">H36*G36</f>
        <v>0</v>
      </c>
      <c r="J36" s="12">
        <f t="shared" ref="J36" si="7">J35+I36</f>
        <v>175304</v>
      </c>
      <c r="K36" s="7" t="str">
        <f t="shared" ref="K36" si="8">IFERROR(TEXT((F36-J36)/J36,"0%"),"N/A")</f>
        <v>85%</v>
      </c>
    </row>
    <row r="37" spans="2:11" x14ac:dyDescent="0.35">
      <c r="B37" s="47">
        <v>14.5</v>
      </c>
      <c r="C37" s="6">
        <f>COUNTIF(TreeDesign!B$3:B$600,B37)</f>
        <v>0</v>
      </c>
      <c r="D37" s="25">
        <f>ROUND(AVERAGE(D36,D38),0)</f>
        <v>8545</v>
      </c>
      <c r="E37" s="13">
        <f>SUMIF(primary[tier],TierCosts!B37,primary[cost])</f>
        <v>0</v>
      </c>
      <c r="F37" s="12">
        <f t="shared" si="5"/>
        <v>324971</v>
      </c>
      <c r="G37" s="27"/>
      <c r="H37" s="48"/>
      <c r="I37" s="49"/>
      <c r="J37" s="13"/>
      <c r="K37" s="11"/>
    </row>
    <row r="38" spans="2:11" x14ac:dyDescent="0.35">
      <c r="B38" s="47">
        <v>15</v>
      </c>
      <c r="C38" s="6">
        <f>COUNTIF(TreeDesign!B$3:B$600,B38)</f>
        <v>3</v>
      </c>
      <c r="D38" s="25">
        <f>ROUND(D36*1.5,0)</f>
        <v>10254</v>
      </c>
      <c r="E38" s="13">
        <f>SUMIF(primary[tier],TierCosts!B38,primary[cost])</f>
        <v>20508</v>
      </c>
      <c r="F38" s="12">
        <f t="shared" si="5"/>
        <v>345479</v>
      </c>
      <c r="G38" s="27"/>
      <c r="H38" s="48"/>
      <c r="I38" s="49"/>
      <c r="J38" s="13"/>
      <c r="K38" s="11"/>
    </row>
    <row r="39" spans="2:11" x14ac:dyDescent="0.35">
      <c r="B39" t="s">
        <v>1100</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P26"/>
  <sheetViews>
    <sheetView workbookViewId="0">
      <selection activeCell="G10" sqref="G10"/>
    </sheetView>
  </sheetViews>
  <sheetFormatPr defaultRowHeight="14.5" x14ac:dyDescent="0.35"/>
  <cols>
    <col min="1" max="1" width="19.7265625" bestFit="1" customWidth="1"/>
    <col min="3" max="3" width="24.7265625" bestFit="1" customWidth="1"/>
    <col min="4" max="5" width="24.7265625" customWidth="1"/>
    <col min="6" max="6" width="8.6328125" customWidth="1"/>
    <col min="7" max="7" width="16.6328125" customWidth="1"/>
    <col min="9" max="9" width="24.7265625" customWidth="1"/>
    <col min="10" max="10" width="9.26953125" customWidth="1"/>
    <col min="11" max="11" width="10.81640625" customWidth="1"/>
    <col min="13" max="13" width="16.6328125" customWidth="1"/>
  </cols>
  <sheetData>
    <row r="1" spans="1:16" x14ac:dyDescent="0.35">
      <c r="A1" t="s">
        <v>1178</v>
      </c>
      <c r="C1" t="s">
        <v>1188</v>
      </c>
      <c r="D1" t="s">
        <v>1223</v>
      </c>
      <c r="E1" t="s">
        <v>1594</v>
      </c>
      <c r="G1" t="s">
        <v>1191</v>
      </c>
      <c r="I1" t="s">
        <v>1197</v>
      </c>
      <c r="K1" t="s">
        <v>1203</v>
      </c>
      <c r="M1" t="s">
        <v>1198</v>
      </c>
      <c r="N1" t="s">
        <v>1175</v>
      </c>
    </row>
    <row r="2" spans="1:16" x14ac:dyDescent="0.35">
      <c r="A2" t="s">
        <v>1188</v>
      </c>
      <c r="C2" t="s">
        <v>1189</v>
      </c>
      <c r="D2" t="s">
        <v>1189</v>
      </c>
      <c r="E2" t="s">
        <v>1240</v>
      </c>
      <c r="G2" t="s">
        <v>1192</v>
      </c>
      <c r="I2" t="s">
        <v>1241</v>
      </c>
      <c r="K2" t="s">
        <v>1204</v>
      </c>
      <c r="L2" s="27"/>
      <c r="M2" s="22" t="s">
        <v>1225</v>
      </c>
      <c r="N2" s="22" t="s">
        <v>302</v>
      </c>
      <c r="O2" s="27"/>
      <c r="P2" s="27"/>
    </row>
    <row r="3" spans="1:16" x14ac:dyDescent="0.35">
      <c r="A3" t="s">
        <v>1197</v>
      </c>
      <c r="C3" t="s">
        <v>1579</v>
      </c>
      <c r="D3" t="s">
        <v>1189</v>
      </c>
      <c r="E3" t="s">
        <v>1240</v>
      </c>
      <c r="G3" t="s">
        <v>1193</v>
      </c>
      <c r="I3" t="s">
        <v>1243</v>
      </c>
      <c r="K3" t="s">
        <v>1205</v>
      </c>
      <c r="L3" s="27"/>
      <c r="M3" s="27" t="s">
        <v>1199</v>
      </c>
      <c r="N3" s="27" t="s">
        <v>302</v>
      </c>
      <c r="O3" s="27"/>
      <c r="P3" s="27"/>
    </row>
    <row r="4" spans="1:16" x14ac:dyDescent="0.35">
      <c r="A4" t="s">
        <v>1216</v>
      </c>
      <c r="C4" t="s">
        <v>1585</v>
      </c>
      <c r="D4" t="s">
        <v>1189</v>
      </c>
      <c r="E4" t="s">
        <v>1240</v>
      </c>
      <c r="G4" t="s">
        <v>1194</v>
      </c>
      <c r="I4" t="s">
        <v>1244</v>
      </c>
      <c r="K4" t="s">
        <v>1206</v>
      </c>
      <c r="L4" s="27"/>
      <c r="M4" s="27" t="s">
        <v>1200</v>
      </c>
      <c r="N4" s="27" t="s">
        <v>302</v>
      </c>
      <c r="O4" s="27"/>
      <c r="P4" s="27"/>
    </row>
    <row r="5" spans="1:16" x14ac:dyDescent="0.35">
      <c r="A5" t="s">
        <v>1217</v>
      </c>
      <c r="C5" t="s">
        <v>1578</v>
      </c>
      <c r="D5" t="s">
        <v>1189</v>
      </c>
      <c r="E5" t="s">
        <v>1240</v>
      </c>
      <c r="G5" t="s">
        <v>1195</v>
      </c>
      <c r="I5" t="s">
        <v>1245</v>
      </c>
      <c r="K5" t="s">
        <v>1207</v>
      </c>
      <c r="L5" s="27"/>
      <c r="M5" s="22" t="s">
        <v>1201</v>
      </c>
      <c r="N5" s="22" t="s">
        <v>302</v>
      </c>
      <c r="O5" s="27"/>
      <c r="P5" s="27"/>
    </row>
    <row r="6" spans="1:16" x14ac:dyDescent="0.35">
      <c r="A6" t="s">
        <v>1218</v>
      </c>
      <c r="C6" t="s">
        <v>1583</v>
      </c>
      <c r="D6" t="s">
        <v>1189</v>
      </c>
      <c r="E6" t="s">
        <v>1240</v>
      </c>
      <c r="G6" s="29" t="s">
        <v>1608</v>
      </c>
      <c r="I6" t="s">
        <v>1246</v>
      </c>
      <c r="K6" t="s">
        <v>1208</v>
      </c>
      <c r="L6" s="27"/>
      <c r="M6" s="22" t="s">
        <v>1202</v>
      </c>
      <c r="N6" s="22" t="s">
        <v>302</v>
      </c>
      <c r="O6" s="27"/>
      <c r="P6" s="27"/>
    </row>
    <row r="7" spans="1:16" x14ac:dyDescent="0.35">
      <c r="A7" t="s">
        <v>1219</v>
      </c>
      <c r="C7" t="s">
        <v>1224</v>
      </c>
      <c r="D7" t="s">
        <v>1224</v>
      </c>
      <c r="E7" t="s">
        <v>1097</v>
      </c>
      <c r="G7" t="s">
        <v>1609</v>
      </c>
      <c r="I7" t="s">
        <v>1247</v>
      </c>
      <c r="K7" t="s">
        <v>1209</v>
      </c>
      <c r="L7" s="27"/>
      <c r="M7" s="33"/>
      <c r="N7" s="22"/>
      <c r="O7" s="27"/>
      <c r="P7" s="27"/>
    </row>
    <row r="8" spans="1:16" x14ac:dyDescent="0.35">
      <c r="A8" t="s">
        <v>1220</v>
      </c>
      <c r="C8" t="s">
        <v>1577</v>
      </c>
      <c r="D8" t="s">
        <v>1224</v>
      </c>
      <c r="E8" t="s">
        <v>1097</v>
      </c>
      <c r="G8" t="s">
        <v>1610</v>
      </c>
      <c r="K8" t="s">
        <v>1210</v>
      </c>
      <c r="L8" s="27"/>
      <c r="M8" s="22"/>
      <c r="N8" s="22"/>
      <c r="O8" s="27"/>
      <c r="P8" s="27"/>
    </row>
    <row r="9" spans="1:16" x14ac:dyDescent="0.35">
      <c r="A9" t="s">
        <v>1221</v>
      </c>
      <c r="C9" t="s">
        <v>1584</v>
      </c>
      <c r="D9" t="s">
        <v>1224</v>
      </c>
      <c r="E9" t="s">
        <v>1240</v>
      </c>
      <c r="G9" t="s">
        <v>1190</v>
      </c>
      <c r="K9" t="s">
        <v>1211</v>
      </c>
      <c r="L9" s="27"/>
      <c r="M9" s="22"/>
      <c r="N9" s="22"/>
      <c r="O9" s="27"/>
      <c r="P9" s="27"/>
    </row>
    <row r="10" spans="1:16" x14ac:dyDescent="0.35">
      <c r="A10" t="s">
        <v>1222</v>
      </c>
      <c r="C10" t="s">
        <v>1580</v>
      </c>
      <c r="D10" t="s">
        <v>1224</v>
      </c>
      <c r="E10" t="s">
        <v>1240</v>
      </c>
      <c r="L10" s="27"/>
      <c r="M10" s="33"/>
      <c r="N10" s="22"/>
      <c r="O10" s="27"/>
      <c r="P10" s="27"/>
    </row>
    <row r="11" spans="1:16" x14ac:dyDescent="0.35">
      <c r="A11" t="s">
        <v>1198</v>
      </c>
      <c r="C11" t="s">
        <v>1582</v>
      </c>
      <c r="D11" t="s">
        <v>1224</v>
      </c>
      <c r="E11" t="s">
        <v>1240</v>
      </c>
      <c r="L11" s="27"/>
      <c r="M11" s="22"/>
      <c r="N11" s="22"/>
      <c r="O11" s="27"/>
      <c r="P11" s="27"/>
    </row>
    <row r="12" spans="1:16" x14ac:dyDescent="0.35">
      <c r="A12" t="s">
        <v>1177</v>
      </c>
      <c r="C12" t="s">
        <v>1581</v>
      </c>
      <c r="D12" t="s">
        <v>1224</v>
      </c>
      <c r="E12" t="s">
        <v>1240</v>
      </c>
      <c r="L12" s="27"/>
      <c r="M12" s="22"/>
      <c r="N12" s="22"/>
      <c r="O12" s="27"/>
      <c r="P12" s="27"/>
    </row>
    <row r="13" spans="1:16" x14ac:dyDescent="0.35">
      <c r="C13" t="s">
        <v>1196</v>
      </c>
      <c r="D13" t="s">
        <v>1196</v>
      </c>
      <c r="E13" t="s">
        <v>1240</v>
      </c>
      <c r="L13" s="27"/>
      <c r="M13" s="22"/>
      <c r="N13" s="22"/>
      <c r="O13" s="27"/>
      <c r="P13" s="27"/>
    </row>
    <row r="14" spans="1:16" x14ac:dyDescent="0.35">
      <c r="L14" s="27"/>
      <c r="M14" s="22"/>
      <c r="N14" s="22"/>
      <c r="O14" s="27"/>
      <c r="P14" s="27"/>
    </row>
    <row r="15" spans="1:16" x14ac:dyDescent="0.35">
      <c r="L15" s="27"/>
      <c r="M15" s="22"/>
      <c r="N15" s="22"/>
      <c r="O15" s="27"/>
      <c r="P15" s="27"/>
    </row>
    <row r="16" spans="1:16" x14ac:dyDescent="0.35">
      <c r="L16" s="27"/>
      <c r="M16" s="22"/>
      <c r="N16" s="22"/>
      <c r="O16" s="27"/>
      <c r="P16" s="27"/>
    </row>
    <row r="17" spans="12:16" x14ac:dyDescent="0.35">
      <c r="L17" s="27"/>
      <c r="M17" s="22"/>
      <c r="N17" s="22"/>
      <c r="O17" s="27"/>
      <c r="P17" s="27"/>
    </row>
    <row r="18" spans="12:16" x14ac:dyDescent="0.35">
      <c r="L18" s="27"/>
      <c r="M18" s="27"/>
      <c r="N18" s="27"/>
      <c r="O18" s="27"/>
      <c r="P18" s="27"/>
    </row>
    <row r="19" spans="12:16" x14ac:dyDescent="0.35">
      <c r="L19" s="27"/>
      <c r="M19" s="27"/>
      <c r="N19" s="27"/>
      <c r="O19" s="27"/>
      <c r="P19" s="27"/>
    </row>
    <row r="20" spans="12:16" x14ac:dyDescent="0.35">
      <c r="L20" s="27"/>
      <c r="M20" s="27"/>
      <c r="N20" s="27"/>
      <c r="O20" s="27"/>
      <c r="P20" s="27"/>
    </row>
    <row r="21" spans="12:16" x14ac:dyDescent="0.35">
      <c r="L21" s="27"/>
      <c r="M21" s="27"/>
      <c r="N21" s="27"/>
      <c r="O21" s="27"/>
      <c r="P21" s="27"/>
    </row>
    <row r="22" spans="12:16" x14ac:dyDescent="0.35">
      <c r="L22" s="27"/>
      <c r="M22" s="27"/>
      <c r="N22" s="27"/>
      <c r="O22" s="27"/>
      <c r="P22" s="27"/>
    </row>
    <row r="23" spans="12:16" x14ac:dyDescent="0.35">
      <c r="L23" s="27"/>
      <c r="M23" s="27"/>
      <c r="N23" s="27"/>
      <c r="O23" s="27"/>
      <c r="P23" s="27"/>
    </row>
    <row r="24" spans="12:16" x14ac:dyDescent="0.35">
      <c r="L24" s="27"/>
      <c r="M24" s="27"/>
      <c r="N24" s="27"/>
      <c r="O24" s="27"/>
      <c r="P24" s="27"/>
    </row>
    <row r="25" spans="12:16" x14ac:dyDescent="0.35">
      <c r="L25" s="27"/>
      <c r="M25" s="27"/>
      <c r="N25" s="27"/>
      <c r="O25" s="27"/>
      <c r="P25" s="27"/>
    </row>
    <row r="26" spans="12:16" x14ac:dyDescent="0.35">
      <c r="L26" s="27"/>
      <c r="M26" s="27"/>
      <c r="N26" s="27"/>
      <c r="O26" s="27"/>
      <c r="P26" s="27"/>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2021-01-02T13:17:29Z</dcterms:modified>
</cp:coreProperties>
</file>