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6980" windowHeight="8385" activeTab="4"/>
  </bookViews>
  <sheets>
    <sheet name="Arkusz1" sheetId="1" r:id="rId1"/>
    <sheet name="bocznik" sheetId="2" r:id="rId2"/>
    <sheet name="dzielnik" sheetId="3" r:id="rId3"/>
    <sheet name="tester" sheetId="4" r:id="rId4"/>
    <sheet name="badanie" sheetId="7" r:id="rId5"/>
  </sheets>
  <calcPr calcId="124519"/>
</workbook>
</file>

<file path=xl/calcChain.xml><?xml version="1.0" encoding="utf-8"?>
<calcChain xmlns="http://schemas.openxmlformats.org/spreadsheetml/2006/main">
  <c r="C5" i="7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4"/>
  <c r="B135"/>
  <c r="B134"/>
  <c r="B133"/>
  <c r="B132"/>
  <c r="B131"/>
  <c r="B130"/>
  <c r="B129"/>
  <c r="B128"/>
  <c r="B127"/>
  <c r="B125"/>
  <c r="B126" s="1"/>
  <c r="B124"/>
  <c r="B123"/>
  <c r="B122"/>
  <c r="B121"/>
  <c r="B120"/>
  <c r="B119"/>
  <c r="B118"/>
  <c r="B117"/>
  <c r="B116"/>
  <c r="B115"/>
  <c r="B114"/>
  <c r="B113"/>
  <c r="B112"/>
  <c r="B111"/>
  <c r="B110"/>
  <c r="B10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7"/>
  <c r="B78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B27"/>
  <c r="B26"/>
  <c r="B25"/>
  <c r="B24"/>
  <c r="B23"/>
  <c r="B22"/>
  <c r="B21"/>
  <c r="B20"/>
  <c r="B19"/>
  <c r="B18"/>
  <c r="F18"/>
  <c r="F19"/>
  <c r="F20"/>
  <c r="F21"/>
  <c r="F22"/>
  <c r="F23"/>
  <c r="F24"/>
  <c r="F25"/>
  <c r="F26"/>
  <c r="F27"/>
  <c r="B17"/>
  <c r="B16"/>
  <c r="B15"/>
  <c r="B14"/>
  <c r="B13"/>
  <c r="B12"/>
  <c r="B11"/>
  <c r="B10"/>
  <c r="B9"/>
  <c r="B8"/>
  <c r="B7"/>
  <c r="B6"/>
  <c r="B5"/>
  <c r="B4"/>
  <c r="F17"/>
  <c r="F16"/>
  <c r="F15"/>
  <c r="F14"/>
  <c r="F13"/>
  <c r="F12"/>
  <c r="F11"/>
  <c r="F10"/>
  <c r="F9"/>
  <c r="F8"/>
  <c r="F7"/>
  <c r="F6"/>
  <c r="F5"/>
  <c r="F4"/>
  <c r="F3"/>
  <c r="D2" i="4"/>
  <c r="C2"/>
  <c r="B2"/>
  <c r="A13" i="2"/>
  <c r="A11"/>
  <c r="A12"/>
  <c r="B12" s="1"/>
  <c r="B13"/>
  <c r="C10" i="3"/>
  <c r="D10"/>
  <c r="B10"/>
  <c r="C9"/>
  <c r="D9"/>
  <c r="B9"/>
  <c r="C4"/>
  <c r="D4"/>
  <c r="B4"/>
  <c r="B11" i="1"/>
  <c r="B11" i="2"/>
  <c r="D11" s="1"/>
  <c r="C5"/>
  <c r="C6"/>
  <c r="C4"/>
  <c r="B5"/>
  <c r="B6"/>
  <c r="B4"/>
  <c r="G3" i="1"/>
  <c r="B13"/>
  <c r="B12"/>
  <c r="F3"/>
  <c r="C4" s="1"/>
  <c r="D12" i="2" l="1"/>
  <c r="C12"/>
  <c r="C11"/>
  <c r="C13"/>
  <c r="D13"/>
  <c r="B8" i="1"/>
  <c r="C8" s="1"/>
  <c r="B7"/>
</calcChain>
</file>

<file path=xl/sharedStrings.xml><?xml version="1.0" encoding="utf-8"?>
<sst xmlns="http://schemas.openxmlformats.org/spreadsheetml/2006/main" count="50" uniqueCount="42">
  <si>
    <t>Uak</t>
  </si>
  <si>
    <t>dzielnik</t>
  </si>
  <si>
    <t>Ugali</t>
  </si>
  <si>
    <t>Uwy</t>
  </si>
  <si>
    <t>R1</t>
  </si>
  <si>
    <t>R2</t>
  </si>
  <si>
    <t>dzielnik wew</t>
  </si>
  <si>
    <t>RAW</t>
  </si>
  <si>
    <t>%RAW</t>
  </si>
  <si>
    <t>RAW*dziel</t>
  </si>
  <si>
    <t>oblicz.</t>
  </si>
  <si>
    <t>rzeczyw.</t>
  </si>
  <si>
    <t>dzielnik policzony</t>
  </si>
  <si>
    <t>Uwe</t>
  </si>
  <si>
    <t>R</t>
  </si>
  <si>
    <t>A</t>
  </si>
  <si>
    <t>Ω</t>
  </si>
  <si>
    <t>V</t>
  </si>
  <si>
    <t>P strat</t>
  </si>
  <si>
    <t>W</t>
  </si>
  <si>
    <r>
      <rPr>
        <sz val="11"/>
        <color theme="1"/>
        <rFont val="Czcionka tekstu podstawowego"/>
        <charset val="238"/>
      </rPr>
      <t>Δ</t>
    </r>
    <r>
      <rPr>
        <sz val="11"/>
        <color theme="1"/>
        <rFont val="Czcionka tekstu podstawowego"/>
        <family val="2"/>
        <charset val="238"/>
      </rPr>
      <t>U</t>
    </r>
  </si>
  <si>
    <t>I max =</t>
  </si>
  <si>
    <t>Poł. Równoległe</t>
  </si>
  <si>
    <t>R z 5 rez.</t>
  </si>
  <si>
    <t>I</t>
  </si>
  <si>
    <t>Idziel</t>
  </si>
  <si>
    <t>Uaku</t>
  </si>
  <si>
    <t>Uceli</t>
  </si>
  <si>
    <t>1,20 V</t>
  </si>
  <si>
    <t>Uwe(Umax)</t>
  </si>
  <si>
    <t>Uład</t>
  </si>
  <si>
    <t>Itest [A]</t>
  </si>
  <si>
    <t>Uaku [V]</t>
  </si>
  <si>
    <r>
      <t>Rtest [</t>
    </r>
    <r>
      <rPr>
        <sz val="11"/>
        <color theme="1"/>
        <rFont val="Czcionka tekstu podstawowego"/>
        <charset val="238"/>
      </rPr>
      <t>Ω</t>
    </r>
    <r>
      <rPr>
        <sz val="11"/>
        <color theme="1"/>
        <rFont val="Czcionka tekstu podstawowego"/>
        <family val="2"/>
        <charset val="238"/>
      </rPr>
      <t>]</t>
    </r>
  </si>
  <si>
    <t>Napięcie akumulatora [V]</t>
  </si>
  <si>
    <t>Lp.</t>
  </si>
  <si>
    <t>LM-806</t>
  </si>
  <si>
    <t>Intel Galileo</t>
  </si>
  <si>
    <t>min</t>
  </si>
  <si>
    <t>Czas od rozpoczęcia</t>
  </si>
  <si>
    <t xml:space="preserve"> s</t>
  </si>
  <si>
    <t>ΔU</t>
  </si>
</sst>
</file>

<file path=xl/styles.xml><?xml version="1.0" encoding="utf-8"?>
<styleSheet xmlns="http://schemas.openxmlformats.org/spreadsheetml/2006/main">
  <numFmts count="5">
    <numFmt numFmtId="43" formatCode="_-* #,##0.00\ _z_ł_-;\-* #,##0.00\ _z_ł_-;_-* &quot;-&quot;??\ _z_ł_-;_-@_-"/>
    <numFmt numFmtId="164" formatCode="0.0000"/>
    <numFmt numFmtId="165" formatCode="0.000"/>
    <numFmt numFmtId="166" formatCode="#,##0_ ;\-#,##0\ "/>
    <numFmt numFmtId="167" formatCode="#,##0.0000000"/>
  </numFmts>
  <fonts count="5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1" applyNumberFormat="1" applyFont="1" applyAlignment="1"/>
    <xf numFmtId="166" fontId="0" fillId="0" borderId="0" xfId="1" applyNumberFormat="1" applyFont="1"/>
    <xf numFmtId="3" fontId="0" fillId="0" borderId="0" xfId="0" applyNumberFormat="1"/>
    <xf numFmtId="167" fontId="0" fillId="0" borderId="0" xfId="0" applyNumberFormat="1"/>
    <xf numFmtId="166" fontId="0" fillId="0" borderId="0" xfId="1" applyNumberFormat="1" applyFont="1" applyAlignment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2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3">
    <cellStyle name="Dziesiętny" xfId="1" builtinId="3"/>
    <cellStyle name="Normalny" xfId="0" builtinId="0"/>
    <cellStyle name="Tekst objaśnienia" xfId="2" builtin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68494743761233E-2"/>
          <c:y val="0.12084499854184894"/>
          <c:w val="0.84597377166733323"/>
          <c:h val="0.75192876932050279"/>
        </c:manualLayout>
      </c:layout>
      <c:scatterChart>
        <c:scatterStyle val="smoothMarker"/>
        <c:ser>
          <c:idx val="0"/>
          <c:order val="0"/>
          <c:tx>
            <c:strRef>
              <c:f>badanie!$D$2</c:f>
              <c:strCache>
                <c:ptCount val="1"/>
                <c:pt idx="0">
                  <c:v>LM-806</c:v>
                </c:pt>
              </c:strCache>
            </c:strRef>
          </c:tx>
          <c:marker>
            <c:symbol val="none"/>
          </c:marker>
          <c:xVal>
            <c:numRef>
              <c:f>badanie!$C$3:$C$135</c:f>
              <c:numCache>
                <c:formatCode>General</c:formatCode>
                <c:ptCount val="133"/>
                <c:pt idx="0">
                  <c:v>0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87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94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101</c:v>
                </c:pt>
                <c:pt idx="57">
                  <c:v>101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111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</c:numCache>
            </c:numRef>
          </c:xVal>
          <c:yVal>
            <c:numRef>
              <c:f>badanie!$D$3:$D$135</c:f>
              <c:numCache>
                <c:formatCode>0.00</c:formatCode>
                <c:ptCount val="133"/>
                <c:pt idx="0">
                  <c:v>4.93</c:v>
                </c:pt>
                <c:pt idx="1">
                  <c:v>6.17</c:v>
                </c:pt>
                <c:pt idx="2">
                  <c:v>6.13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6.16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  <c:pt idx="10">
                  <c:v>6.16</c:v>
                </c:pt>
                <c:pt idx="11">
                  <c:v>6.17</c:v>
                </c:pt>
                <c:pt idx="12">
                  <c:v>6.17</c:v>
                </c:pt>
                <c:pt idx="13">
                  <c:v>6.17</c:v>
                </c:pt>
                <c:pt idx="14">
                  <c:v>6.18</c:v>
                </c:pt>
                <c:pt idx="15">
                  <c:v>6.17</c:v>
                </c:pt>
                <c:pt idx="16">
                  <c:v>6.18</c:v>
                </c:pt>
                <c:pt idx="17">
                  <c:v>6.17</c:v>
                </c:pt>
                <c:pt idx="18">
                  <c:v>6.18</c:v>
                </c:pt>
                <c:pt idx="19">
                  <c:v>6.18</c:v>
                </c:pt>
                <c:pt idx="20">
                  <c:v>6.19</c:v>
                </c:pt>
                <c:pt idx="21">
                  <c:v>6.18</c:v>
                </c:pt>
                <c:pt idx="22">
                  <c:v>6.18</c:v>
                </c:pt>
                <c:pt idx="23">
                  <c:v>6.18</c:v>
                </c:pt>
                <c:pt idx="24">
                  <c:v>6.19</c:v>
                </c:pt>
                <c:pt idx="25">
                  <c:v>6.18</c:v>
                </c:pt>
                <c:pt idx="26">
                  <c:v>6.19</c:v>
                </c:pt>
                <c:pt idx="27">
                  <c:v>6.19</c:v>
                </c:pt>
                <c:pt idx="28">
                  <c:v>6.19</c:v>
                </c:pt>
                <c:pt idx="29">
                  <c:v>6.19</c:v>
                </c:pt>
                <c:pt idx="30">
                  <c:v>6.19</c:v>
                </c:pt>
                <c:pt idx="31">
                  <c:v>6.2</c:v>
                </c:pt>
                <c:pt idx="32">
                  <c:v>6.2</c:v>
                </c:pt>
                <c:pt idx="33">
                  <c:v>6.2</c:v>
                </c:pt>
                <c:pt idx="34">
                  <c:v>6.21</c:v>
                </c:pt>
                <c:pt idx="35">
                  <c:v>6.2</c:v>
                </c:pt>
                <c:pt idx="36">
                  <c:v>6.2</c:v>
                </c:pt>
                <c:pt idx="37">
                  <c:v>6.2</c:v>
                </c:pt>
                <c:pt idx="38">
                  <c:v>6.21</c:v>
                </c:pt>
                <c:pt idx="39">
                  <c:v>6.21</c:v>
                </c:pt>
                <c:pt idx="40">
                  <c:v>6.21</c:v>
                </c:pt>
                <c:pt idx="41">
                  <c:v>6.21</c:v>
                </c:pt>
                <c:pt idx="42">
                  <c:v>6.21</c:v>
                </c:pt>
                <c:pt idx="43">
                  <c:v>6.21</c:v>
                </c:pt>
                <c:pt idx="44">
                  <c:v>6.21</c:v>
                </c:pt>
                <c:pt idx="45">
                  <c:v>6.21</c:v>
                </c:pt>
                <c:pt idx="46">
                  <c:v>6.21</c:v>
                </c:pt>
                <c:pt idx="47">
                  <c:v>6.21</c:v>
                </c:pt>
                <c:pt idx="48">
                  <c:v>6.21</c:v>
                </c:pt>
                <c:pt idx="49">
                  <c:v>6.21</c:v>
                </c:pt>
                <c:pt idx="50">
                  <c:v>6.2</c:v>
                </c:pt>
                <c:pt idx="51">
                  <c:v>6.21</c:v>
                </c:pt>
                <c:pt idx="52">
                  <c:v>6.2</c:v>
                </c:pt>
                <c:pt idx="53">
                  <c:v>6.2</c:v>
                </c:pt>
                <c:pt idx="54">
                  <c:v>6.21</c:v>
                </c:pt>
                <c:pt idx="55">
                  <c:v>6.2</c:v>
                </c:pt>
                <c:pt idx="56">
                  <c:v>6.21</c:v>
                </c:pt>
                <c:pt idx="57">
                  <c:v>6.21</c:v>
                </c:pt>
                <c:pt idx="58">
                  <c:v>6.21</c:v>
                </c:pt>
                <c:pt idx="59">
                  <c:v>6.22</c:v>
                </c:pt>
                <c:pt idx="60">
                  <c:v>6.21</c:v>
                </c:pt>
                <c:pt idx="61">
                  <c:v>6.22</c:v>
                </c:pt>
                <c:pt idx="62">
                  <c:v>6.21</c:v>
                </c:pt>
                <c:pt idx="63">
                  <c:v>6.22</c:v>
                </c:pt>
                <c:pt idx="64">
                  <c:v>6.22</c:v>
                </c:pt>
                <c:pt idx="65">
                  <c:v>6.22</c:v>
                </c:pt>
                <c:pt idx="66">
                  <c:v>6.22</c:v>
                </c:pt>
                <c:pt idx="67">
                  <c:v>6.22</c:v>
                </c:pt>
                <c:pt idx="68">
                  <c:v>6.22</c:v>
                </c:pt>
                <c:pt idx="69">
                  <c:v>6.22</c:v>
                </c:pt>
                <c:pt idx="70">
                  <c:v>6.22</c:v>
                </c:pt>
                <c:pt idx="71">
                  <c:v>6.22</c:v>
                </c:pt>
                <c:pt idx="72">
                  <c:v>6.22</c:v>
                </c:pt>
                <c:pt idx="73">
                  <c:v>6.22</c:v>
                </c:pt>
                <c:pt idx="74">
                  <c:v>6.22</c:v>
                </c:pt>
                <c:pt idx="75">
                  <c:v>6.23</c:v>
                </c:pt>
                <c:pt idx="76">
                  <c:v>6.22</c:v>
                </c:pt>
                <c:pt idx="77">
                  <c:v>6.23</c:v>
                </c:pt>
                <c:pt idx="78">
                  <c:v>6.23</c:v>
                </c:pt>
                <c:pt idx="79">
                  <c:v>6.23</c:v>
                </c:pt>
                <c:pt idx="80">
                  <c:v>6.23</c:v>
                </c:pt>
                <c:pt idx="81">
                  <c:v>6.23</c:v>
                </c:pt>
                <c:pt idx="82">
                  <c:v>6.23</c:v>
                </c:pt>
                <c:pt idx="83">
                  <c:v>6.22</c:v>
                </c:pt>
                <c:pt idx="84">
                  <c:v>6.23</c:v>
                </c:pt>
                <c:pt idx="85">
                  <c:v>6.23</c:v>
                </c:pt>
                <c:pt idx="86">
                  <c:v>6.23</c:v>
                </c:pt>
                <c:pt idx="87">
                  <c:v>6.23</c:v>
                </c:pt>
                <c:pt idx="88">
                  <c:v>6.23</c:v>
                </c:pt>
                <c:pt idx="89">
                  <c:v>6.23</c:v>
                </c:pt>
                <c:pt idx="90">
                  <c:v>6.23</c:v>
                </c:pt>
                <c:pt idx="91">
                  <c:v>6.23</c:v>
                </c:pt>
                <c:pt idx="92">
                  <c:v>6.23</c:v>
                </c:pt>
                <c:pt idx="93">
                  <c:v>6.23</c:v>
                </c:pt>
                <c:pt idx="94">
                  <c:v>6.23</c:v>
                </c:pt>
                <c:pt idx="95">
                  <c:v>6.23</c:v>
                </c:pt>
                <c:pt idx="96">
                  <c:v>6.23</c:v>
                </c:pt>
                <c:pt idx="97">
                  <c:v>6.23</c:v>
                </c:pt>
                <c:pt idx="98">
                  <c:v>6.23</c:v>
                </c:pt>
                <c:pt idx="99">
                  <c:v>6.23</c:v>
                </c:pt>
                <c:pt idx="100" formatCode="General">
                  <c:v>6.23</c:v>
                </c:pt>
                <c:pt idx="101" formatCode="General">
                  <c:v>6.23</c:v>
                </c:pt>
                <c:pt idx="102" formatCode="General">
                  <c:v>6.23</c:v>
                </c:pt>
                <c:pt idx="103" formatCode="General">
                  <c:v>6.23</c:v>
                </c:pt>
                <c:pt idx="104" formatCode="General">
                  <c:v>6.23</c:v>
                </c:pt>
                <c:pt idx="105" formatCode="General">
                  <c:v>6.23</c:v>
                </c:pt>
                <c:pt idx="106" formatCode="General">
                  <c:v>6.23</c:v>
                </c:pt>
                <c:pt idx="107" formatCode="General">
                  <c:v>6.23</c:v>
                </c:pt>
                <c:pt idx="108" formatCode="General">
                  <c:v>6.23</c:v>
                </c:pt>
                <c:pt idx="109" formatCode="General">
                  <c:v>6.23</c:v>
                </c:pt>
                <c:pt idx="110" formatCode="General">
                  <c:v>6.23</c:v>
                </c:pt>
                <c:pt idx="111" formatCode="General">
                  <c:v>6.23</c:v>
                </c:pt>
                <c:pt idx="112" formatCode="General">
                  <c:v>6.23</c:v>
                </c:pt>
                <c:pt idx="113" formatCode="General">
                  <c:v>6.23</c:v>
                </c:pt>
                <c:pt idx="114" formatCode="General">
                  <c:v>6.23</c:v>
                </c:pt>
                <c:pt idx="115" formatCode="General">
                  <c:v>6.23</c:v>
                </c:pt>
                <c:pt idx="116" formatCode="General">
                  <c:v>6.23</c:v>
                </c:pt>
                <c:pt idx="117" formatCode="General">
                  <c:v>6.23</c:v>
                </c:pt>
                <c:pt idx="118" formatCode="General">
                  <c:v>6.24</c:v>
                </c:pt>
                <c:pt idx="119" formatCode="General">
                  <c:v>6.24</c:v>
                </c:pt>
                <c:pt idx="120" formatCode="General">
                  <c:v>6.24</c:v>
                </c:pt>
                <c:pt idx="121" formatCode="General">
                  <c:v>6.24</c:v>
                </c:pt>
                <c:pt idx="122" formatCode="General">
                  <c:v>6.24</c:v>
                </c:pt>
                <c:pt idx="123" formatCode="General">
                  <c:v>6.24</c:v>
                </c:pt>
                <c:pt idx="124" formatCode="General">
                  <c:v>6.24</c:v>
                </c:pt>
                <c:pt idx="125" formatCode="General">
                  <c:v>6.24</c:v>
                </c:pt>
                <c:pt idx="126" formatCode="General">
                  <c:v>6.24</c:v>
                </c:pt>
                <c:pt idx="127" formatCode="General">
                  <c:v>6.24</c:v>
                </c:pt>
                <c:pt idx="128" formatCode="General">
                  <c:v>6.24</c:v>
                </c:pt>
                <c:pt idx="129" formatCode="General">
                  <c:v>6.24</c:v>
                </c:pt>
                <c:pt idx="130" formatCode="General">
                  <c:v>6.24</c:v>
                </c:pt>
                <c:pt idx="131" formatCode="General">
                  <c:v>6.25</c:v>
                </c:pt>
                <c:pt idx="132" formatCode="General">
                  <c:v>6.25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badanie!$E$2</c:f>
              <c:strCache>
                <c:ptCount val="1"/>
                <c:pt idx="0">
                  <c:v>Intel Galileo</c:v>
                </c:pt>
              </c:strCache>
            </c:strRef>
          </c:tx>
          <c:marker>
            <c:symbol val="none"/>
          </c:marker>
          <c:xVal>
            <c:numRef>
              <c:f>badanie!$C$3:$C$135</c:f>
              <c:numCache>
                <c:formatCode>General</c:formatCode>
                <c:ptCount val="133"/>
                <c:pt idx="0">
                  <c:v>0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87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94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101</c:v>
                </c:pt>
                <c:pt idx="57">
                  <c:v>101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111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</c:numCache>
            </c:numRef>
          </c:xVal>
          <c:yVal>
            <c:numRef>
              <c:f>badanie!$E$3:$E$135</c:f>
              <c:numCache>
                <c:formatCode>0.00</c:formatCode>
                <c:ptCount val="133"/>
                <c:pt idx="0">
                  <c:v>5.2</c:v>
                </c:pt>
                <c:pt idx="1">
                  <c:v>6.3</c:v>
                </c:pt>
                <c:pt idx="2">
                  <c:v>6.32</c:v>
                </c:pt>
                <c:pt idx="3">
                  <c:v>6.34</c:v>
                </c:pt>
                <c:pt idx="4">
                  <c:v>6.33</c:v>
                </c:pt>
                <c:pt idx="5">
                  <c:v>6.35</c:v>
                </c:pt>
                <c:pt idx="6">
                  <c:v>6.35</c:v>
                </c:pt>
                <c:pt idx="7">
                  <c:v>6.36</c:v>
                </c:pt>
                <c:pt idx="8">
                  <c:v>6.36</c:v>
                </c:pt>
                <c:pt idx="9">
                  <c:v>6.36</c:v>
                </c:pt>
                <c:pt idx="10">
                  <c:v>6.36</c:v>
                </c:pt>
                <c:pt idx="11">
                  <c:v>6.37</c:v>
                </c:pt>
                <c:pt idx="12">
                  <c:v>6.36</c:v>
                </c:pt>
                <c:pt idx="13">
                  <c:v>6.36</c:v>
                </c:pt>
                <c:pt idx="14">
                  <c:v>6.37</c:v>
                </c:pt>
                <c:pt idx="15">
                  <c:v>6.37</c:v>
                </c:pt>
                <c:pt idx="16">
                  <c:v>6.37</c:v>
                </c:pt>
                <c:pt idx="17">
                  <c:v>6.38</c:v>
                </c:pt>
                <c:pt idx="18">
                  <c:v>6.37</c:v>
                </c:pt>
                <c:pt idx="19">
                  <c:v>6.38</c:v>
                </c:pt>
                <c:pt idx="20">
                  <c:v>6.38</c:v>
                </c:pt>
                <c:pt idx="21">
                  <c:v>6.38</c:v>
                </c:pt>
                <c:pt idx="22">
                  <c:v>6.38</c:v>
                </c:pt>
                <c:pt idx="23">
                  <c:v>6.38</c:v>
                </c:pt>
                <c:pt idx="24">
                  <c:v>6.39</c:v>
                </c:pt>
                <c:pt idx="25">
                  <c:v>6.39</c:v>
                </c:pt>
                <c:pt idx="26">
                  <c:v>6.39</c:v>
                </c:pt>
                <c:pt idx="27">
                  <c:v>6.39</c:v>
                </c:pt>
                <c:pt idx="28">
                  <c:v>6.39</c:v>
                </c:pt>
                <c:pt idx="29">
                  <c:v>6.39</c:v>
                </c:pt>
                <c:pt idx="30">
                  <c:v>6.39</c:v>
                </c:pt>
                <c:pt idx="31">
                  <c:v>6.4</c:v>
                </c:pt>
                <c:pt idx="32">
                  <c:v>6.4</c:v>
                </c:pt>
                <c:pt idx="33">
                  <c:v>6.41</c:v>
                </c:pt>
                <c:pt idx="34">
                  <c:v>6.41</c:v>
                </c:pt>
                <c:pt idx="35">
                  <c:v>6.4</c:v>
                </c:pt>
                <c:pt idx="36">
                  <c:v>6.41</c:v>
                </c:pt>
                <c:pt idx="37">
                  <c:v>6.41</c:v>
                </c:pt>
                <c:pt idx="38">
                  <c:v>6.4</c:v>
                </c:pt>
                <c:pt idx="39">
                  <c:v>6.41</c:v>
                </c:pt>
                <c:pt idx="40">
                  <c:v>6.41</c:v>
                </c:pt>
                <c:pt idx="41">
                  <c:v>6.4</c:v>
                </c:pt>
                <c:pt idx="42">
                  <c:v>6.41</c:v>
                </c:pt>
                <c:pt idx="43">
                  <c:v>6.41</c:v>
                </c:pt>
                <c:pt idx="44">
                  <c:v>6.41</c:v>
                </c:pt>
                <c:pt idx="45">
                  <c:v>6.41</c:v>
                </c:pt>
                <c:pt idx="46">
                  <c:v>6.41</c:v>
                </c:pt>
                <c:pt idx="47">
                  <c:v>6.41</c:v>
                </c:pt>
                <c:pt idx="48">
                  <c:v>6.41</c:v>
                </c:pt>
                <c:pt idx="49">
                  <c:v>6.4</c:v>
                </c:pt>
                <c:pt idx="50">
                  <c:v>6.4</c:v>
                </c:pt>
                <c:pt idx="51">
                  <c:v>6.4</c:v>
                </c:pt>
                <c:pt idx="52">
                  <c:v>6.38</c:v>
                </c:pt>
                <c:pt idx="53">
                  <c:v>6.4</c:v>
                </c:pt>
                <c:pt idx="54">
                  <c:v>6.41</c:v>
                </c:pt>
                <c:pt idx="55">
                  <c:v>6.4</c:v>
                </c:pt>
                <c:pt idx="56">
                  <c:v>6.4</c:v>
                </c:pt>
                <c:pt idx="57">
                  <c:v>6.41</c:v>
                </c:pt>
                <c:pt idx="58">
                  <c:v>6.41</c:v>
                </c:pt>
                <c:pt idx="59">
                  <c:v>6.42</c:v>
                </c:pt>
                <c:pt idx="60">
                  <c:v>6.41</c:v>
                </c:pt>
                <c:pt idx="61">
                  <c:v>6.42</c:v>
                </c:pt>
                <c:pt idx="62">
                  <c:v>6.42</c:v>
                </c:pt>
                <c:pt idx="63">
                  <c:v>6.42</c:v>
                </c:pt>
                <c:pt idx="64">
                  <c:v>6.42</c:v>
                </c:pt>
                <c:pt idx="65">
                  <c:v>6.41</c:v>
                </c:pt>
                <c:pt idx="66">
                  <c:v>6.42</c:v>
                </c:pt>
                <c:pt idx="67">
                  <c:v>6.42</c:v>
                </c:pt>
                <c:pt idx="68">
                  <c:v>6.42</c:v>
                </c:pt>
                <c:pt idx="69">
                  <c:v>6.42</c:v>
                </c:pt>
                <c:pt idx="70">
                  <c:v>6.41</c:v>
                </c:pt>
                <c:pt idx="71">
                  <c:v>6.42</c:v>
                </c:pt>
                <c:pt idx="72">
                  <c:v>6.42</c:v>
                </c:pt>
                <c:pt idx="73">
                  <c:v>6.42</c:v>
                </c:pt>
                <c:pt idx="74">
                  <c:v>6.42</c:v>
                </c:pt>
                <c:pt idx="75">
                  <c:v>6.43</c:v>
                </c:pt>
                <c:pt idx="76">
                  <c:v>6.42</c:v>
                </c:pt>
                <c:pt idx="77">
                  <c:v>6.43</c:v>
                </c:pt>
                <c:pt idx="78">
                  <c:v>6.43</c:v>
                </c:pt>
                <c:pt idx="79">
                  <c:v>6.43</c:v>
                </c:pt>
                <c:pt idx="80">
                  <c:v>6.43</c:v>
                </c:pt>
                <c:pt idx="81">
                  <c:v>6.43</c:v>
                </c:pt>
                <c:pt idx="82">
                  <c:v>6.43</c:v>
                </c:pt>
                <c:pt idx="83">
                  <c:v>6.42</c:v>
                </c:pt>
                <c:pt idx="84">
                  <c:v>6.43</c:v>
                </c:pt>
                <c:pt idx="85">
                  <c:v>6.43</c:v>
                </c:pt>
                <c:pt idx="86">
                  <c:v>6.43</c:v>
                </c:pt>
                <c:pt idx="87">
                  <c:v>6.42</c:v>
                </c:pt>
                <c:pt idx="88">
                  <c:v>6.43</c:v>
                </c:pt>
                <c:pt idx="89">
                  <c:v>6.43</c:v>
                </c:pt>
                <c:pt idx="90">
                  <c:v>6.43</c:v>
                </c:pt>
                <c:pt idx="91">
                  <c:v>6.43</c:v>
                </c:pt>
                <c:pt idx="92">
                  <c:v>6.43</c:v>
                </c:pt>
                <c:pt idx="93">
                  <c:v>6.43</c:v>
                </c:pt>
                <c:pt idx="94">
                  <c:v>6.43</c:v>
                </c:pt>
                <c:pt idx="95">
                  <c:v>6.43</c:v>
                </c:pt>
                <c:pt idx="96">
                  <c:v>6.43</c:v>
                </c:pt>
                <c:pt idx="97">
                  <c:v>6.43</c:v>
                </c:pt>
                <c:pt idx="98">
                  <c:v>6.43</c:v>
                </c:pt>
                <c:pt idx="99">
                  <c:v>6.42</c:v>
                </c:pt>
                <c:pt idx="100" formatCode="General">
                  <c:v>6.43</c:v>
                </c:pt>
                <c:pt idx="101" formatCode="General">
                  <c:v>6.43</c:v>
                </c:pt>
                <c:pt idx="102" formatCode="General">
                  <c:v>6.43</c:v>
                </c:pt>
                <c:pt idx="103" formatCode="General">
                  <c:v>6.43</c:v>
                </c:pt>
                <c:pt idx="104" formatCode="General">
                  <c:v>6.43</c:v>
                </c:pt>
                <c:pt idx="105" formatCode="General">
                  <c:v>6.43</c:v>
                </c:pt>
                <c:pt idx="106" formatCode="General">
                  <c:v>6.43</c:v>
                </c:pt>
                <c:pt idx="107" formatCode="General">
                  <c:v>6.43</c:v>
                </c:pt>
                <c:pt idx="108" formatCode="General">
                  <c:v>6.43</c:v>
                </c:pt>
                <c:pt idx="109" formatCode="General">
                  <c:v>6.43</c:v>
                </c:pt>
                <c:pt idx="110" formatCode="General">
                  <c:v>6.43</c:v>
                </c:pt>
                <c:pt idx="111" formatCode="General">
                  <c:v>6.43</c:v>
                </c:pt>
                <c:pt idx="112" formatCode="General">
                  <c:v>6.43</c:v>
                </c:pt>
                <c:pt idx="113" formatCode="General">
                  <c:v>6.44</c:v>
                </c:pt>
                <c:pt idx="114" formatCode="General">
                  <c:v>6.43</c:v>
                </c:pt>
                <c:pt idx="115" formatCode="General">
                  <c:v>6.44</c:v>
                </c:pt>
                <c:pt idx="116" formatCode="General">
                  <c:v>6.43</c:v>
                </c:pt>
                <c:pt idx="117" formatCode="General">
                  <c:v>6.44</c:v>
                </c:pt>
                <c:pt idx="118" formatCode="General">
                  <c:v>6.44</c:v>
                </c:pt>
                <c:pt idx="119" formatCode="General">
                  <c:v>6.44</c:v>
                </c:pt>
                <c:pt idx="120" formatCode="General">
                  <c:v>6.44</c:v>
                </c:pt>
                <c:pt idx="121" formatCode="General">
                  <c:v>6.44</c:v>
                </c:pt>
                <c:pt idx="122" formatCode="General">
                  <c:v>6.44</c:v>
                </c:pt>
                <c:pt idx="123" formatCode="General">
                  <c:v>6.44</c:v>
                </c:pt>
                <c:pt idx="124" formatCode="General">
                  <c:v>6.43</c:v>
                </c:pt>
                <c:pt idx="125" formatCode="General">
                  <c:v>6.44</c:v>
                </c:pt>
                <c:pt idx="126" formatCode="General">
                  <c:v>6.44</c:v>
                </c:pt>
                <c:pt idx="127" formatCode="General">
                  <c:v>6.44</c:v>
                </c:pt>
                <c:pt idx="128" formatCode="General">
                  <c:v>6.44</c:v>
                </c:pt>
                <c:pt idx="129" formatCode="General">
                  <c:v>6.44</c:v>
                </c:pt>
                <c:pt idx="130" formatCode="General">
                  <c:v>6.45</c:v>
                </c:pt>
                <c:pt idx="131" formatCode="General">
                  <c:v>6.45</c:v>
                </c:pt>
                <c:pt idx="132" formatCode="General">
                  <c:v>6.45</c:v>
                </c:pt>
              </c:numCache>
            </c:numRef>
          </c:yVal>
          <c:smooth val="1"/>
        </c:ser>
        <c:ser>
          <c:idx val="2"/>
          <c:order val="2"/>
          <c:tx>
            <c:v>próg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(badanie!$C$3,badanie!$C$135)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badanie!$P$1:$P$2</c:f>
              <c:numCache>
                <c:formatCode>General</c:formatCode>
                <c:ptCount val="2"/>
                <c:pt idx="0">
                  <c:v>6.45</c:v>
                </c:pt>
                <c:pt idx="1">
                  <c:v>6.45</c:v>
                </c:pt>
              </c:numCache>
            </c:numRef>
          </c:yVal>
          <c:smooth val="1"/>
        </c:ser>
        <c:axId val="80520704"/>
        <c:axId val="80522624"/>
      </c:scatterChart>
      <c:valAx>
        <c:axId val="80520704"/>
        <c:scaling>
          <c:orientation val="minMax"/>
          <c:max val="12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[min]</a:t>
                </a:r>
              </a:p>
            </c:rich>
          </c:tx>
          <c:layout>
            <c:manualLayout>
              <c:xMode val="edge"/>
              <c:yMode val="edge"/>
              <c:x val="0.92021015761821368"/>
              <c:y val="0.87016202974628176"/>
            </c:manualLayout>
          </c:layout>
        </c:title>
        <c:numFmt formatCode="#,##0" sourceLinked="0"/>
        <c:tickLblPos val="nextTo"/>
        <c:spPr>
          <a:ln>
            <a:tailEnd type="triangle"/>
          </a:ln>
        </c:spPr>
        <c:crossAx val="80522624"/>
        <c:crosses val="autoZero"/>
        <c:crossBetween val="midCat"/>
      </c:valAx>
      <c:valAx>
        <c:axId val="80522624"/>
        <c:scaling>
          <c:orientation val="minMax"/>
          <c:max val="6.5"/>
          <c:min val="4.5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U [V]</a:t>
                </a:r>
              </a:p>
            </c:rich>
          </c:tx>
          <c:layout>
            <c:manualLayout>
              <c:xMode val="edge"/>
              <c:yMode val="edge"/>
              <c:x val="7.2387624051372099E-2"/>
              <c:y val="4.031605424321974E-2"/>
            </c:manualLayout>
          </c:layout>
        </c:title>
        <c:numFmt formatCode="#,##0.00" sourceLinked="0"/>
        <c:tickLblPos val="nextTo"/>
        <c:spPr>
          <a:ln>
            <a:tailEnd type="triangle"/>
          </a:ln>
        </c:spPr>
        <c:crossAx val="8052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7912434325744315"/>
          <c:y val="1.3313035870516186E-2"/>
          <c:w val="0.50645650904845296"/>
          <c:h val="0.10332773403324584"/>
        </c:manualLayout>
      </c:layout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7.68494743761233E-2"/>
          <c:y val="0.12084499854184894"/>
          <c:w val="0.8226229251991487"/>
          <c:h val="0.75192876932050301"/>
        </c:manualLayout>
      </c:layout>
      <c:scatterChart>
        <c:scatterStyle val="lineMarker"/>
        <c:ser>
          <c:idx val="2"/>
          <c:order val="0"/>
          <c:tx>
            <c:strRef>
              <c:f>badanie!$F$2</c:f>
              <c:strCache>
                <c:ptCount val="1"/>
                <c:pt idx="0">
                  <c:v>ΔU</c:v>
                </c:pt>
              </c:strCache>
            </c:strRef>
          </c:tx>
          <c:marker>
            <c:symbol val="none"/>
          </c:marker>
          <c:xVal>
            <c:numRef>
              <c:f>badanie!$C$3:$C$135</c:f>
              <c:numCache>
                <c:formatCode>General</c:formatCode>
                <c:ptCount val="133"/>
                <c:pt idx="0">
                  <c:v>0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87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94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101</c:v>
                </c:pt>
                <c:pt idx="57">
                  <c:v>101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111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</c:numCache>
            </c:numRef>
          </c:xVal>
          <c:yVal>
            <c:numRef>
              <c:f>badanie!$F$3:$F$135</c:f>
              <c:numCache>
                <c:formatCode>0.00</c:formatCode>
                <c:ptCount val="133"/>
                <c:pt idx="0">
                  <c:v>0.27000000000000046</c:v>
                </c:pt>
                <c:pt idx="1">
                  <c:v>0.12999999999999989</c:v>
                </c:pt>
                <c:pt idx="2">
                  <c:v>0.19000000000000039</c:v>
                </c:pt>
                <c:pt idx="3">
                  <c:v>0.20000000000000018</c:v>
                </c:pt>
                <c:pt idx="4">
                  <c:v>0.17999999999999972</c:v>
                </c:pt>
                <c:pt idx="5">
                  <c:v>0.19999999999999929</c:v>
                </c:pt>
                <c:pt idx="6">
                  <c:v>0.1899999999999995</c:v>
                </c:pt>
                <c:pt idx="7">
                  <c:v>0.20000000000000018</c:v>
                </c:pt>
                <c:pt idx="8">
                  <c:v>0.20000000000000018</c:v>
                </c:pt>
                <c:pt idx="9">
                  <c:v>0.20000000000000018</c:v>
                </c:pt>
                <c:pt idx="10">
                  <c:v>0.20000000000000018</c:v>
                </c:pt>
                <c:pt idx="11">
                  <c:v>0.20000000000000018</c:v>
                </c:pt>
                <c:pt idx="12">
                  <c:v>0.19000000000000039</c:v>
                </c:pt>
                <c:pt idx="13">
                  <c:v>0.19000000000000039</c:v>
                </c:pt>
                <c:pt idx="14">
                  <c:v>0.19000000000000039</c:v>
                </c:pt>
                <c:pt idx="15">
                  <c:v>0.20000000000000018</c:v>
                </c:pt>
                <c:pt idx="16">
                  <c:v>0.19000000000000039</c:v>
                </c:pt>
                <c:pt idx="17">
                  <c:v>0.20999999999999996</c:v>
                </c:pt>
                <c:pt idx="18">
                  <c:v>0.19000000000000039</c:v>
                </c:pt>
                <c:pt idx="19">
                  <c:v>0.20000000000000018</c:v>
                </c:pt>
                <c:pt idx="20">
                  <c:v>0.1899999999999995</c:v>
                </c:pt>
                <c:pt idx="21">
                  <c:v>0.20000000000000018</c:v>
                </c:pt>
                <c:pt idx="22">
                  <c:v>0.20000000000000018</c:v>
                </c:pt>
                <c:pt idx="23">
                  <c:v>0.20000000000000018</c:v>
                </c:pt>
                <c:pt idx="24">
                  <c:v>0.19999999999999929</c:v>
                </c:pt>
                <c:pt idx="25">
                  <c:v>0.20999999999999996</c:v>
                </c:pt>
                <c:pt idx="26">
                  <c:v>0.19999999999999929</c:v>
                </c:pt>
                <c:pt idx="27">
                  <c:v>0.19999999999999929</c:v>
                </c:pt>
                <c:pt idx="28">
                  <c:v>0.19999999999999929</c:v>
                </c:pt>
                <c:pt idx="29">
                  <c:v>0.19999999999999929</c:v>
                </c:pt>
                <c:pt idx="30">
                  <c:v>0.19999999999999929</c:v>
                </c:pt>
                <c:pt idx="31">
                  <c:v>0.20000000000000018</c:v>
                </c:pt>
                <c:pt idx="32">
                  <c:v>0.20000000000000018</c:v>
                </c:pt>
                <c:pt idx="33">
                  <c:v>0.20999999999999996</c:v>
                </c:pt>
                <c:pt idx="34">
                  <c:v>0.20000000000000018</c:v>
                </c:pt>
                <c:pt idx="35">
                  <c:v>0.20000000000000018</c:v>
                </c:pt>
                <c:pt idx="36">
                  <c:v>0.20999999999999996</c:v>
                </c:pt>
                <c:pt idx="37">
                  <c:v>0.20999999999999996</c:v>
                </c:pt>
                <c:pt idx="38">
                  <c:v>0.19000000000000039</c:v>
                </c:pt>
                <c:pt idx="39">
                  <c:v>0.20000000000000018</c:v>
                </c:pt>
                <c:pt idx="40">
                  <c:v>0.20000000000000018</c:v>
                </c:pt>
                <c:pt idx="41">
                  <c:v>0.19000000000000039</c:v>
                </c:pt>
                <c:pt idx="42">
                  <c:v>0.20000000000000018</c:v>
                </c:pt>
                <c:pt idx="43">
                  <c:v>0.20000000000000018</c:v>
                </c:pt>
                <c:pt idx="44">
                  <c:v>0.20000000000000018</c:v>
                </c:pt>
                <c:pt idx="45">
                  <c:v>0.20000000000000018</c:v>
                </c:pt>
                <c:pt idx="46">
                  <c:v>0.20000000000000018</c:v>
                </c:pt>
                <c:pt idx="47">
                  <c:v>0.20000000000000018</c:v>
                </c:pt>
                <c:pt idx="48">
                  <c:v>0.20000000000000018</c:v>
                </c:pt>
                <c:pt idx="49">
                  <c:v>0.19000000000000039</c:v>
                </c:pt>
                <c:pt idx="50">
                  <c:v>0.20000000000000018</c:v>
                </c:pt>
                <c:pt idx="51">
                  <c:v>0.19000000000000039</c:v>
                </c:pt>
                <c:pt idx="52">
                  <c:v>0.17999999999999972</c:v>
                </c:pt>
                <c:pt idx="53">
                  <c:v>0.20000000000000018</c:v>
                </c:pt>
                <c:pt idx="54">
                  <c:v>0.20000000000000018</c:v>
                </c:pt>
                <c:pt idx="55">
                  <c:v>0.20000000000000018</c:v>
                </c:pt>
                <c:pt idx="56">
                  <c:v>0.19000000000000039</c:v>
                </c:pt>
                <c:pt idx="57">
                  <c:v>0.20000000000000018</c:v>
                </c:pt>
                <c:pt idx="58">
                  <c:v>0.20000000000000018</c:v>
                </c:pt>
                <c:pt idx="59">
                  <c:v>0.20000000000000018</c:v>
                </c:pt>
                <c:pt idx="60">
                  <c:v>0.20000000000000018</c:v>
                </c:pt>
                <c:pt idx="61">
                  <c:v>0.20000000000000018</c:v>
                </c:pt>
                <c:pt idx="62">
                  <c:v>0.20999999999999996</c:v>
                </c:pt>
                <c:pt idx="63">
                  <c:v>0.20000000000000018</c:v>
                </c:pt>
                <c:pt idx="64">
                  <c:v>0.20000000000000018</c:v>
                </c:pt>
                <c:pt idx="65">
                  <c:v>0.19000000000000039</c:v>
                </c:pt>
                <c:pt idx="66">
                  <c:v>0.20000000000000018</c:v>
                </c:pt>
                <c:pt idx="67">
                  <c:v>0.20000000000000018</c:v>
                </c:pt>
                <c:pt idx="68">
                  <c:v>0.20000000000000018</c:v>
                </c:pt>
                <c:pt idx="69">
                  <c:v>0.20000000000000018</c:v>
                </c:pt>
                <c:pt idx="70">
                  <c:v>0.19000000000000039</c:v>
                </c:pt>
                <c:pt idx="71">
                  <c:v>0.20000000000000018</c:v>
                </c:pt>
                <c:pt idx="72">
                  <c:v>0.20000000000000018</c:v>
                </c:pt>
                <c:pt idx="73">
                  <c:v>0.20000000000000018</c:v>
                </c:pt>
                <c:pt idx="74">
                  <c:v>0.20000000000000018</c:v>
                </c:pt>
                <c:pt idx="75">
                  <c:v>0.19999999999999929</c:v>
                </c:pt>
                <c:pt idx="76">
                  <c:v>0.20000000000000018</c:v>
                </c:pt>
                <c:pt idx="77">
                  <c:v>0.19999999999999929</c:v>
                </c:pt>
                <c:pt idx="78">
                  <c:v>0.19999999999999929</c:v>
                </c:pt>
                <c:pt idx="79">
                  <c:v>0.19999999999999929</c:v>
                </c:pt>
                <c:pt idx="80">
                  <c:v>0.19999999999999929</c:v>
                </c:pt>
                <c:pt idx="81">
                  <c:v>0.19999999999999929</c:v>
                </c:pt>
                <c:pt idx="82">
                  <c:v>0.19999999999999929</c:v>
                </c:pt>
                <c:pt idx="83">
                  <c:v>0.20000000000000018</c:v>
                </c:pt>
                <c:pt idx="84">
                  <c:v>0.19999999999999929</c:v>
                </c:pt>
                <c:pt idx="85">
                  <c:v>0.19999999999999929</c:v>
                </c:pt>
                <c:pt idx="86">
                  <c:v>0.19999999999999929</c:v>
                </c:pt>
                <c:pt idx="87">
                  <c:v>0.1899999999999995</c:v>
                </c:pt>
                <c:pt idx="88">
                  <c:v>0.19999999999999929</c:v>
                </c:pt>
                <c:pt idx="89">
                  <c:v>0.19999999999999929</c:v>
                </c:pt>
                <c:pt idx="90">
                  <c:v>0.19999999999999929</c:v>
                </c:pt>
                <c:pt idx="91">
                  <c:v>0.19999999999999929</c:v>
                </c:pt>
                <c:pt idx="92">
                  <c:v>0.19999999999999929</c:v>
                </c:pt>
                <c:pt idx="93">
                  <c:v>0.19999999999999929</c:v>
                </c:pt>
                <c:pt idx="94">
                  <c:v>0.19999999999999929</c:v>
                </c:pt>
                <c:pt idx="95">
                  <c:v>0.19999999999999929</c:v>
                </c:pt>
                <c:pt idx="96">
                  <c:v>0.19999999999999929</c:v>
                </c:pt>
                <c:pt idx="97">
                  <c:v>0.19999999999999929</c:v>
                </c:pt>
                <c:pt idx="98">
                  <c:v>0.19999999999999929</c:v>
                </c:pt>
                <c:pt idx="99">
                  <c:v>0.1899999999999995</c:v>
                </c:pt>
                <c:pt idx="100">
                  <c:v>0.19999999999999929</c:v>
                </c:pt>
                <c:pt idx="101">
                  <c:v>0.19999999999999929</c:v>
                </c:pt>
                <c:pt idx="102">
                  <c:v>0.19999999999999929</c:v>
                </c:pt>
                <c:pt idx="103">
                  <c:v>0.19999999999999929</c:v>
                </c:pt>
                <c:pt idx="104">
                  <c:v>0.19999999999999929</c:v>
                </c:pt>
                <c:pt idx="105">
                  <c:v>0.19999999999999929</c:v>
                </c:pt>
                <c:pt idx="106">
                  <c:v>0.19999999999999929</c:v>
                </c:pt>
                <c:pt idx="107">
                  <c:v>0.19999999999999929</c:v>
                </c:pt>
                <c:pt idx="108">
                  <c:v>0.19999999999999929</c:v>
                </c:pt>
                <c:pt idx="109">
                  <c:v>0.19999999999999929</c:v>
                </c:pt>
                <c:pt idx="110">
                  <c:v>0.19999999999999929</c:v>
                </c:pt>
                <c:pt idx="111">
                  <c:v>0.19999999999999929</c:v>
                </c:pt>
                <c:pt idx="112">
                  <c:v>0.19999999999999929</c:v>
                </c:pt>
                <c:pt idx="113">
                  <c:v>0.20999999999999996</c:v>
                </c:pt>
                <c:pt idx="114">
                  <c:v>0.19999999999999929</c:v>
                </c:pt>
                <c:pt idx="115">
                  <c:v>0.20999999999999996</c:v>
                </c:pt>
                <c:pt idx="116">
                  <c:v>0.19999999999999929</c:v>
                </c:pt>
                <c:pt idx="117">
                  <c:v>0.20999999999999996</c:v>
                </c:pt>
                <c:pt idx="118">
                  <c:v>0.20000000000000018</c:v>
                </c:pt>
                <c:pt idx="119">
                  <c:v>0.20000000000000018</c:v>
                </c:pt>
                <c:pt idx="120">
                  <c:v>0.20000000000000018</c:v>
                </c:pt>
                <c:pt idx="121">
                  <c:v>0.20000000000000018</c:v>
                </c:pt>
                <c:pt idx="122">
                  <c:v>0.20000000000000018</c:v>
                </c:pt>
                <c:pt idx="123">
                  <c:v>0.20000000000000018</c:v>
                </c:pt>
                <c:pt idx="124">
                  <c:v>0.1899999999999995</c:v>
                </c:pt>
                <c:pt idx="125">
                  <c:v>0.20000000000000018</c:v>
                </c:pt>
                <c:pt idx="126">
                  <c:v>0.20000000000000018</c:v>
                </c:pt>
                <c:pt idx="127">
                  <c:v>0.20000000000000018</c:v>
                </c:pt>
                <c:pt idx="128">
                  <c:v>0.20000000000000018</c:v>
                </c:pt>
                <c:pt idx="129">
                  <c:v>0.20000000000000018</c:v>
                </c:pt>
                <c:pt idx="130">
                  <c:v>0.20999999999999996</c:v>
                </c:pt>
                <c:pt idx="131">
                  <c:v>0.20000000000000018</c:v>
                </c:pt>
                <c:pt idx="132">
                  <c:v>0.20000000000000018</c:v>
                </c:pt>
              </c:numCache>
            </c:numRef>
          </c:yVal>
        </c:ser>
        <c:axId val="80538624"/>
        <c:axId val="80700544"/>
      </c:scatterChart>
      <c:valAx>
        <c:axId val="80538624"/>
        <c:scaling>
          <c:orientation val="minMax"/>
          <c:max val="12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[min]</a:t>
                </a:r>
              </a:p>
            </c:rich>
          </c:tx>
          <c:layout>
            <c:manualLayout>
              <c:xMode val="edge"/>
              <c:yMode val="edge"/>
              <c:x val="0.92021015761821368"/>
              <c:y val="0.88793963254593244"/>
            </c:manualLayout>
          </c:layout>
        </c:title>
        <c:numFmt formatCode="#,##0" sourceLinked="0"/>
        <c:tickLblPos val="nextTo"/>
        <c:spPr>
          <a:ln>
            <a:tailEnd type="triangle"/>
          </a:ln>
        </c:spPr>
        <c:crossAx val="80700544"/>
        <c:crosses val="autoZero"/>
        <c:crossBetween val="midCat"/>
      </c:valAx>
      <c:valAx>
        <c:axId val="80700544"/>
        <c:scaling>
          <c:orientation val="minMax"/>
          <c:max val="0.30000000000000004"/>
          <c:min val="0.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000" b="1" i="0" u="none" strike="noStrike" baseline="0"/>
                  <a:t>ΔU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7.238762405137214E-2"/>
              <c:y val="4.0316054243219782E-2"/>
            </c:manualLayout>
          </c:layout>
        </c:title>
        <c:numFmt formatCode="#,##0.00" sourceLinked="0"/>
        <c:tickLblPos val="nextTo"/>
        <c:spPr>
          <a:ln>
            <a:tailEnd type="triangle"/>
          </a:ln>
        </c:spPr>
        <c:crossAx val="80538624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68494743761233E-2"/>
          <c:y val="0.12084499854184894"/>
          <c:w val="0.89122385095908541"/>
          <c:h val="0.73415083114610669"/>
        </c:manualLayout>
      </c:layout>
      <c:scatterChart>
        <c:scatterStyle val="smoothMarker"/>
        <c:ser>
          <c:idx val="0"/>
          <c:order val="0"/>
          <c:tx>
            <c:strRef>
              <c:f>badanie!$D$2</c:f>
              <c:strCache>
                <c:ptCount val="1"/>
                <c:pt idx="0">
                  <c:v>LM-806</c:v>
                </c:pt>
              </c:strCache>
            </c:strRef>
          </c:tx>
          <c:marker>
            <c:symbol val="none"/>
          </c:marker>
          <c:xVal>
            <c:numRef>
              <c:f>badanie!$A$3:$A$135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badanie!$D$3:$D$135</c:f>
              <c:numCache>
                <c:formatCode>0.00</c:formatCode>
                <c:ptCount val="133"/>
                <c:pt idx="0">
                  <c:v>4.93</c:v>
                </c:pt>
                <c:pt idx="1">
                  <c:v>6.17</c:v>
                </c:pt>
                <c:pt idx="2">
                  <c:v>6.13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6.16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  <c:pt idx="10">
                  <c:v>6.16</c:v>
                </c:pt>
                <c:pt idx="11">
                  <c:v>6.17</c:v>
                </c:pt>
                <c:pt idx="12">
                  <c:v>6.17</c:v>
                </c:pt>
                <c:pt idx="13">
                  <c:v>6.17</c:v>
                </c:pt>
                <c:pt idx="14">
                  <c:v>6.18</c:v>
                </c:pt>
                <c:pt idx="15">
                  <c:v>6.17</c:v>
                </c:pt>
                <c:pt idx="16">
                  <c:v>6.18</c:v>
                </c:pt>
                <c:pt idx="17">
                  <c:v>6.17</c:v>
                </c:pt>
                <c:pt idx="18">
                  <c:v>6.18</c:v>
                </c:pt>
                <c:pt idx="19">
                  <c:v>6.18</c:v>
                </c:pt>
                <c:pt idx="20">
                  <c:v>6.19</c:v>
                </c:pt>
                <c:pt idx="21">
                  <c:v>6.18</c:v>
                </c:pt>
                <c:pt idx="22">
                  <c:v>6.18</c:v>
                </c:pt>
                <c:pt idx="23">
                  <c:v>6.18</c:v>
                </c:pt>
                <c:pt idx="24">
                  <c:v>6.19</c:v>
                </c:pt>
                <c:pt idx="25">
                  <c:v>6.18</c:v>
                </c:pt>
                <c:pt idx="26">
                  <c:v>6.19</c:v>
                </c:pt>
                <c:pt idx="27">
                  <c:v>6.19</c:v>
                </c:pt>
                <c:pt idx="28">
                  <c:v>6.19</c:v>
                </c:pt>
                <c:pt idx="29">
                  <c:v>6.19</c:v>
                </c:pt>
                <c:pt idx="30">
                  <c:v>6.19</c:v>
                </c:pt>
                <c:pt idx="31">
                  <c:v>6.2</c:v>
                </c:pt>
                <c:pt idx="32">
                  <c:v>6.2</c:v>
                </c:pt>
                <c:pt idx="33">
                  <c:v>6.2</c:v>
                </c:pt>
                <c:pt idx="34">
                  <c:v>6.21</c:v>
                </c:pt>
                <c:pt idx="35">
                  <c:v>6.2</c:v>
                </c:pt>
                <c:pt idx="36">
                  <c:v>6.2</c:v>
                </c:pt>
                <c:pt idx="37">
                  <c:v>6.2</c:v>
                </c:pt>
                <c:pt idx="38">
                  <c:v>6.21</c:v>
                </c:pt>
                <c:pt idx="39">
                  <c:v>6.21</c:v>
                </c:pt>
                <c:pt idx="40">
                  <c:v>6.21</c:v>
                </c:pt>
                <c:pt idx="41">
                  <c:v>6.21</c:v>
                </c:pt>
                <c:pt idx="42">
                  <c:v>6.21</c:v>
                </c:pt>
                <c:pt idx="43">
                  <c:v>6.21</c:v>
                </c:pt>
                <c:pt idx="44">
                  <c:v>6.21</c:v>
                </c:pt>
                <c:pt idx="45">
                  <c:v>6.21</c:v>
                </c:pt>
                <c:pt idx="46">
                  <c:v>6.21</c:v>
                </c:pt>
                <c:pt idx="47">
                  <c:v>6.21</c:v>
                </c:pt>
                <c:pt idx="48">
                  <c:v>6.21</c:v>
                </c:pt>
                <c:pt idx="49">
                  <c:v>6.21</c:v>
                </c:pt>
                <c:pt idx="50">
                  <c:v>6.2</c:v>
                </c:pt>
                <c:pt idx="51">
                  <c:v>6.21</c:v>
                </c:pt>
                <c:pt idx="52">
                  <c:v>6.2</c:v>
                </c:pt>
                <c:pt idx="53">
                  <c:v>6.2</c:v>
                </c:pt>
                <c:pt idx="54">
                  <c:v>6.21</c:v>
                </c:pt>
                <c:pt idx="55">
                  <c:v>6.2</c:v>
                </c:pt>
                <c:pt idx="56">
                  <c:v>6.21</c:v>
                </c:pt>
                <c:pt idx="57">
                  <c:v>6.21</c:v>
                </c:pt>
                <c:pt idx="58">
                  <c:v>6.21</c:v>
                </c:pt>
                <c:pt idx="59">
                  <c:v>6.22</c:v>
                </c:pt>
                <c:pt idx="60">
                  <c:v>6.21</c:v>
                </c:pt>
                <c:pt idx="61">
                  <c:v>6.22</c:v>
                </c:pt>
                <c:pt idx="62">
                  <c:v>6.21</c:v>
                </c:pt>
                <c:pt idx="63">
                  <c:v>6.22</c:v>
                </c:pt>
                <c:pt idx="64">
                  <c:v>6.22</c:v>
                </c:pt>
                <c:pt idx="65">
                  <c:v>6.22</c:v>
                </c:pt>
                <c:pt idx="66">
                  <c:v>6.22</c:v>
                </c:pt>
                <c:pt idx="67">
                  <c:v>6.22</c:v>
                </c:pt>
                <c:pt idx="68">
                  <c:v>6.22</c:v>
                </c:pt>
                <c:pt idx="69">
                  <c:v>6.22</c:v>
                </c:pt>
                <c:pt idx="70">
                  <c:v>6.22</c:v>
                </c:pt>
                <c:pt idx="71">
                  <c:v>6.22</c:v>
                </c:pt>
                <c:pt idx="72">
                  <c:v>6.22</c:v>
                </c:pt>
                <c:pt idx="73">
                  <c:v>6.22</c:v>
                </c:pt>
                <c:pt idx="74">
                  <c:v>6.22</c:v>
                </c:pt>
                <c:pt idx="75">
                  <c:v>6.23</c:v>
                </c:pt>
                <c:pt idx="76">
                  <c:v>6.22</c:v>
                </c:pt>
                <c:pt idx="77">
                  <c:v>6.23</c:v>
                </c:pt>
                <c:pt idx="78">
                  <c:v>6.23</c:v>
                </c:pt>
                <c:pt idx="79">
                  <c:v>6.23</c:v>
                </c:pt>
                <c:pt idx="80">
                  <c:v>6.23</c:v>
                </c:pt>
                <c:pt idx="81">
                  <c:v>6.23</c:v>
                </c:pt>
                <c:pt idx="82">
                  <c:v>6.23</c:v>
                </c:pt>
                <c:pt idx="83">
                  <c:v>6.22</c:v>
                </c:pt>
                <c:pt idx="84">
                  <c:v>6.23</c:v>
                </c:pt>
                <c:pt idx="85">
                  <c:v>6.23</c:v>
                </c:pt>
                <c:pt idx="86">
                  <c:v>6.23</c:v>
                </c:pt>
                <c:pt idx="87">
                  <c:v>6.23</c:v>
                </c:pt>
                <c:pt idx="88">
                  <c:v>6.23</c:v>
                </c:pt>
                <c:pt idx="89">
                  <c:v>6.23</c:v>
                </c:pt>
                <c:pt idx="90">
                  <c:v>6.23</c:v>
                </c:pt>
                <c:pt idx="91">
                  <c:v>6.23</c:v>
                </c:pt>
                <c:pt idx="92">
                  <c:v>6.23</c:v>
                </c:pt>
                <c:pt idx="93">
                  <c:v>6.23</c:v>
                </c:pt>
                <c:pt idx="94">
                  <c:v>6.23</c:v>
                </c:pt>
                <c:pt idx="95">
                  <c:v>6.23</c:v>
                </c:pt>
                <c:pt idx="96">
                  <c:v>6.23</c:v>
                </c:pt>
                <c:pt idx="97">
                  <c:v>6.23</c:v>
                </c:pt>
                <c:pt idx="98">
                  <c:v>6.23</c:v>
                </c:pt>
                <c:pt idx="99">
                  <c:v>6.23</c:v>
                </c:pt>
                <c:pt idx="100" formatCode="General">
                  <c:v>6.23</c:v>
                </c:pt>
                <c:pt idx="101" formatCode="General">
                  <c:v>6.23</c:v>
                </c:pt>
                <c:pt idx="102" formatCode="General">
                  <c:v>6.23</c:v>
                </c:pt>
                <c:pt idx="103" formatCode="General">
                  <c:v>6.23</c:v>
                </c:pt>
                <c:pt idx="104" formatCode="General">
                  <c:v>6.23</c:v>
                </c:pt>
                <c:pt idx="105" formatCode="General">
                  <c:v>6.23</c:v>
                </c:pt>
                <c:pt idx="106" formatCode="General">
                  <c:v>6.23</c:v>
                </c:pt>
                <c:pt idx="107" formatCode="General">
                  <c:v>6.23</c:v>
                </c:pt>
                <c:pt idx="108" formatCode="General">
                  <c:v>6.23</c:v>
                </c:pt>
                <c:pt idx="109" formatCode="General">
                  <c:v>6.23</c:v>
                </c:pt>
                <c:pt idx="110" formatCode="General">
                  <c:v>6.23</c:v>
                </c:pt>
                <c:pt idx="111" formatCode="General">
                  <c:v>6.23</c:v>
                </c:pt>
                <c:pt idx="112" formatCode="General">
                  <c:v>6.23</c:v>
                </c:pt>
                <c:pt idx="113" formatCode="General">
                  <c:v>6.23</c:v>
                </c:pt>
                <c:pt idx="114" formatCode="General">
                  <c:v>6.23</c:v>
                </c:pt>
                <c:pt idx="115" formatCode="General">
                  <c:v>6.23</c:v>
                </c:pt>
                <c:pt idx="116" formatCode="General">
                  <c:v>6.23</c:v>
                </c:pt>
                <c:pt idx="117" formatCode="General">
                  <c:v>6.23</c:v>
                </c:pt>
                <c:pt idx="118" formatCode="General">
                  <c:v>6.24</c:v>
                </c:pt>
                <c:pt idx="119" formatCode="General">
                  <c:v>6.24</c:v>
                </c:pt>
                <c:pt idx="120" formatCode="General">
                  <c:v>6.24</c:v>
                </c:pt>
                <c:pt idx="121" formatCode="General">
                  <c:v>6.24</c:v>
                </c:pt>
                <c:pt idx="122" formatCode="General">
                  <c:v>6.24</c:v>
                </c:pt>
                <c:pt idx="123" formatCode="General">
                  <c:v>6.24</c:v>
                </c:pt>
                <c:pt idx="124" formatCode="General">
                  <c:v>6.24</c:v>
                </c:pt>
                <c:pt idx="125" formatCode="General">
                  <c:v>6.24</c:v>
                </c:pt>
                <c:pt idx="126" formatCode="General">
                  <c:v>6.24</c:v>
                </c:pt>
                <c:pt idx="127" formatCode="General">
                  <c:v>6.24</c:v>
                </c:pt>
                <c:pt idx="128" formatCode="General">
                  <c:v>6.24</c:v>
                </c:pt>
                <c:pt idx="129" formatCode="General">
                  <c:v>6.24</c:v>
                </c:pt>
                <c:pt idx="130" formatCode="General">
                  <c:v>6.24</c:v>
                </c:pt>
                <c:pt idx="131" formatCode="General">
                  <c:v>6.25</c:v>
                </c:pt>
                <c:pt idx="132" formatCode="General">
                  <c:v>6.25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badanie!$E$2</c:f>
              <c:strCache>
                <c:ptCount val="1"/>
                <c:pt idx="0">
                  <c:v>Intel Galileo</c:v>
                </c:pt>
              </c:strCache>
            </c:strRef>
          </c:tx>
          <c:marker>
            <c:symbol val="none"/>
          </c:marker>
          <c:xVal>
            <c:numRef>
              <c:f>badanie!$A$3:$A$135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badanie!$E$3:$E$135</c:f>
              <c:numCache>
                <c:formatCode>0.00</c:formatCode>
                <c:ptCount val="133"/>
                <c:pt idx="0">
                  <c:v>5.2</c:v>
                </c:pt>
                <c:pt idx="1">
                  <c:v>6.3</c:v>
                </c:pt>
                <c:pt idx="2">
                  <c:v>6.32</c:v>
                </c:pt>
                <c:pt idx="3">
                  <c:v>6.34</c:v>
                </c:pt>
                <c:pt idx="4">
                  <c:v>6.33</c:v>
                </c:pt>
                <c:pt idx="5">
                  <c:v>6.35</c:v>
                </c:pt>
                <c:pt idx="6">
                  <c:v>6.35</c:v>
                </c:pt>
                <c:pt idx="7">
                  <c:v>6.36</c:v>
                </c:pt>
                <c:pt idx="8">
                  <c:v>6.36</c:v>
                </c:pt>
                <c:pt idx="9">
                  <c:v>6.36</c:v>
                </c:pt>
                <c:pt idx="10">
                  <c:v>6.36</c:v>
                </c:pt>
                <c:pt idx="11">
                  <c:v>6.37</c:v>
                </c:pt>
                <c:pt idx="12">
                  <c:v>6.36</c:v>
                </c:pt>
                <c:pt idx="13">
                  <c:v>6.36</c:v>
                </c:pt>
                <c:pt idx="14">
                  <c:v>6.37</c:v>
                </c:pt>
                <c:pt idx="15">
                  <c:v>6.37</c:v>
                </c:pt>
                <c:pt idx="16">
                  <c:v>6.37</c:v>
                </c:pt>
                <c:pt idx="17">
                  <c:v>6.38</c:v>
                </c:pt>
                <c:pt idx="18">
                  <c:v>6.37</c:v>
                </c:pt>
                <c:pt idx="19">
                  <c:v>6.38</c:v>
                </c:pt>
                <c:pt idx="20">
                  <c:v>6.38</c:v>
                </c:pt>
                <c:pt idx="21">
                  <c:v>6.38</c:v>
                </c:pt>
                <c:pt idx="22">
                  <c:v>6.38</c:v>
                </c:pt>
                <c:pt idx="23">
                  <c:v>6.38</c:v>
                </c:pt>
                <c:pt idx="24">
                  <c:v>6.39</c:v>
                </c:pt>
                <c:pt idx="25">
                  <c:v>6.39</c:v>
                </c:pt>
                <c:pt idx="26">
                  <c:v>6.39</c:v>
                </c:pt>
                <c:pt idx="27">
                  <c:v>6.39</c:v>
                </c:pt>
                <c:pt idx="28">
                  <c:v>6.39</c:v>
                </c:pt>
                <c:pt idx="29">
                  <c:v>6.39</c:v>
                </c:pt>
                <c:pt idx="30">
                  <c:v>6.39</c:v>
                </c:pt>
                <c:pt idx="31">
                  <c:v>6.4</c:v>
                </c:pt>
                <c:pt idx="32">
                  <c:v>6.4</c:v>
                </c:pt>
                <c:pt idx="33">
                  <c:v>6.41</c:v>
                </c:pt>
                <c:pt idx="34">
                  <c:v>6.41</c:v>
                </c:pt>
                <c:pt idx="35">
                  <c:v>6.4</c:v>
                </c:pt>
                <c:pt idx="36">
                  <c:v>6.41</c:v>
                </c:pt>
                <c:pt idx="37">
                  <c:v>6.41</c:v>
                </c:pt>
                <c:pt idx="38">
                  <c:v>6.4</c:v>
                </c:pt>
                <c:pt idx="39">
                  <c:v>6.41</c:v>
                </c:pt>
                <c:pt idx="40">
                  <c:v>6.41</c:v>
                </c:pt>
                <c:pt idx="41">
                  <c:v>6.4</c:v>
                </c:pt>
                <c:pt idx="42">
                  <c:v>6.41</c:v>
                </c:pt>
                <c:pt idx="43">
                  <c:v>6.41</c:v>
                </c:pt>
                <c:pt idx="44">
                  <c:v>6.41</c:v>
                </c:pt>
                <c:pt idx="45">
                  <c:v>6.41</c:v>
                </c:pt>
                <c:pt idx="46">
                  <c:v>6.41</c:v>
                </c:pt>
                <c:pt idx="47">
                  <c:v>6.41</c:v>
                </c:pt>
                <c:pt idx="48">
                  <c:v>6.41</c:v>
                </c:pt>
                <c:pt idx="49">
                  <c:v>6.4</c:v>
                </c:pt>
                <c:pt idx="50">
                  <c:v>6.4</c:v>
                </c:pt>
                <c:pt idx="51">
                  <c:v>6.4</c:v>
                </c:pt>
                <c:pt idx="52">
                  <c:v>6.38</c:v>
                </c:pt>
                <c:pt idx="53">
                  <c:v>6.4</c:v>
                </c:pt>
                <c:pt idx="54">
                  <c:v>6.41</c:v>
                </c:pt>
                <c:pt idx="55">
                  <c:v>6.4</c:v>
                </c:pt>
                <c:pt idx="56">
                  <c:v>6.4</c:v>
                </c:pt>
                <c:pt idx="57">
                  <c:v>6.41</c:v>
                </c:pt>
                <c:pt idx="58">
                  <c:v>6.41</c:v>
                </c:pt>
                <c:pt idx="59">
                  <c:v>6.42</c:v>
                </c:pt>
                <c:pt idx="60">
                  <c:v>6.41</c:v>
                </c:pt>
                <c:pt idx="61">
                  <c:v>6.42</c:v>
                </c:pt>
                <c:pt idx="62">
                  <c:v>6.42</c:v>
                </c:pt>
                <c:pt idx="63">
                  <c:v>6.42</c:v>
                </c:pt>
                <c:pt idx="64">
                  <c:v>6.42</c:v>
                </c:pt>
                <c:pt idx="65">
                  <c:v>6.41</c:v>
                </c:pt>
                <c:pt idx="66">
                  <c:v>6.42</c:v>
                </c:pt>
                <c:pt idx="67">
                  <c:v>6.42</c:v>
                </c:pt>
                <c:pt idx="68">
                  <c:v>6.42</c:v>
                </c:pt>
                <c:pt idx="69">
                  <c:v>6.42</c:v>
                </c:pt>
                <c:pt idx="70">
                  <c:v>6.41</c:v>
                </c:pt>
                <c:pt idx="71">
                  <c:v>6.42</c:v>
                </c:pt>
                <c:pt idx="72">
                  <c:v>6.42</c:v>
                </c:pt>
                <c:pt idx="73">
                  <c:v>6.42</c:v>
                </c:pt>
                <c:pt idx="74">
                  <c:v>6.42</c:v>
                </c:pt>
                <c:pt idx="75">
                  <c:v>6.43</c:v>
                </c:pt>
                <c:pt idx="76">
                  <c:v>6.42</c:v>
                </c:pt>
                <c:pt idx="77">
                  <c:v>6.43</c:v>
                </c:pt>
                <c:pt idx="78">
                  <c:v>6.43</c:v>
                </c:pt>
                <c:pt idx="79">
                  <c:v>6.43</c:v>
                </c:pt>
                <c:pt idx="80">
                  <c:v>6.43</c:v>
                </c:pt>
                <c:pt idx="81">
                  <c:v>6.43</c:v>
                </c:pt>
                <c:pt idx="82">
                  <c:v>6.43</c:v>
                </c:pt>
                <c:pt idx="83">
                  <c:v>6.42</c:v>
                </c:pt>
                <c:pt idx="84">
                  <c:v>6.43</c:v>
                </c:pt>
                <c:pt idx="85">
                  <c:v>6.43</c:v>
                </c:pt>
                <c:pt idx="86">
                  <c:v>6.43</c:v>
                </c:pt>
                <c:pt idx="87">
                  <c:v>6.42</c:v>
                </c:pt>
                <c:pt idx="88">
                  <c:v>6.43</c:v>
                </c:pt>
                <c:pt idx="89">
                  <c:v>6.43</c:v>
                </c:pt>
                <c:pt idx="90">
                  <c:v>6.43</c:v>
                </c:pt>
                <c:pt idx="91">
                  <c:v>6.43</c:v>
                </c:pt>
                <c:pt idx="92">
                  <c:v>6.43</c:v>
                </c:pt>
                <c:pt idx="93">
                  <c:v>6.43</c:v>
                </c:pt>
                <c:pt idx="94">
                  <c:v>6.43</c:v>
                </c:pt>
                <c:pt idx="95">
                  <c:v>6.43</c:v>
                </c:pt>
                <c:pt idx="96">
                  <c:v>6.43</c:v>
                </c:pt>
                <c:pt idx="97">
                  <c:v>6.43</c:v>
                </c:pt>
                <c:pt idx="98">
                  <c:v>6.43</c:v>
                </c:pt>
                <c:pt idx="99">
                  <c:v>6.42</c:v>
                </c:pt>
                <c:pt idx="100" formatCode="General">
                  <c:v>6.43</c:v>
                </c:pt>
                <c:pt idx="101" formatCode="General">
                  <c:v>6.43</c:v>
                </c:pt>
                <c:pt idx="102" formatCode="General">
                  <c:v>6.43</c:v>
                </c:pt>
                <c:pt idx="103" formatCode="General">
                  <c:v>6.43</c:v>
                </c:pt>
                <c:pt idx="104" formatCode="General">
                  <c:v>6.43</c:v>
                </c:pt>
                <c:pt idx="105" formatCode="General">
                  <c:v>6.43</c:v>
                </c:pt>
                <c:pt idx="106" formatCode="General">
                  <c:v>6.43</c:v>
                </c:pt>
                <c:pt idx="107" formatCode="General">
                  <c:v>6.43</c:v>
                </c:pt>
                <c:pt idx="108" formatCode="General">
                  <c:v>6.43</c:v>
                </c:pt>
                <c:pt idx="109" formatCode="General">
                  <c:v>6.43</c:v>
                </c:pt>
                <c:pt idx="110" formatCode="General">
                  <c:v>6.43</c:v>
                </c:pt>
                <c:pt idx="111" formatCode="General">
                  <c:v>6.43</c:v>
                </c:pt>
                <c:pt idx="112" formatCode="General">
                  <c:v>6.43</c:v>
                </c:pt>
                <c:pt idx="113" formatCode="General">
                  <c:v>6.44</c:v>
                </c:pt>
                <c:pt idx="114" formatCode="General">
                  <c:v>6.43</c:v>
                </c:pt>
                <c:pt idx="115" formatCode="General">
                  <c:v>6.44</c:v>
                </c:pt>
                <c:pt idx="116" formatCode="General">
                  <c:v>6.43</c:v>
                </c:pt>
                <c:pt idx="117" formatCode="General">
                  <c:v>6.44</c:v>
                </c:pt>
                <c:pt idx="118" formatCode="General">
                  <c:v>6.44</c:v>
                </c:pt>
                <c:pt idx="119" formatCode="General">
                  <c:v>6.44</c:v>
                </c:pt>
                <c:pt idx="120" formatCode="General">
                  <c:v>6.44</c:v>
                </c:pt>
                <c:pt idx="121" formatCode="General">
                  <c:v>6.44</c:v>
                </c:pt>
                <c:pt idx="122" formatCode="General">
                  <c:v>6.44</c:v>
                </c:pt>
                <c:pt idx="123" formatCode="General">
                  <c:v>6.44</c:v>
                </c:pt>
                <c:pt idx="124" formatCode="General">
                  <c:v>6.43</c:v>
                </c:pt>
                <c:pt idx="125" formatCode="General">
                  <c:v>6.44</c:v>
                </c:pt>
                <c:pt idx="126" formatCode="General">
                  <c:v>6.44</c:v>
                </c:pt>
                <c:pt idx="127" formatCode="General">
                  <c:v>6.44</c:v>
                </c:pt>
                <c:pt idx="128" formatCode="General">
                  <c:v>6.44</c:v>
                </c:pt>
                <c:pt idx="129" formatCode="General">
                  <c:v>6.44</c:v>
                </c:pt>
                <c:pt idx="130" formatCode="General">
                  <c:v>6.45</c:v>
                </c:pt>
                <c:pt idx="131" formatCode="General">
                  <c:v>6.45</c:v>
                </c:pt>
                <c:pt idx="132" formatCode="General">
                  <c:v>6.45</c:v>
                </c:pt>
              </c:numCache>
            </c:numRef>
          </c:yVal>
          <c:smooth val="1"/>
        </c:ser>
        <c:ser>
          <c:idx val="2"/>
          <c:order val="2"/>
          <c:tx>
            <c:v>próg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(badanie!$A$3,badanie!$A$135)</c:f>
              <c:numCache>
                <c:formatCode>General</c:formatCode>
                <c:ptCount val="2"/>
                <c:pt idx="0">
                  <c:v>1</c:v>
                </c:pt>
                <c:pt idx="1">
                  <c:v>133</c:v>
                </c:pt>
              </c:numCache>
            </c:numRef>
          </c:xVal>
          <c:yVal>
            <c:numRef>
              <c:f>badanie!$P$1:$P$2</c:f>
              <c:numCache>
                <c:formatCode>General</c:formatCode>
                <c:ptCount val="2"/>
                <c:pt idx="0">
                  <c:v>6.45</c:v>
                </c:pt>
                <c:pt idx="1">
                  <c:v>6.45</c:v>
                </c:pt>
              </c:numCache>
            </c:numRef>
          </c:yVal>
          <c:smooth val="1"/>
        </c:ser>
        <c:axId val="87343488"/>
        <c:axId val="87345408"/>
      </c:scatterChart>
      <c:valAx>
        <c:axId val="87343488"/>
        <c:scaling>
          <c:orientation val="minMax"/>
          <c:max val="14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pomiar [n]</a:t>
                </a:r>
              </a:p>
            </c:rich>
          </c:tx>
          <c:layout>
            <c:manualLayout>
              <c:xMode val="edge"/>
              <c:yMode val="edge"/>
              <c:x val="0.8833974562286544"/>
              <c:y val="0.93238425196850394"/>
            </c:manualLayout>
          </c:layout>
        </c:title>
        <c:numFmt formatCode="#,##0" sourceLinked="0"/>
        <c:tickLblPos val="nextTo"/>
        <c:spPr>
          <a:ln>
            <a:tailEnd type="triangle"/>
          </a:ln>
        </c:spPr>
        <c:crossAx val="87345408"/>
        <c:crosses val="autoZero"/>
        <c:crossBetween val="midCat"/>
        <c:minorUnit val="4"/>
      </c:valAx>
      <c:valAx>
        <c:axId val="87345408"/>
        <c:scaling>
          <c:orientation val="minMax"/>
          <c:max val="6.5"/>
          <c:min val="4.5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U [V]</a:t>
                </a:r>
              </a:p>
            </c:rich>
          </c:tx>
          <c:layout>
            <c:manualLayout>
              <c:xMode val="edge"/>
              <c:yMode val="edge"/>
              <c:x val="7.238762405137214E-2"/>
              <c:y val="4.0316054243219782E-2"/>
            </c:manualLayout>
          </c:layout>
        </c:title>
        <c:numFmt formatCode="#,##0.00" sourceLinked="0"/>
        <c:tickLblPos val="nextTo"/>
        <c:spPr>
          <a:ln>
            <a:tailEnd type="triangle"/>
          </a:ln>
        </c:spPr>
        <c:crossAx val="87343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019264448336251"/>
          <c:y val="1.3313035870516186E-2"/>
          <c:w val="0.50645650904845263"/>
          <c:h val="0.10332773403324587"/>
        </c:manualLayout>
      </c:layout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7.68494743761233E-2"/>
          <c:y val="0.12084499854184894"/>
          <c:w val="0.89122385095908541"/>
          <c:h val="0.71952136191309424"/>
        </c:manualLayout>
      </c:layout>
      <c:scatterChart>
        <c:scatterStyle val="lineMarker"/>
        <c:ser>
          <c:idx val="2"/>
          <c:order val="0"/>
          <c:tx>
            <c:strRef>
              <c:f>badanie!$F$2</c:f>
              <c:strCache>
                <c:ptCount val="1"/>
                <c:pt idx="0">
                  <c:v>ΔU</c:v>
                </c:pt>
              </c:strCache>
            </c:strRef>
          </c:tx>
          <c:marker>
            <c:symbol val="none"/>
          </c:marker>
          <c:xVal>
            <c:numRef>
              <c:f>badanie!$A$3:$A$135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badanie!$F$3:$F$135</c:f>
              <c:numCache>
                <c:formatCode>0.00</c:formatCode>
                <c:ptCount val="133"/>
                <c:pt idx="0">
                  <c:v>0.27000000000000046</c:v>
                </c:pt>
                <c:pt idx="1">
                  <c:v>0.12999999999999989</c:v>
                </c:pt>
                <c:pt idx="2">
                  <c:v>0.19000000000000039</c:v>
                </c:pt>
                <c:pt idx="3">
                  <c:v>0.20000000000000018</c:v>
                </c:pt>
                <c:pt idx="4">
                  <c:v>0.17999999999999972</c:v>
                </c:pt>
                <c:pt idx="5">
                  <c:v>0.19999999999999929</c:v>
                </c:pt>
                <c:pt idx="6">
                  <c:v>0.1899999999999995</c:v>
                </c:pt>
                <c:pt idx="7">
                  <c:v>0.20000000000000018</c:v>
                </c:pt>
                <c:pt idx="8">
                  <c:v>0.20000000000000018</c:v>
                </c:pt>
                <c:pt idx="9">
                  <c:v>0.20000000000000018</c:v>
                </c:pt>
                <c:pt idx="10">
                  <c:v>0.20000000000000018</c:v>
                </c:pt>
                <c:pt idx="11">
                  <c:v>0.20000000000000018</c:v>
                </c:pt>
                <c:pt idx="12">
                  <c:v>0.19000000000000039</c:v>
                </c:pt>
                <c:pt idx="13">
                  <c:v>0.19000000000000039</c:v>
                </c:pt>
                <c:pt idx="14">
                  <c:v>0.19000000000000039</c:v>
                </c:pt>
                <c:pt idx="15">
                  <c:v>0.20000000000000018</c:v>
                </c:pt>
                <c:pt idx="16">
                  <c:v>0.19000000000000039</c:v>
                </c:pt>
                <c:pt idx="17">
                  <c:v>0.20999999999999996</c:v>
                </c:pt>
                <c:pt idx="18">
                  <c:v>0.19000000000000039</c:v>
                </c:pt>
                <c:pt idx="19">
                  <c:v>0.20000000000000018</c:v>
                </c:pt>
                <c:pt idx="20">
                  <c:v>0.1899999999999995</c:v>
                </c:pt>
                <c:pt idx="21">
                  <c:v>0.20000000000000018</c:v>
                </c:pt>
                <c:pt idx="22">
                  <c:v>0.20000000000000018</c:v>
                </c:pt>
                <c:pt idx="23">
                  <c:v>0.20000000000000018</c:v>
                </c:pt>
                <c:pt idx="24">
                  <c:v>0.19999999999999929</c:v>
                </c:pt>
                <c:pt idx="25">
                  <c:v>0.20999999999999996</c:v>
                </c:pt>
                <c:pt idx="26">
                  <c:v>0.19999999999999929</c:v>
                </c:pt>
                <c:pt idx="27">
                  <c:v>0.19999999999999929</c:v>
                </c:pt>
                <c:pt idx="28">
                  <c:v>0.19999999999999929</c:v>
                </c:pt>
                <c:pt idx="29">
                  <c:v>0.19999999999999929</c:v>
                </c:pt>
                <c:pt idx="30">
                  <c:v>0.19999999999999929</c:v>
                </c:pt>
                <c:pt idx="31">
                  <c:v>0.20000000000000018</c:v>
                </c:pt>
                <c:pt idx="32">
                  <c:v>0.20000000000000018</c:v>
                </c:pt>
                <c:pt idx="33">
                  <c:v>0.20999999999999996</c:v>
                </c:pt>
                <c:pt idx="34">
                  <c:v>0.20000000000000018</c:v>
                </c:pt>
                <c:pt idx="35">
                  <c:v>0.20000000000000018</c:v>
                </c:pt>
                <c:pt idx="36">
                  <c:v>0.20999999999999996</c:v>
                </c:pt>
                <c:pt idx="37">
                  <c:v>0.20999999999999996</c:v>
                </c:pt>
                <c:pt idx="38">
                  <c:v>0.19000000000000039</c:v>
                </c:pt>
                <c:pt idx="39">
                  <c:v>0.20000000000000018</c:v>
                </c:pt>
                <c:pt idx="40">
                  <c:v>0.20000000000000018</c:v>
                </c:pt>
                <c:pt idx="41">
                  <c:v>0.19000000000000039</c:v>
                </c:pt>
                <c:pt idx="42">
                  <c:v>0.20000000000000018</c:v>
                </c:pt>
                <c:pt idx="43">
                  <c:v>0.20000000000000018</c:v>
                </c:pt>
                <c:pt idx="44">
                  <c:v>0.20000000000000018</c:v>
                </c:pt>
                <c:pt idx="45">
                  <c:v>0.20000000000000018</c:v>
                </c:pt>
                <c:pt idx="46">
                  <c:v>0.20000000000000018</c:v>
                </c:pt>
                <c:pt idx="47">
                  <c:v>0.20000000000000018</c:v>
                </c:pt>
                <c:pt idx="48">
                  <c:v>0.20000000000000018</c:v>
                </c:pt>
                <c:pt idx="49">
                  <c:v>0.19000000000000039</c:v>
                </c:pt>
                <c:pt idx="50">
                  <c:v>0.20000000000000018</c:v>
                </c:pt>
                <c:pt idx="51">
                  <c:v>0.19000000000000039</c:v>
                </c:pt>
                <c:pt idx="52">
                  <c:v>0.17999999999999972</c:v>
                </c:pt>
                <c:pt idx="53">
                  <c:v>0.20000000000000018</c:v>
                </c:pt>
                <c:pt idx="54">
                  <c:v>0.20000000000000018</c:v>
                </c:pt>
                <c:pt idx="55">
                  <c:v>0.20000000000000018</c:v>
                </c:pt>
                <c:pt idx="56">
                  <c:v>0.19000000000000039</c:v>
                </c:pt>
                <c:pt idx="57">
                  <c:v>0.20000000000000018</c:v>
                </c:pt>
                <c:pt idx="58">
                  <c:v>0.20000000000000018</c:v>
                </c:pt>
                <c:pt idx="59">
                  <c:v>0.20000000000000018</c:v>
                </c:pt>
                <c:pt idx="60">
                  <c:v>0.20000000000000018</c:v>
                </c:pt>
                <c:pt idx="61">
                  <c:v>0.20000000000000018</c:v>
                </c:pt>
                <c:pt idx="62">
                  <c:v>0.20999999999999996</c:v>
                </c:pt>
                <c:pt idx="63">
                  <c:v>0.20000000000000018</c:v>
                </c:pt>
                <c:pt idx="64">
                  <c:v>0.20000000000000018</c:v>
                </c:pt>
                <c:pt idx="65">
                  <c:v>0.19000000000000039</c:v>
                </c:pt>
                <c:pt idx="66">
                  <c:v>0.20000000000000018</c:v>
                </c:pt>
                <c:pt idx="67">
                  <c:v>0.20000000000000018</c:v>
                </c:pt>
                <c:pt idx="68">
                  <c:v>0.20000000000000018</c:v>
                </c:pt>
                <c:pt idx="69">
                  <c:v>0.20000000000000018</c:v>
                </c:pt>
                <c:pt idx="70">
                  <c:v>0.19000000000000039</c:v>
                </c:pt>
                <c:pt idx="71">
                  <c:v>0.20000000000000018</c:v>
                </c:pt>
                <c:pt idx="72">
                  <c:v>0.20000000000000018</c:v>
                </c:pt>
                <c:pt idx="73">
                  <c:v>0.20000000000000018</c:v>
                </c:pt>
                <c:pt idx="74">
                  <c:v>0.20000000000000018</c:v>
                </c:pt>
                <c:pt idx="75">
                  <c:v>0.19999999999999929</c:v>
                </c:pt>
                <c:pt idx="76">
                  <c:v>0.20000000000000018</c:v>
                </c:pt>
                <c:pt idx="77">
                  <c:v>0.19999999999999929</c:v>
                </c:pt>
                <c:pt idx="78">
                  <c:v>0.19999999999999929</c:v>
                </c:pt>
                <c:pt idx="79">
                  <c:v>0.19999999999999929</c:v>
                </c:pt>
                <c:pt idx="80">
                  <c:v>0.19999999999999929</c:v>
                </c:pt>
                <c:pt idx="81">
                  <c:v>0.19999999999999929</c:v>
                </c:pt>
                <c:pt idx="82">
                  <c:v>0.19999999999999929</c:v>
                </c:pt>
                <c:pt idx="83">
                  <c:v>0.20000000000000018</c:v>
                </c:pt>
                <c:pt idx="84">
                  <c:v>0.19999999999999929</c:v>
                </c:pt>
                <c:pt idx="85">
                  <c:v>0.19999999999999929</c:v>
                </c:pt>
                <c:pt idx="86">
                  <c:v>0.19999999999999929</c:v>
                </c:pt>
                <c:pt idx="87">
                  <c:v>0.1899999999999995</c:v>
                </c:pt>
                <c:pt idx="88">
                  <c:v>0.19999999999999929</c:v>
                </c:pt>
                <c:pt idx="89">
                  <c:v>0.19999999999999929</c:v>
                </c:pt>
                <c:pt idx="90">
                  <c:v>0.19999999999999929</c:v>
                </c:pt>
                <c:pt idx="91">
                  <c:v>0.19999999999999929</c:v>
                </c:pt>
                <c:pt idx="92">
                  <c:v>0.19999999999999929</c:v>
                </c:pt>
                <c:pt idx="93">
                  <c:v>0.19999999999999929</c:v>
                </c:pt>
                <c:pt idx="94">
                  <c:v>0.19999999999999929</c:v>
                </c:pt>
                <c:pt idx="95">
                  <c:v>0.19999999999999929</c:v>
                </c:pt>
                <c:pt idx="96">
                  <c:v>0.19999999999999929</c:v>
                </c:pt>
                <c:pt idx="97">
                  <c:v>0.19999999999999929</c:v>
                </c:pt>
                <c:pt idx="98">
                  <c:v>0.19999999999999929</c:v>
                </c:pt>
                <c:pt idx="99">
                  <c:v>0.1899999999999995</c:v>
                </c:pt>
                <c:pt idx="100">
                  <c:v>0.19999999999999929</c:v>
                </c:pt>
                <c:pt idx="101">
                  <c:v>0.19999999999999929</c:v>
                </c:pt>
                <c:pt idx="102">
                  <c:v>0.19999999999999929</c:v>
                </c:pt>
                <c:pt idx="103">
                  <c:v>0.19999999999999929</c:v>
                </c:pt>
                <c:pt idx="104">
                  <c:v>0.19999999999999929</c:v>
                </c:pt>
                <c:pt idx="105">
                  <c:v>0.19999999999999929</c:v>
                </c:pt>
                <c:pt idx="106">
                  <c:v>0.19999999999999929</c:v>
                </c:pt>
                <c:pt idx="107">
                  <c:v>0.19999999999999929</c:v>
                </c:pt>
                <c:pt idx="108">
                  <c:v>0.19999999999999929</c:v>
                </c:pt>
                <c:pt idx="109">
                  <c:v>0.19999999999999929</c:v>
                </c:pt>
                <c:pt idx="110">
                  <c:v>0.19999999999999929</c:v>
                </c:pt>
                <c:pt idx="111">
                  <c:v>0.19999999999999929</c:v>
                </c:pt>
                <c:pt idx="112">
                  <c:v>0.19999999999999929</c:v>
                </c:pt>
                <c:pt idx="113">
                  <c:v>0.20999999999999996</c:v>
                </c:pt>
                <c:pt idx="114">
                  <c:v>0.19999999999999929</c:v>
                </c:pt>
                <c:pt idx="115">
                  <c:v>0.20999999999999996</c:v>
                </c:pt>
                <c:pt idx="116">
                  <c:v>0.19999999999999929</c:v>
                </c:pt>
                <c:pt idx="117">
                  <c:v>0.20999999999999996</c:v>
                </c:pt>
                <c:pt idx="118">
                  <c:v>0.20000000000000018</c:v>
                </c:pt>
                <c:pt idx="119">
                  <c:v>0.20000000000000018</c:v>
                </c:pt>
                <c:pt idx="120">
                  <c:v>0.20000000000000018</c:v>
                </c:pt>
                <c:pt idx="121">
                  <c:v>0.20000000000000018</c:v>
                </c:pt>
                <c:pt idx="122">
                  <c:v>0.20000000000000018</c:v>
                </c:pt>
                <c:pt idx="123">
                  <c:v>0.20000000000000018</c:v>
                </c:pt>
                <c:pt idx="124">
                  <c:v>0.1899999999999995</c:v>
                </c:pt>
                <c:pt idx="125">
                  <c:v>0.20000000000000018</c:v>
                </c:pt>
                <c:pt idx="126">
                  <c:v>0.20000000000000018</c:v>
                </c:pt>
                <c:pt idx="127">
                  <c:v>0.20000000000000018</c:v>
                </c:pt>
                <c:pt idx="128">
                  <c:v>0.20000000000000018</c:v>
                </c:pt>
                <c:pt idx="129">
                  <c:v>0.20000000000000018</c:v>
                </c:pt>
                <c:pt idx="130">
                  <c:v>0.20999999999999996</c:v>
                </c:pt>
                <c:pt idx="131">
                  <c:v>0.20000000000000018</c:v>
                </c:pt>
                <c:pt idx="132">
                  <c:v>0.20000000000000018</c:v>
                </c:pt>
              </c:numCache>
            </c:numRef>
          </c:yVal>
        </c:ser>
        <c:axId val="87052672"/>
        <c:axId val="87054592"/>
      </c:scatterChart>
      <c:valAx>
        <c:axId val="87052672"/>
        <c:scaling>
          <c:orientation val="minMax"/>
          <c:max val="14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pomiar</a:t>
                </a:r>
                <a:r>
                  <a:rPr lang="pl-PL" baseline="0"/>
                  <a:t> [n]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833974562286544"/>
              <c:y val="0.92960629921259841"/>
            </c:manualLayout>
          </c:layout>
        </c:title>
        <c:numFmt formatCode="#,##0" sourceLinked="0"/>
        <c:tickLblPos val="nextTo"/>
        <c:spPr>
          <a:ln>
            <a:tailEnd type="triangle"/>
          </a:ln>
        </c:spPr>
        <c:crossAx val="87054592"/>
        <c:crosses val="autoZero"/>
        <c:crossBetween val="midCat"/>
      </c:valAx>
      <c:valAx>
        <c:axId val="87054592"/>
        <c:scaling>
          <c:orientation val="minMax"/>
          <c:max val="0.30000000000000004"/>
          <c:min val="0.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000" b="1" i="0" u="none" strike="noStrike" baseline="0"/>
                  <a:t>Δ</a:t>
                </a:r>
                <a:r>
                  <a:rPr lang="pl-PL" sz="1000" b="1" i="0" u="none" strike="noStrike" baseline="0"/>
                  <a:t>U</a:t>
                </a:r>
              </a:p>
            </c:rich>
          </c:tx>
          <c:layout>
            <c:manualLayout>
              <c:xMode val="edge"/>
              <c:yMode val="edge"/>
              <c:x val="7.2387624051372196E-2"/>
              <c:y val="4.0316054243219816E-2"/>
            </c:manualLayout>
          </c:layout>
        </c:title>
        <c:numFmt formatCode="#,##0.00" sourceLinked="0"/>
        <c:tickLblPos val="nextTo"/>
        <c:spPr>
          <a:ln>
            <a:tailEnd type="triangle"/>
          </a:ln>
        </c:spPr>
        <c:crossAx val="87052672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28575</xdr:rowOff>
    </xdr:from>
    <xdr:to>
      <xdr:col>14</xdr:col>
      <xdr:colOff>238124</xdr:colOff>
      <xdr:row>15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152400</xdr:rowOff>
    </xdr:from>
    <xdr:to>
      <xdr:col>14</xdr:col>
      <xdr:colOff>257175</xdr:colOff>
      <xdr:row>31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31</xdr:row>
      <xdr:rowOff>142875</xdr:rowOff>
    </xdr:from>
    <xdr:to>
      <xdr:col>14</xdr:col>
      <xdr:colOff>266700</xdr:colOff>
      <xdr:row>47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47</xdr:row>
      <xdr:rowOff>104775</xdr:rowOff>
    </xdr:from>
    <xdr:to>
      <xdr:col>14</xdr:col>
      <xdr:colOff>266700</xdr:colOff>
      <xdr:row>62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11" sqref="B11"/>
    </sheetView>
  </sheetViews>
  <sheetFormatPr defaultRowHeight="14.25"/>
  <cols>
    <col min="1" max="1" width="11.125" bestFit="1" customWidth="1"/>
    <col min="2" max="2" width="11.875" bestFit="1" customWidth="1"/>
  </cols>
  <sheetData>
    <row r="1" spans="1:9">
      <c r="A1" t="s">
        <v>0</v>
      </c>
      <c r="B1">
        <v>12.36</v>
      </c>
      <c r="E1" t="s">
        <v>4</v>
      </c>
      <c r="F1" s="4">
        <v>1.823</v>
      </c>
      <c r="G1" s="4">
        <v>1.823</v>
      </c>
    </row>
    <row r="2" spans="1:9">
      <c r="A2" t="s">
        <v>6</v>
      </c>
      <c r="B2">
        <v>1.2210000000000001</v>
      </c>
      <c r="E2" t="s">
        <v>5</v>
      </c>
      <c r="F2" s="4">
        <v>0.90900000000000003</v>
      </c>
      <c r="G2">
        <v>0.83409999999999995</v>
      </c>
    </row>
    <row r="3" spans="1:9">
      <c r="E3" t="s">
        <v>1</v>
      </c>
      <c r="F3" s="1">
        <f>F2/(F1+F2)</f>
        <v>0.33272327964860904</v>
      </c>
      <c r="G3" s="1">
        <f t="shared" ref="G3" si="0">G2/(G1+G2)</f>
        <v>0.31391366527417108</v>
      </c>
      <c r="H3" s="1"/>
      <c r="I3" s="1"/>
    </row>
    <row r="4" spans="1:9">
      <c r="A4" t="s">
        <v>1</v>
      </c>
      <c r="B4" t="s">
        <v>10</v>
      </c>
      <c r="C4" s="2">
        <f>B2*F3</f>
        <v>0.40625512445095169</v>
      </c>
    </row>
    <row r="5" spans="1:9">
      <c r="B5" s="2" t="s">
        <v>11</v>
      </c>
      <c r="C5" s="2">
        <v>0.3327</v>
      </c>
    </row>
    <row r="6" spans="1:9">
      <c r="A6" t="s">
        <v>12</v>
      </c>
      <c r="B6" s="2"/>
      <c r="C6" s="2">
        <v>537.72400000000005</v>
      </c>
    </row>
    <row r="7" spans="1:9">
      <c r="A7" t="s">
        <v>2</v>
      </c>
      <c r="B7" s="2">
        <f>C5*B1</f>
        <v>4.1121720000000002</v>
      </c>
    </row>
    <row r="8" spans="1:9">
      <c r="A8" t="s">
        <v>3</v>
      </c>
      <c r="B8" s="2">
        <f>B1*F3</f>
        <v>4.1124597364568078</v>
      </c>
      <c r="C8" s="2">
        <f>B8/2</f>
        <v>2.0562298682284039</v>
      </c>
    </row>
    <row r="10" spans="1:9">
      <c r="A10" t="s">
        <v>7</v>
      </c>
      <c r="B10">
        <v>3320</v>
      </c>
    </row>
    <row r="11" spans="1:9">
      <c r="A11" t="s">
        <v>8</v>
      </c>
      <c r="B11" s="8">
        <f>(B10/4095)*100</f>
        <v>81.074481074481071</v>
      </c>
    </row>
    <row r="12" spans="1:9">
      <c r="A12" t="s">
        <v>9</v>
      </c>
      <c r="B12" s="3">
        <f>B10*C5</f>
        <v>1104.5640000000001</v>
      </c>
    </row>
    <row r="13" spans="1:9">
      <c r="A13" t="s">
        <v>13</v>
      </c>
      <c r="B13">
        <f>(B10/C6)/2</f>
        <v>3.0870855680609379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4.25"/>
  <sheetData>
    <row r="1" spans="1:4">
      <c r="A1" t="s">
        <v>21</v>
      </c>
      <c r="B1">
        <v>10</v>
      </c>
      <c r="C1" t="s">
        <v>15</v>
      </c>
    </row>
    <row r="2" spans="1:4">
      <c r="A2" s="6" t="s">
        <v>14</v>
      </c>
      <c r="B2" s="5" t="s">
        <v>20</v>
      </c>
      <c r="C2" s="6" t="s">
        <v>18</v>
      </c>
    </row>
    <row r="3" spans="1:4">
      <c r="A3" s="5" t="s">
        <v>16</v>
      </c>
      <c r="B3" s="6" t="s">
        <v>17</v>
      </c>
      <c r="C3" s="6" t="s">
        <v>19</v>
      </c>
    </row>
    <row r="4" spans="1:4">
      <c r="A4">
        <v>0.1</v>
      </c>
      <c r="B4">
        <f>$B$1*A4</f>
        <v>1</v>
      </c>
      <c r="C4">
        <f>B$1^2*A4</f>
        <v>10</v>
      </c>
    </row>
    <row r="5" spans="1:4" ht="15">
      <c r="A5" s="7">
        <v>0.01</v>
      </c>
      <c r="B5" s="7">
        <f t="shared" ref="B5:B6" si="0">$B$1*A5</f>
        <v>0.1</v>
      </c>
      <c r="C5" s="7">
        <f t="shared" ref="C5:C6" si="1">B$1^2*A5</f>
        <v>1</v>
      </c>
    </row>
    <row r="6" spans="1:4">
      <c r="A6">
        <v>1E-3</v>
      </c>
      <c r="B6">
        <f t="shared" si="0"/>
        <v>0.01</v>
      </c>
      <c r="C6">
        <f t="shared" si="1"/>
        <v>0.1</v>
      </c>
    </row>
    <row r="9" spans="1:4">
      <c r="A9" s="21" t="s">
        <v>22</v>
      </c>
      <c r="B9" s="21"/>
      <c r="C9" s="5" t="s">
        <v>20</v>
      </c>
      <c r="D9" s="6" t="s">
        <v>18</v>
      </c>
    </row>
    <row r="10" spans="1:4">
      <c r="A10" t="s">
        <v>23</v>
      </c>
      <c r="C10" s="6" t="s">
        <v>17</v>
      </c>
      <c r="D10" s="6" t="s">
        <v>19</v>
      </c>
    </row>
    <row r="11" spans="1:4">
      <c r="A11">
        <f>1/A4+1/A4+1/A4+1/A4+1/A4</f>
        <v>50</v>
      </c>
      <c r="B11">
        <f>1/A11</f>
        <v>0.02</v>
      </c>
      <c r="C11">
        <f>$B$1*B11</f>
        <v>0.2</v>
      </c>
      <c r="D11">
        <f>B$1^2*B11</f>
        <v>2</v>
      </c>
    </row>
    <row r="12" spans="1:4" ht="15">
      <c r="A12" s="7">
        <f>1/A5+1/A5+1/A5+1/A5+1/A5</f>
        <v>500</v>
      </c>
      <c r="B12" s="7">
        <f>1/A12</f>
        <v>2E-3</v>
      </c>
      <c r="C12" s="7">
        <f t="shared" ref="C12:C13" si="2">$B$1*B12</f>
        <v>0.02</v>
      </c>
      <c r="D12" s="7">
        <f t="shared" ref="D12:D13" si="3">B$1^2*B12</f>
        <v>0.2</v>
      </c>
    </row>
    <row r="13" spans="1:4">
      <c r="A13">
        <f>1/A6+1/A6+1/A6+1/A6+1/A6</f>
        <v>5000</v>
      </c>
      <c r="B13">
        <f>1/A13</f>
        <v>2.0000000000000001E-4</v>
      </c>
      <c r="C13">
        <f t="shared" si="2"/>
        <v>2E-3</v>
      </c>
      <c r="D13">
        <f t="shared" si="3"/>
        <v>0.02</v>
      </c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4.25"/>
  <cols>
    <col min="1" max="1" width="10.5" bestFit="1" customWidth="1"/>
    <col min="2" max="2" width="12" bestFit="1" customWidth="1"/>
    <col min="3" max="4" width="10.5" bestFit="1" customWidth="1"/>
  </cols>
  <sheetData>
    <row r="1" spans="1:7">
      <c r="A1" t="s">
        <v>26</v>
      </c>
      <c r="B1">
        <v>24</v>
      </c>
      <c r="C1">
        <v>12</v>
      </c>
      <c r="D1">
        <v>6</v>
      </c>
      <c r="F1" t="s">
        <v>27</v>
      </c>
      <c r="G1" t="s">
        <v>28</v>
      </c>
    </row>
    <row r="2" spans="1:7">
      <c r="A2" t="s">
        <v>30</v>
      </c>
      <c r="B2">
        <v>28.8</v>
      </c>
      <c r="C2">
        <v>14.4</v>
      </c>
      <c r="D2">
        <v>7.2</v>
      </c>
    </row>
    <row r="3" spans="1:7">
      <c r="A3" t="s">
        <v>29</v>
      </c>
      <c r="B3">
        <v>29</v>
      </c>
      <c r="C3">
        <v>15</v>
      </c>
      <c r="D3">
        <v>8</v>
      </c>
    </row>
    <row r="4" spans="1:7">
      <c r="A4" t="s">
        <v>3</v>
      </c>
      <c r="B4" s="9">
        <f>B3*(B8/(B7+B8))</f>
        <v>5</v>
      </c>
      <c r="C4" s="9">
        <f>C3*(C8/(C7+C8))</f>
        <v>5</v>
      </c>
      <c r="D4" s="9">
        <f>D3*(D8/(D7+D8))</f>
        <v>5</v>
      </c>
    </row>
    <row r="7" spans="1:7">
      <c r="A7" t="s">
        <v>4</v>
      </c>
      <c r="B7" s="11">
        <v>1440000</v>
      </c>
      <c r="C7" s="14">
        <v>600000</v>
      </c>
      <c r="D7" s="10">
        <v>180000</v>
      </c>
    </row>
    <row r="8" spans="1:7">
      <c r="A8" t="s">
        <v>5</v>
      </c>
      <c r="B8" s="12">
        <v>300000</v>
      </c>
      <c r="C8" s="12">
        <v>300000</v>
      </c>
      <c r="D8" s="12">
        <v>300000</v>
      </c>
    </row>
    <row r="9" spans="1:7">
      <c r="A9" t="s">
        <v>24</v>
      </c>
      <c r="B9" s="13">
        <f>B3/B7</f>
        <v>2.0138888888888889E-5</v>
      </c>
      <c r="C9" s="13">
        <f t="shared" ref="C9:D9" si="0">C3/C7</f>
        <v>2.5000000000000001E-5</v>
      </c>
      <c r="D9" s="13">
        <f t="shared" si="0"/>
        <v>4.4444444444444447E-5</v>
      </c>
    </row>
    <row r="10" spans="1:7">
      <c r="A10" t="s">
        <v>25</v>
      </c>
      <c r="B10" s="13">
        <f>B3/(B7+B8)</f>
        <v>1.6666666666666667E-5</v>
      </c>
      <c r="C10" s="13">
        <f t="shared" ref="C10:D10" si="1">C3/(C7+C8)</f>
        <v>1.6666666666666667E-5</v>
      </c>
      <c r="D10" s="13">
        <f t="shared" si="1"/>
        <v>1.6666666666666667E-5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A3" sqref="A3"/>
    </sheetView>
  </sheetViews>
  <sheetFormatPr defaultRowHeight="14.25"/>
  <sheetData>
    <row r="1" spans="1:7">
      <c r="A1" t="s">
        <v>32</v>
      </c>
      <c r="B1">
        <v>6</v>
      </c>
      <c r="C1">
        <v>12</v>
      </c>
      <c r="D1">
        <v>24</v>
      </c>
      <c r="F1" t="s">
        <v>31</v>
      </c>
      <c r="G1">
        <v>100</v>
      </c>
    </row>
    <row r="2" spans="1:7">
      <c r="A2" t="s">
        <v>33</v>
      </c>
      <c r="B2">
        <f>B1/G1</f>
        <v>0.06</v>
      </c>
      <c r="C2">
        <f>C1/G1</f>
        <v>0.12</v>
      </c>
      <c r="D2">
        <f>D1/G1</f>
        <v>0.24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9"/>
  <sheetViews>
    <sheetView tabSelected="1" workbookViewId="0"/>
  </sheetViews>
  <sheetFormatPr defaultRowHeight="14.25"/>
  <cols>
    <col min="1" max="1" width="3.875" bestFit="1" customWidth="1"/>
    <col min="2" max="2" width="10.125" customWidth="1"/>
    <col min="3" max="5" width="10.625" customWidth="1"/>
  </cols>
  <sheetData>
    <row r="1" spans="1:16">
      <c r="A1" s="16"/>
      <c r="B1" s="22" t="s">
        <v>39</v>
      </c>
      <c r="C1" s="22"/>
      <c r="D1" s="23" t="s">
        <v>34</v>
      </c>
      <c r="E1" s="24"/>
      <c r="F1" s="25"/>
      <c r="P1" s="26">
        <v>6.45</v>
      </c>
    </row>
    <row r="2" spans="1:16">
      <c r="A2" s="17" t="s">
        <v>35</v>
      </c>
      <c r="B2" s="17" t="s">
        <v>40</v>
      </c>
      <c r="C2" s="17" t="s">
        <v>38</v>
      </c>
      <c r="D2" s="17" t="s">
        <v>36</v>
      </c>
      <c r="E2" s="17" t="s">
        <v>37</v>
      </c>
      <c r="F2" s="15" t="s">
        <v>41</v>
      </c>
      <c r="P2" s="26">
        <v>6.45</v>
      </c>
    </row>
    <row r="3" spans="1:16">
      <c r="A3" s="17">
        <v>1</v>
      </c>
      <c r="B3" s="17">
        <v>0</v>
      </c>
      <c r="C3" s="17">
        <v>0</v>
      </c>
      <c r="D3" s="18">
        <v>4.93</v>
      </c>
      <c r="E3" s="18">
        <v>5.2</v>
      </c>
      <c r="F3" s="18">
        <f>ABS(D3-E3)</f>
        <v>0.27000000000000046</v>
      </c>
    </row>
    <row r="4" spans="1:16">
      <c r="A4" s="17">
        <v>2</v>
      </c>
      <c r="B4" s="17">
        <f>B3+3900</f>
        <v>3900</v>
      </c>
      <c r="C4" s="17">
        <f>INT(B4/60)</f>
        <v>65</v>
      </c>
      <c r="D4" s="18">
        <v>6.17</v>
      </c>
      <c r="E4" s="18">
        <v>6.3</v>
      </c>
      <c r="F4" s="18">
        <f t="shared" ref="F4:F17" si="0">ABS(D4-E4)</f>
        <v>0.12999999999999989</v>
      </c>
    </row>
    <row r="5" spans="1:16">
      <c r="A5" s="17">
        <v>3</v>
      </c>
      <c r="B5" s="17">
        <f>B4+88</f>
        <v>3988</v>
      </c>
      <c r="C5" s="17">
        <f t="shared" ref="C5:C68" si="1">INT(B5/60)</f>
        <v>66</v>
      </c>
      <c r="D5" s="18">
        <v>6.13</v>
      </c>
      <c r="E5" s="18">
        <v>6.32</v>
      </c>
      <c r="F5" s="18">
        <f t="shared" si="0"/>
        <v>0.19000000000000039</v>
      </c>
    </row>
    <row r="6" spans="1:16">
      <c r="A6" s="17">
        <v>4</v>
      </c>
      <c r="B6" s="17">
        <f>B5+76</f>
        <v>4064</v>
      </c>
      <c r="C6" s="17">
        <f t="shared" si="1"/>
        <v>67</v>
      </c>
      <c r="D6" s="18">
        <v>6.14</v>
      </c>
      <c r="E6" s="18">
        <v>6.34</v>
      </c>
      <c r="F6" s="18">
        <f t="shared" si="0"/>
        <v>0.20000000000000018</v>
      </c>
    </row>
    <row r="7" spans="1:16">
      <c r="A7" s="17">
        <v>5</v>
      </c>
      <c r="B7" s="17">
        <f>B6+65</f>
        <v>4129</v>
      </c>
      <c r="C7" s="17">
        <f t="shared" si="1"/>
        <v>68</v>
      </c>
      <c r="D7" s="18">
        <v>6.15</v>
      </c>
      <c r="E7" s="18">
        <v>6.33</v>
      </c>
      <c r="F7" s="18">
        <f t="shared" si="0"/>
        <v>0.17999999999999972</v>
      </c>
    </row>
    <row r="8" spans="1:16">
      <c r="A8" s="17">
        <v>6</v>
      </c>
      <c r="B8" s="17">
        <f>B7+75</f>
        <v>4204</v>
      </c>
      <c r="C8" s="17">
        <f t="shared" si="1"/>
        <v>70</v>
      </c>
      <c r="D8" s="18">
        <v>6.15</v>
      </c>
      <c r="E8" s="18">
        <v>6.35</v>
      </c>
      <c r="F8" s="18">
        <f t="shared" si="0"/>
        <v>0.19999999999999929</v>
      </c>
    </row>
    <row r="9" spans="1:16">
      <c r="A9" s="17">
        <v>7</v>
      </c>
      <c r="B9" s="19">
        <f>B8+58</f>
        <v>4262</v>
      </c>
      <c r="C9" s="17">
        <f t="shared" si="1"/>
        <v>71</v>
      </c>
      <c r="D9" s="20">
        <v>6.16</v>
      </c>
      <c r="E9" s="20">
        <v>6.35</v>
      </c>
      <c r="F9" s="20">
        <f t="shared" si="0"/>
        <v>0.1899999999999995</v>
      </c>
    </row>
    <row r="10" spans="1:16">
      <c r="A10" s="17">
        <v>8</v>
      </c>
      <c r="B10" s="19">
        <f>B9+58</f>
        <v>4320</v>
      </c>
      <c r="C10" s="17">
        <f t="shared" si="1"/>
        <v>72</v>
      </c>
      <c r="D10" s="20">
        <v>6.16</v>
      </c>
      <c r="E10" s="20">
        <v>6.36</v>
      </c>
      <c r="F10" s="20">
        <f t="shared" si="0"/>
        <v>0.20000000000000018</v>
      </c>
    </row>
    <row r="11" spans="1:16">
      <c r="A11" s="17">
        <v>9</v>
      </c>
      <c r="B11" s="19">
        <f>B10+56</f>
        <v>4376</v>
      </c>
      <c r="C11" s="17">
        <f t="shared" si="1"/>
        <v>72</v>
      </c>
      <c r="D11" s="20">
        <v>6.16</v>
      </c>
      <c r="E11" s="20">
        <v>6.36</v>
      </c>
      <c r="F11" s="20">
        <f t="shared" si="0"/>
        <v>0.20000000000000018</v>
      </c>
    </row>
    <row r="12" spans="1:16">
      <c r="A12" s="17">
        <v>10</v>
      </c>
      <c r="B12" s="19">
        <f>B11+57</f>
        <v>4433</v>
      </c>
      <c r="C12" s="17">
        <f t="shared" si="1"/>
        <v>73</v>
      </c>
      <c r="D12" s="20">
        <v>6.16</v>
      </c>
      <c r="E12" s="20">
        <v>6.36</v>
      </c>
      <c r="F12" s="20">
        <f t="shared" si="0"/>
        <v>0.20000000000000018</v>
      </c>
    </row>
    <row r="13" spans="1:16">
      <c r="A13" s="17">
        <v>11</v>
      </c>
      <c r="B13" s="19">
        <f>B12+52</f>
        <v>4485</v>
      </c>
      <c r="C13" s="17">
        <f t="shared" si="1"/>
        <v>74</v>
      </c>
      <c r="D13" s="20">
        <v>6.16</v>
      </c>
      <c r="E13" s="20">
        <v>6.36</v>
      </c>
      <c r="F13" s="20">
        <f t="shared" si="0"/>
        <v>0.20000000000000018</v>
      </c>
    </row>
    <row r="14" spans="1:16">
      <c r="A14" s="17">
        <v>12</v>
      </c>
      <c r="B14" s="19">
        <f>B13+53</f>
        <v>4538</v>
      </c>
      <c r="C14" s="17">
        <f t="shared" si="1"/>
        <v>75</v>
      </c>
      <c r="D14" s="20">
        <v>6.17</v>
      </c>
      <c r="E14" s="20">
        <v>6.37</v>
      </c>
      <c r="F14" s="20">
        <f t="shared" si="0"/>
        <v>0.20000000000000018</v>
      </c>
    </row>
    <row r="15" spans="1:16">
      <c r="A15" s="17">
        <v>13</v>
      </c>
      <c r="B15" s="19">
        <f>B14+51</f>
        <v>4589</v>
      </c>
      <c r="C15" s="17">
        <f t="shared" si="1"/>
        <v>76</v>
      </c>
      <c r="D15" s="20">
        <v>6.17</v>
      </c>
      <c r="E15" s="20">
        <v>6.36</v>
      </c>
      <c r="F15" s="20">
        <f t="shared" si="0"/>
        <v>0.19000000000000039</v>
      </c>
    </row>
    <row r="16" spans="1:16">
      <c r="A16" s="17">
        <v>14</v>
      </c>
      <c r="B16" s="19">
        <f>B15+52</f>
        <v>4641</v>
      </c>
      <c r="C16" s="17">
        <f t="shared" si="1"/>
        <v>77</v>
      </c>
      <c r="D16" s="20">
        <v>6.17</v>
      </c>
      <c r="E16" s="20">
        <v>6.36</v>
      </c>
      <c r="F16" s="20">
        <f t="shared" si="0"/>
        <v>0.19000000000000039</v>
      </c>
    </row>
    <row r="17" spans="1:6">
      <c r="A17" s="17">
        <v>15</v>
      </c>
      <c r="B17" s="19">
        <f>B16+50</f>
        <v>4691</v>
      </c>
      <c r="C17" s="17">
        <f t="shared" si="1"/>
        <v>78</v>
      </c>
      <c r="D17" s="20">
        <v>6.18</v>
      </c>
      <c r="E17" s="20">
        <v>6.37</v>
      </c>
      <c r="F17" s="20">
        <f t="shared" si="0"/>
        <v>0.19000000000000039</v>
      </c>
    </row>
    <row r="18" spans="1:6">
      <c r="A18" s="17">
        <v>16</v>
      </c>
      <c r="B18" s="19">
        <f>B17+50</f>
        <v>4741</v>
      </c>
      <c r="C18" s="17">
        <f t="shared" si="1"/>
        <v>79</v>
      </c>
      <c r="D18" s="20">
        <v>6.17</v>
      </c>
      <c r="E18" s="20">
        <v>6.37</v>
      </c>
      <c r="F18" s="20">
        <f t="shared" ref="F18:F27" si="2">ABS(D18-E18)</f>
        <v>0.20000000000000018</v>
      </c>
    </row>
    <row r="19" spans="1:6">
      <c r="A19" s="17">
        <v>17</v>
      </c>
      <c r="B19" s="19">
        <f>B18+50</f>
        <v>4791</v>
      </c>
      <c r="C19" s="17">
        <f t="shared" si="1"/>
        <v>79</v>
      </c>
      <c r="D19" s="20">
        <v>6.18</v>
      </c>
      <c r="E19" s="20">
        <v>6.37</v>
      </c>
      <c r="F19" s="20">
        <f t="shared" si="2"/>
        <v>0.19000000000000039</v>
      </c>
    </row>
    <row r="20" spans="1:6">
      <c r="A20" s="17">
        <v>18</v>
      </c>
      <c r="B20" s="19">
        <f>B19+48</f>
        <v>4839</v>
      </c>
      <c r="C20" s="17">
        <f t="shared" si="1"/>
        <v>80</v>
      </c>
      <c r="D20" s="20">
        <v>6.17</v>
      </c>
      <c r="E20" s="20">
        <v>6.38</v>
      </c>
      <c r="F20" s="20">
        <f t="shared" si="2"/>
        <v>0.20999999999999996</v>
      </c>
    </row>
    <row r="21" spans="1:6">
      <c r="A21" s="17">
        <v>19</v>
      </c>
      <c r="B21" s="19">
        <f>B20+35</f>
        <v>4874</v>
      </c>
      <c r="C21" s="17">
        <f t="shared" si="1"/>
        <v>81</v>
      </c>
      <c r="D21" s="20">
        <v>6.18</v>
      </c>
      <c r="E21" s="20">
        <v>6.37</v>
      </c>
      <c r="F21" s="20">
        <f t="shared" si="2"/>
        <v>0.19000000000000039</v>
      </c>
    </row>
    <row r="22" spans="1:6">
      <c r="A22" s="17">
        <v>20</v>
      </c>
      <c r="B22" s="19">
        <f>B21+46</f>
        <v>4920</v>
      </c>
      <c r="C22" s="17">
        <f t="shared" si="1"/>
        <v>82</v>
      </c>
      <c r="D22" s="20">
        <v>6.18</v>
      </c>
      <c r="E22" s="20">
        <v>6.38</v>
      </c>
      <c r="F22" s="20">
        <f t="shared" si="2"/>
        <v>0.20000000000000018</v>
      </c>
    </row>
    <row r="23" spans="1:6">
      <c r="A23" s="17">
        <v>21</v>
      </c>
      <c r="B23" s="19">
        <f>B22+44</f>
        <v>4964</v>
      </c>
      <c r="C23" s="17">
        <f t="shared" si="1"/>
        <v>82</v>
      </c>
      <c r="D23" s="20">
        <v>6.19</v>
      </c>
      <c r="E23" s="20">
        <v>6.38</v>
      </c>
      <c r="F23" s="20">
        <f t="shared" si="2"/>
        <v>0.1899999999999995</v>
      </c>
    </row>
    <row r="24" spans="1:6">
      <c r="A24" s="17">
        <v>22</v>
      </c>
      <c r="B24" s="19">
        <f>B23+43</f>
        <v>5007</v>
      </c>
      <c r="C24" s="17">
        <f t="shared" si="1"/>
        <v>83</v>
      </c>
      <c r="D24" s="20">
        <v>6.18</v>
      </c>
      <c r="E24" s="20">
        <v>6.38</v>
      </c>
      <c r="F24" s="20">
        <f t="shared" si="2"/>
        <v>0.20000000000000018</v>
      </c>
    </row>
    <row r="25" spans="1:6">
      <c r="A25" s="17">
        <v>23</v>
      </c>
      <c r="B25" s="19">
        <f>B24+40</f>
        <v>5047</v>
      </c>
      <c r="C25" s="17">
        <f t="shared" si="1"/>
        <v>84</v>
      </c>
      <c r="D25" s="20">
        <v>6.18</v>
      </c>
      <c r="E25" s="20">
        <v>6.38</v>
      </c>
      <c r="F25" s="20">
        <f t="shared" si="2"/>
        <v>0.20000000000000018</v>
      </c>
    </row>
    <row r="26" spans="1:6">
      <c r="A26" s="17">
        <v>24</v>
      </c>
      <c r="B26" s="19">
        <f>B25+42</f>
        <v>5089</v>
      </c>
      <c r="C26" s="17">
        <f t="shared" si="1"/>
        <v>84</v>
      </c>
      <c r="D26" s="20">
        <v>6.18</v>
      </c>
      <c r="E26" s="20">
        <v>6.38</v>
      </c>
      <c r="F26" s="20">
        <f t="shared" si="2"/>
        <v>0.20000000000000018</v>
      </c>
    </row>
    <row r="27" spans="1:6">
      <c r="A27" s="17">
        <v>25</v>
      </c>
      <c r="B27" s="19">
        <f>B26+40</f>
        <v>5129</v>
      </c>
      <c r="C27" s="17">
        <f t="shared" si="1"/>
        <v>85</v>
      </c>
      <c r="D27" s="20">
        <v>6.19</v>
      </c>
      <c r="E27" s="20">
        <v>6.39</v>
      </c>
      <c r="F27" s="20">
        <f t="shared" si="2"/>
        <v>0.19999999999999929</v>
      </c>
    </row>
    <row r="28" spans="1:6">
      <c r="A28" s="17">
        <v>26</v>
      </c>
      <c r="B28" s="19">
        <f>B27+38</f>
        <v>5167</v>
      </c>
      <c r="C28" s="17">
        <f t="shared" si="1"/>
        <v>86</v>
      </c>
      <c r="D28" s="20">
        <v>6.18</v>
      </c>
      <c r="E28" s="20">
        <v>6.39</v>
      </c>
      <c r="F28" s="20">
        <f t="shared" ref="F28:F52" si="3">ABS(D28-E28)</f>
        <v>0.20999999999999996</v>
      </c>
    </row>
    <row r="29" spans="1:6">
      <c r="A29" s="17">
        <v>27</v>
      </c>
      <c r="B29" s="19">
        <f>B28+36</f>
        <v>5203</v>
      </c>
      <c r="C29" s="17">
        <f t="shared" si="1"/>
        <v>86</v>
      </c>
      <c r="D29" s="20">
        <v>6.19</v>
      </c>
      <c r="E29" s="20">
        <v>6.39</v>
      </c>
      <c r="F29" s="20">
        <f t="shared" si="3"/>
        <v>0.19999999999999929</v>
      </c>
    </row>
    <row r="30" spans="1:6">
      <c r="A30" s="17">
        <v>28</v>
      </c>
      <c r="B30" s="19">
        <f>B29+38</f>
        <v>5241</v>
      </c>
      <c r="C30" s="17">
        <f t="shared" si="1"/>
        <v>87</v>
      </c>
      <c r="D30" s="20">
        <v>6.19</v>
      </c>
      <c r="E30" s="20">
        <v>6.39</v>
      </c>
      <c r="F30" s="20">
        <f t="shared" si="3"/>
        <v>0.19999999999999929</v>
      </c>
    </row>
    <row r="31" spans="1:6">
      <c r="A31" s="17">
        <v>29</v>
      </c>
      <c r="B31" s="19">
        <f>B30+33</f>
        <v>5274</v>
      </c>
      <c r="C31" s="17">
        <f t="shared" si="1"/>
        <v>87</v>
      </c>
      <c r="D31" s="20">
        <v>6.19</v>
      </c>
      <c r="E31" s="20">
        <v>6.39</v>
      </c>
      <c r="F31" s="20">
        <f t="shared" si="3"/>
        <v>0.19999999999999929</v>
      </c>
    </row>
    <row r="32" spans="1:6">
      <c r="A32" s="17">
        <v>30</v>
      </c>
      <c r="B32" s="19">
        <f>B31+34</f>
        <v>5308</v>
      </c>
      <c r="C32" s="17">
        <f t="shared" si="1"/>
        <v>88</v>
      </c>
      <c r="D32" s="20">
        <v>6.19</v>
      </c>
      <c r="E32" s="20">
        <v>6.39</v>
      </c>
      <c r="F32" s="20">
        <f t="shared" si="3"/>
        <v>0.19999999999999929</v>
      </c>
    </row>
    <row r="33" spans="1:6">
      <c r="A33" s="17">
        <v>31</v>
      </c>
      <c r="B33" s="19">
        <f>B32+33</f>
        <v>5341</v>
      </c>
      <c r="C33" s="17">
        <f t="shared" si="1"/>
        <v>89</v>
      </c>
      <c r="D33" s="20">
        <v>6.19</v>
      </c>
      <c r="E33" s="20">
        <v>6.39</v>
      </c>
      <c r="F33" s="20">
        <f t="shared" si="3"/>
        <v>0.19999999999999929</v>
      </c>
    </row>
    <row r="34" spans="1:6">
      <c r="A34" s="17">
        <v>32</v>
      </c>
      <c r="B34" s="19">
        <f>B33+33</f>
        <v>5374</v>
      </c>
      <c r="C34" s="17">
        <f t="shared" si="1"/>
        <v>89</v>
      </c>
      <c r="D34" s="20">
        <v>6.2</v>
      </c>
      <c r="E34" s="20">
        <v>6.4</v>
      </c>
      <c r="F34" s="20">
        <f t="shared" si="3"/>
        <v>0.20000000000000018</v>
      </c>
    </row>
    <row r="35" spans="1:6">
      <c r="A35" s="17">
        <v>33</v>
      </c>
      <c r="B35" s="19">
        <f>B34+32</f>
        <v>5406</v>
      </c>
      <c r="C35" s="17">
        <f t="shared" si="1"/>
        <v>90</v>
      </c>
      <c r="D35" s="20">
        <v>6.2</v>
      </c>
      <c r="E35" s="20">
        <v>6.4</v>
      </c>
      <c r="F35" s="20">
        <f t="shared" si="3"/>
        <v>0.20000000000000018</v>
      </c>
    </row>
    <row r="36" spans="1:6">
      <c r="A36" s="17">
        <v>34</v>
      </c>
      <c r="B36" s="19">
        <f>B35+32</f>
        <v>5438</v>
      </c>
      <c r="C36" s="17">
        <f t="shared" si="1"/>
        <v>90</v>
      </c>
      <c r="D36" s="20">
        <v>6.2</v>
      </c>
      <c r="E36" s="20">
        <v>6.41</v>
      </c>
      <c r="F36" s="20">
        <f t="shared" si="3"/>
        <v>0.20999999999999996</v>
      </c>
    </row>
    <row r="37" spans="1:6">
      <c r="A37" s="17">
        <v>35</v>
      </c>
      <c r="B37" s="19">
        <f>B36+32</f>
        <v>5470</v>
      </c>
      <c r="C37" s="17">
        <f t="shared" si="1"/>
        <v>91</v>
      </c>
      <c r="D37" s="20">
        <v>6.21</v>
      </c>
      <c r="E37" s="20">
        <v>6.41</v>
      </c>
      <c r="F37" s="20">
        <f t="shared" si="3"/>
        <v>0.20000000000000018</v>
      </c>
    </row>
    <row r="38" spans="1:6">
      <c r="A38" s="17">
        <v>36</v>
      </c>
      <c r="B38" s="19">
        <f>B37+27</f>
        <v>5497</v>
      </c>
      <c r="C38" s="17">
        <f t="shared" si="1"/>
        <v>91</v>
      </c>
      <c r="D38" s="20">
        <v>6.2</v>
      </c>
      <c r="E38" s="20">
        <v>6.4</v>
      </c>
      <c r="F38" s="20">
        <f t="shared" si="3"/>
        <v>0.20000000000000018</v>
      </c>
    </row>
    <row r="39" spans="1:6">
      <c r="A39" s="17">
        <v>37</v>
      </c>
      <c r="B39" s="19">
        <f>B38+28</f>
        <v>5525</v>
      </c>
      <c r="C39" s="17">
        <f t="shared" si="1"/>
        <v>92</v>
      </c>
      <c r="D39" s="20">
        <v>6.2</v>
      </c>
      <c r="E39" s="20">
        <v>6.41</v>
      </c>
      <c r="F39" s="20">
        <f t="shared" si="3"/>
        <v>0.20999999999999996</v>
      </c>
    </row>
    <row r="40" spans="1:6">
      <c r="A40" s="17">
        <v>38</v>
      </c>
      <c r="B40" s="19">
        <f>B39+21</f>
        <v>5546</v>
      </c>
      <c r="C40" s="17">
        <f t="shared" si="1"/>
        <v>92</v>
      </c>
      <c r="D40" s="20">
        <v>6.2</v>
      </c>
      <c r="E40" s="20">
        <v>6.41</v>
      </c>
      <c r="F40" s="20">
        <f t="shared" si="3"/>
        <v>0.20999999999999996</v>
      </c>
    </row>
    <row r="41" spans="1:6">
      <c r="A41" s="17">
        <v>39</v>
      </c>
      <c r="B41" s="19">
        <f>B40+26</f>
        <v>5572</v>
      </c>
      <c r="C41" s="17">
        <f t="shared" si="1"/>
        <v>92</v>
      </c>
      <c r="D41" s="20">
        <v>6.21</v>
      </c>
      <c r="E41" s="20">
        <v>6.4</v>
      </c>
      <c r="F41" s="20">
        <f t="shared" si="3"/>
        <v>0.19000000000000039</v>
      </c>
    </row>
    <row r="42" spans="1:6">
      <c r="A42" s="17">
        <v>40</v>
      </c>
      <c r="B42" s="19">
        <f>B41+30</f>
        <v>5602</v>
      </c>
      <c r="C42" s="17">
        <f t="shared" si="1"/>
        <v>93</v>
      </c>
      <c r="D42" s="20">
        <v>6.21</v>
      </c>
      <c r="E42" s="20">
        <v>6.41</v>
      </c>
      <c r="F42" s="20">
        <f t="shared" si="3"/>
        <v>0.20000000000000018</v>
      </c>
    </row>
    <row r="43" spans="1:6">
      <c r="A43" s="17">
        <v>41</v>
      </c>
      <c r="B43" s="19">
        <f>B42+29</f>
        <v>5631</v>
      </c>
      <c r="C43" s="17">
        <f t="shared" si="1"/>
        <v>93</v>
      </c>
      <c r="D43" s="20">
        <v>6.21</v>
      </c>
      <c r="E43" s="20">
        <v>6.41</v>
      </c>
      <c r="F43" s="20">
        <f t="shared" si="3"/>
        <v>0.20000000000000018</v>
      </c>
    </row>
    <row r="44" spans="1:6">
      <c r="A44" s="17">
        <v>42</v>
      </c>
      <c r="B44" s="19">
        <f>B43+27</f>
        <v>5658</v>
      </c>
      <c r="C44" s="17">
        <f t="shared" si="1"/>
        <v>94</v>
      </c>
      <c r="D44" s="20">
        <v>6.21</v>
      </c>
      <c r="E44" s="20">
        <v>6.4</v>
      </c>
      <c r="F44" s="20">
        <f t="shared" si="3"/>
        <v>0.19000000000000039</v>
      </c>
    </row>
    <row r="45" spans="1:6">
      <c r="A45" s="17">
        <v>43</v>
      </c>
      <c r="B45" s="19">
        <f>B44+29</f>
        <v>5687</v>
      </c>
      <c r="C45" s="17">
        <f t="shared" si="1"/>
        <v>94</v>
      </c>
      <c r="D45" s="20">
        <v>6.21</v>
      </c>
      <c r="E45" s="20">
        <v>6.41</v>
      </c>
      <c r="F45" s="20">
        <f t="shared" si="3"/>
        <v>0.20000000000000018</v>
      </c>
    </row>
    <row r="46" spans="1:6">
      <c r="A46" s="17">
        <v>44</v>
      </c>
      <c r="B46" s="19">
        <f>B45+26</f>
        <v>5713</v>
      </c>
      <c r="C46" s="17">
        <f t="shared" si="1"/>
        <v>95</v>
      </c>
      <c r="D46" s="20">
        <v>6.21</v>
      </c>
      <c r="E46" s="20">
        <v>6.41</v>
      </c>
      <c r="F46" s="20">
        <f t="shared" si="3"/>
        <v>0.20000000000000018</v>
      </c>
    </row>
    <row r="47" spans="1:6">
      <c r="A47" s="17">
        <v>45</v>
      </c>
      <c r="B47" s="19">
        <f>B46+27</f>
        <v>5740</v>
      </c>
      <c r="C47" s="17">
        <f t="shared" si="1"/>
        <v>95</v>
      </c>
      <c r="D47" s="20">
        <v>6.21</v>
      </c>
      <c r="E47" s="20">
        <v>6.41</v>
      </c>
      <c r="F47" s="20">
        <f t="shared" si="3"/>
        <v>0.20000000000000018</v>
      </c>
    </row>
    <row r="48" spans="1:6">
      <c r="A48" s="17">
        <v>46</v>
      </c>
      <c r="B48" s="19">
        <f>B47+26</f>
        <v>5766</v>
      </c>
      <c r="C48" s="17">
        <f t="shared" si="1"/>
        <v>96</v>
      </c>
      <c r="D48" s="20">
        <v>6.21</v>
      </c>
      <c r="E48" s="20">
        <v>6.41</v>
      </c>
      <c r="F48" s="20">
        <f t="shared" si="3"/>
        <v>0.20000000000000018</v>
      </c>
    </row>
    <row r="49" spans="1:6">
      <c r="A49" s="17">
        <v>47</v>
      </c>
      <c r="B49" s="19">
        <f>B48+27</f>
        <v>5793</v>
      </c>
      <c r="C49" s="17">
        <f t="shared" si="1"/>
        <v>96</v>
      </c>
      <c r="D49" s="20">
        <v>6.21</v>
      </c>
      <c r="E49" s="20">
        <v>6.41</v>
      </c>
      <c r="F49" s="20">
        <f t="shared" si="3"/>
        <v>0.20000000000000018</v>
      </c>
    </row>
    <row r="50" spans="1:6">
      <c r="A50" s="17">
        <v>48</v>
      </c>
      <c r="B50" s="19">
        <f>B49+27</f>
        <v>5820</v>
      </c>
      <c r="C50" s="17">
        <f t="shared" si="1"/>
        <v>97</v>
      </c>
      <c r="D50" s="20">
        <v>6.21</v>
      </c>
      <c r="E50" s="20">
        <v>6.41</v>
      </c>
      <c r="F50" s="20">
        <f t="shared" si="3"/>
        <v>0.20000000000000018</v>
      </c>
    </row>
    <row r="51" spans="1:6">
      <c r="A51" s="17">
        <v>49</v>
      </c>
      <c r="B51" s="19">
        <f>B50+24</f>
        <v>5844</v>
      </c>
      <c r="C51" s="17">
        <f t="shared" si="1"/>
        <v>97</v>
      </c>
      <c r="D51" s="20">
        <v>6.21</v>
      </c>
      <c r="E51" s="20">
        <v>6.41</v>
      </c>
      <c r="F51" s="20">
        <f t="shared" si="3"/>
        <v>0.20000000000000018</v>
      </c>
    </row>
    <row r="52" spans="1:6">
      <c r="A52" s="17">
        <v>50</v>
      </c>
      <c r="B52" s="19">
        <f>B51+23</f>
        <v>5867</v>
      </c>
      <c r="C52" s="17">
        <f t="shared" si="1"/>
        <v>97</v>
      </c>
      <c r="D52" s="20">
        <v>6.21</v>
      </c>
      <c r="E52" s="20">
        <v>6.4</v>
      </c>
      <c r="F52" s="20">
        <f t="shared" si="3"/>
        <v>0.19000000000000039</v>
      </c>
    </row>
    <row r="53" spans="1:6">
      <c r="A53" s="17">
        <v>51</v>
      </c>
      <c r="B53" s="19">
        <f>B52+28</f>
        <v>5895</v>
      </c>
      <c r="C53" s="17">
        <f t="shared" si="1"/>
        <v>98</v>
      </c>
      <c r="D53" s="20">
        <v>6.2</v>
      </c>
      <c r="E53" s="20">
        <v>6.4</v>
      </c>
      <c r="F53" s="20">
        <f t="shared" ref="F53:F116" si="4">ABS(D53-E53)</f>
        <v>0.20000000000000018</v>
      </c>
    </row>
    <row r="54" spans="1:6">
      <c r="A54" s="17">
        <v>52</v>
      </c>
      <c r="B54" s="19">
        <f>B53+28</f>
        <v>5923</v>
      </c>
      <c r="C54" s="17">
        <f t="shared" si="1"/>
        <v>98</v>
      </c>
      <c r="D54" s="20">
        <v>6.21</v>
      </c>
      <c r="E54" s="20">
        <v>6.4</v>
      </c>
      <c r="F54" s="20">
        <f t="shared" si="4"/>
        <v>0.19000000000000039</v>
      </c>
    </row>
    <row r="55" spans="1:6">
      <c r="A55" s="17">
        <v>53</v>
      </c>
      <c r="B55" s="19">
        <f>B54+27</f>
        <v>5950</v>
      </c>
      <c r="C55" s="17">
        <f t="shared" si="1"/>
        <v>99</v>
      </c>
      <c r="D55" s="20">
        <v>6.2</v>
      </c>
      <c r="E55" s="20">
        <v>6.38</v>
      </c>
      <c r="F55" s="20">
        <f t="shared" si="4"/>
        <v>0.17999999999999972</v>
      </c>
    </row>
    <row r="56" spans="1:6">
      <c r="A56" s="17">
        <v>54</v>
      </c>
      <c r="B56" s="19">
        <f>B55+40</f>
        <v>5990</v>
      </c>
      <c r="C56" s="17">
        <f t="shared" si="1"/>
        <v>99</v>
      </c>
      <c r="D56" s="20">
        <v>6.2</v>
      </c>
      <c r="E56" s="20">
        <v>6.4</v>
      </c>
      <c r="F56" s="20">
        <f t="shared" si="4"/>
        <v>0.20000000000000018</v>
      </c>
    </row>
    <row r="57" spans="1:6">
      <c r="A57" s="17">
        <v>55</v>
      </c>
      <c r="B57" s="19">
        <f>B56+28</f>
        <v>6018</v>
      </c>
      <c r="C57" s="17">
        <f t="shared" si="1"/>
        <v>100</v>
      </c>
      <c r="D57" s="20">
        <v>6.21</v>
      </c>
      <c r="E57" s="20">
        <v>6.41</v>
      </c>
      <c r="F57" s="20">
        <f t="shared" si="4"/>
        <v>0.20000000000000018</v>
      </c>
    </row>
    <row r="58" spans="1:6">
      <c r="A58" s="17">
        <v>56</v>
      </c>
      <c r="B58" s="19">
        <f>B57+27</f>
        <v>6045</v>
      </c>
      <c r="C58" s="17">
        <f t="shared" si="1"/>
        <v>100</v>
      </c>
      <c r="D58" s="20">
        <v>6.2</v>
      </c>
      <c r="E58" s="20">
        <v>6.4</v>
      </c>
      <c r="F58" s="20">
        <f t="shared" si="4"/>
        <v>0.20000000000000018</v>
      </c>
    </row>
    <row r="59" spans="1:6">
      <c r="A59" s="17">
        <v>57</v>
      </c>
      <c r="B59" s="19">
        <f>B58+28</f>
        <v>6073</v>
      </c>
      <c r="C59" s="17">
        <f t="shared" si="1"/>
        <v>101</v>
      </c>
      <c r="D59" s="20">
        <v>6.21</v>
      </c>
      <c r="E59" s="20">
        <v>6.4</v>
      </c>
      <c r="F59" s="20">
        <f t="shared" si="4"/>
        <v>0.19000000000000039</v>
      </c>
    </row>
    <row r="60" spans="1:6">
      <c r="A60" s="17">
        <v>58</v>
      </c>
      <c r="B60" s="19">
        <f>B59+28</f>
        <v>6101</v>
      </c>
      <c r="C60" s="17">
        <f t="shared" si="1"/>
        <v>101</v>
      </c>
      <c r="D60" s="20">
        <v>6.21</v>
      </c>
      <c r="E60" s="20">
        <v>6.41</v>
      </c>
      <c r="F60" s="20">
        <f t="shared" si="4"/>
        <v>0.20000000000000018</v>
      </c>
    </row>
    <row r="61" spans="1:6">
      <c r="A61" s="17">
        <v>59</v>
      </c>
      <c r="B61" s="19">
        <f>B60+27</f>
        <v>6128</v>
      </c>
      <c r="C61" s="17">
        <f t="shared" si="1"/>
        <v>102</v>
      </c>
      <c r="D61" s="20">
        <v>6.21</v>
      </c>
      <c r="E61" s="20">
        <v>6.41</v>
      </c>
      <c r="F61" s="20">
        <f t="shared" si="4"/>
        <v>0.20000000000000018</v>
      </c>
    </row>
    <row r="62" spans="1:6">
      <c r="A62" s="17">
        <v>60</v>
      </c>
      <c r="B62" s="19">
        <f>B61+24</f>
        <v>6152</v>
      </c>
      <c r="C62" s="17">
        <f t="shared" si="1"/>
        <v>102</v>
      </c>
      <c r="D62" s="20">
        <v>6.22</v>
      </c>
      <c r="E62" s="20">
        <v>6.42</v>
      </c>
      <c r="F62" s="20">
        <f t="shared" si="4"/>
        <v>0.20000000000000018</v>
      </c>
    </row>
    <row r="63" spans="1:6">
      <c r="A63" s="17">
        <v>61</v>
      </c>
      <c r="B63" s="19">
        <f>B62+19</f>
        <v>6171</v>
      </c>
      <c r="C63" s="17">
        <f t="shared" si="1"/>
        <v>102</v>
      </c>
      <c r="D63" s="20">
        <v>6.21</v>
      </c>
      <c r="E63" s="20">
        <v>6.41</v>
      </c>
      <c r="F63" s="20">
        <f t="shared" si="4"/>
        <v>0.20000000000000018</v>
      </c>
    </row>
    <row r="64" spans="1:6">
      <c r="A64" s="17">
        <v>62</v>
      </c>
      <c r="B64" s="19">
        <f>B63+22</f>
        <v>6193</v>
      </c>
      <c r="C64" s="17">
        <f t="shared" si="1"/>
        <v>103</v>
      </c>
      <c r="D64" s="20">
        <v>6.22</v>
      </c>
      <c r="E64" s="20">
        <v>6.42</v>
      </c>
      <c r="F64" s="20">
        <f t="shared" si="4"/>
        <v>0.20000000000000018</v>
      </c>
    </row>
    <row r="65" spans="1:6">
      <c r="A65" s="17">
        <v>63</v>
      </c>
      <c r="B65" s="19">
        <f>B64+19</f>
        <v>6212</v>
      </c>
      <c r="C65" s="17">
        <f t="shared" si="1"/>
        <v>103</v>
      </c>
      <c r="D65" s="20">
        <v>6.21</v>
      </c>
      <c r="E65" s="20">
        <v>6.42</v>
      </c>
      <c r="F65" s="20">
        <f t="shared" si="4"/>
        <v>0.20999999999999996</v>
      </c>
    </row>
    <row r="66" spans="1:6">
      <c r="A66" s="17">
        <v>64</v>
      </c>
      <c r="B66" s="19">
        <f>B65+21</f>
        <v>6233</v>
      </c>
      <c r="C66" s="17">
        <f t="shared" si="1"/>
        <v>103</v>
      </c>
      <c r="D66" s="20">
        <v>6.22</v>
      </c>
      <c r="E66" s="20">
        <v>6.42</v>
      </c>
      <c r="F66" s="20">
        <f t="shared" si="4"/>
        <v>0.20000000000000018</v>
      </c>
    </row>
    <row r="67" spans="1:6">
      <c r="A67" s="17">
        <v>65</v>
      </c>
      <c r="B67" s="19">
        <f>B66+21</f>
        <v>6254</v>
      </c>
      <c r="C67" s="17">
        <f t="shared" si="1"/>
        <v>104</v>
      </c>
      <c r="D67" s="20">
        <v>6.22</v>
      </c>
      <c r="E67" s="20">
        <v>6.42</v>
      </c>
      <c r="F67" s="20">
        <f t="shared" si="4"/>
        <v>0.20000000000000018</v>
      </c>
    </row>
    <row r="68" spans="1:6">
      <c r="A68" s="17">
        <v>66</v>
      </c>
      <c r="B68" s="19">
        <f>B67+19</f>
        <v>6273</v>
      </c>
      <c r="C68" s="17">
        <f t="shared" si="1"/>
        <v>104</v>
      </c>
      <c r="D68" s="20">
        <v>6.22</v>
      </c>
      <c r="E68" s="20">
        <v>6.41</v>
      </c>
      <c r="F68" s="20">
        <f t="shared" si="4"/>
        <v>0.19000000000000039</v>
      </c>
    </row>
    <row r="69" spans="1:6">
      <c r="A69" s="17">
        <v>67</v>
      </c>
      <c r="B69" s="19">
        <f>B68+26</f>
        <v>6299</v>
      </c>
      <c r="C69" s="17">
        <f t="shared" ref="C69:C132" si="5">INT(B69/60)</f>
        <v>104</v>
      </c>
      <c r="D69" s="20">
        <v>6.22</v>
      </c>
      <c r="E69" s="20">
        <v>6.42</v>
      </c>
      <c r="F69" s="20">
        <f t="shared" si="4"/>
        <v>0.20000000000000018</v>
      </c>
    </row>
    <row r="70" spans="1:6">
      <c r="A70" s="17">
        <v>68</v>
      </c>
      <c r="B70" s="19">
        <f>B69+17</f>
        <v>6316</v>
      </c>
      <c r="C70" s="17">
        <f t="shared" si="5"/>
        <v>105</v>
      </c>
      <c r="D70" s="20">
        <v>6.22</v>
      </c>
      <c r="E70" s="20">
        <v>6.42</v>
      </c>
      <c r="F70" s="20">
        <f t="shared" si="4"/>
        <v>0.20000000000000018</v>
      </c>
    </row>
    <row r="71" spans="1:6">
      <c r="A71" s="17">
        <v>69</v>
      </c>
      <c r="B71" s="19">
        <f>B70+16</f>
        <v>6332</v>
      </c>
      <c r="C71" s="17">
        <f t="shared" si="5"/>
        <v>105</v>
      </c>
      <c r="D71" s="20">
        <v>6.22</v>
      </c>
      <c r="E71" s="20">
        <v>6.42</v>
      </c>
      <c r="F71" s="20">
        <f t="shared" si="4"/>
        <v>0.20000000000000018</v>
      </c>
    </row>
    <row r="72" spans="1:6">
      <c r="A72" s="17">
        <v>70</v>
      </c>
      <c r="B72" s="19">
        <f>B71+16</f>
        <v>6348</v>
      </c>
      <c r="C72" s="17">
        <f t="shared" si="5"/>
        <v>105</v>
      </c>
      <c r="D72" s="20">
        <v>6.22</v>
      </c>
      <c r="E72" s="20">
        <v>6.42</v>
      </c>
      <c r="F72" s="20">
        <f t="shared" si="4"/>
        <v>0.20000000000000018</v>
      </c>
    </row>
    <row r="73" spans="1:6">
      <c r="A73" s="17">
        <v>71</v>
      </c>
      <c r="B73" s="19">
        <f>B72+16</f>
        <v>6364</v>
      </c>
      <c r="C73" s="17">
        <f t="shared" si="5"/>
        <v>106</v>
      </c>
      <c r="D73" s="20">
        <v>6.22</v>
      </c>
      <c r="E73" s="20">
        <v>6.41</v>
      </c>
      <c r="F73" s="20">
        <f t="shared" si="4"/>
        <v>0.19000000000000039</v>
      </c>
    </row>
    <row r="74" spans="1:6">
      <c r="A74" s="17">
        <v>72</v>
      </c>
      <c r="B74" s="19">
        <f>B73+22</f>
        <v>6386</v>
      </c>
      <c r="C74" s="17">
        <f t="shared" si="5"/>
        <v>106</v>
      </c>
      <c r="D74" s="20">
        <v>6.22</v>
      </c>
      <c r="E74" s="20">
        <v>6.42</v>
      </c>
      <c r="F74" s="20">
        <f t="shared" si="4"/>
        <v>0.20000000000000018</v>
      </c>
    </row>
    <row r="75" spans="1:6">
      <c r="A75" s="17">
        <v>73</v>
      </c>
      <c r="B75" s="19">
        <f>B74+20</f>
        <v>6406</v>
      </c>
      <c r="C75" s="17">
        <f t="shared" si="5"/>
        <v>106</v>
      </c>
      <c r="D75" s="20">
        <v>6.22</v>
      </c>
      <c r="E75" s="20">
        <v>6.42</v>
      </c>
      <c r="F75" s="20">
        <f t="shared" si="4"/>
        <v>0.20000000000000018</v>
      </c>
    </row>
    <row r="76" spans="1:6">
      <c r="A76" s="17">
        <v>74</v>
      </c>
      <c r="B76" s="19">
        <f>B75+19</f>
        <v>6425</v>
      </c>
      <c r="C76" s="17">
        <f t="shared" si="5"/>
        <v>107</v>
      </c>
      <c r="D76" s="20">
        <v>6.22</v>
      </c>
      <c r="E76" s="20">
        <v>6.42</v>
      </c>
      <c r="F76" s="20">
        <f t="shared" si="4"/>
        <v>0.20000000000000018</v>
      </c>
    </row>
    <row r="77" spans="1:6">
      <c r="A77" s="17">
        <v>75</v>
      </c>
      <c r="B77" s="19">
        <f t="shared" ref="B77:B78" si="6">B76+19</f>
        <v>6444</v>
      </c>
      <c r="C77" s="17">
        <f t="shared" si="5"/>
        <v>107</v>
      </c>
      <c r="D77" s="20">
        <v>6.22</v>
      </c>
      <c r="E77" s="20">
        <v>6.42</v>
      </c>
      <c r="F77" s="20">
        <f t="shared" si="4"/>
        <v>0.20000000000000018</v>
      </c>
    </row>
    <row r="78" spans="1:6">
      <c r="A78" s="17">
        <v>76</v>
      </c>
      <c r="B78" s="19">
        <f t="shared" si="6"/>
        <v>6463</v>
      </c>
      <c r="C78" s="17">
        <f t="shared" si="5"/>
        <v>107</v>
      </c>
      <c r="D78" s="20">
        <v>6.23</v>
      </c>
      <c r="E78" s="20">
        <v>6.43</v>
      </c>
      <c r="F78" s="20">
        <f t="shared" si="4"/>
        <v>0.19999999999999929</v>
      </c>
    </row>
    <row r="79" spans="1:6">
      <c r="A79" s="17">
        <v>77</v>
      </c>
      <c r="B79" s="19">
        <f>B78+13</f>
        <v>6476</v>
      </c>
      <c r="C79" s="17">
        <f t="shared" si="5"/>
        <v>107</v>
      </c>
      <c r="D79" s="20">
        <v>6.22</v>
      </c>
      <c r="E79" s="20">
        <v>6.42</v>
      </c>
      <c r="F79" s="20">
        <f t="shared" si="4"/>
        <v>0.20000000000000018</v>
      </c>
    </row>
    <row r="80" spans="1:6">
      <c r="A80" s="17">
        <v>78</v>
      </c>
      <c r="B80" s="19">
        <f>B79+16</f>
        <v>6492</v>
      </c>
      <c r="C80" s="17">
        <f t="shared" si="5"/>
        <v>108</v>
      </c>
      <c r="D80" s="20">
        <v>6.23</v>
      </c>
      <c r="E80" s="20">
        <v>6.43</v>
      </c>
      <c r="F80" s="20">
        <f t="shared" si="4"/>
        <v>0.19999999999999929</v>
      </c>
    </row>
    <row r="81" spans="1:6">
      <c r="A81" s="17">
        <v>79</v>
      </c>
      <c r="B81" s="19">
        <f>B80+13</f>
        <v>6505</v>
      </c>
      <c r="C81" s="17">
        <f t="shared" si="5"/>
        <v>108</v>
      </c>
      <c r="D81" s="20">
        <v>6.23</v>
      </c>
      <c r="E81" s="20">
        <v>6.43</v>
      </c>
      <c r="F81" s="20">
        <f t="shared" si="4"/>
        <v>0.19999999999999929</v>
      </c>
    </row>
    <row r="82" spans="1:6">
      <c r="A82" s="17">
        <v>80</v>
      </c>
      <c r="B82" s="19">
        <f>B81+12</f>
        <v>6517</v>
      </c>
      <c r="C82" s="17">
        <f t="shared" si="5"/>
        <v>108</v>
      </c>
      <c r="D82" s="20">
        <v>6.23</v>
      </c>
      <c r="E82" s="20">
        <v>6.43</v>
      </c>
      <c r="F82" s="20">
        <f t="shared" si="4"/>
        <v>0.19999999999999929</v>
      </c>
    </row>
    <row r="83" spans="1:6">
      <c r="A83" s="17">
        <v>81</v>
      </c>
      <c r="B83" s="19">
        <f>B82+14</f>
        <v>6531</v>
      </c>
      <c r="C83" s="17">
        <f t="shared" si="5"/>
        <v>108</v>
      </c>
      <c r="D83" s="20">
        <v>6.23</v>
      </c>
      <c r="E83" s="20">
        <v>6.43</v>
      </c>
      <c r="F83" s="20">
        <f t="shared" si="4"/>
        <v>0.19999999999999929</v>
      </c>
    </row>
    <row r="84" spans="1:6">
      <c r="A84" s="17">
        <v>82</v>
      </c>
      <c r="B84" s="19">
        <f>B83+14</f>
        <v>6545</v>
      </c>
      <c r="C84" s="17">
        <f t="shared" si="5"/>
        <v>109</v>
      </c>
      <c r="D84" s="20">
        <v>6.23</v>
      </c>
      <c r="E84" s="20">
        <v>6.43</v>
      </c>
      <c r="F84" s="20">
        <f t="shared" si="4"/>
        <v>0.19999999999999929</v>
      </c>
    </row>
    <row r="85" spans="1:6">
      <c r="A85" s="17">
        <v>83</v>
      </c>
      <c r="B85" s="19">
        <f>B84+10</f>
        <v>6555</v>
      </c>
      <c r="C85" s="17">
        <f t="shared" si="5"/>
        <v>109</v>
      </c>
      <c r="D85" s="20">
        <v>6.23</v>
      </c>
      <c r="E85" s="20">
        <v>6.43</v>
      </c>
      <c r="F85" s="20">
        <f t="shared" si="4"/>
        <v>0.19999999999999929</v>
      </c>
    </row>
    <row r="86" spans="1:6">
      <c r="A86" s="17">
        <v>84</v>
      </c>
      <c r="B86" s="19">
        <f>B85+13</f>
        <v>6568</v>
      </c>
      <c r="C86" s="17">
        <f t="shared" si="5"/>
        <v>109</v>
      </c>
      <c r="D86" s="20">
        <v>6.22</v>
      </c>
      <c r="E86" s="20">
        <v>6.42</v>
      </c>
      <c r="F86" s="20">
        <f t="shared" si="4"/>
        <v>0.20000000000000018</v>
      </c>
    </row>
    <row r="87" spans="1:6">
      <c r="A87" s="17">
        <v>85</v>
      </c>
      <c r="B87" s="19">
        <f>B86+16</f>
        <v>6584</v>
      </c>
      <c r="C87" s="17">
        <f t="shared" si="5"/>
        <v>109</v>
      </c>
      <c r="D87" s="20">
        <v>6.23</v>
      </c>
      <c r="E87" s="20">
        <v>6.43</v>
      </c>
      <c r="F87" s="20">
        <f t="shared" si="4"/>
        <v>0.19999999999999929</v>
      </c>
    </row>
    <row r="88" spans="1:6">
      <c r="A88" s="17">
        <v>86</v>
      </c>
      <c r="B88" s="19">
        <f>B87+14</f>
        <v>6598</v>
      </c>
      <c r="C88" s="17">
        <f t="shared" si="5"/>
        <v>109</v>
      </c>
      <c r="D88" s="20">
        <v>6.23</v>
      </c>
      <c r="E88" s="20">
        <v>6.43</v>
      </c>
      <c r="F88" s="20">
        <f t="shared" si="4"/>
        <v>0.19999999999999929</v>
      </c>
    </row>
    <row r="89" spans="1:6">
      <c r="A89" s="17">
        <v>87</v>
      </c>
      <c r="B89" s="19">
        <f>B88+10</f>
        <v>6608</v>
      </c>
      <c r="C89" s="17">
        <f t="shared" si="5"/>
        <v>110</v>
      </c>
      <c r="D89" s="20">
        <v>6.23</v>
      </c>
      <c r="E89" s="20">
        <v>6.43</v>
      </c>
      <c r="F89" s="20">
        <f t="shared" si="4"/>
        <v>0.19999999999999929</v>
      </c>
    </row>
    <row r="90" spans="1:6">
      <c r="A90" s="17">
        <v>88</v>
      </c>
      <c r="B90" s="19">
        <f>B89+14</f>
        <v>6622</v>
      </c>
      <c r="C90" s="17">
        <f t="shared" si="5"/>
        <v>110</v>
      </c>
      <c r="D90" s="20">
        <v>6.23</v>
      </c>
      <c r="E90" s="20">
        <v>6.42</v>
      </c>
      <c r="F90" s="20">
        <f t="shared" si="4"/>
        <v>0.1899999999999995</v>
      </c>
    </row>
    <row r="91" spans="1:6">
      <c r="A91" s="17">
        <v>89</v>
      </c>
      <c r="B91" s="19">
        <f>B90+15</f>
        <v>6637</v>
      </c>
      <c r="C91" s="17">
        <f t="shared" si="5"/>
        <v>110</v>
      </c>
      <c r="D91" s="20">
        <v>6.23</v>
      </c>
      <c r="E91" s="20">
        <v>6.43</v>
      </c>
      <c r="F91" s="20">
        <f t="shared" si="4"/>
        <v>0.19999999999999929</v>
      </c>
    </row>
    <row r="92" spans="1:6">
      <c r="A92" s="17">
        <v>90</v>
      </c>
      <c r="B92" s="19">
        <f>B91+12</f>
        <v>6649</v>
      </c>
      <c r="C92" s="17">
        <f t="shared" si="5"/>
        <v>110</v>
      </c>
      <c r="D92" s="20">
        <v>6.23</v>
      </c>
      <c r="E92" s="20">
        <v>6.43</v>
      </c>
      <c r="F92" s="20">
        <f t="shared" si="4"/>
        <v>0.19999999999999929</v>
      </c>
    </row>
    <row r="93" spans="1:6">
      <c r="A93" s="17">
        <v>91</v>
      </c>
      <c r="B93" s="19">
        <f>B92+14</f>
        <v>6663</v>
      </c>
      <c r="C93" s="17">
        <f t="shared" si="5"/>
        <v>111</v>
      </c>
      <c r="D93" s="20">
        <v>6.23</v>
      </c>
      <c r="E93" s="20">
        <v>6.43</v>
      </c>
      <c r="F93" s="20">
        <f t="shared" si="4"/>
        <v>0.19999999999999929</v>
      </c>
    </row>
    <row r="94" spans="1:6">
      <c r="A94" s="17">
        <v>92</v>
      </c>
      <c r="B94" s="19">
        <f>B93+12</f>
        <v>6675</v>
      </c>
      <c r="C94" s="17">
        <f t="shared" si="5"/>
        <v>111</v>
      </c>
      <c r="D94" s="20">
        <v>6.23</v>
      </c>
      <c r="E94" s="20">
        <v>6.43</v>
      </c>
      <c r="F94" s="20">
        <f t="shared" si="4"/>
        <v>0.19999999999999929</v>
      </c>
    </row>
    <row r="95" spans="1:6">
      <c r="A95" s="17">
        <v>93</v>
      </c>
      <c r="B95" s="19">
        <f>B94+12</f>
        <v>6687</v>
      </c>
      <c r="C95" s="17">
        <f t="shared" si="5"/>
        <v>111</v>
      </c>
      <c r="D95" s="20">
        <v>6.23</v>
      </c>
      <c r="E95" s="20">
        <v>6.43</v>
      </c>
      <c r="F95" s="20">
        <f t="shared" si="4"/>
        <v>0.19999999999999929</v>
      </c>
    </row>
    <row r="96" spans="1:6">
      <c r="A96" s="17">
        <v>94</v>
      </c>
      <c r="B96" s="19">
        <f>B95+15</f>
        <v>6702</v>
      </c>
      <c r="C96" s="17">
        <f t="shared" si="5"/>
        <v>111</v>
      </c>
      <c r="D96" s="20">
        <v>6.23</v>
      </c>
      <c r="E96" s="20">
        <v>6.43</v>
      </c>
      <c r="F96" s="20">
        <f t="shared" si="4"/>
        <v>0.19999999999999929</v>
      </c>
    </row>
    <row r="97" spans="1:6">
      <c r="A97" s="17">
        <v>95</v>
      </c>
      <c r="B97" s="19">
        <f>B96+14</f>
        <v>6716</v>
      </c>
      <c r="C97" s="17">
        <f t="shared" si="5"/>
        <v>111</v>
      </c>
      <c r="D97" s="20">
        <v>6.23</v>
      </c>
      <c r="E97" s="20">
        <v>6.43</v>
      </c>
      <c r="F97" s="20">
        <f t="shared" si="4"/>
        <v>0.19999999999999929</v>
      </c>
    </row>
    <row r="98" spans="1:6">
      <c r="A98" s="17">
        <v>96</v>
      </c>
      <c r="B98" s="19">
        <f>B97+13</f>
        <v>6729</v>
      </c>
      <c r="C98" s="17">
        <f t="shared" si="5"/>
        <v>112</v>
      </c>
      <c r="D98" s="20">
        <v>6.23</v>
      </c>
      <c r="E98" s="20">
        <v>6.43</v>
      </c>
      <c r="F98" s="20">
        <f t="shared" si="4"/>
        <v>0.19999999999999929</v>
      </c>
    </row>
    <row r="99" spans="1:6">
      <c r="A99" s="17">
        <v>97</v>
      </c>
      <c r="B99" s="19">
        <f>B98+14</f>
        <v>6743</v>
      </c>
      <c r="C99" s="17">
        <f t="shared" si="5"/>
        <v>112</v>
      </c>
      <c r="D99" s="20">
        <v>6.23</v>
      </c>
      <c r="E99" s="20">
        <v>6.43</v>
      </c>
      <c r="F99" s="20">
        <f t="shared" si="4"/>
        <v>0.19999999999999929</v>
      </c>
    </row>
    <row r="100" spans="1:6">
      <c r="A100" s="17">
        <v>98</v>
      </c>
      <c r="B100" s="19">
        <f>B99+12</f>
        <v>6755</v>
      </c>
      <c r="C100" s="17">
        <f t="shared" si="5"/>
        <v>112</v>
      </c>
      <c r="D100" s="20">
        <v>6.23</v>
      </c>
      <c r="E100" s="20">
        <v>6.43</v>
      </c>
      <c r="F100" s="20">
        <f t="shared" si="4"/>
        <v>0.19999999999999929</v>
      </c>
    </row>
    <row r="101" spans="1:6">
      <c r="A101" s="17">
        <v>99</v>
      </c>
      <c r="B101" s="19">
        <f>B100+12</f>
        <v>6767</v>
      </c>
      <c r="C101" s="17">
        <f t="shared" si="5"/>
        <v>112</v>
      </c>
      <c r="D101" s="20">
        <v>6.23</v>
      </c>
      <c r="E101" s="20">
        <v>6.43</v>
      </c>
      <c r="F101" s="20">
        <f t="shared" si="4"/>
        <v>0.19999999999999929</v>
      </c>
    </row>
    <row r="102" spans="1:6">
      <c r="A102" s="17">
        <v>100</v>
      </c>
      <c r="B102" s="19">
        <f>B101+15</f>
        <v>6782</v>
      </c>
      <c r="C102" s="17">
        <f t="shared" si="5"/>
        <v>113</v>
      </c>
      <c r="D102" s="20">
        <v>6.23</v>
      </c>
      <c r="E102" s="20">
        <v>6.42</v>
      </c>
      <c r="F102" s="20">
        <f t="shared" si="4"/>
        <v>0.1899999999999995</v>
      </c>
    </row>
    <row r="103" spans="1:6">
      <c r="A103" s="17">
        <v>101</v>
      </c>
      <c r="B103" s="17">
        <f>B102+10</f>
        <v>6792</v>
      </c>
      <c r="C103" s="17">
        <f t="shared" si="5"/>
        <v>113</v>
      </c>
      <c r="D103" s="17">
        <v>6.23</v>
      </c>
      <c r="E103" s="17">
        <v>6.43</v>
      </c>
      <c r="F103" s="20">
        <f t="shared" si="4"/>
        <v>0.19999999999999929</v>
      </c>
    </row>
    <row r="104" spans="1:6">
      <c r="A104" s="17">
        <v>102</v>
      </c>
      <c r="B104" s="17">
        <f>B103+13</f>
        <v>6805</v>
      </c>
      <c r="C104" s="17">
        <f t="shared" si="5"/>
        <v>113</v>
      </c>
      <c r="D104" s="17">
        <v>6.23</v>
      </c>
      <c r="E104" s="17">
        <v>6.43</v>
      </c>
      <c r="F104" s="20">
        <f t="shared" si="4"/>
        <v>0.19999999999999929</v>
      </c>
    </row>
    <row r="105" spans="1:6">
      <c r="A105" s="17">
        <v>103</v>
      </c>
      <c r="B105" s="17">
        <f>B104+10</f>
        <v>6815</v>
      </c>
      <c r="C105" s="17">
        <f t="shared" si="5"/>
        <v>113</v>
      </c>
      <c r="D105" s="17">
        <v>6.23</v>
      </c>
      <c r="E105" s="17">
        <v>6.43</v>
      </c>
      <c r="F105" s="20">
        <f t="shared" si="4"/>
        <v>0.19999999999999929</v>
      </c>
    </row>
    <row r="106" spans="1:6">
      <c r="A106" s="17">
        <v>104</v>
      </c>
      <c r="B106" s="17">
        <f>B105+13</f>
        <v>6828</v>
      </c>
      <c r="C106" s="17">
        <f t="shared" si="5"/>
        <v>113</v>
      </c>
      <c r="D106" s="17">
        <v>6.23</v>
      </c>
      <c r="E106" s="17">
        <v>6.43</v>
      </c>
      <c r="F106" s="20">
        <f t="shared" si="4"/>
        <v>0.19999999999999929</v>
      </c>
    </row>
    <row r="107" spans="1:6">
      <c r="A107" s="17">
        <v>105</v>
      </c>
      <c r="B107" s="17">
        <f>B106+8</f>
        <v>6836</v>
      </c>
      <c r="C107" s="17">
        <f t="shared" si="5"/>
        <v>113</v>
      </c>
      <c r="D107" s="17">
        <v>6.23</v>
      </c>
      <c r="E107" s="17">
        <v>6.43</v>
      </c>
      <c r="F107" s="20">
        <f t="shared" si="4"/>
        <v>0.19999999999999929</v>
      </c>
    </row>
    <row r="108" spans="1:6">
      <c r="A108" s="17">
        <v>106</v>
      </c>
      <c r="B108" s="17">
        <f>B107+15</f>
        <v>6851</v>
      </c>
      <c r="C108" s="17">
        <f t="shared" si="5"/>
        <v>114</v>
      </c>
      <c r="D108" s="17">
        <v>6.23</v>
      </c>
      <c r="E108" s="17">
        <v>6.43</v>
      </c>
      <c r="F108" s="20">
        <f t="shared" si="4"/>
        <v>0.19999999999999929</v>
      </c>
    </row>
    <row r="109" spans="1:6">
      <c r="A109" s="17">
        <v>107</v>
      </c>
      <c r="B109" s="17">
        <f>B108+9</f>
        <v>6860</v>
      </c>
      <c r="C109" s="17">
        <f t="shared" si="5"/>
        <v>114</v>
      </c>
      <c r="D109" s="17">
        <v>6.23</v>
      </c>
      <c r="E109" s="17">
        <v>6.43</v>
      </c>
      <c r="F109" s="20">
        <f t="shared" si="4"/>
        <v>0.19999999999999929</v>
      </c>
    </row>
    <row r="110" spans="1:6">
      <c r="A110" s="17">
        <v>108</v>
      </c>
      <c r="B110" s="17">
        <f>B109+10</f>
        <v>6870</v>
      </c>
      <c r="C110" s="17">
        <f t="shared" si="5"/>
        <v>114</v>
      </c>
      <c r="D110" s="17">
        <v>6.23</v>
      </c>
      <c r="E110" s="17">
        <v>6.43</v>
      </c>
      <c r="F110" s="20">
        <f t="shared" si="4"/>
        <v>0.19999999999999929</v>
      </c>
    </row>
    <row r="111" spans="1:6">
      <c r="A111" s="17">
        <v>109</v>
      </c>
      <c r="B111" s="17">
        <f>B110+11</f>
        <v>6881</v>
      </c>
      <c r="C111" s="17">
        <f t="shared" si="5"/>
        <v>114</v>
      </c>
      <c r="D111" s="17">
        <v>6.23</v>
      </c>
      <c r="E111" s="17">
        <v>6.43</v>
      </c>
      <c r="F111" s="20">
        <f t="shared" si="4"/>
        <v>0.19999999999999929</v>
      </c>
    </row>
    <row r="112" spans="1:6">
      <c r="A112" s="17">
        <v>110</v>
      </c>
      <c r="B112" s="17">
        <f>B111+9</f>
        <v>6890</v>
      </c>
      <c r="C112" s="17">
        <f t="shared" si="5"/>
        <v>114</v>
      </c>
      <c r="D112" s="17">
        <v>6.23</v>
      </c>
      <c r="E112" s="17">
        <v>6.43</v>
      </c>
      <c r="F112" s="20">
        <f t="shared" si="4"/>
        <v>0.19999999999999929</v>
      </c>
    </row>
    <row r="113" spans="1:6">
      <c r="A113" s="17">
        <v>111</v>
      </c>
      <c r="B113" s="17">
        <f>B112+14</f>
        <v>6904</v>
      </c>
      <c r="C113" s="17">
        <f t="shared" si="5"/>
        <v>115</v>
      </c>
      <c r="D113" s="17">
        <v>6.23</v>
      </c>
      <c r="E113" s="17">
        <v>6.43</v>
      </c>
      <c r="F113" s="20">
        <f t="shared" si="4"/>
        <v>0.19999999999999929</v>
      </c>
    </row>
    <row r="114" spans="1:6">
      <c r="A114" s="17">
        <v>112</v>
      </c>
      <c r="B114" s="17">
        <f>B113+10</f>
        <v>6914</v>
      </c>
      <c r="C114" s="17">
        <f t="shared" si="5"/>
        <v>115</v>
      </c>
      <c r="D114" s="17">
        <v>6.23</v>
      </c>
      <c r="E114" s="17">
        <v>6.43</v>
      </c>
      <c r="F114" s="20">
        <f t="shared" si="4"/>
        <v>0.19999999999999929</v>
      </c>
    </row>
    <row r="115" spans="1:6">
      <c r="A115" s="17">
        <v>113</v>
      </c>
      <c r="B115" s="17">
        <f>B114+9</f>
        <v>6923</v>
      </c>
      <c r="C115" s="17">
        <f t="shared" si="5"/>
        <v>115</v>
      </c>
      <c r="D115" s="17">
        <v>6.23</v>
      </c>
      <c r="E115" s="17">
        <v>6.43</v>
      </c>
      <c r="F115" s="20">
        <f t="shared" si="4"/>
        <v>0.19999999999999929</v>
      </c>
    </row>
    <row r="116" spans="1:6">
      <c r="A116" s="17">
        <v>114</v>
      </c>
      <c r="B116" s="17">
        <f>B115+11</f>
        <v>6934</v>
      </c>
      <c r="C116" s="17">
        <f t="shared" si="5"/>
        <v>115</v>
      </c>
      <c r="D116" s="17">
        <v>6.23</v>
      </c>
      <c r="E116" s="17">
        <v>6.44</v>
      </c>
      <c r="F116" s="20">
        <f t="shared" si="4"/>
        <v>0.20999999999999996</v>
      </c>
    </row>
    <row r="117" spans="1:6">
      <c r="A117" s="17">
        <v>115</v>
      </c>
      <c r="B117" s="17">
        <f>B116+7</f>
        <v>6941</v>
      </c>
      <c r="C117" s="17">
        <f t="shared" si="5"/>
        <v>115</v>
      </c>
      <c r="D117" s="17">
        <v>6.23</v>
      </c>
      <c r="E117" s="17">
        <v>6.43</v>
      </c>
      <c r="F117" s="20">
        <f t="shared" ref="F117:F139" si="7">ABS(D117-E117)</f>
        <v>0.19999999999999929</v>
      </c>
    </row>
    <row r="118" spans="1:6">
      <c r="A118" s="17">
        <v>116</v>
      </c>
      <c r="B118" s="17">
        <f>B117+11</f>
        <v>6952</v>
      </c>
      <c r="C118" s="17">
        <f t="shared" si="5"/>
        <v>115</v>
      </c>
      <c r="D118" s="17">
        <v>6.23</v>
      </c>
      <c r="E118" s="17">
        <v>6.44</v>
      </c>
      <c r="F118" s="20">
        <f t="shared" si="7"/>
        <v>0.20999999999999996</v>
      </c>
    </row>
    <row r="119" spans="1:6">
      <c r="A119" s="17">
        <v>117</v>
      </c>
      <c r="B119" s="17">
        <f>B118+6</f>
        <v>6958</v>
      </c>
      <c r="C119" s="17">
        <f t="shared" si="5"/>
        <v>115</v>
      </c>
      <c r="D119" s="17">
        <v>6.23</v>
      </c>
      <c r="E119" s="17">
        <v>6.43</v>
      </c>
      <c r="F119" s="20">
        <f t="shared" si="7"/>
        <v>0.19999999999999929</v>
      </c>
    </row>
    <row r="120" spans="1:6">
      <c r="A120" s="17">
        <v>118</v>
      </c>
      <c r="B120" s="17">
        <f>B119+10</f>
        <v>6968</v>
      </c>
      <c r="C120" s="17">
        <f t="shared" si="5"/>
        <v>116</v>
      </c>
      <c r="D120" s="17">
        <v>6.23</v>
      </c>
      <c r="E120" s="17">
        <v>6.44</v>
      </c>
      <c r="F120" s="20">
        <f t="shared" si="7"/>
        <v>0.20999999999999996</v>
      </c>
    </row>
    <row r="121" spans="1:6">
      <c r="A121" s="17">
        <v>119</v>
      </c>
      <c r="B121" s="17">
        <f>B120+7</f>
        <v>6975</v>
      </c>
      <c r="C121" s="17">
        <f t="shared" si="5"/>
        <v>116</v>
      </c>
      <c r="D121" s="17">
        <v>6.24</v>
      </c>
      <c r="E121" s="17">
        <v>6.44</v>
      </c>
      <c r="F121" s="20">
        <f t="shared" si="7"/>
        <v>0.20000000000000018</v>
      </c>
    </row>
    <row r="122" spans="1:6">
      <c r="A122" s="17">
        <v>120</v>
      </c>
      <c r="B122" s="17">
        <f>B121+8</f>
        <v>6983</v>
      </c>
      <c r="C122" s="17">
        <f t="shared" si="5"/>
        <v>116</v>
      </c>
      <c r="D122" s="17">
        <v>6.24</v>
      </c>
      <c r="E122" s="17">
        <v>6.44</v>
      </c>
      <c r="F122" s="20">
        <f t="shared" si="7"/>
        <v>0.20000000000000018</v>
      </c>
    </row>
    <row r="123" spans="1:6">
      <c r="A123" s="17">
        <v>121</v>
      </c>
      <c r="B123" s="17">
        <f>B122+8</f>
        <v>6991</v>
      </c>
      <c r="C123" s="17">
        <f t="shared" si="5"/>
        <v>116</v>
      </c>
      <c r="D123" s="17">
        <v>6.24</v>
      </c>
      <c r="E123" s="17">
        <v>6.44</v>
      </c>
      <c r="F123" s="20">
        <f t="shared" si="7"/>
        <v>0.20000000000000018</v>
      </c>
    </row>
    <row r="124" spans="1:6">
      <c r="A124" s="17">
        <v>122</v>
      </c>
      <c r="B124" s="17">
        <f>B123+7</f>
        <v>6998</v>
      </c>
      <c r="C124" s="17">
        <f t="shared" si="5"/>
        <v>116</v>
      </c>
      <c r="D124" s="17">
        <v>6.24</v>
      </c>
      <c r="E124" s="17">
        <v>6.44</v>
      </c>
      <c r="F124" s="20">
        <f t="shared" si="7"/>
        <v>0.20000000000000018</v>
      </c>
    </row>
    <row r="125" spans="1:6">
      <c r="A125" s="17">
        <v>123</v>
      </c>
      <c r="B125" s="17">
        <f t="shared" ref="B125:B126" si="8">B124+7</f>
        <v>7005</v>
      </c>
      <c r="C125" s="17">
        <f t="shared" si="5"/>
        <v>116</v>
      </c>
      <c r="D125" s="17">
        <v>6.24</v>
      </c>
      <c r="E125" s="17">
        <v>6.44</v>
      </c>
      <c r="F125" s="20">
        <f t="shared" si="7"/>
        <v>0.20000000000000018</v>
      </c>
    </row>
    <row r="126" spans="1:6">
      <c r="A126" s="17">
        <v>124</v>
      </c>
      <c r="B126" s="17">
        <f t="shared" si="8"/>
        <v>7012</v>
      </c>
      <c r="C126" s="17">
        <f t="shared" si="5"/>
        <v>116</v>
      </c>
      <c r="D126" s="17">
        <v>6.24</v>
      </c>
      <c r="E126" s="17">
        <v>6.44</v>
      </c>
      <c r="F126" s="20">
        <f t="shared" si="7"/>
        <v>0.20000000000000018</v>
      </c>
    </row>
    <row r="127" spans="1:6">
      <c r="A127" s="17">
        <v>125</v>
      </c>
      <c r="B127" s="17">
        <f>B126+10</f>
        <v>7022</v>
      </c>
      <c r="C127" s="17">
        <f t="shared" si="5"/>
        <v>117</v>
      </c>
      <c r="D127" s="17">
        <v>6.24</v>
      </c>
      <c r="E127" s="17">
        <v>6.43</v>
      </c>
      <c r="F127" s="20">
        <f t="shared" si="7"/>
        <v>0.1899999999999995</v>
      </c>
    </row>
    <row r="128" spans="1:6">
      <c r="A128" s="17">
        <v>126</v>
      </c>
      <c r="B128" s="17">
        <f>B127+4</f>
        <v>7026</v>
      </c>
      <c r="C128" s="17">
        <f t="shared" si="5"/>
        <v>117</v>
      </c>
      <c r="D128" s="17">
        <v>6.24</v>
      </c>
      <c r="E128" s="17">
        <v>6.44</v>
      </c>
      <c r="F128" s="20">
        <f t="shared" si="7"/>
        <v>0.20000000000000018</v>
      </c>
    </row>
    <row r="129" spans="1:6">
      <c r="A129" s="17">
        <v>127</v>
      </c>
      <c r="B129" s="17">
        <f>B128+7</f>
        <v>7033</v>
      </c>
      <c r="C129" s="17">
        <f t="shared" si="5"/>
        <v>117</v>
      </c>
      <c r="D129" s="17">
        <v>6.24</v>
      </c>
      <c r="E129" s="17">
        <v>6.44</v>
      </c>
      <c r="F129" s="20">
        <f t="shared" si="7"/>
        <v>0.20000000000000018</v>
      </c>
    </row>
    <row r="130" spans="1:6">
      <c r="A130" s="17">
        <v>128</v>
      </c>
      <c r="B130" s="17">
        <f>B129+7</f>
        <v>7040</v>
      </c>
      <c r="C130" s="17">
        <f t="shared" si="5"/>
        <v>117</v>
      </c>
      <c r="D130" s="17">
        <v>6.24</v>
      </c>
      <c r="E130" s="17">
        <v>6.44</v>
      </c>
      <c r="F130" s="20">
        <f t="shared" si="7"/>
        <v>0.20000000000000018</v>
      </c>
    </row>
    <row r="131" spans="1:6">
      <c r="A131" s="17">
        <v>129</v>
      </c>
      <c r="B131" s="17">
        <f>B130+7</f>
        <v>7047</v>
      </c>
      <c r="C131" s="17">
        <f t="shared" si="5"/>
        <v>117</v>
      </c>
      <c r="D131" s="17">
        <v>6.24</v>
      </c>
      <c r="E131" s="17">
        <v>6.44</v>
      </c>
      <c r="F131" s="20">
        <f t="shared" si="7"/>
        <v>0.20000000000000018</v>
      </c>
    </row>
    <row r="132" spans="1:6">
      <c r="A132" s="17">
        <v>130</v>
      </c>
      <c r="B132" s="17">
        <f>B131+5</f>
        <v>7052</v>
      </c>
      <c r="C132" s="17">
        <f t="shared" si="5"/>
        <v>117</v>
      </c>
      <c r="D132" s="17">
        <v>6.24</v>
      </c>
      <c r="E132" s="17">
        <v>6.44</v>
      </c>
      <c r="F132" s="20">
        <f t="shared" si="7"/>
        <v>0.20000000000000018</v>
      </c>
    </row>
    <row r="133" spans="1:6">
      <c r="A133" s="17">
        <v>131</v>
      </c>
      <c r="B133" s="17">
        <f>B132+8</f>
        <v>7060</v>
      </c>
      <c r="C133" s="17">
        <f t="shared" ref="C133:C135" si="9">INT(B133/60)</f>
        <v>117</v>
      </c>
      <c r="D133" s="17">
        <v>6.24</v>
      </c>
      <c r="E133" s="17">
        <v>6.45</v>
      </c>
      <c r="F133" s="20">
        <f t="shared" si="7"/>
        <v>0.20999999999999996</v>
      </c>
    </row>
    <row r="134" spans="1:6">
      <c r="A134" s="17">
        <v>132</v>
      </c>
      <c r="B134" s="17">
        <f>B133+2</f>
        <v>7062</v>
      </c>
      <c r="C134" s="17">
        <f t="shared" si="9"/>
        <v>117</v>
      </c>
      <c r="D134" s="17">
        <v>6.25</v>
      </c>
      <c r="E134" s="17">
        <v>6.45</v>
      </c>
      <c r="F134" s="20">
        <f t="shared" si="7"/>
        <v>0.20000000000000018</v>
      </c>
    </row>
    <row r="135" spans="1:6">
      <c r="A135" s="17">
        <v>133</v>
      </c>
      <c r="B135" s="17">
        <f>B134+15</f>
        <v>7077</v>
      </c>
      <c r="C135" s="17">
        <f t="shared" si="9"/>
        <v>117</v>
      </c>
      <c r="D135" s="17">
        <v>6.25</v>
      </c>
      <c r="E135" s="17">
        <v>6.45</v>
      </c>
      <c r="F135" s="20">
        <f t="shared" si="7"/>
        <v>0.20000000000000018</v>
      </c>
    </row>
    <row r="136" spans="1:6">
      <c r="A136" s="28"/>
      <c r="B136" s="29"/>
      <c r="C136" s="30"/>
      <c r="F136" s="27"/>
    </row>
    <row r="137" spans="1:6">
      <c r="A137" s="28"/>
      <c r="B137" s="29"/>
      <c r="C137" s="30"/>
      <c r="F137" s="27"/>
    </row>
    <row r="138" spans="1:6">
      <c r="A138" s="28"/>
      <c r="B138" s="29"/>
      <c r="C138" s="30"/>
      <c r="F138" s="27"/>
    </row>
    <row r="139" spans="1:6">
      <c r="A139" s="28"/>
      <c r="B139" s="29"/>
      <c r="C139" s="30"/>
      <c r="F139" s="27"/>
    </row>
  </sheetData>
  <mergeCells count="2">
    <mergeCell ref="B1:C1"/>
    <mergeCell ref="D1:F1"/>
  </mergeCells>
  <pageMargins left="0.7" right="0.7" top="0.75" bottom="0.75" header="0.3" footer="0.3"/>
  <pageSetup paperSize="9" orientation="portrait" r:id="rId1"/>
  <ignoredErrors>
    <ignoredError sqref="B26 B32 B29 B44 B47:B48 B58 B64 B104:B105 B98 B93 B89 B117 B8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bocznik</vt:lpstr>
      <vt:lpstr>dzielnik</vt:lpstr>
      <vt:lpstr>tester</vt:lpstr>
      <vt:lpstr>badanie</vt:lpstr>
    </vt:vector>
  </TitlesOfParts>
  <Company>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2016-12-09T20:31:05Z</dcterms:created>
  <dcterms:modified xsi:type="dcterms:W3CDTF">2018-06-09T21:53:51Z</dcterms:modified>
</cp:coreProperties>
</file>