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8216af7f729d4/Documents/School/UMD/ENPM662/PR2/"/>
    </mc:Choice>
  </mc:AlternateContent>
  <xr:revisionPtr revIDLastSave="1284" documentId="8_{D2F5CBAF-9833-42BD-A288-5D822EF1BEC8}" xr6:coauthVersionLast="47" xr6:coauthVersionMax="47" xr10:uidLastSave="{F1974C8D-544C-4BBD-A077-32A321E459F4}"/>
  <bookViews>
    <workbookView xWindow="4689" yWindow="1114" windowWidth="24685" windowHeight="13055" xr2:uid="{31C6D8FF-E1B5-48E9-A420-2701CE7A1C31}"/>
  </bookViews>
  <sheets>
    <sheet name="PR2" sheetId="2" r:id="rId1"/>
  </sheets>
  <definedNames>
    <definedName name="_xlnm.Print_Area" localSheetId="0">'PR2'!$A$1:$P$45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2" l="1"/>
  <c r="G43" i="2"/>
  <c r="F43" i="2"/>
  <c r="E43" i="2"/>
  <c r="H42" i="2"/>
  <c r="G42" i="2"/>
  <c r="F42" i="2"/>
  <c r="E42" i="2"/>
  <c r="H41" i="2"/>
  <c r="G41" i="2"/>
  <c r="F41" i="2"/>
  <c r="E41" i="2"/>
  <c r="C39" i="2"/>
  <c r="C37" i="2"/>
  <c r="G38" i="2" s="1"/>
  <c r="C34" i="2"/>
  <c r="C33" i="2"/>
  <c r="H33" i="2" s="1"/>
  <c r="C32" i="2"/>
  <c r="F33" i="2" s="1"/>
  <c r="C29" i="2"/>
  <c r="C28" i="2"/>
  <c r="H28" i="2" s="1"/>
  <c r="C27" i="2"/>
  <c r="G28" i="2" s="1"/>
  <c r="C24" i="2"/>
  <c r="C23" i="2"/>
  <c r="H23" i="2" s="1"/>
  <c r="C22" i="2"/>
  <c r="G23" i="2" s="1"/>
  <c r="C19" i="2"/>
  <c r="C18" i="2"/>
  <c r="H18" i="2" s="1"/>
  <c r="C17" i="2"/>
  <c r="G18" i="2" s="1"/>
  <c r="O14" i="2"/>
  <c r="N14" i="2"/>
  <c r="M14" i="2"/>
  <c r="L14" i="2"/>
  <c r="C14" i="2"/>
  <c r="L13" i="2"/>
  <c r="C13" i="2"/>
  <c r="H13" i="2" s="1"/>
  <c r="O13" i="2" s="1"/>
  <c r="C12" i="2"/>
  <c r="G13" i="2" s="1"/>
  <c r="N13" i="2" s="1"/>
  <c r="C38" i="2"/>
  <c r="H38" i="2" s="1"/>
  <c r="C36" i="2"/>
  <c r="C31" i="2"/>
  <c r="C26" i="2"/>
  <c r="C21" i="2"/>
  <c r="C16" i="2"/>
  <c r="C11" i="2"/>
  <c r="H37" i="2" l="1"/>
  <c r="H12" i="2"/>
  <c r="O12" i="2" s="1"/>
  <c r="H27" i="2"/>
  <c r="E11" i="2"/>
  <c r="L11" i="2" s="1"/>
  <c r="E12" i="2"/>
  <c r="L12" i="2" s="1"/>
  <c r="G12" i="2"/>
  <c r="N12" i="2" s="1"/>
  <c r="F12" i="2"/>
  <c r="M12" i="2" s="1"/>
  <c r="G11" i="2"/>
  <c r="N11" i="2" s="1"/>
  <c r="F11" i="2"/>
  <c r="M11" i="2" s="1"/>
  <c r="H22" i="2"/>
  <c r="G21" i="2"/>
  <c r="E21" i="2"/>
  <c r="F22" i="2"/>
  <c r="G22" i="2"/>
  <c r="H21" i="2"/>
  <c r="F21" i="2"/>
  <c r="E22" i="2"/>
  <c r="G37" i="2"/>
  <c r="F37" i="2"/>
  <c r="E37" i="2"/>
  <c r="G36" i="2"/>
  <c r="F36" i="2"/>
  <c r="E36" i="2"/>
  <c r="F16" i="2"/>
  <c r="E16" i="2"/>
  <c r="H17" i="2"/>
  <c r="F17" i="2"/>
  <c r="G17" i="2"/>
  <c r="E17" i="2"/>
  <c r="H16" i="2"/>
  <c r="G16" i="2"/>
  <c r="G27" i="2"/>
  <c r="F27" i="2"/>
  <c r="E27" i="2"/>
  <c r="G26" i="2"/>
  <c r="F26" i="2"/>
  <c r="E26" i="2"/>
  <c r="G31" i="2"/>
  <c r="E31" i="2"/>
  <c r="E32" i="2"/>
  <c r="H32" i="2"/>
  <c r="F32" i="2"/>
  <c r="G32" i="2"/>
  <c r="H31" i="2"/>
  <c r="F31" i="2"/>
  <c r="H11" i="2"/>
  <c r="O11" i="2" s="1"/>
  <c r="H26" i="2"/>
  <c r="H36" i="2"/>
  <c r="F18" i="2"/>
  <c r="F28" i="2"/>
  <c r="F38" i="2"/>
  <c r="F13" i="2"/>
  <c r="M13" i="2" s="1"/>
  <c r="G33" i="2"/>
  <c r="F23" i="2"/>
  <c r="L16" i="2" l="1" a="1"/>
  <c r="L16" i="2" l="1"/>
  <c r="L21" i="2" s="1" a="1"/>
  <c r="L21" i="2" l="1"/>
  <c r="L26" i="2" s="1" a="1"/>
  <c r="L26" i="2" l="1"/>
  <c r="L31" i="2" s="1" a="1"/>
  <c r="L31" i="2" l="1"/>
  <c r="L36" i="2" s="1" a="1"/>
  <c r="L36" i="2" l="1"/>
  <c r="L41" i="2" s="1" a="1"/>
  <c r="L41" i="2" l="1"/>
  <c r="O5" i="2"/>
  <c r="O4" i="2"/>
  <c r="O8" i="2"/>
  <c r="O3" i="2"/>
  <c r="O7" i="2" l="1"/>
  <c r="O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<sst xmlns="http://schemas.openxmlformats.org/spreadsheetml/2006/main" count="96" uniqueCount="51">
  <si>
    <t>J1</t>
  </si>
  <si>
    <t>J2</t>
  </si>
  <si>
    <t>J3</t>
  </si>
  <si>
    <t>J4</t>
  </si>
  <si>
    <t>J5</t>
  </si>
  <si>
    <t>J6</t>
  </si>
  <si>
    <t>IN (Deg)</t>
  </si>
  <si>
    <t>X</t>
  </si>
  <si>
    <t>Y</t>
  </si>
  <si>
    <t>Z</t>
  </si>
  <si>
    <t>R_z</t>
  </si>
  <si>
    <t>R_y</t>
  </si>
  <si>
    <t>R_x</t>
  </si>
  <si>
    <t>OUT (Deg)</t>
  </si>
  <si>
    <t>θ</t>
  </si>
  <si>
    <t>α</t>
  </si>
  <si>
    <t>d</t>
  </si>
  <si>
    <t>R0-2</t>
  </si>
  <si>
    <t>R0-3</t>
  </si>
  <si>
    <t>R0-4</t>
  </si>
  <si>
    <t>R0-5</t>
  </si>
  <si>
    <t>R0-6</t>
  </si>
  <si>
    <t>⇒</t>
  </si>
  <si>
    <t>R0-T</t>
  </si>
  <si>
    <t>TOOL</t>
  </si>
  <si>
    <t>R0-1</t>
  </si>
  <si>
    <t>β</t>
  </si>
  <si>
    <t>γ</t>
  </si>
  <si>
    <t>(Deg.)</t>
  </si>
  <si>
    <t>(RAD.)</t>
  </si>
  <si>
    <t>θ,z</t>
  </si>
  <si>
    <t>α,x</t>
  </si>
  <si>
    <t xml:space="preserve"> </t>
  </si>
  <si>
    <t>r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</si>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</sst>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2" fillId="3" borderId="1" applyNumberFormat="0" applyAlignment="0" applyProtection="0"/>
    <xf numFmtId="0" fontId="1" fillId="0" borderId="0" applyNumberFormat="0" applyFill="0" applyBorder="0" applyAlignment="0" applyProtection="0"/>
    <xf numFmtId="0" fontId="4" fillId="5" borderId="6" applyNumberFormat="0" applyFont="0" applyAlignment="0" applyProtection="0"/>
  </cellStyleXfs>
  <cellXfs count="21">
    <xf numFmtId="0" fontId="0" fillId="0" borderId="0" xfId="0"/>
    <xf numFmtId="164" fontId="0" fillId="4" borderId="0" xfId="0" applyNumberFormat="1" applyFill="1" applyAlignment="1">
      <alignment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2" xfId="0" applyNumberFormat="1" applyFill="1" applyBorder="1" applyAlignment="1">
      <alignment horizontal="right" vertical="center"/>
    </xf>
    <xf numFmtId="164" fontId="2" fillId="2" borderId="2" xfId="1" applyNumberFormat="1" applyBorder="1" applyAlignment="1">
      <alignment vertical="center"/>
    </xf>
    <xf numFmtId="164" fontId="2" fillId="3" borderId="2" xfId="2" applyNumberFormat="1" applyBorder="1" applyAlignment="1">
      <alignment vertical="center"/>
    </xf>
    <xf numFmtId="164" fontId="0" fillId="4" borderId="2" xfId="0" applyNumberFormat="1" applyFill="1" applyBorder="1" applyAlignment="1">
      <alignment vertical="center"/>
    </xf>
    <xf numFmtId="164" fontId="1" fillId="4" borderId="2" xfId="3" applyNumberFormat="1" applyFill="1" applyBorder="1" applyAlignment="1">
      <alignment horizontal="center" vertical="center"/>
    </xf>
    <xf numFmtId="164" fontId="1" fillId="4" borderId="2" xfId="3" applyNumberFormat="1" applyFill="1" applyBorder="1" applyAlignment="1">
      <alignment vertical="center"/>
    </xf>
    <xf numFmtId="164" fontId="2" fillId="3" borderId="1" xfId="2" applyNumberFormat="1" applyAlignment="1">
      <alignment vertical="center"/>
    </xf>
    <xf numFmtId="164" fontId="3" fillId="4" borderId="0" xfId="0" applyNumberFormat="1" applyFont="1" applyFill="1" applyAlignment="1">
      <alignment vertical="center"/>
    </xf>
    <xf numFmtId="165" fontId="2" fillId="2" borderId="2" xfId="1" applyNumberFormat="1" applyBorder="1" applyAlignment="1">
      <alignment vertical="center"/>
    </xf>
    <xf numFmtId="165" fontId="0" fillId="4" borderId="0" xfId="0" applyNumberFormat="1" applyFill="1" applyAlignment="1">
      <alignment vertical="center"/>
    </xf>
    <xf numFmtId="165" fontId="0" fillId="4" borderId="0" xfId="0" applyNumberFormat="1" applyFill="1" applyAlignment="1">
      <alignment horizontal="center" vertical="center"/>
    </xf>
    <xf numFmtId="164" fontId="0" fillId="5" borderId="6" xfId="4" applyNumberFormat="1" applyFont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5" borderId="6" xfId="4" applyNumberFormat="1" applyFont="1" applyAlignment="1">
      <alignment horizontal="center" vertical="center"/>
    </xf>
  </cellXfs>
  <cellStyles count="5">
    <cellStyle name="Calculation" xfId="2" builtinId="22" customBuiltin="1"/>
    <cellStyle name="Explanatory Text" xfId="3" builtinId="53"/>
    <cellStyle name="Input" xfId="1" builtinId="20" customBuiltin="1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37FF-E9F8-4E6B-AA29-70112E016C61}">
  <sheetPr>
    <pageSetUpPr fitToPage="1"/>
  </sheetPr>
  <dimension ref="A1:P50"/>
  <sheetViews>
    <sheetView tabSelected="1" view="pageBreakPreview" zoomScaleNormal="10" zoomScaleSheetLayoutView="100" workbookViewId="0">
      <pane ySplit="9" topLeftCell="A10" activePane="bottomLeft" state="frozen"/>
      <selection pane="bottomLeft" activeCell="U6" sqref="U6"/>
    </sheetView>
  </sheetViews>
  <sheetFormatPr defaultRowHeight="20.05" customHeight="1" x14ac:dyDescent="0.4"/>
  <cols>
    <col min="1" max="3" width="9.23046875" style="1"/>
    <col min="4" max="4" width="10" style="1" bestFit="1" customWidth="1"/>
    <col min="5" max="15" width="9.23046875" style="1"/>
    <col min="16" max="16" width="9.23046875" style="14"/>
    <col min="17" max="16384" width="9.23046875" style="1"/>
  </cols>
  <sheetData>
    <row r="1" spans="1:16" ht="20.05" customHeight="1" x14ac:dyDescent="0.4">
      <c r="A1" s="12"/>
    </row>
    <row r="2" spans="1:16" s="4" customFormat="1" ht="20.05" customHeight="1" x14ac:dyDescent="0.4">
      <c r="B2" s="2"/>
      <c r="C2" s="3" t="s">
        <v>6</v>
      </c>
      <c r="E2" s="3" t="s">
        <v>28</v>
      </c>
      <c r="F2" s="3" t="s">
        <v>30</v>
      </c>
      <c r="G2" s="3" t="s">
        <v>31</v>
      </c>
      <c r="H2" s="3" t="s">
        <v>16</v>
      </c>
      <c r="I2" s="3" t="s">
        <v>33</v>
      </c>
      <c r="K2" s="4" t="s">
        <v>29</v>
      </c>
      <c r="L2" s="4" t="s">
        <v>24</v>
      </c>
      <c r="N2" s="4" t="s">
        <v>13</v>
      </c>
      <c r="P2" s="15"/>
    </row>
    <row r="3" spans="1:16" ht="20.05" customHeight="1" x14ac:dyDescent="0.4">
      <c r="B3" s="5" t="s">
        <v>0</v>
      </c>
      <c r="C3" s="13">
        <v>0</v>
      </c>
      <c r="E3" s="5" t="s">
        <v>0</v>
      </c>
      <c r="F3" s="6">
        <v>-90</v>
      </c>
      <c r="G3" s="6">
        <v>-90</v>
      </c>
      <c r="H3" s="6">
        <v>50</v>
      </c>
      <c r="I3" s="6">
        <v>0</v>
      </c>
      <c r="K3" s="5" t="s">
        <v>7</v>
      </c>
      <c r="L3" s="6">
        <v>0</v>
      </c>
      <c r="M3" s="4"/>
      <c r="N3" s="5" t="s">
        <v>7</v>
      </c>
      <c r="O3" s="7">
        <f>O41</f>
        <v>-100.00000000000003</v>
      </c>
    </row>
    <row r="4" spans="1:16" ht="20.05" customHeight="1" x14ac:dyDescent="0.4">
      <c r="B4" s="5" t="s">
        <v>1</v>
      </c>
      <c r="C4" s="13">
        <v>0</v>
      </c>
      <c r="E4" s="5" t="s">
        <v>1</v>
      </c>
      <c r="F4" s="6">
        <v>-90</v>
      </c>
      <c r="G4" s="6">
        <v>180</v>
      </c>
      <c r="H4" s="6">
        <v>50</v>
      </c>
      <c r="I4" s="6">
        <v>850</v>
      </c>
      <c r="K4" s="5" t="s">
        <v>8</v>
      </c>
      <c r="L4" s="6">
        <v>0</v>
      </c>
      <c r="M4" s="4"/>
      <c r="N4" s="5" t="s">
        <v>8</v>
      </c>
      <c r="O4" s="7">
        <f>O42</f>
        <v>-49.99999999999995</v>
      </c>
    </row>
    <row r="5" spans="1:16" ht="20.05" customHeight="1" x14ac:dyDescent="0.4">
      <c r="B5" s="5" t="s">
        <v>2</v>
      </c>
      <c r="C5" s="13">
        <v>0</v>
      </c>
      <c r="E5" s="5" t="s">
        <v>2</v>
      </c>
      <c r="F5" s="6">
        <v>180</v>
      </c>
      <c r="G5" s="6">
        <v>0</v>
      </c>
      <c r="H5" s="6">
        <v>100</v>
      </c>
      <c r="I5" s="6">
        <v>750</v>
      </c>
      <c r="K5" s="5" t="s">
        <v>9</v>
      </c>
      <c r="L5" s="6">
        <v>0</v>
      </c>
      <c r="M5" s="4"/>
      <c r="N5" s="5" t="s">
        <v>9</v>
      </c>
      <c r="O5" s="7">
        <f>O43</f>
        <v>350</v>
      </c>
    </row>
    <row r="6" spans="1:16" ht="20.05" customHeight="1" x14ac:dyDescent="0.4">
      <c r="B6" s="5" t="s">
        <v>3</v>
      </c>
      <c r="C6" s="13">
        <v>0</v>
      </c>
      <c r="E6" s="5" t="s">
        <v>3</v>
      </c>
      <c r="F6" s="6">
        <v>90</v>
      </c>
      <c r="G6" s="6">
        <v>-90</v>
      </c>
      <c r="H6" s="6">
        <v>50</v>
      </c>
      <c r="I6" s="6">
        <v>0</v>
      </c>
      <c r="K6" s="5" t="s">
        <v>15</v>
      </c>
      <c r="L6" s="6">
        <v>0</v>
      </c>
      <c r="M6" s="4"/>
      <c r="N6" s="5" t="s">
        <v>10</v>
      </c>
      <c r="O6" s="7">
        <f>DEGREES(ATAN2(L41,L42))</f>
        <v>-7.0195835743237771E-15</v>
      </c>
    </row>
    <row r="7" spans="1:16" ht="20.05" customHeight="1" x14ac:dyDescent="0.4">
      <c r="B7" s="5" t="s">
        <v>4</v>
      </c>
      <c r="C7" s="13">
        <v>0</v>
      </c>
      <c r="E7" s="5" t="s">
        <v>4</v>
      </c>
      <c r="F7" s="6">
        <v>90</v>
      </c>
      <c r="G7" s="6">
        <v>90</v>
      </c>
      <c r="H7" s="6">
        <v>200</v>
      </c>
      <c r="I7" s="6">
        <v>0</v>
      </c>
      <c r="K7" s="5" t="s">
        <v>26</v>
      </c>
      <c r="L7" s="6">
        <v>0</v>
      </c>
      <c r="M7" s="4"/>
      <c r="N7" s="5" t="s">
        <v>11</v>
      </c>
      <c r="O7" s="7">
        <f>DEGREES(ATAN2(SQRT(L41^2+L42^2),-1*L43))</f>
        <v>-7.0195835743237755E-15</v>
      </c>
    </row>
    <row r="8" spans="1:16" ht="20.05" customHeight="1" x14ac:dyDescent="0.4">
      <c r="B8" s="5" t="s">
        <v>5</v>
      </c>
      <c r="C8" s="13">
        <v>0</v>
      </c>
      <c r="E8" s="5" t="s">
        <v>5</v>
      </c>
      <c r="F8" s="6">
        <v>0</v>
      </c>
      <c r="G8" s="6">
        <v>0</v>
      </c>
      <c r="H8" s="6">
        <v>50</v>
      </c>
      <c r="I8" s="6">
        <v>0</v>
      </c>
      <c r="K8" s="5" t="s">
        <v>27</v>
      </c>
      <c r="L8" s="6">
        <v>0</v>
      </c>
      <c r="M8" s="4"/>
      <c r="N8" s="5" t="s">
        <v>12</v>
      </c>
      <c r="O8" s="7">
        <f>DEGREES(ATAN2(N43,M43))</f>
        <v>90.000000000000014</v>
      </c>
    </row>
    <row r="9" spans="1:16" ht="20.05" customHeight="1" x14ac:dyDescent="0.4">
      <c r="C9" s="1" t="s">
        <v>32</v>
      </c>
      <c r="M9" s="4"/>
    </row>
    <row r="11" spans="1:16" ht="20.05" customHeight="1" x14ac:dyDescent="0.4">
      <c r="B11" s="9" t="s">
        <v>14</v>
      </c>
      <c r="C11" s="10">
        <f>RADIANS(C3+F3)</f>
        <v>-1.5707963267948966</v>
      </c>
      <c r="D11" s="19" t="s">
        <v>0</v>
      </c>
      <c r="E11" s="11">
        <f>COS(C11)</f>
        <v>6.1257422745431001E-17</v>
      </c>
      <c r="F11" s="11">
        <f>-1*SIN(C11)*COS(C12)</f>
        <v>6.1257422745431001E-17</v>
      </c>
      <c r="G11" s="11">
        <f>SIN(C11)*SIN(C12)</f>
        <v>1</v>
      </c>
      <c r="H11" s="11">
        <f>C14*COS(C11)</f>
        <v>0</v>
      </c>
      <c r="I11" s="17" t="s">
        <v>22</v>
      </c>
      <c r="J11" s="18"/>
      <c r="K11" s="19" t="s">
        <v>25</v>
      </c>
      <c r="L11" s="8">
        <f>E11</f>
        <v>6.1257422745431001E-17</v>
      </c>
      <c r="M11" s="8">
        <f t="shared" ref="M11:O14" si="0">F11</f>
        <v>6.1257422745431001E-17</v>
      </c>
      <c r="N11" s="8">
        <f t="shared" si="0"/>
        <v>1</v>
      </c>
      <c r="O11" s="8">
        <f t="shared" si="0"/>
        <v>0</v>
      </c>
    </row>
    <row r="12" spans="1:16" ht="20.05" customHeight="1" x14ac:dyDescent="0.4">
      <c r="B12" s="9" t="s">
        <v>15</v>
      </c>
      <c r="C12" s="10">
        <f>RADIANS(G3)</f>
        <v>-1.5707963267948966</v>
      </c>
      <c r="D12" s="19"/>
      <c r="E12" s="11">
        <f>SIN(C11)</f>
        <v>-1</v>
      </c>
      <c r="F12" s="11">
        <f>COS(C11)*COS(C12)</f>
        <v>3.7524718414124473E-33</v>
      </c>
      <c r="G12" s="11">
        <f>-1*COS(C11)*SIN(C12)</f>
        <v>6.1257422745431001E-17</v>
      </c>
      <c r="H12" s="11">
        <f>C14*SIN(C11)</f>
        <v>0</v>
      </c>
      <c r="I12" s="17"/>
      <c r="J12" s="18"/>
      <c r="K12" s="19"/>
      <c r="L12" s="8">
        <f t="shared" ref="L12:L14" si="1">E12</f>
        <v>-1</v>
      </c>
      <c r="M12" s="8">
        <f t="shared" si="0"/>
        <v>3.7524718414124473E-33</v>
      </c>
      <c r="N12" s="8">
        <f t="shared" si="0"/>
        <v>6.1257422745431001E-17</v>
      </c>
      <c r="O12" s="8">
        <f t="shared" si="0"/>
        <v>0</v>
      </c>
    </row>
    <row r="13" spans="1:16" ht="20.05" customHeight="1" x14ac:dyDescent="0.4">
      <c r="B13" s="9" t="s">
        <v>16</v>
      </c>
      <c r="C13" s="10">
        <f>H3</f>
        <v>50</v>
      </c>
      <c r="D13" s="19"/>
      <c r="E13" s="11">
        <v>0</v>
      </c>
      <c r="F13" s="11">
        <f>SIN(C12)</f>
        <v>-1</v>
      </c>
      <c r="G13" s="11">
        <f>COS(C12)</f>
        <v>6.1257422745431001E-17</v>
      </c>
      <c r="H13" s="11">
        <f>C13</f>
        <v>50</v>
      </c>
      <c r="I13" s="17"/>
      <c r="J13" s="18"/>
      <c r="K13" s="19"/>
      <c r="L13" s="8">
        <f t="shared" si="1"/>
        <v>0</v>
      </c>
      <c r="M13" s="8">
        <f t="shared" si="0"/>
        <v>-1</v>
      </c>
      <c r="N13" s="8">
        <f t="shared" si="0"/>
        <v>6.1257422745431001E-17</v>
      </c>
      <c r="O13" s="8">
        <f t="shared" si="0"/>
        <v>50</v>
      </c>
    </row>
    <row r="14" spans="1:16" ht="20.05" customHeight="1" x14ac:dyDescent="0.4">
      <c r="B14" s="9" t="s">
        <v>33</v>
      </c>
      <c r="C14" s="10">
        <f>I3</f>
        <v>0</v>
      </c>
      <c r="D14" s="19"/>
      <c r="E14" s="11">
        <v>0</v>
      </c>
      <c r="F14" s="11">
        <v>0</v>
      </c>
      <c r="G14" s="11">
        <v>0</v>
      </c>
      <c r="H14" s="11">
        <v>1</v>
      </c>
      <c r="I14" s="17"/>
      <c r="J14" s="18"/>
      <c r="K14" s="19"/>
      <c r="L14" s="8">
        <f t="shared" si="1"/>
        <v>0</v>
      </c>
      <c r="M14" s="8">
        <f t="shared" si="0"/>
        <v>0</v>
      </c>
      <c r="N14" s="8">
        <f t="shared" si="0"/>
        <v>0</v>
      </c>
      <c r="O14" s="8">
        <f t="shared" si="0"/>
        <v>1</v>
      </c>
    </row>
    <row r="16" spans="1:16" ht="20.05" customHeight="1" x14ac:dyDescent="0.4">
      <c r="B16" s="9" t="s">
        <v>14</v>
      </c>
      <c r="C16" s="10">
        <f>RADIANS(C4+F4)</f>
        <v>-1.5707963267948966</v>
      </c>
      <c r="D16" s="19" t="s">
        <v>1</v>
      </c>
      <c r="E16" s="11">
        <f>COS(C16)</f>
        <v>6.1257422745431001E-17</v>
      </c>
      <c r="F16" s="11">
        <f>-1*SIN(C16)*COS(C17)</f>
        <v>-1</v>
      </c>
      <c r="G16" s="11">
        <f>SIN(C16)*SIN(C17)</f>
        <v>-1.22514845490862E-16</v>
      </c>
      <c r="H16" s="11">
        <f>C19*COS(C16)</f>
        <v>5.206880933361635E-14</v>
      </c>
      <c r="I16" s="17" t="s">
        <v>22</v>
      </c>
      <c r="J16" s="18"/>
      <c r="K16" s="19" t="s">
        <v>17</v>
      </c>
      <c r="L16" s="8" cm="1">
        <f t="array" ref="L16:O19">MMULT(L11:O14,E16:H19)</f>
        <v>-6.1257422745431001E-17</v>
      </c>
      <c r="M16" s="8">
        <v>6.1257422745431001E-17</v>
      </c>
      <c r="N16" s="8">
        <v>-1</v>
      </c>
      <c r="O16" s="8">
        <v>49.99999999999995</v>
      </c>
    </row>
    <row r="17" spans="2:15" ht="20.05" customHeight="1" x14ac:dyDescent="0.4">
      <c r="B17" s="9" t="s">
        <v>15</v>
      </c>
      <c r="C17" s="10">
        <f>RADIANS(G4)</f>
        <v>3.1415926535897931</v>
      </c>
      <c r="D17" s="19"/>
      <c r="E17" s="11">
        <f>SIN(C16)</f>
        <v>-1</v>
      </c>
      <c r="F17" s="11">
        <f>COS(C16)*COS(C17)</f>
        <v>-6.1257422745431001E-17</v>
      </c>
      <c r="G17" s="11">
        <f>-1*COS(C16)*SIN(C17)</f>
        <v>-7.5049436828248946E-33</v>
      </c>
      <c r="H17" s="11">
        <f>C19*SIN(C16)</f>
        <v>-850</v>
      </c>
      <c r="I17" s="17"/>
      <c r="J17" s="18"/>
      <c r="K17" s="19"/>
      <c r="L17" s="8">
        <v>-6.1257422745431001E-17</v>
      </c>
      <c r="M17" s="8">
        <v>1</v>
      </c>
      <c r="N17" s="8">
        <v>6.1257422745431001E-17</v>
      </c>
      <c r="O17" s="8">
        <v>-4.9005938196344807E-14</v>
      </c>
    </row>
    <row r="18" spans="2:15" ht="20.05" customHeight="1" x14ac:dyDescent="0.4">
      <c r="B18" s="9" t="s">
        <v>16</v>
      </c>
      <c r="C18" s="10">
        <f>H4</f>
        <v>50</v>
      </c>
      <c r="D18" s="19"/>
      <c r="E18" s="11">
        <v>0</v>
      </c>
      <c r="F18" s="11">
        <f>SIN(C17)</f>
        <v>1.22514845490862E-16</v>
      </c>
      <c r="G18" s="11">
        <f>COS(C17)</f>
        <v>-1</v>
      </c>
      <c r="H18" s="11">
        <f>C18</f>
        <v>50</v>
      </c>
      <c r="I18" s="17"/>
      <c r="J18" s="18"/>
      <c r="K18" s="19"/>
      <c r="L18" s="8">
        <v>1</v>
      </c>
      <c r="M18" s="8">
        <v>6.1257422745431013E-17</v>
      </c>
      <c r="N18" s="8">
        <v>-6.1257422745430988E-17</v>
      </c>
      <c r="O18" s="8">
        <v>900</v>
      </c>
    </row>
    <row r="19" spans="2:15" ht="20.05" customHeight="1" x14ac:dyDescent="0.4">
      <c r="B19" s="9" t="s">
        <v>33</v>
      </c>
      <c r="C19" s="10">
        <f>I4</f>
        <v>850</v>
      </c>
      <c r="D19" s="19"/>
      <c r="E19" s="11">
        <v>0</v>
      </c>
      <c r="F19" s="11">
        <v>0</v>
      </c>
      <c r="G19" s="11">
        <v>0</v>
      </c>
      <c r="H19" s="11">
        <v>1</v>
      </c>
      <c r="I19" s="17"/>
      <c r="J19" s="18"/>
      <c r="K19" s="19"/>
      <c r="L19" s="8">
        <v>0</v>
      </c>
      <c r="M19" s="8">
        <v>0</v>
      </c>
      <c r="N19" s="8">
        <v>0</v>
      </c>
      <c r="O19" s="8">
        <v>1</v>
      </c>
    </row>
    <row r="21" spans="2:15" ht="20.05" customHeight="1" x14ac:dyDescent="0.4">
      <c r="B21" s="9" t="s">
        <v>14</v>
      </c>
      <c r="C21" s="10">
        <f>RADIANS(C5+F5)</f>
        <v>3.1415926535897931</v>
      </c>
      <c r="D21" s="19" t="s">
        <v>2</v>
      </c>
      <c r="E21" s="11">
        <f>COS(C21)</f>
        <v>-1</v>
      </c>
      <c r="F21" s="11">
        <f>-1*SIN(C21)*COS(C22)</f>
        <v>-1.22514845490862E-16</v>
      </c>
      <c r="G21" s="11">
        <f>SIN(C21)*SIN(C22)</f>
        <v>0</v>
      </c>
      <c r="H21" s="11">
        <f>C24*COS(C21)</f>
        <v>-750</v>
      </c>
      <c r="I21" s="17" t="s">
        <v>22</v>
      </c>
      <c r="J21" s="18"/>
      <c r="K21" s="19" t="s">
        <v>18</v>
      </c>
      <c r="L21" s="8" cm="1">
        <f t="array" ref="L21:O24">MMULT(L16:O19,E21:H24)</f>
        <v>6.1257422745431013E-17</v>
      </c>
      <c r="M21" s="8">
        <v>-6.1257422745430988E-17</v>
      </c>
      <c r="N21" s="8">
        <v>-1</v>
      </c>
      <c r="O21" s="8">
        <v>-50.000000000000007</v>
      </c>
    </row>
    <row r="22" spans="2:15" ht="20.05" customHeight="1" x14ac:dyDescent="0.4">
      <c r="B22" s="9" t="s">
        <v>15</v>
      </c>
      <c r="C22" s="10">
        <f>RADIANS(G5)</f>
        <v>0</v>
      </c>
      <c r="D22" s="19"/>
      <c r="E22" s="11">
        <f>SIN(C21)</f>
        <v>1.22514845490862E-16</v>
      </c>
      <c r="F22" s="11">
        <f>COS(C21)*COS(C22)</f>
        <v>-1</v>
      </c>
      <c r="G22" s="11">
        <f>-1*COS(C21)*SIN(C22)</f>
        <v>0</v>
      </c>
      <c r="H22" s="11">
        <f>C24*SIN(C21)</f>
        <v>9.1886134118146501E-14</v>
      </c>
      <c r="I22" s="17"/>
      <c r="J22" s="18"/>
      <c r="K22" s="19"/>
      <c r="L22" s="8">
        <v>1.83772268236293E-16</v>
      </c>
      <c r="M22" s="8">
        <v>-1</v>
      </c>
      <c r="N22" s="8">
        <v>6.1257422745431001E-17</v>
      </c>
      <c r="O22" s="8">
        <v>9.4949005255418051E-14</v>
      </c>
    </row>
    <row r="23" spans="2:15" ht="20.05" customHeight="1" x14ac:dyDescent="0.4">
      <c r="B23" s="9" t="s">
        <v>16</v>
      </c>
      <c r="C23" s="10">
        <f>H5</f>
        <v>100</v>
      </c>
      <c r="D23" s="19"/>
      <c r="E23" s="11">
        <v>0</v>
      </c>
      <c r="F23" s="11">
        <f>SIN(C22)</f>
        <v>0</v>
      </c>
      <c r="G23" s="11">
        <f>COS(C22)</f>
        <v>1</v>
      </c>
      <c r="H23" s="11">
        <f>C23</f>
        <v>100</v>
      </c>
      <c r="I23" s="17"/>
      <c r="J23" s="18"/>
      <c r="K23" s="19"/>
      <c r="L23" s="8">
        <v>-1</v>
      </c>
      <c r="M23" s="8">
        <v>-1.83772268236293E-16</v>
      </c>
      <c r="N23" s="8">
        <v>-6.1257422745430988E-17</v>
      </c>
      <c r="O23" s="8">
        <v>150</v>
      </c>
    </row>
    <row r="24" spans="2:15" ht="20.05" customHeight="1" x14ac:dyDescent="0.4">
      <c r="B24" s="9" t="s">
        <v>33</v>
      </c>
      <c r="C24" s="10">
        <f>I5</f>
        <v>750</v>
      </c>
      <c r="D24" s="19"/>
      <c r="E24" s="11">
        <v>0</v>
      </c>
      <c r="F24" s="11">
        <v>0</v>
      </c>
      <c r="G24" s="11">
        <v>0</v>
      </c>
      <c r="H24" s="11">
        <v>1</v>
      </c>
      <c r="I24" s="17"/>
      <c r="J24" s="18"/>
      <c r="K24" s="19"/>
      <c r="L24" s="8">
        <v>0</v>
      </c>
      <c r="M24" s="8">
        <v>0</v>
      </c>
      <c r="N24" s="8">
        <v>0</v>
      </c>
      <c r="O24" s="8">
        <v>1</v>
      </c>
    </row>
    <row r="26" spans="2:15" ht="20.05" customHeight="1" x14ac:dyDescent="0.4">
      <c r="B26" s="9" t="s">
        <v>14</v>
      </c>
      <c r="C26" s="10">
        <f>RADIANS(C6+F6)</f>
        <v>1.5707963267948966</v>
      </c>
      <c r="D26" s="19" t="s">
        <v>3</v>
      </c>
      <c r="E26" s="11">
        <f>COS(C26)</f>
        <v>6.1257422745431001E-17</v>
      </c>
      <c r="F26" s="11">
        <f>-1*SIN(C26)*COS(C27)</f>
        <v>-6.1257422745431001E-17</v>
      </c>
      <c r="G26" s="11">
        <f>SIN(C26)*SIN(C27)</f>
        <v>-1</v>
      </c>
      <c r="H26" s="11">
        <f>C29*COS(C26)</f>
        <v>0</v>
      </c>
      <c r="I26" s="17" t="s">
        <v>22</v>
      </c>
      <c r="J26" s="18"/>
      <c r="K26" s="19" t="s">
        <v>19</v>
      </c>
      <c r="L26" s="8" cm="1">
        <f t="array" ref="L26:O29">MMULT(L21:O24,E26:H29)</f>
        <v>-6.1257422745430988E-17</v>
      </c>
      <c r="M26" s="8">
        <v>1</v>
      </c>
      <c r="N26" s="8">
        <v>-1.22514845490862E-16</v>
      </c>
      <c r="O26" s="8">
        <v>-100</v>
      </c>
    </row>
    <row r="27" spans="2:15" ht="20.05" customHeight="1" x14ac:dyDescent="0.4">
      <c r="B27" s="9" t="s">
        <v>15</v>
      </c>
      <c r="C27" s="10">
        <f>RADIANS(G6)</f>
        <v>-1.5707963267948966</v>
      </c>
      <c r="D27" s="19"/>
      <c r="E27" s="11">
        <f>SIN(C26)</f>
        <v>1</v>
      </c>
      <c r="F27" s="11">
        <f>COS(C26)*COS(C27)</f>
        <v>3.7524718414124473E-33</v>
      </c>
      <c r="G27" s="11">
        <f>-1*COS(C26)*SIN(C27)</f>
        <v>6.1257422745431001E-17</v>
      </c>
      <c r="H27" s="11">
        <f>C29*SIN(C26)</f>
        <v>0</v>
      </c>
      <c r="I27" s="17"/>
      <c r="J27" s="18"/>
      <c r="K27" s="19"/>
      <c r="L27" s="8">
        <v>-1</v>
      </c>
      <c r="M27" s="8">
        <v>-6.1257422745431013E-17</v>
      </c>
      <c r="N27" s="8">
        <v>-2.45029690981724E-16</v>
      </c>
      <c r="O27" s="8">
        <v>9.8011876392689601E-14</v>
      </c>
    </row>
    <row r="28" spans="2:15" ht="20.05" customHeight="1" x14ac:dyDescent="0.4">
      <c r="B28" s="9" t="s">
        <v>16</v>
      </c>
      <c r="C28" s="10">
        <f>H6</f>
        <v>50</v>
      </c>
      <c r="D28" s="19"/>
      <c r="E28" s="11">
        <v>0</v>
      </c>
      <c r="F28" s="11">
        <f>SIN(C27)</f>
        <v>-1</v>
      </c>
      <c r="G28" s="11">
        <f>COS(C27)</f>
        <v>6.1257422745431001E-17</v>
      </c>
      <c r="H28" s="11">
        <f>C28</f>
        <v>50</v>
      </c>
      <c r="I28" s="17"/>
      <c r="J28" s="18"/>
      <c r="K28" s="19"/>
      <c r="L28" s="8">
        <v>-2.45029690981724E-16</v>
      </c>
      <c r="M28" s="8">
        <v>1.22514845490862E-16</v>
      </c>
      <c r="N28" s="8">
        <v>1</v>
      </c>
      <c r="O28" s="8">
        <v>150</v>
      </c>
    </row>
    <row r="29" spans="2:15" ht="20.05" customHeight="1" x14ac:dyDescent="0.4">
      <c r="B29" s="9" t="s">
        <v>33</v>
      </c>
      <c r="C29" s="10">
        <f>I6</f>
        <v>0</v>
      </c>
      <c r="D29" s="19"/>
      <c r="E29" s="11">
        <v>0</v>
      </c>
      <c r="F29" s="11">
        <v>0</v>
      </c>
      <c r="G29" s="11">
        <v>0</v>
      </c>
      <c r="H29" s="11">
        <v>1</v>
      </c>
      <c r="I29" s="17"/>
      <c r="J29" s="18"/>
      <c r="K29" s="19"/>
      <c r="L29" s="8">
        <v>0</v>
      </c>
      <c r="M29" s="8">
        <v>0</v>
      </c>
      <c r="N29" s="8">
        <v>0</v>
      </c>
      <c r="O29" s="8">
        <v>1</v>
      </c>
    </row>
    <row r="31" spans="2:15" ht="20.05" customHeight="1" x14ac:dyDescent="0.4">
      <c r="B31" s="9" t="s">
        <v>14</v>
      </c>
      <c r="C31" s="10">
        <f>RADIANS(C7+F7)</f>
        <v>1.5707963267948966</v>
      </c>
      <c r="D31" s="19" t="s">
        <v>4</v>
      </c>
      <c r="E31" s="11">
        <f>COS(C31)</f>
        <v>6.1257422745431001E-17</v>
      </c>
      <c r="F31" s="11">
        <f>-1*SIN(C31)*COS(C32)</f>
        <v>-6.1257422745431001E-17</v>
      </c>
      <c r="G31" s="11">
        <f>SIN(C31)*SIN(C32)</f>
        <v>1</v>
      </c>
      <c r="H31" s="11">
        <f>C34*COS(C31)</f>
        <v>0</v>
      </c>
      <c r="I31" s="17" t="s">
        <v>22</v>
      </c>
      <c r="J31" s="18"/>
      <c r="K31" s="19" t="s">
        <v>20</v>
      </c>
      <c r="L31" s="8" cm="1">
        <f t="array" ref="L31:O34">MMULT(L26:O29,E31:H34)</f>
        <v>1</v>
      </c>
      <c r="M31" s="8">
        <v>-1.22514845490862E-16</v>
      </c>
      <c r="N31" s="8">
        <v>-1.22514845490862E-16</v>
      </c>
      <c r="O31" s="8">
        <v>-100.00000000000003</v>
      </c>
    </row>
    <row r="32" spans="2:15" ht="20.05" customHeight="1" x14ac:dyDescent="0.4">
      <c r="B32" s="9" t="s">
        <v>15</v>
      </c>
      <c r="C32" s="10">
        <f>RADIANS(G7)</f>
        <v>1.5707963267948966</v>
      </c>
      <c r="D32" s="19"/>
      <c r="E32" s="11">
        <f>SIN(C31)</f>
        <v>1</v>
      </c>
      <c r="F32" s="11">
        <f>COS(C31)*COS(C32)</f>
        <v>3.7524718414124473E-33</v>
      </c>
      <c r="G32" s="11">
        <f>-1*COS(C31)*SIN(C32)</f>
        <v>-6.1257422745431001E-17</v>
      </c>
      <c r="H32" s="11">
        <f>C34*SIN(C31)</f>
        <v>0</v>
      </c>
      <c r="I32" s="17"/>
      <c r="J32" s="18"/>
      <c r="K32" s="19"/>
      <c r="L32" s="8">
        <v>-1.22514845490862E-16</v>
      </c>
      <c r="M32" s="8">
        <v>-1.83772268236293E-16</v>
      </c>
      <c r="N32" s="8">
        <v>-1</v>
      </c>
      <c r="O32" s="8">
        <v>4.90059381963448E-14</v>
      </c>
    </row>
    <row r="33" spans="2:15" ht="20.05" customHeight="1" x14ac:dyDescent="0.4">
      <c r="B33" s="9" t="s">
        <v>16</v>
      </c>
      <c r="C33" s="10">
        <f>H7</f>
        <v>200</v>
      </c>
      <c r="D33" s="19"/>
      <c r="E33" s="11">
        <v>0</v>
      </c>
      <c r="F33" s="11">
        <f>SIN(C32)</f>
        <v>1</v>
      </c>
      <c r="G33" s="11">
        <f>COS(C32)</f>
        <v>6.1257422745431001E-17</v>
      </c>
      <c r="H33" s="11">
        <f>C33</f>
        <v>200</v>
      </c>
      <c r="I33" s="17"/>
      <c r="J33" s="18"/>
      <c r="K33" s="19"/>
      <c r="L33" s="8">
        <v>1.2251484549086198E-16</v>
      </c>
      <c r="M33" s="8">
        <v>1</v>
      </c>
      <c r="N33" s="8">
        <v>-1.83772268236293E-16</v>
      </c>
      <c r="O33" s="8">
        <v>350</v>
      </c>
    </row>
    <row r="34" spans="2:15" ht="20.05" customHeight="1" x14ac:dyDescent="0.4">
      <c r="B34" s="9" t="s">
        <v>33</v>
      </c>
      <c r="C34" s="10">
        <f>I7</f>
        <v>0</v>
      </c>
      <c r="D34" s="19"/>
      <c r="E34" s="11">
        <v>0</v>
      </c>
      <c r="F34" s="11">
        <v>0</v>
      </c>
      <c r="G34" s="11">
        <v>0</v>
      </c>
      <c r="H34" s="11">
        <v>1</v>
      </c>
      <c r="I34" s="17"/>
      <c r="J34" s="18"/>
      <c r="K34" s="19"/>
      <c r="L34" s="8">
        <v>0</v>
      </c>
      <c r="M34" s="8">
        <v>0</v>
      </c>
      <c r="N34" s="8">
        <v>0</v>
      </c>
      <c r="O34" s="8">
        <v>1</v>
      </c>
    </row>
    <row r="36" spans="2:15" ht="20.05" customHeight="1" x14ac:dyDescent="0.4">
      <c r="B36" s="9" t="s">
        <v>14</v>
      </c>
      <c r="C36" s="10">
        <f>RADIANS(C8+F8)</f>
        <v>0</v>
      </c>
      <c r="D36" s="19" t="s">
        <v>5</v>
      </c>
      <c r="E36" s="11">
        <f>COS(C36)</f>
        <v>1</v>
      </c>
      <c r="F36" s="11">
        <f>-1*SIN(C36)*COS(C37)</f>
        <v>0</v>
      </c>
      <c r="G36" s="11">
        <f>SIN(C36)*SIN(C37)</f>
        <v>0</v>
      </c>
      <c r="H36" s="11">
        <f>C39*COS(C36)</f>
        <v>0</v>
      </c>
      <c r="I36" s="17" t="s">
        <v>22</v>
      </c>
      <c r="J36" s="18"/>
      <c r="K36" s="19" t="s">
        <v>21</v>
      </c>
      <c r="L36" s="8" cm="1">
        <f t="array" ref="L36:O39">MMULT(L31:O34,E36:H39)</f>
        <v>1</v>
      </c>
      <c r="M36" s="8">
        <v>-1.22514845490862E-16</v>
      </c>
      <c r="N36" s="8">
        <v>-1.22514845490862E-16</v>
      </c>
      <c r="O36" s="8">
        <v>-100.00000000000003</v>
      </c>
    </row>
    <row r="37" spans="2:15" ht="20.05" customHeight="1" x14ac:dyDescent="0.4">
      <c r="B37" s="9" t="s">
        <v>15</v>
      </c>
      <c r="C37" s="10">
        <f>RADIANS(G8)</f>
        <v>0</v>
      </c>
      <c r="D37" s="19"/>
      <c r="E37" s="11">
        <f>SIN(C36)</f>
        <v>0</v>
      </c>
      <c r="F37" s="11">
        <f>COS(C36)*COS(C37)</f>
        <v>1</v>
      </c>
      <c r="G37" s="11">
        <f>-1*COS(C36)*SIN(C37)</f>
        <v>0</v>
      </c>
      <c r="H37" s="11">
        <f>C39*SIN(C36)</f>
        <v>0</v>
      </c>
      <c r="I37" s="17"/>
      <c r="J37" s="18"/>
      <c r="K37" s="19"/>
      <c r="L37" s="8">
        <v>-1.22514845490862E-16</v>
      </c>
      <c r="M37" s="8">
        <v>-1.83772268236293E-16</v>
      </c>
      <c r="N37" s="8">
        <v>-1</v>
      </c>
      <c r="O37" s="8">
        <v>-49.99999999999995</v>
      </c>
    </row>
    <row r="38" spans="2:15" ht="20.05" customHeight="1" x14ac:dyDescent="0.4">
      <c r="B38" s="9" t="s">
        <v>16</v>
      </c>
      <c r="C38" s="10">
        <f>H8</f>
        <v>50</v>
      </c>
      <c r="D38" s="19"/>
      <c r="E38" s="11">
        <v>0</v>
      </c>
      <c r="F38" s="11">
        <f>SIN(C37)</f>
        <v>0</v>
      </c>
      <c r="G38" s="11">
        <f>COS(C37)</f>
        <v>1</v>
      </c>
      <c r="H38" s="11">
        <f>C38</f>
        <v>50</v>
      </c>
      <c r="I38" s="17"/>
      <c r="J38" s="18"/>
      <c r="K38" s="19"/>
      <c r="L38" s="8">
        <v>1.2251484549086198E-16</v>
      </c>
      <c r="M38" s="8">
        <v>1</v>
      </c>
      <c r="N38" s="8">
        <v>-1.83772268236293E-16</v>
      </c>
      <c r="O38" s="8">
        <v>350</v>
      </c>
    </row>
    <row r="39" spans="2:15" ht="20.05" customHeight="1" x14ac:dyDescent="0.4">
      <c r="B39" s="9" t="s">
        <v>33</v>
      </c>
      <c r="C39" s="10">
        <f>I8</f>
        <v>0</v>
      </c>
      <c r="D39" s="19"/>
      <c r="E39" s="11">
        <v>0</v>
      </c>
      <c r="F39" s="11">
        <v>0</v>
      </c>
      <c r="G39" s="11">
        <v>0</v>
      </c>
      <c r="H39" s="11">
        <v>1</v>
      </c>
      <c r="I39" s="17"/>
      <c r="J39" s="18"/>
      <c r="K39" s="19"/>
      <c r="L39" s="8">
        <v>0</v>
      </c>
      <c r="M39" s="8">
        <v>0</v>
      </c>
      <c r="N39" s="8">
        <v>0</v>
      </c>
      <c r="O39" s="8">
        <v>1</v>
      </c>
    </row>
    <row r="41" spans="2:15" ht="20.05" customHeight="1" x14ac:dyDescent="0.4">
      <c r="D41" s="19" t="s">
        <v>24</v>
      </c>
      <c r="E41" s="11">
        <f>COS(L6)*COS(L7)</f>
        <v>1</v>
      </c>
      <c r="F41" s="11">
        <f>(COS(L6)*SIN(L7)*SIN(L8))-(SIN(L6)*COS(L8))</f>
        <v>0</v>
      </c>
      <c r="G41" s="11">
        <f>(COS(L6)*SIN(L7)*COS(L8))+(SIN(L6)*SIN(L8))</f>
        <v>0</v>
      </c>
      <c r="H41" s="11">
        <f>L3</f>
        <v>0</v>
      </c>
      <c r="I41" s="17" t="s">
        <v>22</v>
      </c>
      <c r="J41" s="18"/>
      <c r="K41" s="19" t="s">
        <v>23</v>
      </c>
      <c r="L41" s="8" cm="1">
        <f t="array" ref="L41:O44">MMULT(L36:O39,E41:H44)</f>
        <v>1</v>
      </c>
      <c r="M41" s="8">
        <v>-1.22514845490862E-16</v>
      </c>
      <c r="N41" s="8">
        <v>-1.22514845490862E-16</v>
      </c>
      <c r="O41" s="8">
        <v>-100.00000000000003</v>
      </c>
    </row>
    <row r="42" spans="2:15" ht="20.05" customHeight="1" x14ac:dyDescent="0.4">
      <c r="D42" s="19"/>
      <c r="E42" s="11">
        <f>SIN(L6)*COS(L7)</f>
        <v>0</v>
      </c>
      <c r="F42" s="11">
        <f>(SIN(L6)*SIN(L7)*SIN(L8))+(COS(L6)*COS(L8))</f>
        <v>1</v>
      </c>
      <c r="G42" s="11">
        <f>(SIN(L6)*SIN(L7)*COS(L8))-(COS(L6)*SIN(L8))</f>
        <v>0</v>
      </c>
      <c r="H42" s="11">
        <f>L4</f>
        <v>0</v>
      </c>
      <c r="I42" s="17"/>
      <c r="J42" s="18"/>
      <c r="K42" s="19"/>
      <c r="L42" s="8">
        <v>-1.22514845490862E-16</v>
      </c>
      <c r="M42" s="8">
        <v>-1.83772268236293E-16</v>
      </c>
      <c r="N42" s="8">
        <v>-1</v>
      </c>
      <c r="O42" s="8">
        <v>-49.99999999999995</v>
      </c>
    </row>
    <row r="43" spans="2:15" ht="20.05" customHeight="1" x14ac:dyDescent="0.4">
      <c r="D43" s="19"/>
      <c r="E43" s="11">
        <f>-1*SIN(L7)</f>
        <v>0</v>
      </c>
      <c r="F43" s="11">
        <f>COS(L7)*SIN(L8)</f>
        <v>0</v>
      </c>
      <c r="G43" s="11">
        <f>COS(L7)*COS(L8)</f>
        <v>1</v>
      </c>
      <c r="H43" s="11">
        <f>L5</f>
        <v>0</v>
      </c>
      <c r="I43" s="17"/>
      <c r="J43" s="18"/>
      <c r="K43" s="19"/>
      <c r="L43" s="8">
        <v>1.2251484549086198E-16</v>
      </c>
      <c r="M43" s="8">
        <v>1</v>
      </c>
      <c r="N43" s="8">
        <v>-1.83772268236293E-16</v>
      </c>
      <c r="O43" s="8">
        <v>350</v>
      </c>
    </row>
    <row r="44" spans="2:15" ht="20.05" customHeight="1" x14ac:dyDescent="0.4">
      <c r="D44" s="19"/>
      <c r="E44" s="11">
        <v>0</v>
      </c>
      <c r="F44" s="11">
        <v>0</v>
      </c>
      <c r="G44" s="11">
        <v>0</v>
      </c>
      <c r="H44" s="11">
        <v>1</v>
      </c>
      <c r="I44" s="17"/>
      <c r="J44" s="18"/>
      <c r="K44" s="19"/>
      <c r="L44" s="8">
        <v>0</v>
      </c>
      <c r="M44" s="8">
        <v>0</v>
      </c>
      <c r="N44" s="8">
        <v>0</v>
      </c>
      <c r="O44" s="8">
        <v>1</v>
      </c>
    </row>
    <row r="47" spans="2:15" ht="20.05" customHeight="1" x14ac:dyDescent="0.4">
      <c r="K47" s="20" t="s">
        <v>50</v>
      </c>
      <c r="L47" s="16" t="s">
        <v>34</v>
      </c>
      <c r="M47" s="16" t="s">
        <v>35</v>
      </c>
      <c r="N47" s="16" t="s">
        <v>36</v>
      </c>
      <c r="O47" s="16" t="s">
        <v>37</v>
      </c>
    </row>
    <row r="48" spans="2:15" ht="20.05" customHeight="1" x14ac:dyDescent="0.4">
      <c r="K48" s="20"/>
      <c r="L48" s="16" t="s">
        <v>38</v>
      </c>
      <c r="M48" s="16" t="s">
        <v>39</v>
      </c>
      <c r="N48" s="16" t="s">
        <v>40</v>
      </c>
      <c r="O48" s="16" t="s">
        <v>41</v>
      </c>
    </row>
    <row r="49" spans="11:15" ht="20.05" customHeight="1" x14ac:dyDescent="0.4">
      <c r="K49" s="20"/>
      <c r="L49" s="16" t="s">
        <v>42</v>
      </c>
      <c r="M49" s="16" t="s">
        <v>43</v>
      </c>
      <c r="N49" s="16" t="s">
        <v>44</v>
      </c>
      <c r="O49" s="16" t="s">
        <v>45</v>
      </c>
    </row>
    <row r="50" spans="11:15" ht="20.05" customHeight="1" x14ac:dyDescent="0.4">
      <c r="K50" s="20"/>
      <c r="L50" s="16" t="s">
        <v>46</v>
      </c>
      <c r="M50" s="16" t="s">
        <v>47</v>
      </c>
      <c r="N50" s="16" t="s">
        <v>48</v>
      </c>
      <c r="O50" s="16" t="s">
        <v>49</v>
      </c>
    </row>
  </sheetData>
  <mergeCells count="22">
    <mergeCell ref="D41:D44"/>
    <mergeCell ref="I41:J44"/>
    <mergeCell ref="K41:K44"/>
    <mergeCell ref="K47:K50"/>
    <mergeCell ref="D31:D34"/>
    <mergeCell ref="I31:J34"/>
    <mergeCell ref="K31:K34"/>
    <mergeCell ref="D36:D39"/>
    <mergeCell ref="I36:J39"/>
    <mergeCell ref="K36:K39"/>
    <mergeCell ref="D21:D24"/>
    <mergeCell ref="I21:J24"/>
    <mergeCell ref="K21:K24"/>
    <mergeCell ref="D26:D29"/>
    <mergeCell ref="I26:J29"/>
    <mergeCell ref="K26:K29"/>
    <mergeCell ref="D11:D14"/>
    <mergeCell ref="I11:J14"/>
    <mergeCell ref="K11:K14"/>
    <mergeCell ref="D16:D19"/>
    <mergeCell ref="I16:J19"/>
    <mergeCell ref="K16:K19"/>
  </mergeCells>
  <printOptions horizontalCentered="1" verticalCentered="1"/>
  <pageMargins left="0.7" right="0.7" top="0.75" bottom="0.75" header="0.3" footer="0.3"/>
  <pageSetup scale="60" orientation="portrait" r:id="rId1"/>
  <headerFooter>
    <oddHeader>&amp;CDH Validation Spreadsheet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PR2</vt:lpstr>
      <vt:lpstr>'PR2'!Print_Area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Fehrmann</dc:creator>
  <cp:lastModifiedBy>James Fehrmann</cp:lastModifiedBy>
  <cp:lastPrinted>2024-12-08T23:09:37Z</cp:lastPrinted>
  <dcterms:created xsi:type="dcterms:W3CDTF">2024-11-04T16:54:22Z</dcterms:created>
  <dcterms:modified xsi:type="dcterms:W3CDTF">2024-12-08T23:26:32Z</dcterms:modified>
</cp:coreProperties>
</file>