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8855" windowHeight="11310"/>
  </bookViews>
  <sheets>
    <sheet name="General Settings" sheetId="40" r:id="rId1"/>
    <sheet name="Hibor" sheetId="36" r:id="rId2"/>
    <sheet name="Hibor Time Series" sheetId="41" r:id="rId3"/>
    <sheet name="OIS" sheetId="16" r:id="rId4"/>
    <sheet name="Deposits" sheetId="9" r:id="rId5"/>
    <sheet name="FRA" sheetId="10" r:id="rId6"/>
    <sheet name="Futures3M" sheetId="12" r:id="rId7"/>
    <sheet name="Swaps1M" sheetId="17" r:id="rId8"/>
    <sheet name="Swap3M" sheetId="19" r:id="rId9"/>
    <sheet name="BasisSwap1M3M" sheetId="5" r:id="rId10"/>
    <sheet name="BasisSwap3M6M" sheetId="6" r:id="rId11"/>
  </sheets>
  <definedNames>
    <definedName name="Contributor" localSheetId="9">BasisSwap1M3M!$S$2</definedName>
    <definedName name="Contributor" localSheetId="10">BasisSwap3M6M!$S$2</definedName>
    <definedName name="Contributor" localSheetId="5">FRA!$M$2</definedName>
    <definedName name="Contributor" localSheetId="3">OIS!$L$2</definedName>
    <definedName name="Contributor" localSheetId="8">Swap3M!$L$2</definedName>
    <definedName name="Contributor" localSheetId="7">Swaps1M!$L$2</definedName>
    <definedName name="Contributors">'General Settings'!$C$26:$C$33</definedName>
    <definedName name="ContributorTable">'General Settings'!$C$26:$D$33</definedName>
    <definedName name="Conventions" localSheetId="9">BasisSwap1M3M!$AG$5:$AI$9</definedName>
    <definedName name="Conventions" localSheetId="10">BasisSwap3M6M!$AG$5:$AI$9</definedName>
    <definedName name="Currency">'General Settings'!$D$16</definedName>
    <definedName name="FamilyName" localSheetId="1">Hibor!$K$3</definedName>
    <definedName name="FileName" localSheetId="1">Hibor!$M$3</definedName>
    <definedName name="FileOverwrite">'General Settings'!$D$14</definedName>
    <definedName name="FuturesCodes" localSheetId="6">Futures3M!$M$4:$M$39</definedName>
    <definedName name="FuturesDates" localSheetId="6">Futures3M!$N$4:$N$39</definedName>
    <definedName name="Instruments" localSheetId="9">BasisSwap1M3M!$R$5:$R$42</definedName>
    <definedName name="Instruments" localSheetId="10">BasisSwap3M6M!$R$5:$R$42</definedName>
    <definedName name="Instruments" localSheetId="5">FRA!$L$7:$L$38</definedName>
    <definedName name="Instruments" localSheetId="8">Swap3M!$K$5:$K$32</definedName>
    <definedName name="Instruments" localSheetId="7">Swaps1M!$K$5:$K$15</definedName>
    <definedName name="InterpolationType">'General Settings'!$D$23</definedName>
    <definedName name="LastUpdate">'General Settings'!$D$6</definedName>
    <definedName name="LiveDataFeed">'General Settings'!$D$7</definedName>
    <definedName name="ObjectOverwrite">'General Settings'!$D$10</definedName>
    <definedName name="Permanent">'General Settings'!$D$9</definedName>
    <definedName name="PriceTickValue">'General Settings'!$D$19</definedName>
    <definedName name="Quote" localSheetId="9">BasisSwap1M3M!$AC$5:$AC$42</definedName>
    <definedName name="Quote" localSheetId="10">BasisSwap3M6M!$AC$5:$AC$42</definedName>
    <definedName name="Quote" localSheetId="4">Deposits!$N$4:$N$21</definedName>
    <definedName name="Quote" localSheetId="5">FRA!$V$7:$V$38</definedName>
    <definedName name="Quote" localSheetId="6">Futures3M!$Y$4:$Y$39</definedName>
    <definedName name="Quote" localSheetId="3">OIS!$U$5:$U$23</definedName>
    <definedName name="Quote" localSheetId="8">Swap3M!$U$5:$U$32</definedName>
    <definedName name="Quote" localSheetId="7">Swaps1M!$U$5:$U$15</definedName>
    <definedName name="QuoteLive" localSheetId="9">BasisSwap1M3M!$X$5:$X$42</definedName>
    <definedName name="QuoteLive" localSheetId="10">BasisSwap3M6M!$X$5:$X$42</definedName>
    <definedName name="QuoteLive" localSheetId="4">Deposits!$J$4:$J$21</definedName>
    <definedName name="QuoteLive" localSheetId="5">FRA!$R$7:$R$38</definedName>
    <definedName name="QuoteLive" localSheetId="6">Futures3M!$U$4:$U$39</definedName>
    <definedName name="QuoteLive" localSheetId="3">OIS!$Q$5:$Q$23</definedName>
    <definedName name="QuoteLive" localSheetId="8">Swap3M!$Q$5:$Q$32</definedName>
    <definedName name="QuoteLive" localSheetId="7">Swaps1M!$Q$5:$Q$15</definedName>
    <definedName name="QuoteStatic" localSheetId="9">BasisSwap1M3M!$Z$5:$Z$42</definedName>
    <definedName name="QuoteStatic" localSheetId="10">BasisSwap3M6M!$Z$5:$Z$42</definedName>
    <definedName name="QuoteStatic" localSheetId="4">Deposits!$L$4:$L$21</definedName>
    <definedName name="QuoteStatic" localSheetId="5">FRA!$T$7:$T$38</definedName>
    <definedName name="QuoteStatic" localSheetId="6">Futures3M!$W$4:$W$39</definedName>
    <definedName name="QuoteStatic" localSheetId="3">OIS!$S$5:$S$23</definedName>
    <definedName name="QuoteStatic" localSheetId="8">Swap3M!$S$5:$S$32</definedName>
    <definedName name="QuoteStatic" localSheetId="7">Swaps1M!$S$5:$S$15</definedName>
    <definedName name="QuoteSuffix">'General Settings'!$D$17</definedName>
    <definedName name="RateTickValue">'General Settings'!$D$18</definedName>
    <definedName name="ReutersRtMode">'General Settings'!$D$21</definedName>
    <definedName name="SerializationPath">'General Settings'!$D$13</definedName>
    <definedName name="Serialize">'General Settings'!$D$12</definedName>
    <definedName name="Swap3M4Y">Swap3M!$U$12</definedName>
    <definedName name="Trigger">'General Settings'!$D$4</definedName>
    <definedName name="TriggerCounter">'General Settings'!$D$22</definedName>
  </definedNames>
  <calcPr calcId="145621"/>
</workbook>
</file>

<file path=xl/calcChain.xml><?xml version="1.0" encoding="utf-8"?>
<calcChain xmlns="http://schemas.openxmlformats.org/spreadsheetml/2006/main">
  <c r="O21" i="9" l="1"/>
  <c r="O20" i="9"/>
  <c r="O19" i="9"/>
  <c r="O18" i="9"/>
  <c r="O17" i="9"/>
  <c r="O16" i="9"/>
  <c r="O15" i="9"/>
  <c r="O14" i="9"/>
  <c r="O13" i="9"/>
  <c r="O12" i="9"/>
  <c r="O11" i="9"/>
  <c r="O10" i="9"/>
  <c r="O9" i="9"/>
  <c r="O8" i="9"/>
  <c r="O7" i="9"/>
  <c r="O6" i="9"/>
  <c r="O5" i="9"/>
  <c r="O4" i="9"/>
  <c r="AC5" i="6" l="1" a="1"/>
  <c r="AC5" i="5" a="1"/>
  <c r="U5" i="19" a="1"/>
  <c r="U5" i="17" a="1"/>
  <c r="Y4" i="12" a="1"/>
  <c r="V7" i="10" a="1"/>
  <c r="N4" i="9" a="1"/>
  <c r="N4" i="9"/>
  <c r="N5" i="9"/>
  <c r="N10" i="9"/>
  <c r="N11" i="9"/>
  <c r="N12" i="9"/>
  <c r="N13" i="9"/>
  <c r="N18" i="9"/>
  <c r="N19" i="9"/>
  <c r="N20" i="9"/>
  <c r="N21" i="9"/>
  <c r="U5" i="16" a="1"/>
  <c r="U30" i="19" l="1"/>
  <c r="U31" i="19"/>
  <c r="U32" i="19"/>
  <c r="U29" i="19"/>
  <c r="N6" i="9"/>
  <c r="N14" i="9"/>
  <c r="N7" i="9"/>
  <c r="N15" i="9"/>
  <c r="N8" i="9"/>
  <c r="N16" i="9"/>
  <c r="N9" i="9"/>
  <c r="N17" i="9"/>
  <c r="J14" i="41"/>
  <c r="K14" i="41"/>
  <c r="L14" i="41"/>
  <c r="J15" i="41"/>
  <c r="K15" i="41"/>
  <c r="L15" i="41"/>
  <c r="J16" i="41"/>
  <c r="K16" i="41"/>
  <c r="L16" i="41"/>
  <c r="L5" i="41"/>
  <c r="J6" i="41"/>
  <c r="L6" i="41"/>
  <c r="L8" i="41"/>
  <c r="K9" i="41"/>
  <c r="J7" i="41"/>
  <c r="J11" i="41"/>
  <c r="L13" i="41"/>
  <c r="J10" i="41"/>
  <c r="L11" i="41"/>
  <c r="J13" i="41"/>
  <c r="J8" i="41"/>
  <c r="L7" i="41"/>
  <c r="L12" i="41"/>
  <c r="K8" i="41"/>
  <c r="L9" i="41"/>
  <c r="K13" i="41"/>
  <c r="K6" i="41"/>
  <c r="L10" i="41"/>
  <c r="J9" i="41"/>
  <c r="J12" i="41"/>
  <c r="J5" i="41"/>
  <c r="K5" i="41"/>
  <c r="K10" i="41"/>
  <c r="K12" i="41"/>
  <c r="K11" i="41"/>
  <c r="K7" i="41"/>
  <c r="C2" i="41" l="1"/>
  <c r="B2" i="41"/>
  <c r="C5" i="41"/>
  <c r="C4" i="41" l="1"/>
  <c r="C3" i="41" s="1"/>
  <c r="E2" i="41"/>
  <c r="J14" i="36" l="1"/>
  <c r="J13" i="36"/>
  <c r="J12" i="36"/>
  <c r="J11" i="36"/>
  <c r="J10" i="36"/>
  <c r="J9" i="36"/>
  <c r="J8" i="36"/>
  <c r="J7" i="36"/>
  <c r="J6" i="36"/>
  <c r="K15" i="36"/>
  <c r="R14" i="36" l="1"/>
  <c r="R13" i="36"/>
  <c r="T13" i="36" s="1"/>
  <c r="R12" i="36"/>
  <c r="R11" i="36"/>
  <c r="R10" i="36"/>
  <c r="T10" i="36" s="1"/>
  <c r="R9" i="36"/>
  <c r="R8" i="36"/>
  <c r="R6" i="36"/>
  <c r="W13" i="36"/>
  <c r="D13" i="36"/>
  <c r="W10" i="36"/>
  <c r="D10" i="36"/>
  <c r="K7" i="36"/>
  <c r="K13" i="36"/>
  <c r="K10" i="36"/>
  <c r="K28" i="19" l="1"/>
  <c r="K27" i="19"/>
  <c r="K26" i="19"/>
  <c r="K25" i="19"/>
  <c r="K24" i="19"/>
  <c r="K23" i="19"/>
  <c r="K22" i="19"/>
  <c r="K21" i="19"/>
  <c r="K20" i="19"/>
  <c r="K19" i="19"/>
  <c r="K18" i="19"/>
  <c r="K17" i="19"/>
  <c r="K16" i="19"/>
  <c r="K15" i="19"/>
  <c r="K14" i="19"/>
  <c r="K13" i="19"/>
  <c r="K12" i="19"/>
  <c r="K11" i="19"/>
  <c r="K10" i="19"/>
  <c r="K9" i="19"/>
  <c r="K8" i="19"/>
  <c r="K7" i="19"/>
  <c r="K6" i="19"/>
  <c r="K5" i="19"/>
  <c r="E28" i="19"/>
  <c r="E27" i="19"/>
  <c r="E26" i="19"/>
  <c r="E25" i="19"/>
  <c r="E24" i="19"/>
  <c r="E23" i="19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E7" i="19"/>
  <c r="E6" i="19"/>
  <c r="E5" i="19"/>
  <c r="K15" i="17"/>
  <c r="K14" i="17"/>
  <c r="K13" i="17"/>
  <c r="K12" i="17"/>
  <c r="K11" i="17"/>
  <c r="K10" i="17"/>
  <c r="K9" i="17"/>
  <c r="K8" i="17"/>
  <c r="K7" i="17"/>
  <c r="K6" i="17"/>
  <c r="K5" i="17"/>
  <c r="K23" i="16"/>
  <c r="K22" i="16"/>
  <c r="K21" i="16"/>
  <c r="K20" i="16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5" i="16"/>
  <c r="K6" i="16"/>
  <c r="L13" i="36"/>
  <c r="L10" i="36"/>
  <c r="L7" i="36"/>
  <c r="S13" i="36" l="1"/>
  <c r="S10" i="36"/>
  <c r="S7" i="36"/>
  <c r="D9" i="10"/>
  <c r="D11" i="36"/>
  <c r="W11" i="36"/>
  <c r="X13" i="36"/>
  <c r="M7" i="36"/>
  <c r="X10" i="36"/>
  <c r="E9" i="10"/>
  <c r="M10" i="36"/>
  <c r="M13" i="36"/>
  <c r="N10" i="36"/>
  <c r="K11" i="36"/>
  <c r="N13" i="36"/>
  <c r="D13" i="40" l="1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R8" i="10"/>
  <c r="R7" i="10"/>
  <c r="N4" i="12" a="1"/>
  <c r="L11" i="36"/>
  <c r="Y13" i="36"/>
  <c r="Y10" i="36"/>
  <c r="D4" i="12" a="1"/>
  <c r="V7" i="10" l="1"/>
  <c r="V8" i="10"/>
  <c r="S11" i="36"/>
  <c r="D19" i="12"/>
  <c r="D35" i="12"/>
  <c r="D4" i="12"/>
  <c r="D20" i="12"/>
  <c r="D36" i="12"/>
  <c r="D12" i="12"/>
  <c r="D29" i="12"/>
  <c r="D14" i="12"/>
  <c r="D31" i="12"/>
  <c r="D33" i="12"/>
  <c r="D34" i="12"/>
  <c r="D5" i="12"/>
  <c r="D21" i="12"/>
  <c r="D37" i="12"/>
  <c r="D6" i="12"/>
  <c r="D22" i="12"/>
  <c r="D38" i="12"/>
  <c r="D7" i="12"/>
  <c r="D39" i="12"/>
  <c r="D8" i="12"/>
  <c r="D24" i="12"/>
  <c r="D9" i="12"/>
  <c r="D25" i="12"/>
  <c r="D10" i="12"/>
  <c r="D26" i="12"/>
  <c r="D11" i="12"/>
  <c r="D27" i="12"/>
  <c r="D28" i="12"/>
  <c r="D13" i="12"/>
  <c r="D30" i="12"/>
  <c r="D15" i="12"/>
  <c r="D17" i="12"/>
  <c r="D23" i="12"/>
  <c r="D16" i="12"/>
  <c r="D32" i="12"/>
  <c r="D18" i="12"/>
  <c r="N12" i="12"/>
  <c r="N28" i="12"/>
  <c r="N13" i="12"/>
  <c r="N29" i="12"/>
  <c r="N14" i="12"/>
  <c r="N30" i="12"/>
  <c r="N15" i="12"/>
  <c r="N31" i="12"/>
  <c r="N16" i="12"/>
  <c r="N32" i="12"/>
  <c r="N17" i="12"/>
  <c r="N33" i="12"/>
  <c r="N18" i="12"/>
  <c r="N34" i="12"/>
  <c r="N19" i="12"/>
  <c r="N35" i="12"/>
  <c r="N4" i="12"/>
  <c r="N20" i="12"/>
  <c r="N36" i="12"/>
  <c r="N5" i="12"/>
  <c r="N21" i="12"/>
  <c r="N37" i="12"/>
  <c r="N6" i="12"/>
  <c r="N22" i="12"/>
  <c r="N38" i="12"/>
  <c r="N7" i="12"/>
  <c r="N23" i="12"/>
  <c r="N39" i="12"/>
  <c r="N8" i="12"/>
  <c r="N24" i="12"/>
  <c r="N9" i="12"/>
  <c r="N25" i="12"/>
  <c r="N10" i="12"/>
  <c r="N26" i="12"/>
  <c r="N11" i="12"/>
  <c r="N27" i="12"/>
  <c r="N11" i="36"/>
  <c r="X11" i="36"/>
  <c r="M4" i="12" a="1"/>
  <c r="M11" i="36"/>
  <c r="M37" i="12" l="1"/>
  <c r="O37" i="12" s="1"/>
  <c r="M14" i="12"/>
  <c r="O14" i="12" s="1"/>
  <c r="M6" i="12"/>
  <c r="O6" i="12" s="1"/>
  <c r="M30" i="12"/>
  <c r="O30" i="12" s="1"/>
  <c r="M22" i="12"/>
  <c r="O22" i="12" s="1"/>
  <c r="M15" i="12"/>
  <c r="O15" i="12" s="1"/>
  <c r="M38" i="12"/>
  <c r="O38" i="12" s="1"/>
  <c r="M31" i="12"/>
  <c r="O31" i="12" s="1"/>
  <c r="M7" i="12"/>
  <c r="O7" i="12" s="1"/>
  <c r="M16" i="12"/>
  <c r="O16" i="12" s="1"/>
  <c r="M23" i="12"/>
  <c r="O23" i="12" s="1"/>
  <c r="M32" i="12"/>
  <c r="O32" i="12" s="1"/>
  <c r="M39" i="12"/>
  <c r="O39" i="12" s="1"/>
  <c r="M17" i="12"/>
  <c r="O17" i="12" s="1"/>
  <c r="M8" i="12"/>
  <c r="O8" i="12" s="1"/>
  <c r="M33" i="12"/>
  <c r="O33" i="12" s="1"/>
  <c r="M24" i="12"/>
  <c r="O24" i="12" s="1"/>
  <c r="M18" i="12"/>
  <c r="O18" i="12" s="1"/>
  <c r="M25" i="12"/>
  <c r="O25" i="12" s="1"/>
  <c r="M34" i="12"/>
  <c r="O34" i="12" s="1"/>
  <c r="M10" i="12"/>
  <c r="O10" i="12" s="1"/>
  <c r="M19" i="12"/>
  <c r="O19" i="12" s="1"/>
  <c r="M4" i="12"/>
  <c r="O4" i="12" s="1"/>
  <c r="M11" i="12"/>
  <c r="O11" i="12" s="1"/>
  <c r="M35" i="12"/>
  <c r="O35" i="12" s="1"/>
  <c r="M20" i="12"/>
  <c r="O20" i="12" s="1"/>
  <c r="M12" i="12"/>
  <c r="O12" i="12" s="1"/>
  <c r="M9" i="12"/>
  <c r="O9" i="12" s="1"/>
  <c r="M36" i="12"/>
  <c r="O36" i="12" s="1"/>
  <c r="M28" i="12"/>
  <c r="O28" i="12" s="1"/>
  <c r="M26" i="12"/>
  <c r="O26" i="12" s="1"/>
  <c r="M5" i="12"/>
  <c r="O5" i="12" s="1"/>
  <c r="M13" i="12"/>
  <c r="O13" i="12" s="1"/>
  <c r="M27" i="12"/>
  <c r="O27" i="12" s="1"/>
  <c r="M21" i="12"/>
  <c r="O21" i="12" s="1"/>
  <c r="M29" i="12"/>
  <c r="O29" i="12" s="1"/>
  <c r="Y11" i="36"/>
  <c r="W6" i="36" l="1"/>
  <c r="W7" i="36"/>
  <c r="W8" i="36"/>
  <c r="W9" i="36"/>
  <c r="W12" i="36"/>
  <c r="W14" i="36"/>
  <c r="F14" i="16"/>
  <c r="F9" i="16"/>
  <c r="F19" i="16"/>
  <c r="F6" i="17"/>
  <c r="F18" i="16"/>
  <c r="F8" i="16"/>
  <c r="F7" i="16"/>
  <c r="F7" i="17"/>
  <c r="F13" i="16"/>
  <c r="F10" i="16"/>
  <c r="F10" i="17"/>
  <c r="F5" i="17"/>
  <c r="F13" i="17"/>
  <c r="F11" i="16"/>
  <c r="F17" i="16"/>
  <c r="F16" i="16"/>
  <c r="F15" i="17"/>
  <c r="F14" i="17"/>
  <c r="F9" i="17"/>
  <c r="F6" i="16"/>
  <c r="X7" i="36"/>
  <c r="F8" i="17"/>
  <c r="F12" i="16"/>
  <c r="F11" i="17"/>
  <c r="F12" i="17"/>
  <c r="F5" i="16"/>
  <c r="F15" i="16"/>
  <c r="T11" i="36" l="1"/>
  <c r="T6" i="36"/>
  <c r="T14" i="36"/>
  <c r="T8" i="36"/>
  <c r="T12" i="36"/>
  <c r="T7" i="36"/>
  <c r="T9" i="36"/>
  <c r="Y7" i="36"/>
  <c r="D26" i="40" l="1"/>
  <c r="B1" i="40"/>
  <c r="L5" i="16" l="1"/>
  <c r="Q5" i="16"/>
  <c r="U5" i="16" s="1"/>
  <c r="L6" i="16"/>
  <c r="Q6" i="16"/>
  <c r="U6" i="16" s="1"/>
  <c r="L7" i="16"/>
  <c r="Q7" i="16"/>
  <c r="U7" i="16" s="1"/>
  <c r="L8" i="16"/>
  <c r="Q8" i="16"/>
  <c r="U8" i="16" s="1"/>
  <c r="L9" i="16"/>
  <c r="Q9" i="16"/>
  <c r="U9" i="16" s="1"/>
  <c r="L10" i="16"/>
  <c r="Q10" i="16"/>
  <c r="U10" i="16" s="1"/>
  <c r="L11" i="16"/>
  <c r="Q11" i="16"/>
  <c r="U11" i="16" s="1"/>
  <c r="L12" i="16"/>
  <c r="Q12" i="16"/>
  <c r="U12" i="16" s="1"/>
  <c r="L13" i="16"/>
  <c r="Q13" i="16"/>
  <c r="U13" i="16" s="1"/>
  <c r="L14" i="16"/>
  <c r="Q14" i="16"/>
  <c r="U14" i="16" s="1"/>
  <c r="L15" i="16"/>
  <c r="Q15" i="16"/>
  <c r="U15" i="16" s="1"/>
  <c r="L16" i="16"/>
  <c r="Q16" i="16"/>
  <c r="U16" i="16" s="1"/>
  <c r="L17" i="16"/>
  <c r="Q17" i="16"/>
  <c r="U17" i="16" s="1"/>
  <c r="L18" i="16"/>
  <c r="Q18" i="16"/>
  <c r="U18" i="16" s="1"/>
  <c r="L19" i="16"/>
  <c r="Q19" i="16"/>
  <c r="U19" i="16" s="1"/>
  <c r="L20" i="16"/>
  <c r="Q20" i="16"/>
  <c r="U20" i="16" s="1"/>
  <c r="L21" i="16"/>
  <c r="Q21" i="16"/>
  <c r="U21" i="16" s="1"/>
  <c r="L22" i="16"/>
  <c r="Q22" i="16"/>
  <c r="U22" i="16" s="1"/>
  <c r="L23" i="16"/>
  <c r="Q23" i="16"/>
  <c r="U23" i="16" s="1"/>
  <c r="P5" i="6" a="1"/>
  <c r="P8" i="6" s="1"/>
  <c r="Q5" i="6" a="1"/>
  <c r="Q5" i="6" s="1"/>
  <c r="V18" i="6"/>
  <c r="V8" i="6"/>
  <c r="V24" i="6"/>
  <c r="V13" i="6"/>
  <c r="V28" i="6"/>
  <c r="V20" i="6"/>
  <c r="V29" i="6"/>
  <c r="V19" i="6"/>
  <c r="V23" i="6"/>
  <c r="V34" i="6"/>
  <c r="V31" i="6"/>
  <c r="V9" i="6"/>
  <c r="V33" i="6"/>
  <c r="V38" i="6"/>
  <c r="V15" i="6"/>
  <c r="V17" i="6"/>
  <c r="V6" i="6"/>
  <c r="V37" i="6"/>
  <c r="V27" i="6"/>
  <c r="V40" i="6"/>
  <c r="V12" i="6"/>
  <c r="V22" i="6"/>
  <c r="V25" i="6"/>
  <c r="V21" i="6"/>
  <c r="V10" i="6"/>
  <c r="V14" i="6"/>
  <c r="V30" i="6"/>
  <c r="V41" i="6"/>
  <c r="V11" i="6"/>
  <c r="V26" i="6"/>
  <c r="V35" i="6"/>
  <c r="V32" i="6"/>
  <c r="V7" i="6"/>
  <c r="V42" i="6"/>
  <c r="V36" i="6"/>
  <c r="V5" i="6"/>
  <c r="V16" i="6"/>
  <c r="V39" i="6"/>
  <c r="P28" i="6" l="1"/>
  <c r="P5" i="6"/>
  <c r="R5" i="6" s="1"/>
  <c r="AB5" i="6" s="1"/>
  <c r="P15" i="6"/>
  <c r="P26" i="6"/>
  <c r="P13" i="6"/>
  <c r="P21" i="6"/>
  <c r="P7" i="6"/>
  <c r="Q21" i="6"/>
  <c r="P6" i="6"/>
  <c r="P12" i="6"/>
  <c r="P39" i="6"/>
  <c r="P25" i="6"/>
  <c r="Q17" i="6"/>
  <c r="P11" i="6"/>
  <c r="Q39" i="6"/>
  <c r="Q25" i="6"/>
  <c r="P30" i="6"/>
  <c r="P38" i="6"/>
  <c r="P16" i="6"/>
  <c r="Q34" i="6"/>
  <c r="Q13" i="6"/>
  <c r="P34" i="6"/>
  <c r="P19" i="6"/>
  <c r="P17" i="6"/>
  <c r="Q38" i="6"/>
  <c r="P24" i="6"/>
  <c r="P37" i="6"/>
  <c r="Q29" i="6"/>
  <c r="P22" i="6"/>
  <c r="P29" i="6"/>
  <c r="Q15" i="6"/>
  <c r="Q7" i="6"/>
  <c r="P33" i="6"/>
  <c r="P20" i="6"/>
  <c r="Q11" i="6"/>
  <c r="Q6" i="6"/>
  <c r="Q19" i="6"/>
  <c r="Q27" i="6"/>
  <c r="Q14" i="6"/>
  <c r="Q42" i="6"/>
  <c r="Q41" i="6"/>
  <c r="P41" i="6"/>
  <c r="Q35" i="6"/>
  <c r="Q18" i="6"/>
  <c r="P14" i="6"/>
  <c r="Q9" i="6"/>
  <c r="P42" i="6"/>
  <c r="Q31" i="6"/>
  <c r="Q23" i="6"/>
  <c r="Q10" i="6"/>
  <c r="P31" i="6"/>
  <c r="P27" i="6"/>
  <c r="P23" i="6"/>
  <c r="P10" i="6"/>
  <c r="P35" i="6"/>
  <c r="Q30" i="6"/>
  <c r="Q26" i="6"/>
  <c r="Q22" i="6"/>
  <c r="P18" i="6"/>
  <c r="P9" i="6"/>
  <c r="W16" i="6"/>
  <c r="W40" i="6"/>
  <c r="W32" i="6"/>
  <c r="W42" i="6"/>
  <c r="W24" i="6"/>
  <c r="W12" i="6"/>
  <c r="W36" i="6"/>
  <c r="W20" i="6"/>
  <c r="W28" i="6"/>
  <c r="W8" i="6"/>
  <c r="W41" i="6"/>
  <c r="W37" i="6"/>
  <c r="W33" i="6"/>
  <c r="W29" i="6"/>
  <c r="W25" i="6"/>
  <c r="W21" i="6"/>
  <c r="W17" i="6"/>
  <c r="W13" i="6"/>
  <c r="W9" i="6"/>
  <c r="W5" i="6"/>
  <c r="W38" i="6"/>
  <c r="W34" i="6"/>
  <c r="W30" i="6"/>
  <c r="W26" i="6"/>
  <c r="W22" i="6"/>
  <c r="W18" i="6"/>
  <c r="W14" i="6"/>
  <c r="W10" i="6"/>
  <c r="W6" i="6"/>
  <c r="W39" i="6"/>
  <c r="W35" i="6"/>
  <c r="W31" i="6"/>
  <c r="W27" i="6"/>
  <c r="W23" i="6"/>
  <c r="W19" i="6"/>
  <c r="W15" i="6"/>
  <c r="W11" i="6"/>
  <c r="W7" i="6"/>
  <c r="Q40" i="6"/>
  <c r="Q36" i="6"/>
  <c r="Q32" i="6"/>
  <c r="Q28" i="6"/>
  <c r="Q24" i="6"/>
  <c r="Q20" i="6"/>
  <c r="Q16" i="6"/>
  <c r="Q12" i="6"/>
  <c r="Q8" i="6"/>
  <c r="R8" i="6" s="1"/>
  <c r="AB8" i="6" s="1"/>
  <c r="P40" i="6"/>
  <c r="P36" i="6"/>
  <c r="P32" i="6"/>
  <c r="Q37" i="6"/>
  <c r="Q33" i="6"/>
  <c r="P5" i="5" a="1"/>
  <c r="P5" i="5" s="1"/>
  <c r="Q5" i="5" a="1"/>
  <c r="Q7" i="5" s="1"/>
  <c r="Q8" i="17"/>
  <c r="V41" i="5"/>
  <c r="Q20" i="19"/>
  <c r="V28" i="5"/>
  <c r="Q26" i="19"/>
  <c r="Q16" i="19"/>
  <c r="V39" i="5"/>
  <c r="V20" i="5"/>
  <c r="V16" i="5"/>
  <c r="V26" i="5"/>
  <c r="Q12" i="17"/>
  <c r="Q6" i="19"/>
  <c r="V18" i="5"/>
  <c r="V40" i="5"/>
  <c r="Q7" i="19"/>
  <c r="Q9" i="19"/>
  <c r="Q28" i="19"/>
  <c r="V33" i="5"/>
  <c r="Q17" i="19"/>
  <c r="Q10" i="19"/>
  <c r="Q8" i="19"/>
  <c r="V6" i="5"/>
  <c r="Q18" i="19"/>
  <c r="Q14" i="19"/>
  <c r="V34" i="5"/>
  <c r="V27" i="5"/>
  <c r="Q12" i="19"/>
  <c r="Q15" i="17"/>
  <c r="Q24" i="19"/>
  <c r="V35" i="5"/>
  <c r="V10" i="5"/>
  <c r="V24" i="5"/>
  <c r="Q23" i="19"/>
  <c r="V11" i="5"/>
  <c r="V21" i="5"/>
  <c r="Q13" i="17"/>
  <c r="Q27" i="19"/>
  <c r="V32" i="5"/>
  <c r="V17" i="5"/>
  <c r="Q7" i="17"/>
  <c r="V29" i="5"/>
  <c r="Q11" i="19"/>
  <c r="V30" i="5"/>
  <c r="V14" i="5"/>
  <c r="V23" i="5"/>
  <c r="Q9" i="17"/>
  <c r="V38" i="5"/>
  <c r="V25" i="5"/>
  <c r="Q6" i="17"/>
  <c r="Q5" i="19"/>
  <c r="V22" i="5"/>
  <c r="Q14" i="17"/>
  <c r="V7" i="5"/>
  <c r="V12" i="5"/>
  <c r="V8" i="5"/>
  <c r="V37" i="5"/>
  <c r="Q21" i="19"/>
  <c r="V36" i="5"/>
  <c r="V5" i="5"/>
  <c r="Q22" i="19"/>
  <c r="V13" i="5"/>
  <c r="Q13" i="19"/>
  <c r="Q5" i="17"/>
  <c r="V15" i="5"/>
  <c r="Q19" i="19"/>
  <c r="V31" i="5"/>
  <c r="Q25" i="19"/>
  <c r="V42" i="5"/>
  <c r="V19" i="5"/>
  <c r="Q15" i="19"/>
  <c r="Q10" i="17"/>
  <c r="V9" i="5"/>
  <c r="Q11" i="17"/>
  <c r="U11" i="17" l="1"/>
  <c r="U10" i="17"/>
  <c r="U15" i="19"/>
  <c r="U25" i="19"/>
  <c r="U19" i="19"/>
  <c r="U5" i="17"/>
  <c r="U13" i="19"/>
  <c r="U22" i="19"/>
  <c r="U21" i="19"/>
  <c r="U14" i="17"/>
  <c r="U5" i="19"/>
  <c r="U6" i="17"/>
  <c r="U9" i="17"/>
  <c r="U11" i="19"/>
  <c r="U7" i="17"/>
  <c r="U27" i="19"/>
  <c r="U13" i="17"/>
  <c r="U23" i="19"/>
  <c r="U24" i="19"/>
  <c r="U15" i="17"/>
  <c r="U12" i="19"/>
  <c r="U14" i="19"/>
  <c r="U18" i="19"/>
  <c r="U8" i="19"/>
  <c r="U10" i="19"/>
  <c r="U17" i="19"/>
  <c r="U28" i="19"/>
  <c r="U9" i="19"/>
  <c r="U7" i="19"/>
  <c r="U6" i="19"/>
  <c r="U12" i="17"/>
  <c r="U16" i="19"/>
  <c r="U26" i="19"/>
  <c r="U20" i="19"/>
  <c r="U8" i="17"/>
  <c r="R14" i="6"/>
  <c r="AB14" i="6" s="1"/>
  <c r="R28" i="6"/>
  <c r="AB28" i="6" s="1"/>
  <c r="R6" i="6"/>
  <c r="AB6" i="6" s="1"/>
  <c r="Q21" i="5"/>
  <c r="Q14" i="5"/>
  <c r="R12" i="6"/>
  <c r="AB12" i="6" s="1"/>
  <c r="Q11" i="5"/>
  <c r="Q6" i="5"/>
  <c r="R38" i="6"/>
  <c r="AB38" i="6" s="1"/>
  <c r="R24" i="6"/>
  <c r="AB24" i="6" s="1"/>
  <c r="R26" i="6"/>
  <c r="AB26" i="6" s="1"/>
  <c r="Q18" i="5"/>
  <c r="Q17" i="5"/>
  <c r="R27" i="6"/>
  <c r="AB27" i="6" s="1"/>
  <c r="Q41" i="5"/>
  <c r="Q10" i="5"/>
  <c r="Q38" i="5"/>
  <c r="Q9" i="5"/>
  <c r="Q37" i="5"/>
  <c r="Q35" i="5"/>
  <c r="Q33" i="5"/>
  <c r="Q30" i="5"/>
  <c r="R37" i="6"/>
  <c r="AB37" i="6" s="1"/>
  <c r="R7" i="6"/>
  <c r="AB7" i="6" s="1"/>
  <c r="Q36" i="5"/>
  <c r="Q26" i="5"/>
  <c r="R11" i="6"/>
  <c r="AB11" i="6" s="1"/>
  <c r="R34" i="6"/>
  <c r="AB34" i="6" s="1"/>
  <c r="Q27" i="5"/>
  <c r="Q25" i="5"/>
  <c r="Q22" i="5"/>
  <c r="R23" i="6"/>
  <c r="AB23" i="6" s="1"/>
  <c r="R13" i="6"/>
  <c r="AB13" i="6" s="1"/>
  <c r="P41" i="5"/>
  <c r="P29" i="5"/>
  <c r="P17" i="5"/>
  <c r="Q40" i="5"/>
  <c r="Q28" i="5"/>
  <c r="Q16" i="5"/>
  <c r="Q5" i="5"/>
  <c r="R5" i="5" s="1"/>
  <c r="P42" i="5"/>
  <c r="P32" i="5"/>
  <c r="P8" i="5"/>
  <c r="R19" i="6"/>
  <c r="AB19" i="6" s="1"/>
  <c r="P18" i="5"/>
  <c r="P30" i="5"/>
  <c r="P6" i="5"/>
  <c r="P40" i="5"/>
  <c r="P16" i="5"/>
  <c r="P37" i="5"/>
  <c r="P25" i="5"/>
  <c r="P24" i="5"/>
  <c r="R31" i="6"/>
  <c r="AB31" i="6" s="1"/>
  <c r="R21" i="6"/>
  <c r="AB21" i="6" s="1"/>
  <c r="R22" i="6"/>
  <c r="AB22" i="6" s="1"/>
  <c r="R41" i="6"/>
  <c r="AB41" i="6" s="1"/>
  <c r="R15" i="6"/>
  <c r="AB15" i="6" s="1"/>
  <c r="P26" i="5"/>
  <c r="P14" i="5"/>
  <c r="P13" i="5"/>
  <c r="P10" i="5"/>
  <c r="P33" i="5"/>
  <c r="Q20" i="5"/>
  <c r="P9" i="5"/>
  <c r="R29" i="6"/>
  <c r="AB29" i="6" s="1"/>
  <c r="P38" i="5"/>
  <c r="P22" i="5"/>
  <c r="Q42" i="5"/>
  <c r="Q32" i="5"/>
  <c r="Q19" i="5"/>
  <c r="Q8" i="5"/>
  <c r="R42" i="6"/>
  <c r="AB42" i="6" s="1"/>
  <c r="R25" i="6"/>
  <c r="AB25" i="6" s="1"/>
  <c r="R39" i="6"/>
  <c r="AB39" i="6" s="1"/>
  <c r="R20" i="6"/>
  <c r="AB20" i="6" s="1"/>
  <c r="R30" i="6"/>
  <c r="AB30" i="6" s="1"/>
  <c r="R17" i="6"/>
  <c r="AB17" i="6" s="1"/>
  <c r="R16" i="6"/>
  <c r="AB16" i="6" s="1"/>
  <c r="Q34" i="5"/>
  <c r="P34" i="5"/>
  <c r="Q24" i="5"/>
  <c r="Q13" i="5"/>
  <c r="R9" i="6"/>
  <c r="AB9" i="6" s="1"/>
  <c r="R18" i="6"/>
  <c r="AB18" i="6" s="1"/>
  <c r="L5" i="17" a="1"/>
  <c r="L10" i="17" s="1"/>
  <c r="R10" i="6"/>
  <c r="AB10" i="6" s="1"/>
  <c r="R35" i="6"/>
  <c r="AB35" i="6" s="1"/>
  <c r="Q29" i="5"/>
  <c r="P21" i="5"/>
  <c r="Q12" i="5"/>
  <c r="R33" i="6"/>
  <c r="AB33" i="6" s="1"/>
  <c r="R32" i="6"/>
  <c r="AB32" i="6" s="1"/>
  <c r="R36" i="6"/>
  <c r="AB36" i="6" s="1"/>
  <c r="R40" i="6"/>
  <c r="AB40" i="6" s="1"/>
  <c r="W23" i="5"/>
  <c r="W11" i="5"/>
  <c r="W27" i="5"/>
  <c r="W6" i="5"/>
  <c r="W36" i="5"/>
  <c r="W20" i="5"/>
  <c r="W40" i="5"/>
  <c r="W38" i="5"/>
  <c r="W8" i="5"/>
  <c r="W22" i="5"/>
  <c r="W5" i="5"/>
  <c r="W31" i="5"/>
  <c r="W19" i="5"/>
  <c r="W12" i="5"/>
  <c r="W7" i="5"/>
  <c r="W24" i="5"/>
  <c r="W15" i="5"/>
  <c r="W30" i="5"/>
  <c r="W14" i="5"/>
  <c r="W35" i="5"/>
  <c r="W28" i="5"/>
  <c r="W39" i="5"/>
  <c r="W32" i="5"/>
  <c r="W16" i="5"/>
  <c r="W42" i="5"/>
  <c r="W34" i="5"/>
  <c r="W26" i="5"/>
  <c r="W18" i="5"/>
  <c r="W10" i="5"/>
  <c r="W37" i="5"/>
  <c r="W29" i="5"/>
  <c r="W21" i="5"/>
  <c r="W13" i="5"/>
  <c r="W41" i="5"/>
  <c r="W33" i="5"/>
  <c r="W25" i="5"/>
  <c r="W17" i="5"/>
  <c r="W9" i="5"/>
  <c r="P36" i="5"/>
  <c r="P28" i="5"/>
  <c r="P20" i="5"/>
  <c r="P12" i="5"/>
  <c r="Q39" i="5"/>
  <c r="Q31" i="5"/>
  <c r="Q23" i="5"/>
  <c r="Q15" i="5"/>
  <c r="P39" i="5"/>
  <c r="P31" i="5"/>
  <c r="P23" i="5"/>
  <c r="P15" i="5"/>
  <c r="P7" i="5"/>
  <c r="R7" i="5" s="1"/>
  <c r="AB7" i="5" s="1"/>
  <c r="P35" i="5"/>
  <c r="P27" i="5"/>
  <c r="P19" i="5"/>
  <c r="P11" i="5"/>
  <c r="Y27" i="19"/>
  <c r="Y10" i="19"/>
  <c r="Y20" i="19"/>
  <c r="Y17" i="19"/>
  <c r="Y11" i="19"/>
  <c r="Y25" i="19"/>
  <c r="Y26" i="19"/>
  <c r="Y19" i="19"/>
  <c r="Y18" i="19"/>
  <c r="Y9" i="19"/>
  <c r="Y32" i="19"/>
  <c r="Y16" i="19"/>
  <c r="Y23" i="19"/>
  <c r="Y7" i="19"/>
  <c r="Y30" i="19"/>
  <c r="Y14" i="19"/>
  <c r="Y21" i="19"/>
  <c r="Y28" i="19"/>
  <c r="Y12" i="19"/>
  <c r="Y5" i="19"/>
  <c r="Y24" i="19"/>
  <c r="Y8" i="19"/>
  <c r="Y31" i="19"/>
  <c r="Y15" i="19"/>
  <c r="Y22" i="19"/>
  <c r="Y6" i="19"/>
  <c r="Y29" i="19"/>
  <c r="Y13" i="19"/>
  <c r="U30" i="12"/>
  <c r="U22" i="12"/>
  <c r="U35" i="12"/>
  <c r="U11" i="12"/>
  <c r="U29" i="12"/>
  <c r="U34" i="12"/>
  <c r="U13" i="12"/>
  <c r="U9" i="12"/>
  <c r="U36" i="12"/>
  <c r="U5" i="12"/>
  <c r="U33" i="12"/>
  <c r="U25" i="12"/>
  <c r="U24" i="12"/>
  <c r="U27" i="12"/>
  <c r="U26" i="12"/>
  <c r="U20" i="12"/>
  <c r="U7" i="12"/>
  <c r="U23" i="12"/>
  <c r="U32" i="12"/>
  <c r="U28" i="12"/>
  <c r="U10" i="12"/>
  <c r="U15" i="12"/>
  <c r="U6" i="12"/>
  <c r="U31" i="12"/>
  <c r="U4" i="12"/>
  <c r="U18" i="12"/>
  <c r="U21" i="12"/>
  <c r="U16" i="12"/>
  <c r="U37" i="12"/>
  <c r="U17" i="12"/>
  <c r="U8" i="12"/>
  <c r="U14" i="12"/>
  <c r="U19" i="12"/>
  <c r="U12" i="12"/>
  <c r="Y12" i="12" l="1"/>
  <c r="Y19" i="12"/>
  <c r="Y14" i="12"/>
  <c r="Y8" i="12"/>
  <c r="Y17" i="12"/>
  <c r="Y37" i="12"/>
  <c r="Y16" i="12"/>
  <c r="Y21" i="12"/>
  <c r="Y18" i="12"/>
  <c r="Y4" i="12"/>
  <c r="Y31" i="12"/>
  <c r="Y6" i="12"/>
  <c r="Y15" i="12"/>
  <c r="Y10" i="12"/>
  <c r="Y28" i="12"/>
  <c r="Y32" i="12"/>
  <c r="Y23" i="12"/>
  <c r="Y7" i="12"/>
  <c r="Y20" i="12"/>
  <c r="Y26" i="12"/>
  <c r="Y27" i="12"/>
  <c r="Y24" i="12"/>
  <c r="Y25" i="12"/>
  <c r="Y33" i="12"/>
  <c r="Y5" i="12"/>
  <c r="Y36" i="12"/>
  <c r="Y9" i="12"/>
  <c r="Y13" i="12"/>
  <c r="Y34" i="12"/>
  <c r="Y29" i="12"/>
  <c r="Y11" i="12"/>
  <c r="Y35" i="12"/>
  <c r="Y22" i="12"/>
  <c r="Y30" i="12"/>
  <c r="R29" i="5"/>
  <c r="AB29" i="5" s="1"/>
  <c r="AB5" i="5"/>
  <c r="R21" i="5"/>
  <c r="AB21" i="5" s="1"/>
  <c r="R38" i="5"/>
  <c r="AB38" i="5" s="1"/>
  <c r="R41" i="5"/>
  <c r="AB41" i="5" s="1"/>
  <c r="R18" i="5"/>
  <c r="AB18" i="5" s="1"/>
  <c r="R22" i="5"/>
  <c r="AB22" i="5" s="1"/>
  <c r="R6" i="5"/>
  <c r="AB6" i="5" s="1"/>
  <c r="R30" i="5"/>
  <c r="AB30" i="5" s="1"/>
  <c r="R17" i="5"/>
  <c r="AB17" i="5" s="1"/>
  <c r="R11" i="5"/>
  <c r="AB11" i="5" s="1"/>
  <c r="R14" i="5"/>
  <c r="AB14" i="5" s="1"/>
  <c r="R26" i="5"/>
  <c r="AB26" i="5" s="1"/>
  <c r="R24" i="5"/>
  <c r="AB24" i="5" s="1"/>
  <c r="R13" i="5"/>
  <c r="AB13" i="5" s="1"/>
  <c r="R25" i="5"/>
  <c r="AB25" i="5" s="1"/>
  <c r="R42" i="5"/>
  <c r="AB42" i="5" s="1"/>
  <c r="R10" i="5"/>
  <c r="AB10" i="5" s="1"/>
  <c r="R37" i="5"/>
  <c r="AB37" i="5" s="1"/>
  <c r="R20" i="5"/>
  <c r="AB20" i="5" s="1"/>
  <c r="R36" i="5"/>
  <c r="AB36" i="5" s="1"/>
  <c r="R33" i="5"/>
  <c r="AB33" i="5" s="1"/>
  <c r="R8" i="5"/>
  <c r="AB8" i="5" s="1"/>
  <c r="R34" i="5"/>
  <c r="AB34" i="5" s="1"/>
  <c r="R27" i="5"/>
  <c r="AB27" i="5" s="1"/>
  <c r="R16" i="5"/>
  <c r="AB16" i="5" s="1"/>
  <c r="L12" i="17"/>
  <c r="R35" i="5"/>
  <c r="AB35" i="5" s="1"/>
  <c r="R40" i="5"/>
  <c r="AB40" i="5" s="1"/>
  <c r="L5" i="17"/>
  <c r="L14" i="17"/>
  <c r="R32" i="5"/>
  <c r="AB32" i="5" s="1"/>
  <c r="R39" i="5"/>
  <c r="AB39" i="5" s="1"/>
  <c r="R9" i="5"/>
  <c r="AB9" i="5" s="1"/>
  <c r="L7" i="17"/>
  <c r="L9" i="17"/>
  <c r="R28" i="5"/>
  <c r="AB28" i="5" s="1"/>
  <c r="L13" i="17"/>
  <c r="L6" i="17"/>
  <c r="R19" i="5"/>
  <c r="AB19" i="5" s="1"/>
  <c r="R12" i="5"/>
  <c r="AB12" i="5" s="1"/>
  <c r="L15" i="17"/>
  <c r="L8" i="17"/>
  <c r="L11" i="17"/>
  <c r="S5" i="6" a="1"/>
  <c r="R15" i="5"/>
  <c r="AB15" i="5" s="1"/>
  <c r="R23" i="5"/>
  <c r="AB23" i="5" s="1"/>
  <c r="R31" i="5"/>
  <c r="AB31" i="5" s="1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K20" i="10"/>
  <c r="L20" i="10" s="1"/>
  <c r="K21" i="10"/>
  <c r="L21" i="10" s="1"/>
  <c r="K22" i="10"/>
  <c r="L22" i="10" s="1"/>
  <c r="K23" i="10"/>
  <c r="L23" i="10" s="1"/>
  <c r="K24" i="10"/>
  <c r="L24" i="10" s="1"/>
  <c r="K25" i="10"/>
  <c r="L25" i="10" s="1"/>
  <c r="K26" i="10"/>
  <c r="L26" i="10" s="1"/>
  <c r="K27" i="10"/>
  <c r="L27" i="10" s="1"/>
  <c r="K28" i="10"/>
  <c r="L28" i="10" s="1"/>
  <c r="K29" i="10"/>
  <c r="L29" i="10" s="1"/>
  <c r="K30" i="10"/>
  <c r="L30" i="10" s="1"/>
  <c r="K31" i="10"/>
  <c r="L31" i="10" s="1"/>
  <c r="K32" i="10"/>
  <c r="L32" i="10" s="1"/>
  <c r="K33" i="10"/>
  <c r="L33" i="10" s="1"/>
  <c r="K34" i="10"/>
  <c r="L34" i="10" s="1"/>
  <c r="K35" i="10"/>
  <c r="L35" i="10" s="1"/>
  <c r="K36" i="10"/>
  <c r="L36" i="10" s="1"/>
  <c r="K37" i="10"/>
  <c r="L37" i="10" s="1"/>
  <c r="K38" i="10"/>
  <c r="L38" i="10" s="1"/>
  <c r="U38" i="12"/>
  <c r="R37" i="10"/>
  <c r="R18" i="10"/>
  <c r="R21" i="10"/>
  <c r="R11" i="10"/>
  <c r="R35" i="10"/>
  <c r="R27" i="10"/>
  <c r="R17" i="10"/>
  <c r="R26" i="10"/>
  <c r="R31" i="10"/>
  <c r="R32" i="10"/>
  <c r="R13" i="10"/>
  <c r="R24" i="10"/>
  <c r="R33" i="10"/>
  <c r="R16" i="10"/>
  <c r="R25" i="10"/>
  <c r="R23" i="10"/>
  <c r="R30" i="10"/>
  <c r="R15" i="10"/>
  <c r="R10" i="10"/>
  <c r="R20" i="10"/>
  <c r="R38" i="10"/>
  <c r="R28" i="10"/>
  <c r="R29" i="10"/>
  <c r="R34" i="10"/>
  <c r="R9" i="10"/>
  <c r="R12" i="10"/>
  <c r="R22" i="10"/>
  <c r="R14" i="10"/>
  <c r="R36" i="10"/>
  <c r="U39" i="12"/>
  <c r="R19" i="10"/>
  <c r="V19" i="10" l="1"/>
  <c r="Y39" i="12"/>
  <c r="V36" i="10"/>
  <c r="V14" i="10"/>
  <c r="V22" i="10"/>
  <c r="V12" i="10"/>
  <c r="V9" i="10"/>
  <c r="V34" i="10"/>
  <c r="V29" i="10"/>
  <c r="V28" i="10"/>
  <c r="V38" i="10"/>
  <c r="V20" i="10"/>
  <c r="V10" i="10"/>
  <c r="V15" i="10"/>
  <c r="V30" i="10"/>
  <c r="V23" i="10"/>
  <c r="V25" i="10"/>
  <c r="V16" i="10"/>
  <c r="V33" i="10"/>
  <c r="V24" i="10"/>
  <c r="V13" i="10"/>
  <c r="V32" i="10"/>
  <c r="V31" i="10"/>
  <c r="V26" i="10"/>
  <c r="V17" i="10"/>
  <c r="V27" i="10"/>
  <c r="V35" i="10"/>
  <c r="V11" i="10"/>
  <c r="V21" i="10"/>
  <c r="V18" i="10"/>
  <c r="V37" i="10"/>
  <c r="Y38" i="12"/>
  <c r="L5" i="19" a="1"/>
  <c r="M7" i="10" a="1"/>
  <c r="M11" i="10" s="1"/>
  <c r="S7" i="6"/>
  <c r="S11" i="6"/>
  <c r="S15" i="6"/>
  <c r="S19" i="6"/>
  <c r="S23" i="6"/>
  <c r="S27" i="6"/>
  <c r="S31" i="6"/>
  <c r="S35" i="6"/>
  <c r="S39" i="6"/>
  <c r="S6" i="6"/>
  <c r="S10" i="6"/>
  <c r="S14" i="6"/>
  <c r="S18" i="6"/>
  <c r="S22" i="6"/>
  <c r="S26" i="6"/>
  <c r="S30" i="6"/>
  <c r="S34" i="6"/>
  <c r="S38" i="6"/>
  <c r="S5" i="6"/>
  <c r="S42" i="6"/>
  <c r="S41" i="6"/>
  <c r="S8" i="6"/>
  <c r="S12" i="6"/>
  <c r="S16" i="6"/>
  <c r="S20" i="6"/>
  <c r="S24" i="6"/>
  <c r="S36" i="6"/>
  <c r="S17" i="6"/>
  <c r="S37" i="6"/>
  <c r="S21" i="6"/>
  <c r="S33" i="6"/>
  <c r="S40" i="6"/>
  <c r="S9" i="6"/>
  <c r="S29" i="6"/>
  <c r="S32" i="6"/>
  <c r="S25" i="6"/>
  <c r="S28" i="6"/>
  <c r="S13" i="6"/>
  <c r="S5" i="5" a="1"/>
  <c r="L5" i="19" l="1"/>
  <c r="L16" i="19"/>
  <c r="L8" i="19"/>
  <c r="L20" i="19"/>
  <c r="L19" i="19"/>
  <c r="L25" i="19"/>
  <c r="L31" i="19"/>
  <c r="L23" i="19"/>
  <c r="L13" i="19"/>
  <c r="L12" i="19"/>
  <c r="L27" i="19"/>
  <c r="L26" i="19"/>
  <c r="L10" i="19"/>
  <c r="L17" i="19"/>
  <c r="L24" i="19"/>
  <c r="L15" i="19"/>
  <c r="L7" i="19"/>
  <c r="L30" i="19"/>
  <c r="L22" i="19"/>
  <c r="L14" i="19"/>
  <c r="L6" i="19"/>
  <c r="L29" i="19"/>
  <c r="L21" i="19"/>
  <c r="L28" i="19"/>
  <c r="L11" i="19"/>
  <c r="L9" i="19"/>
  <c r="L32" i="19"/>
  <c r="L18" i="19"/>
  <c r="M12" i="10"/>
  <c r="M18" i="10"/>
  <c r="M35" i="10"/>
  <c r="M29" i="10"/>
  <c r="M25" i="10"/>
  <c r="M13" i="10"/>
  <c r="M37" i="10"/>
  <c r="M38" i="10"/>
  <c r="M31" i="10"/>
  <c r="M32" i="10"/>
  <c r="M14" i="10"/>
  <c r="M22" i="10"/>
  <c r="M33" i="10"/>
  <c r="M20" i="10"/>
  <c r="M15" i="10"/>
  <c r="M21" i="10"/>
  <c r="M36" i="10"/>
  <c r="M27" i="10"/>
  <c r="M8" i="10"/>
  <c r="M9" i="10"/>
  <c r="M34" i="10"/>
  <c r="M10" i="10"/>
  <c r="M17" i="10"/>
  <c r="M16" i="10"/>
  <c r="M30" i="10"/>
  <c r="M23" i="10"/>
  <c r="M28" i="10"/>
  <c r="M19" i="10"/>
  <c r="M26" i="10"/>
  <c r="M7" i="10"/>
  <c r="M24" i="10"/>
  <c r="S6" i="5"/>
  <c r="S10" i="5"/>
  <c r="S18" i="5"/>
  <c r="S26" i="5"/>
  <c r="S34" i="5"/>
  <c r="S42" i="5"/>
  <c r="S7" i="5"/>
  <c r="S15" i="5"/>
  <c r="S23" i="5"/>
  <c r="S31" i="5"/>
  <c r="S14" i="5"/>
  <c r="S30" i="5"/>
  <c r="S39" i="5"/>
  <c r="S41" i="5"/>
  <c r="S28" i="5"/>
  <c r="S5" i="5"/>
  <c r="S12" i="5"/>
  <c r="S19" i="5"/>
  <c r="S21" i="5"/>
  <c r="S35" i="5"/>
  <c r="S37" i="5"/>
  <c r="S17" i="5"/>
  <c r="S33" i="5"/>
  <c r="S24" i="5"/>
  <c r="S22" i="5"/>
  <c r="S8" i="5"/>
  <c r="S38" i="5"/>
  <c r="S40" i="5"/>
  <c r="S20" i="5"/>
  <c r="S36" i="5"/>
  <c r="S13" i="5"/>
  <c r="S27" i="5"/>
  <c r="S29" i="5"/>
  <c r="S11" i="5"/>
  <c r="S25" i="5"/>
  <c r="S9" i="5"/>
  <c r="S16" i="5"/>
  <c r="S32" i="5"/>
  <c r="W9" i="10"/>
  <c r="M3" i="36" l="1"/>
  <c r="D6" i="36"/>
  <c r="D8" i="36"/>
  <c r="D9" i="36"/>
  <c r="K6" i="36"/>
  <c r="K8" i="36"/>
  <c r="K9" i="36"/>
  <c r="D12" i="36" l="1"/>
  <c r="D14" i="36"/>
  <c r="L9" i="36"/>
  <c r="L8" i="36"/>
  <c r="L6" i="36"/>
  <c r="K14" i="36"/>
  <c r="K12" i="36"/>
  <c r="N7" i="36"/>
  <c r="S6" i="36" l="1"/>
  <c r="S9" i="36"/>
  <c r="S8" i="36"/>
  <c r="E4" i="19"/>
  <c r="X8" i="36"/>
  <c r="F12" i="19"/>
  <c r="N8" i="36"/>
  <c r="F26" i="19"/>
  <c r="X9" i="36"/>
  <c r="F19" i="19"/>
  <c r="F15" i="19"/>
  <c r="F14" i="19"/>
  <c r="F22" i="19"/>
  <c r="F9" i="19"/>
  <c r="M6" i="36"/>
  <c r="X6" i="36"/>
  <c r="F24" i="19"/>
  <c r="F28" i="19"/>
  <c r="F13" i="19"/>
  <c r="L12" i="36"/>
  <c r="F7" i="19"/>
  <c r="L14" i="36"/>
  <c r="F23" i="19"/>
  <c r="F16" i="19"/>
  <c r="F10" i="19"/>
  <c r="F8" i="19"/>
  <c r="F5" i="19"/>
  <c r="N6" i="36"/>
  <c r="F17" i="19"/>
  <c r="F25" i="19"/>
  <c r="F20" i="19"/>
  <c r="M9" i="36"/>
  <c r="N9" i="36"/>
  <c r="M8" i="36"/>
  <c r="F27" i="19"/>
  <c r="F18" i="19"/>
  <c r="F11" i="19"/>
  <c r="F21" i="19"/>
  <c r="F6" i="19"/>
  <c r="V17" i="19"/>
  <c r="V7" i="19"/>
  <c r="V8" i="19"/>
  <c r="V26" i="19"/>
  <c r="V6" i="19"/>
  <c r="V21" i="19"/>
  <c r="V5" i="19"/>
  <c r="V19" i="19"/>
  <c r="V25" i="19"/>
  <c r="V15" i="19"/>
  <c r="V10" i="19"/>
  <c r="V11" i="19"/>
  <c r="V16" i="19"/>
  <c r="V18" i="19"/>
  <c r="V23" i="19"/>
  <c r="V12" i="19"/>
  <c r="V28" i="19"/>
  <c r="V27" i="19"/>
  <c r="V9" i="19"/>
  <c r="V14" i="19"/>
  <c r="V24" i="19"/>
  <c r="V22" i="19"/>
  <c r="V13" i="19"/>
  <c r="V20" i="19"/>
  <c r="S12" i="36" l="1"/>
  <c r="S14" i="36"/>
  <c r="E4" i="17"/>
  <c r="E5" i="17"/>
  <c r="E6" i="17"/>
  <c r="E7" i="17"/>
  <c r="E8" i="17"/>
  <c r="E9" i="17"/>
  <c r="E10" i="17"/>
  <c r="E11" i="17"/>
  <c r="E12" i="17"/>
  <c r="E13" i="17"/>
  <c r="E14" i="17"/>
  <c r="E15" i="17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G19" i="16"/>
  <c r="G15" i="16"/>
  <c r="G17" i="16"/>
  <c r="G13" i="19"/>
  <c r="G7" i="17"/>
  <c r="G9" i="19"/>
  <c r="G19" i="19"/>
  <c r="G10" i="17"/>
  <c r="F23" i="16"/>
  <c r="G14" i="19"/>
  <c r="Y9" i="36"/>
  <c r="M14" i="36"/>
  <c r="Y6" i="36"/>
  <c r="G23" i="19"/>
  <c r="G20" i="19"/>
  <c r="G14" i="17"/>
  <c r="M12" i="36"/>
  <c r="X14" i="36"/>
  <c r="G15" i="17"/>
  <c r="G6" i="17"/>
  <c r="G27" i="19"/>
  <c r="N14" i="36"/>
  <c r="G12" i="17"/>
  <c r="G9" i="16"/>
  <c r="G28" i="19"/>
  <c r="G5" i="19"/>
  <c r="G25" i="19"/>
  <c r="G11" i="17"/>
  <c r="G7" i="19"/>
  <c r="G15" i="19"/>
  <c r="G8" i="19"/>
  <c r="G14" i="16"/>
  <c r="G24" i="19"/>
  <c r="G7" i="16"/>
  <c r="G22" i="19"/>
  <c r="G5" i="17"/>
  <c r="G8" i="17"/>
  <c r="G13" i="17"/>
  <c r="F21" i="16"/>
  <c r="G18" i="16"/>
  <c r="Y8" i="36"/>
  <c r="G21" i="19"/>
  <c r="G13" i="16"/>
  <c r="G10" i="16"/>
  <c r="G17" i="19"/>
  <c r="F20" i="16"/>
  <c r="G16" i="19"/>
  <c r="G10" i="19"/>
  <c r="G12" i="19"/>
  <c r="G8" i="16"/>
  <c r="G11" i="16"/>
  <c r="F22" i="16"/>
  <c r="G5" i="16"/>
  <c r="G26" i="19"/>
  <c r="G18" i="19"/>
  <c r="G11" i="19"/>
  <c r="X12" i="36"/>
  <c r="N12" i="36"/>
  <c r="G16" i="16"/>
  <c r="G6" i="19"/>
  <c r="G12" i="16"/>
  <c r="G9" i="17"/>
  <c r="G6" i="16"/>
  <c r="V16" i="16"/>
  <c r="V18" i="16"/>
  <c r="V15" i="16"/>
  <c r="V13" i="16"/>
  <c r="V19" i="16"/>
  <c r="V15" i="17"/>
  <c r="V12" i="17"/>
  <c r="V13" i="17"/>
  <c r="V6" i="17"/>
  <c r="V23" i="16"/>
  <c r="V10" i="16"/>
  <c r="V5" i="17"/>
  <c r="V7" i="16"/>
  <c r="V7" i="17"/>
  <c r="V14" i="16"/>
  <c r="V10" i="17"/>
  <c r="V8" i="16"/>
  <c r="V21" i="16"/>
  <c r="V11" i="17"/>
  <c r="V14" i="17"/>
  <c r="V5" i="16"/>
  <c r="V6" i="16"/>
  <c r="V11" i="16"/>
  <c r="V22" i="16"/>
  <c r="V20" i="16"/>
  <c r="V8" i="17"/>
  <c r="V12" i="16"/>
  <c r="V9" i="17"/>
  <c r="V17" i="16"/>
  <c r="V9" i="16"/>
  <c r="F4" i="17"/>
  <c r="L3" i="36"/>
  <c r="F4" i="19"/>
  <c r="E3" i="12" l="1"/>
  <c r="D4" i="10"/>
  <c r="D5" i="10"/>
  <c r="D6" i="10"/>
  <c r="D7" i="10"/>
  <c r="D8" i="10"/>
  <c r="D10" i="10"/>
  <c r="D11" i="10"/>
  <c r="D12" i="10"/>
  <c r="D13" i="10"/>
  <c r="D14" i="10"/>
  <c r="D15" i="10"/>
  <c r="D16" i="10"/>
  <c r="D17" i="10"/>
  <c r="D18" i="10"/>
  <c r="D19" i="10"/>
  <c r="C20" i="10"/>
  <c r="D20" i="10" s="1"/>
  <c r="C21" i="10"/>
  <c r="D21" i="10" s="1"/>
  <c r="C22" i="10"/>
  <c r="D22" i="10" s="1"/>
  <c r="C23" i="10"/>
  <c r="D23" i="10" s="1"/>
  <c r="C24" i="10"/>
  <c r="D24" i="10" s="1"/>
  <c r="C25" i="10"/>
  <c r="D25" i="10" s="1"/>
  <c r="C26" i="10"/>
  <c r="D26" i="10" s="1"/>
  <c r="C27" i="10"/>
  <c r="D27" i="10" s="1"/>
  <c r="C28" i="10"/>
  <c r="D28" i="10" s="1"/>
  <c r="C29" i="10"/>
  <c r="D29" i="10" s="1"/>
  <c r="C30" i="10"/>
  <c r="D30" i="10" s="1"/>
  <c r="C31" i="10"/>
  <c r="D31" i="10" s="1"/>
  <c r="C32" i="10"/>
  <c r="D32" i="10" s="1"/>
  <c r="C33" i="10"/>
  <c r="D33" i="10" s="1"/>
  <c r="C34" i="10"/>
  <c r="D34" i="10" s="1"/>
  <c r="C35" i="10"/>
  <c r="D35" i="10" s="1"/>
  <c r="C36" i="10"/>
  <c r="D36" i="10" s="1"/>
  <c r="C37" i="10"/>
  <c r="D37" i="10" s="1"/>
  <c r="D38" i="10"/>
  <c r="D39" i="10"/>
  <c r="D40" i="10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E10" i="10"/>
  <c r="D21" i="9"/>
  <c r="E30" i="10"/>
  <c r="D12" i="9"/>
  <c r="D14" i="9"/>
  <c r="E39" i="10"/>
  <c r="E19" i="10"/>
  <c r="E8" i="10"/>
  <c r="E22" i="10"/>
  <c r="E17" i="10"/>
  <c r="E36" i="10"/>
  <c r="E18" i="10"/>
  <c r="D15" i="9"/>
  <c r="Y14" i="36"/>
  <c r="E40" i="10"/>
  <c r="E21" i="10"/>
  <c r="G22" i="16"/>
  <c r="E27" i="10"/>
  <c r="E11" i="10"/>
  <c r="E6" i="10"/>
  <c r="E37" i="10"/>
  <c r="D16" i="9"/>
  <c r="E7" i="10"/>
  <c r="E20" i="10"/>
  <c r="E23" i="10"/>
  <c r="D20" i="9"/>
  <c r="E32" i="10"/>
  <c r="D10" i="9"/>
  <c r="D17" i="9"/>
  <c r="E34" i="10"/>
  <c r="D9" i="9"/>
  <c r="D18" i="9"/>
  <c r="Y12" i="36"/>
  <c r="D7" i="9"/>
  <c r="D13" i="9"/>
  <c r="G23" i="16"/>
  <c r="D5" i="9"/>
  <c r="D19" i="9"/>
  <c r="D6" i="9"/>
  <c r="E5" i="10"/>
  <c r="E29" i="10"/>
  <c r="E28" i="10"/>
  <c r="D8" i="9"/>
  <c r="E12" i="10"/>
  <c r="D11" i="9"/>
  <c r="E31" i="10"/>
  <c r="G21" i="16"/>
  <c r="G20" i="16"/>
  <c r="E25" i="10"/>
  <c r="D4" i="9"/>
  <c r="E16" i="10"/>
  <c r="E26" i="10"/>
  <c r="E14" i="10"/>
  <c r="E35" i="10"/>
  <c r="E15" i="10"/>
  <c r="E13" i="10"/>
  <c r="E24" i="10"/>
  <c r="E38" i="10"/>
  <c r="E33" i="10"/>
  <c r="W30" i="10"/>
  <c r="W12" i="10"/>
  <c r="W34" i="10"/>
  <c r="W26" i="10"/>
  <c r="W16" i="10"/>
  <c r="W32" i="10"/>
  <c r="W38" i="10"/>
  <c r="W8" i="10"/>
  <c r="W19" i="10"/>
  <c r="W18" i="10"/>
  <c r="W31" i="10"/>
  <c r="W35" i="10"/>
  <c r="W29" i="10"/>
  <c r="W13" i="10"/>
  <c r="W22" i="10"/>
  <c r="W17" i="10"/>
  <c r="W10" i="10"/>
  <c r="W7" i="10"/>
  <c r="W14" i="10"/>
  <c r="W21" i="10"/>
  <c r="W23" i="10"/>
  <c r="W20" i="10"/>
  <c r="W33" i="10"/>
  <c r="W11" i="10"/>
  <c r="W36" i="10"/>
  <c r="W37" i="10"/>
  <c r="W24" i="10"/>
  <c r="W25" i="10"/>
  <c r="W27" i="10"/>
  <c r="W28" i="10"/>
  <c r="W15" i="10"/>
  <c r="N3" i="36"/>
  <c r="G4" i="17"/>
  <c r="G4" i="19"/>
  <c r="E11" i="12" l="1"/>
  <c r="E19" i="12"/>
  <c r="E27" i="12"/>
  <c r="E35" i="12"/>
  <c r="E6" i="12"/>
  <c r="E14" i="12"/>
  <c r="E22" i="12"/>
  <c r="E30" i="12"/>
  <c r="E38" i="12"/>
  <c r="E9" i="12"/>
  <c r="E17" i="12"/>
  <c r="E25" i="12"/>
  <c r="E33" i="12"/>
  <c r="E4" i="12"/>
  <c r="E16" i="12"/>
  <c r="E29" i="12"/>
  <c r="E15" i="12"/>
  <c r="E28" i="12"/>
  <c r="E8" i="12"/>
  <c r="E21" i="12"/>
  <c r="E34" i="12"/>
  <c r="E5" i="12"/>
  <c r="E31" i="12"/>
  <c r="E36" i="12"/>
  <c r="E13" i="12"/>
  <c r="E26" i="12"/>
  <c r="E39" i="12"/>
  <c r="E18" i="12"/>
  <c r="E10" i="12"/>
  <c r="E23" i="12"/>
  <c r="E32" i="12"/>
  <c r="E24" i="12"/>
  <c r="E20" i="12"/>
  <c r="E37" i="12"/>
  <c r="E7" i="12"/>
  <c r="E12" i="12"/>
  <c r="F24" i="10"/>
  <c r="F10" i="10"/>
  <c r="E6" i="9"/>
  <c r="F38" i="12"/>
  <c r="F21" i="12"/>
  <c r="F28" i="12"/>
  <c r="F27" i="10"/>
  <c r="F24" i="12"/>
  <c r="F11" i="10"/>
  <c r="F28" i="10"/>
  <c r="F23" i="12"/>
  <c r="E17" i="9"/>
  <c r="F40" i="10"/>
  <c r="F39" i="12"/>
  <c r="F30" i="10"/>
  <c r="F26" i="10"/>
  <c r="F39" i="10"/>
  <c r="F20" i="12"/>
  <c r="F35" i="10"/>
  <c r="F25" i="12"/>
  <c r="F27" i="12"/>
  <c r="F35" i="12"/>
  <c r="F5" i="12"/>
  <c r="F29" i="10"/>
  <c r="F32" i="10"/>
  <c r="F13" i="12"/>
  <c r="F12" i="12"/>
  <c r="F37" i="12"/>
  <c r="F20" i="10"/>
  <c r="E18" i="9"/>
  <c r="F13" i="10"/>
  <c r="F34" i="12"/>
  <c r="F15" i="12"/>
  <c r="F18" i="10"/>
  <c r="E8" i="9"/>
  <c r="F21" i="10"/>
  <c r="F11" i="12"/>
  <c r="E21" i="9"/>
  <c r="E16" i="9"/>
  <c r="F36" i="12"/>
  <c r="F17" i="10"/>
  <c r="F12" i="10"/>
  <c r="E10" i="9"/>
  <c r="E11" i="9"/>
  <c r="F9" i="10"/>
  <c r="F32" i="12"/>
  <c r="F33" i="12"/>
  <c r="F30" i="12"/>
  <c r="F5" i="10"/>
  <c r="E19" i="9"/>
  <c r="F14" i="10"/>
  <c r="F36" i="10"/>
  <c r="E13" i="9"/>
  <c r="F26" i="12"/>
  <c r="F19" i="12"/>
  <c r="F6" i="12"/>
  <c r="F9" i="12"/>
  <c r="E12" i="9"/>
  <c r="F16" i="10"/>
  <c r="F7" i="12"/>
  <c r="F29" i="12"/>
  <c r="F33" i="10"/>
  <c r="F8" i="12"/>
  <c r="E9" i="9"/>
  <c r="F17" i="12"/>
  <c r="E14" i="9"/>
  <c r="F37" i="10"/>
  <c r="E20" i="9"/>
  <c r="E15" i="9"/>
  <c r="F10" i="12"/>
  <c r="F7" i="10"/>
  <c r="F8" i="10"/>
  <c r="F22" i="12"/>
  <c r="F22" i="10"/>
  <c r="F19" i="10"/>
  <c r="F6" i="10"/>
  <c r="F31" i="10"/>
  <c r="F25" i="10"/>
  <c r="F23" i="10"/>
  <c r="E7" i="9"/>
  <c r="F4" i="12"/>
  <c r="F14" i="12"/>
  <c r="E4" i="9"/>
  <c r="F16" i="12"/>
  <c r="F15" i="10"/>
  <c r="F38" i="10"/>
  <c r="F18" i="12"/>
  <c r="E5" i="9"/>
  <c r="F34" i="10"/>
  <c r="F31" i="12"/>
  <c r="Z11" i="12"/>
  <c r="Z34" i="12"/>
  <c r="Z25" i="12"/>
  <c r="Z20" i="12"/>
  <c r="Z26" i="12"/>
  <c r="Z13" i="12"/>
  <c r="Z15" i="12"/>
  <c r="Z28" i="12"/>
  <c r="Z21" i="12"/>
  <c r="Z22" i="12"/>
  <c r="Z19" i="12"/>
  <c r="Z7" i="12"/>
  <c r="Z38" i="12"/>
  <c r="Z35" i="12"/>
  <c r="Z8" i="12"/>
  <c r="Z39" i="12"/>
  <c r="Z37" i="12"/>
  <c r="Z10" i="12"/>
  <c r="Z30" i="12"/>
  <c r="Z31" i="12"/>
  <c r="Z23" i="12"/>
  <c r="Z33" i="12"/>
  <c r="Z36" i="12"/>
  <c r="Z12" i="12"/>
  <c r="Z6" i="12"/>
  <c r="Z32" i="12"/>
  <c r="Z18" i="12"/>
  <c r="Z17" i="12"/>
  <c r="Z29" i="12"/>
  <c r="Z24" i="12"/>
  <c r="Z9" i="12"/>
  <c r="Z5" i="12"/>
  <c r="Z27" i="12"/>
  <c r="Z16" i="12"/>
  <c r="Z14" i="12"/>
  <c r="Z4" i="12"/>
  <c r="F4" i="16"/>
  <c r="D3" i="9"/>
  <c r="E4" i="10"/>
  <c r="C5" i="6" l="1"/>
  <c r="D5" i="6"/>
  <c r="G11" i="12"/>
  <c r="G13" i="12"/>
  <c r="G22" i="12"/>
  <c r="G19" i="12"/>
  <c r="G21" i="12"/>
  <c r="G8" i="12"/>
  <c r="G30" i="12"/>
  <c r="G5" i="12"/>
  <c r="G9" i="12"/>
  <c r="G7" i="12"/>
  <c r="G28" i="12"/>
  <c r="G36" i="12"/>
  <c r="G38" i="12"/>
  <c r="G37" i="12"/>
  <c r="G32" i="12"/>
  <c r="G35" i="12"/>
  <c r="G18" i="12"/>
  <c r="G16" i="12"/>
  <c r="G24" i="12"/>
  <c r="G17" i="12"/>
  <c r="G6" i="12"/>
  <c r="G15" i="12"/>
  <c r="G34" i="12"/>
  <c r="G14" i="12"/>
  <c r="G31" i="12"/>
  <c r="G33" i="12"/>
  <c r="G26" i="12"/>
  <c r="G4" i="12"/>
  <c r="G39" i="12"/>
  <c r="G25" i="12"/>
  <c r="G12" i="12"/>
  <c r="G23" i="12"/>
  <c r="G10" i="12"/>
  <c r="G20" i="12"/>
  <c r="G27" i="12"/>
  <c r="G29" i="12"/>
  <c r="F4" i="10"/>
  <c r="G4" i="16"/>
  <c r="E3" i="9"/>
  <c r="E5" i="6" l="1"/>
  <c r="C6" i="6"/>
  <c r="D6" i="6"/>
  <c r="F5" i="6"/>
  <c r="E6" i="6" l="1"/>
  <c r="E4" i="6"/>
  <c r="C7" i="6"/>
  <c r="D7" i="6"/>
  <c r="G5" i="6"/>
  <c r="F6" i="6"/>
  <c r="E7" i="6" l="1"/>
  <c r="C8" i="6"/>
  <c r="D8" i="6"/>
  <c r="G6" i="6"/>
  <c r="F7" i="6"/>
  <c r="E8" i="6" l="1"/>
  <c r="C9" i="6"/>
  <c r="D9" i="6"/>
  <c r="G7" i="6"/>
  <c r="F8" i="6"/>
  <c r="E9" i="6" l="1"/>
  <c r="C10" i="6"/>
  <c r="D10" i="6"/>
  <c r="G8" i="6"/>
  <c r="F9" i="6"/>
  <c r="E10" i="6" l="1"/>
  <c r="C11" i="6"/>
  <c r="D11" i="6"/>
  <c r="G9" i="6"/>
  <c r="F10" i="6"/>
  <c r="E11" i="6" l="1"/>
  <c r="C12" i="6"/>
  <c r="D12" i="6"/>
  <c r="F11" i="6"/>
  <c r="G10" i="6"/>
  <c r="E12" i="6" l="1"/>
  <c r="C13" i="6"/>
  <c r="D13" i="6"/>
  <c r="F12" i="6"/>
  <c r="G11" i="6"/>
  <c r="E13" i="6" l="1"/>
  <c r="C14" i="6"/>
  <c r="D14" i="6"/>
  <c r="F13" i="6"/>
  <c r="G12" i="6"/>
  <c r="E14" i="6" l="1"/>
  <c r="C15" i="6"/>
  <c r="D15" i="6"/>
  <c r="G13" i="6"/>
  <c r="F14" i="6"/>
  <c r="E15" i="6" l="1"/>
  <c r="C16" i="6"/>
  <c r="D16" i="6"/>
  <c r="G14" i="6"/>
  <c r="F15" i="6"/>
  <c r="E16" i="6" l="1"/>
  <c r="C17" i="6"/>
  <c r="D17" i="6"/>
  <c r="F16" i="6"/>
  <c r="G15" i="6"/>
  <c r="E17" i="6" l="1"/>
  <c r="C18" i="6"/>
  <c r="D18" i="6"/>
  <c r="G16" i="6"/>
  <c r="F17" i="6"/>
  <c r="E18" i="6" l="1"/>
  <c r="C19" i="6"/>
  <c r="D19" i="6"/>
  <c r="G17" i="6"/>
  <c r="F18" i="6"/>
  <c r="E19" i="6" l="1"/>
  <c r="C20" i="6"/>
  <c r="D20" i="6"/>
  <c r="F19" i="6"/>
  <c r="G18" i="6"/>
  <c r="E20" i="6" l="1"/>
  <c r="C21" i="6"/>
  <c r="D21" i="6"/>
  <c r="F20" i="6"/>
  <c r="G19" i="6"/>
  <c r="E21" i="6" l="1"/>
  <c r="C22" i="6"/>
  <c r="D22" i="6"/>
  <c r="F21" i="6"/>
  <c r="G20" i="6"/>
  <c r="E22" i="6" l="1"/>
  <c r="C23" i="6"/>
  <c r="D23" i="6"/>
  <c r="F22" i="6"/>
  <c r="G21" i="6"/>
  <c r="E23" i="6" l="1"/>
  <c r="C24" i="6"/>
  <c r="D24" i="6"/>
  <c r="F23" i="6"/>
  <c r="G22" i="6"/>
  <c r="E24" i="6" l="1"/>
  <c r="C25" i="6"/>
  <c r="D25" i="6"/>
  <c r="F24" i="6"/>
  <c r="G23" i="6"/>
  <c r="E25" i="6" l="1"/>
  <c r="C26" i="6"/>
  <c r="D26" i="6"/>
  <c r="G24" i="6"/>
  <c r="F25" i="6"/>
  <c r="E26" i="6" l="1"/>
  <c r="C27" i="6"/>
  <c r="D27" i="6"/>
  <c r="G25" i="6"/>
  <c r="F26" i="6"/>
  <c r="E27" i="6" l="1"/>
  <c r="C28" i="6"/>
  <c r="D28" i="6"/>
  <c r="F27" i="6"/>
  <c r="G26" i="6"/>
  <c r="E28" i="6" l="1"/>
  <c r="C29" i="6"/>
  <c r="D29" i="6"/>
  <c r="F28" i="6"/>
  <c r="G27" i="6"/>
  <c r="E29" i="6" l="1"/>
  <c r="C30" i="6"/>
  <c r="D30" i="6"/>
  <c r="G28" i="6"/>
  <c r="F29" i="6"/>
  <c r="E30" i="6" l="1"/>
  <c r="C31" i="6"/>
  <c r="D31" i="6"/>
  <c r="G29" i="6"/>
  <c r="F30" i="6"/>
  <c r="E31" i="6" l="1"/>
  <c r="C32" i="6"/>
  <c r="D32" i="6"/>
  <c r="G30" i="6"/>
  <c r="F31" i="6"/>
  <c r="E32" i="6" l="1"/>
  <c r="C33" i="6"/>
  <c r="D33" i="6"/>
  <c r="G31" i="6"/>
  <c r="F32" i="6"/>
  <c r="E33" i="6" l="1"/>
  <c r="C34" i="6"/>
  <c r="D34" i="6"/>
  <c r="G32" i="6"/>
  <c r="F33" i="6"/>
  <c r="E34" i="6" l="1"/>
  <c r="C35" i="6"/>
  <c r="D35" i="6"/>
  <c r="G33" i="6"/>
  <c r="F34" i="6"/>
  <c r="E35" i="6" l="1"/>
  <c r="C36" i="6"/>
  <c r="D36" i="6"/>
  <c r="F35" i="6"/>
  <c r="G34" i="6"/>
  <c r="E36" i="6" l="1"/>
  <c r="C37" i="6"/>
  <c r="D37" i="6"/>
  <c r="F36" i="6"/>
  <c r="G35" i="6"/>
  <c r="E37" i="6" l="1"/>
  <c r="C38" i="6"/>
  <c r="D38" i="6"/>
  <c r="G36" i="6"/>
  <c r="F37" i="6"/>
  <c r="E38" i="6" l="1"/>
  <c r="C39" i="6"/>
  <c r="D39" i="6"/>
  <c r="G37" i="6"/>
  <c r="F38" i="6"/>
  <c r="E39" i="6" l="1"/>
  <c r="C40" i="6"/>
  <c r="D40" i="6"/>
  <c r="F39" i="6"/>
  <c r="G38" i="6"/>
  <c r="E40" i="6" l="1"/>
  <c r="C41" i="6"/>
  <c r="D41" i="6"/>
  <c r="G39" i="6"/>
  <c r="F40" i="6"/>
  <c r="E41" i="6" l="1"/>
  <c r="C42" i="6"/>
  <c r="D42" i="6"/>
  <c r="F41" i="6"/>
  <c r="G40" i="6"/>
  <c r="E42" i="6" l="1"/>
  <c r="C5" i="5"/>
  <c r="D5" i="5"/>
  <c r="G41" i="6"/>
  <c r="F42" i="6"/>
  <c r="E5" i="5" l="1"/>
  <c r="C6" i="5"/>
  <c r="D6" i="5"/>
  <c r="F5" i="5"/>
  <c r="G42" i="6"/>
  <c r="E6" i="5" l="1"/>
  <c r="E4" i="5"/>
  <c r="C7" i="5"/>
  <c r="D7" i="5"/>
  <c r="F6" i="5"/>
  <c r="G5" i="5"/>
  <c r="E7" i="5" l="1"/>
  <c r="C8" i="5"/>
  <c r="D8" i="5"/>
  <c r="G6" i="5"/>
  <c r="F7" i="5"/>
  <c r="E8" i="5" l="1"/>
  <c r="C9" i="5"/>
  <c r="D9" i="5"/>
  <c r="F8" i="5"/>
  <c r="G7" i="5"/>
  <c r="E9" i="5" l="1"/>
  <c r="C10" i="5"/>
  <c r="D10" i="5"/>
  <c r="G8" i="5"/>
  <c r="F9" i="5"/>
  <c r="E10" i="5" l="1"/>
  <c r="C11" i="5"/>
  <c r="D11" i="5"/>
  <c r="G9" i="5"/>
  <c r="F10" i="5"/>
  <c r="E11" i="5" l="1"/>
  <c r="C12" i="5"/>
  <c r="D12" i="5"/>
  <c r="F11" i="5"/>
  <c r="G10" i="5"/>
  <c r="E12" i="5" l="1"/>
  <c r="C13" i="5"/>
  <c r="D13" i="5"/>
  <c r="G11" i="5"/>
  <c r="F12" i="5"/>
  <c r="E13" i="5" l="1"/>
  <c r="C14" i="5"/>
  <c r="D14" i="5"/>
  <c r="F13" i="5"/>
  <c r="G12" i="5"/>
  <c r="E14" i="5" l="1"/>
  <c r="C15" i="5"/>
  <c r="D15" i="5"/>
  <c r="G13" i="5"/>
  <c r="F14" i="5"/>
  <c r="E15" i="5" l="1"/>
  <c r="C16" i="5"/>
  <c r="D16" i="5"/>
  <c r="F15" i="5"/>
  <c r="G14" i="5"/>
  <c r="E16" i="5" l="1"/>
  <c r="C17" i="5"/>
  <c r="D17" i="5"/>
  <c r="F16" i="5"/>
  <c r="G15" i="5"/>
  <c r="E17" i="5" l="1"/>
  <c r="C18" i="5"/>
  <c r="D18" i="5"/>
  <c r="F17" i="5"/>
  <c r="G16" i="5"/>
  <c r="E18" i="5" l="1"/>
  <c r="C19" i="5"/>
  <c r="D19" i="5"/>
  <c r="G17" i="5"/>
  <c r="F18" i="5"/>
  <c r="E19" i="5" l="1"/>
  <c r="C20" i="5"/>
  <c r="D20" i="5"/>
  <c r="F19" i="5"/>
  <c r="G18" i="5"/>
  <c r="E20" i="5" l="1"/>
  <c r="C21" i="5"/>
  <c r="D21" i="5"/>
  <c r="F20" i="5"/>
  <c r="G19" i="5"/>
  <c r="E21" i="5" l="1"/>
  <c r="C22" i="5"/>
  <c r="D22" i="5"/>
  <c r="F21" i="5"/>
  <c r="G20" i="5"/>
  <c r="E22" i="5" l="1"/>
  <c r="C23" i="5"/>
  <c r="D23" i="5"/>
  <c r="G21" i="5"/>
  <c r="F22" i="5"/>
  <c r="E23" i="5" l="1"/>
  <c r="C24" i="5"/>
  <c r="D24" i="5"/>
  <c r="G22" i="5"/>
  <c r="F23" i="5"/>
  <c r="E24" i="5" l="1"/>
  <c r="C25" i="5"/>
  <c r="D25" i="5"/>
  <c r="G23" i="5"/>
  <c r="F24" i="5"/>
  <c r="E25" i="5" l="1"/>
  <c r="C26" i="5"/>
  <c r="D26" i="5"/>
  <c r="G24" i="5"/>
  <c r="F25" i="5"/>
  <c r="E26" i="5" l="1"/>
  <c r="C27" i="5"/>
  <c r="D27" i="5"/>
  <c r="G25" i="5"/>
  <c r="F26" i="5"/>
  <c r="E27" i="5" l="1"/>
  <c r="C28" i="5"/>
  <c r="D28" i="5"/>
  <c r="F27" i="5"/>
  <c r="G26" i="5"/>
  <c r="E28" i="5" l="1"/>
  <c r="C29" i="5"/>
  <c r="D29" i="5"/>
  <c r="G27" i="5"/>
  <c r="F28" i="5"/>
  <c r="E29" i="5" l="1"/>
  <c r="C30" i="5"/>
  <c r="D30" i="5"/>
  <c r="G28" i="5"/>
  <c r="F29" i="5"/>
  <c r="E30" i="5" l="1"/>
  <c r="C31" i="5"/>
  <c r="D31" i="5"/>
  <c r="G29" i="5"/>
  <c r="F30" i="5"/>
  <c r="E31" i="5" l="1"/>
  <c r="C32" i="5"/>
  <c r="D32" i="5"/>
  <c r="F31" i="5"/>
  <c r="G30" i="5"/>
  <c r="E32" i="5" l="1"/>
  <c r="C33" i="5"/>
  <c r="D33" i="5"/>
  <c r="F32" i="5"/>
  <c r="G31" i="5"/>
  <c r="E33" i="5" l="1"/>
  <c r="C34" i="5"/>
  <c r="D34" i="5"/>
  <c r="G32" i="5"/>
  <c r="F33" i="5"/>
  <c r="E34" i="5" l="1"/>
  <c r="C35" i="5"/>
  <c r="D35" i="5"/>
  <c r="F34" i="5"/>
  <c r="G33" i="5"/>
  <c r="E35" i="5" l="1"/>
  <c r="C36" i="5"/>
  <c r="D36" i="5"/>
  <c r="G34" i="5"/>
  <c r="F35" i="5"/>
  <c r="E36" i="5" l="1"/>
  <c r="C37" i="5"/>
  <c r="D37" i="5"/>
  <c r="G35" i="5"/>
  <c r="F36" i="5"/>
  <c r="E37" i="5" l="1"/>
  <c r="C38" i="5"/>
  <c r="D38" i="5"/>
  <c r="F37" i="5"/>
  <c r="G36" i="5"/>
  <c r="E38" i="5" l="1"/>
  <c r="C39" i="5"/>
  <c r="D39" i="5"/>
  <c r="G37" i="5"/>
  <c r="F38" i="5"/>
  <c r="E39" i="5" l="1"/>
  <c r="C40" i="5"/>
  <c r="D40" i="5"/>
  <c r="F39" i="5"/>
  <c r="G38" i="5"/>
  <c r="E40" i="5" l="1"/>
  <c r="C41" i="5"/>
  <c r="D41" i="5"/>
  <c r="G39" i="5"/>
  <c r="F40" i="5"/>
  <c r="E41" i="5" l="1"/>
  <c r="C42" i="5"/>
  <c r="D42" i="5"/>
  <c r="G40" i="5"/>
  <c r="F41" i="5"/>
  <c r="E42" i="5" l="1"/>
  <c r="S3" i="6"/>
  <c r="X5" i="6" a="1"/>
  <c r="S3" i="5"/>
  <c r="F42" i="5"/>
  <c r="G41" i="5"/>
  <c r="V3" i="17"/>
  <c r="W3" i="10"/>
  <c r="V3" i="16"/>
  <c r="O2" i="9"/>
  <c r="V3" i="19"/>
  <c r="F4" i="6"/>
  <c r="F3" i="12"/>
  <c r="M4" i="10"/>
  <c r="F4" i="5"/>
  <c r="S4" i="6"/>
  <c r="S4" i="5"/>
  <c r="L4" i="19"/>
  <c r="L4" i="16"/>
  <c r="I3" i="9"/>
  <c r="L4" i="17"/>
  <c r="X24" i="6" l="1"/>
  <c r="AC24" i="6" s="1"/>
  <c r="X16" i="6"/>
  <c r="AC16" i="6" s="1"/>
  <c r="X9" i="6"/>
  <c r="AC9" i="6" s="1"/>
  <c r="X7" i="6"/>
  <c r="AC7" i="6" s="1"/>
  <c r="X18" i="6"/>
  <c r="AC18" i="6" s="1"/>
  <c r="X19" i="6"/>
  <c r="AC19" i="6" s="1"/>
  <c r="X22" i="6"/>
  <c r="AC22" i="6" s="1"/>
  <c r="X29" i="6"/>
  <c r="AC29" i="6" s="1"/>
  <c r="X20" i="6"/>
  <c r="AC20" i="6" s="1"/>
  <c r="X36" i="6"/>
  <c r="AC36" i="6" s="1"/>
  <c r="X17" i="6"/>
  <c r="AC17" i="6" s="1"/>
  <c r="X15" i="6"/>
  <c r="AC15" i="6" s="1"/>
  <c r="X38" i="6"/>
  <c r="AC38" i="6" s="1"/>
  <c r="X35" i="6"/>
  <c r="AC35" i="6" s="1"/>
  <c r="X25" i="6"/>
  <c r="AC25" i="6" s="1"/>
  <c r="X40" i="6"/>
  <c r="AC40" i="6" s="1"/>
  <c r="X27" i="6"/>
  <c r="AC27" i="6" s="1"/>
  <c r="X10" i="6"/>
  <c r="AC10" i="6" s="1"/>
  <c r="X12" i="6"/>
  <c r="AC12" i="6" s="1"/>
  <c r="X33" i="6"/>
  <c r="AC33" i="6" s="1"/>
  <c r="X21" i="6"/>
  <c r="AC21" i="6" s="1"/>
  <c r="X26" i="6"/>
  <c r="AC26" i="6" s="1"/>
  <c r="X32" i="6"/>
  <c r="AC32" i="6" s="1"/>
  <c r="X28" i="6"/>
  <c r="AC28" i="6" s="1"/>
  <c r="X11" i="6"/>
  <c r="AC11" i="6" s="1"/>
  <c r="X30" i="6"/>
  <c r="AC30" i="6" s="1"/>
  <c r="X5" i="6"/>
  <c r="AC5" i="6" s="1"/>
  <c r="X39" i="6"/>
  <c r="AC39" i="6" s="1"/>
  <c r="X41" i="6"/>
  <c r="AC41" i="6" s="1"/>
  <c r="X23" i="6"/>
  <c r="AC23" i="6" s="1"/>
  <c r="X34" i="6"/>
  <c r="AC34" i="6" s="1"/>
  <c r="X14" i="6"/>
  <c r="AC14" i="6" s="1"/>
  <c r="X6" i="6"/>
  <c r="AC6" i="6" s="1"/>
  <c r="X37" i="6"/>
  <c r="AC37" i="6" s="1"/>
  <c r="X31" i="6"/>
  <c r="AC31" i="6" s="1"/>
  <c r="X8" i="6"/>
  <c r="AC8" i="6" s="1"/>
  <c r="X13" i="6"/>
  <c r="AC13" i="6" s="1"/>
  <c r="X5" i="5" a="1"/>
  <c r="G42" i="5"/>
  <c r="G3" i="12"/>
  <c r="G4" i="6"/>
  <c r="G4" i="5"/>
  <c r="Y41" i="6" l="1"/>
  <c r="X31" i="5"/>
  <c r="AC31" i="5" s="1"/>
  <c r="X41" i="5"/>
  <c r="AC41" i="5" s="1"/>
  <c r="X12" i="5"/>
  <c r="AC12" i="5" s="1"/>
  <c r="X33" i="5"/>
  <c r="AC33" i="5" s="1"/>
  <c r="X7" i="5"/>
  <c r="AC7" i="5" s="1"/>
  <c r="X35" i="5"/>
  <c r="AC35" i="5" s="1"/>
  <c r="X32" i="5"/>
  <c r="AC32" i="5" s="1"/>
  <c r="X6" i="5"/>
  <c r="AC6" i="5" s="1"/>
  <c r="X30" i="5"/>
  <c r="AC30" i="5" s="1"/>
  <c r="X38" i="5"/>
  <c r="AC38" i="5" s="1"/>
  <c r="X23" i="5"/>
  <c r="AC23" i="5" s="1"/>
  <c r="X15" i="5"/>
  <c r="AC15" i="5" s="1"/>
  <c r="X5" i="5"/>
  <c r="AC5" i="5" s="1"/>
  <c r="X19" i="5"/>
  <c r="AC19" i="5" s="1"/>
  <c r="X21" i="5"/>
  <c r="AC21" i="5" s="1"/>
  <c r="X22" i="5"/>
  <c r="AC22" i="5" s="1"/>
  <c r="X25" i="5"/>
  <c r="AC25" i="5" s="1"/>
  <c r="X34" i="5"/>
  <c r="AC34" i="5" s="1"/>
  <c r="X11" i="5"/>
  <c r="AC11" i="5" s="1"/>
  <c r="X27" i="5"/>
  <c r="AC27" i="5" s="1"/>
  <c r="X16" i="5"/>
  <c r="AC16" i="5" s="1"/>
  <c r="X29" i="5"/>
  <c r="AC29" i="5" s="1"/>
  <c r="X20" i="5"/>
  <c r="AC20" i="5" s="1"/>
  <c r="X24" i="5"/>
  <c r="AC24" i="5" s="1"/>
  <c r="X39" i="5"/>
  <c r="AC39" i="5" s="1"/>
  <c r="X28" i="5"/>
  <c r="AC28" i="5" s="1"/>
  <c r="X37" i="5"/>
  <c r="AC37" i="5" s="1"/>
  <c r="X10" i="5"/>
  <c r="AC10" i="5" s="1"/>
  <c r="X42" i="5"/>
  <c r="AC42" i="5" s="1"/>
  <c r="X13" i="5"/>
  <c r="AC13" i="5" s="1"/>
  <c r="X14" i="5"/>
  <c r="AC14" i="5" s="1"/>
  <c r="X18" i="5"/>
  <c r="AC18" i="5" s="1"/>
  <c r="X26" i="5"/>
  <c r="AC26" i="5" s="1"/>
  <c r="X9" i="5"/>
  <c r="AC9" i="5" s="1"/>
  <c r="X40" i="5"/>
  <c r="AC40" i="5" s="1"/>
  <c r="X36" i="5"/>
  <c r="AC36" i="5" s="1"/>
  <c r="X17" i="5"/>
  <c r="AC17" i="5" s="1"/>
  <c r="X8" i="5"/>
  <c r="AC8" i="5" s="1"/>
  <c r="Y40" i="6"/>
  <c r="Z2" i="12"/>
  <c r="O3" i="12"/>
  <c r="T5" i="36"/>
  <c r="Y42" i="6" l="1"/>
  <c r="X42" i="6" s="1"/>
  <c r="AC42" i="6" s="1"/>
  <c r="AD38" i="5"/>
  <c r="AD11" i="5"/>
  <c r="AD39" i="5"/>
  <c r="AD13" i="5"/>
  <c r="AD21" i="5"/>
  <c r="AD19" i="5"/>
  <c r="AD24" i="5"/>
  <c r="AD42" i="5"/>
  <c r="AD26" i="5"/>
  <c r="AD6" i="5"/>
  <c r="AD36" i="5"/>
  <c r="AD10" i="5"/>
  <c r="AD14" i="5"/>
  <c r="AD40" i="5"/>
  <c r="AD35" i="5"/>
  <c r="AD8" i="5"/>
  <c r="AD7" i="5"/>
  <c r="AD29" i="5"/>
  <c r="AD12" i="5"/>
  <c r="AD33" i="5"/>
  <c r="AD27" i="5"/>
  <c r="AD31" i="5"/>
  <c r="AD20" i="5"/>
  <c r="AD37" i="5"/>
  <c r="AD28" i="5"/>
  <c r="AD9" i="5"/>
  <c r="AD41" i="5"/>
  <c r="AD30" i="5"/>
  <c r="AD25" i="5"/>
  <c r="AD34" i="5"/>
  <c r="AD22" i="5"/>
  <c r="AD5" i="5"/>
  <c r="AD15" i="5"/>
  <c r="AD18" i="5"/>
  <c r="AD23" i="5"/>
  <c r="AD16" i="5"/>
  <c r="AD17" i="5"/>
  <c r="AD32" i="5"/>
  <c r="AD41" i="6"/>
  <c r="AD24" i="6"/>
  <c r="AD3" i="5"/>
  <c r="AD20" i="6"/>
  <c r="AD33" i="6"/>
  <c r="AD12" i="6"/>
  <c r="AD19" i="6"/>
  <c r="AD11" i="6"/>
  <c r="AD29" i="6"/>
  <c r="AD14" i="6"/>
  <c r="AD40" i="6"/>
  <c r="AD16" i="6"/>
  <c r="AD37" i="6"/>
  <c r="AD18" i="6"/>
  <c r="AD21" i="6"/>
  <c r="AD31" i="6"/>
  <c r="AD25" i="6"/>
  <c r="AD23" i="6"/>
  <c r="AD39" i="6"/>
  <c r="AD42" i="6"/>
  <c r="AD6" i="6"/>
  <c r="AD36" i="6"/>
  <c r="AD28" i="6"/>
  <c r="AD38" i="6"/>
  <c r="AD34" i="6"/>
  <c r="AD30" i="6"/>
  <c r="AD26" i="6"/>
  <c r="AD17" i="6"/>
  <c r="AD5" i="6"/>
  <c r="AD7" i="6"/>
  <c r="AD22" i="6"/>
  <c r="AD15" i="6"/>
  <c r="AD13" i="6"/>
  <c r="AD8" i="6"/>
  <c r="AD32" i="6"/>
  <c r="AD9" i="6"/>
  <c r="AD27" i="6"/>
  <c r="AD10" i="6"/>
  <c r="AD35" i="6"/>
  <c r="AD3" i="6"/>
  <c r="D22" i="40"/>
</calcChain>
</file>

<file path=xl/sharedStrings.xml><?xml version="1.0" encoding="utf-8"?>
<sst xmlns="http://schemas.openxmlformats.org/spreadsheetml/2006/main" count="1171" uniqueCount="207">
  <si>
    <t>PriceTickValue</t>
  </si>
  <si>
    <t>RateTickValue</t>
  </si>
  <si>
    <t>_Quote</t>
  </si>
  <si>
    <t>QuoteSuffix</t>
  </si>
  <si>
    <t>HKD</t>
  </si>
  <si>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</si>
  <si>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</si>
  <si>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</si>
  <si>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</si>
  <si>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</si>
  <si>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</si>
  <si>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</si>
  <si>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</si>
  <si>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</si>
  <si>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</si>
  <si>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</si>
  <si>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</si>
  <si>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</si>
  <si>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</si>
  <si>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</si>
  <si>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</si>
  <si>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</si>
  <si>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</si>
  <si>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</si>
  <si>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</si>
  <si>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</si>
  <si>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</si>
  <si>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</si>
  <si>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</si>
  <si>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</si>
  <si>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</si>
  <si>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</si>
  <si>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</si>
  <si>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</si>
  <si>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</si>
  <si>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</si>
  <si>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</si>
  <si>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</si>
  <si>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</si>
  <si>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</si>
  <si>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</si>
  <si>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1L</t>
  </si>
  <si>
    <t>3L</t>
  </si>
  <si>
    <t>USD</t>
  </si>
  <si>
    <t>6Y</t>
  </si>
  <si>
    <t>6L</t>
  </si>
  <si>
    <t>JPY</t>
  </si>
  <si>
    <t>5Y</t>
  </si>
  <si>
    <t>GBP</t>
  </si>
  <si>
    <t>4Y</t>
  </si>
  <si>
    <t>6E</t>
  </si>
  <si>
    <t>1E</t>
  </si>
  <si>
    <t>EUR</t>
  </si>
  <si>
    <t>3Y</t>
  </si>
  <si>
    <t>CHF</t>
  </si>
  <si>
    <t>2Y</t>
  </si>
  <si>
    <t>21M</t>
  </si>
  <si>
    <t>18M</t>
  </si>
  <si>
    <t>15M</t>
  </si>
  <si>
    <t>1Y</t>
  </si>
  <si>
    <t>6M</t>
  </si>
  <si>
    <t>Length</t>
  </si>
  <si>
    <t>3E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</si>
  <si>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</si>
  <si>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</si>
  <si>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</si>
  <si>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</si>
  <si>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</si>
  <si>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</si>
  <si>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</si>
  <si>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</si>
  <si>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</si>
  <si>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</si>
  <si>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</si>
  <si>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</si>
  <si>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</si>
  <si>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</si>
  <si>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</si>
  <si>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</si>
  <si>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</si>
  <si>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</si>
  <si>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x24F</t>
  </si>
  <si>
    <t>F1</t>
  </si>
  <si>
    <t>TOM12</t>
  </si>
  <si>
    <t>T12</t>
  </si>
  <si>
    <t>TOM6</t>
  </si>
  <si>
    <t>T6</t>
  </si>
  <si>
    <t>x12F</t>
  </si>
  <si>
    <t>x11F</t>
  </si>
  <si>
    <t>x10F</t>
  </si>
  <si>
    <t>x9F</t>
  </si>
  <si>
    <t>x8F</t>
  </si>
  <si>
    <t>x7F</t>
  </si>
  <si>
    <t>x6F</t>
  </si>
  <si>
    <t>x5F</t>
  </si>
  <si>
    <t>x4F</t>
  </si>
  <si>
    <t>TOM3</t>
  </si>
  <si>
    <t>T3</t>
  </si>
  <si>
    <t>TOM1</t>
  </si>
  <si>
    <t>T1</t>
  </si>
  <si>
    <t>Future Code</t>
  </si>
  <si>
    <t>Main Cycle</t>
  </si>
  <si>
    <t>#</t>
  </si>
  <si>
    <t>1M</t>
  </si>
  <si>
    <t>FUT</t>
  </si>
  <si>
    <t>3M</t>
  </si>
  <si>
    <t>OIS</t>
  </si>
  <si>
    <t>11M</t>
  </si>
  <si>
    <t>10M</t>
  </si>
  <si>
    <t>9M</t>
  </si>
  <si>
    <t>8M</t>
  </si>
  <si>
    <t>7M</t>
  </si>
  <si>
    <t>5M</t>
  </si>
  <si>
    <t>4M</t>
  </si>
  <si>
    <t>2M</t>
  </si>
  <si>
    <t>3W</t>
  </si>
  <si>
    <t>2W</t>
  </si>
  <si>
    <t>SW</t>
  </si>
  <si>
    <t>AM1H</t>
  </si>
  <si>
    <t>Y</t>
  </si>
  <si>
    <t>M</t>
  </si>
  <si>
    <t>3H</t>
  </si>
  <si>
    <t>QM</t>
  </si>
  <si>
    <t>ON</t>
  </si>
  <si>
    <t>Hibor</t>
  </si>
  <si>
    <t>FamilyName</t>
  </si>
  <si>
    <t>Actual/365 (Fixed)</t>
  </si>
  <si>
    <t>Following</t>
  </si>
  <si>
    <t>HongKong::HKEx</t>
  </si>
  <si>
    <t>1W</t>
  </si>
  <si>
    <t>dc</t>
  </si>
  <si>
    <t>eom</t>
  </si>
  <si>
    <t>bdc</t>
  </si>
  <si>
    <t>calendar</t>
  </si>
  <si>
    <t>fix days</t>
  </si>
  <si>
    <t>Tenor</t>
  </si>
  <si>
    <t>Change</t>
  </si>
  <si>
    <t>Effective</t>
  </si>
  <si>
    <t>Object ID</t>
  </si>
  <si>
    <t>Static</t>
  </si>
  <si>
    <t>PRIM ACT 1</t>
  </si>
  <si>
    <t>Quote suffix</t>
  </si>
  <si>
    <t>Contributors</t>
  </si>
  <si>
    <t>D</t>
  </si>
  <si>
    <t>LAST</t>
  </si>
  <si>
    <t>ASK</t>
  </si>
  <si>
    <t>Reuters</t>
  </si>
  <si>
    <t>KLIEM</t>
  </si>
  <si>
    <t>CKCC</t>
  </si>
  <si>
    <t>ICAP</t>
  </si>
  <si>
    <t>Tullets</t>
  </si>
  <si>
    <t>TTKL</t>
  </si>
  <si>
    <t>Tradition</t>
  </si>
  <si>
    <t>TRIT</t>
  </si>
  <si>
    <t>Prebon</t>
  </si>
  <si>
    <t>COSMOREX</t>
  </si>
  <si>
    <t>COSZ</t>
  </si>
  <si>
    <t>ASK-BID</t>
  </si>
  <si>
    <t>Mid Safe</t>
  </si>
  <si>
    <t>HST_CLOSE</t>
  </si>
  <si>
    <t>BID</t>
  </si>
  <si>
    <t>EXPIRE DATE</t>
  </si>
  <si>
    <t>Effective Date</t>
  </si>
  <si>
    <t>Mid</t>
  </si>
  <si>
    <t>Mid Equivalent</t>
  </si>
  <si>
    <t>ICHK</t>
  </si>
  <si>
    <t>ReutersRtMode</t>
  </si>
  <si>
    <t>FRQ:1S</t>
  </si>
  <si>
    <t>TriggerCounter</t>
  </si>
  <si>
    <t>InterpolationType</t>
  </si>
  <si>
    <t>MonotonicCubicNaturalSpline</t>
  </si>
  <si>
    <t>Contributor Code</t>
  </si>
  <si>
    <t>PREA</t>
  </si>
  <si>
    <t>Last update</t>
  </si>
  <si>
    <t>Live Data Feed</t>
  </si>
  <si>
    <t>Add Fixing</t>
  </si>
  <si>
    <t>Fixing Check</t>
  </si>
  <si>
    <t>VALUE_DT1</t>
  </si>
  <si>
    <t>HKD_010_BasisSwapQuotes</t>
  </si>
  <si>
    <t>HKD_010_DepoFRAFuturesQuotes</t>
  </si>
  <si>
    <t>HKD_010_SwapQuotes</t>
  </si>
  <si>
    <t/>
  </si>
  <si>
    <t>R. Handles</t>
  </si>
  <si>
    <t>Indexes</t>
  </si>
  <si>
    <t>Index Last Fixing</t>
  </si>
  <si>
    <t>STD</t>
  </si>
  <si>
    <t>Index</t>
  </si>
  <si>
    <t>Last Fixing</t>
  </si>
  <si>
    <t>The record could not be found</t>
  </si>
  <si>
    <t>Condition:</t>
  </si>
  <si>
    <t>Start:</t>
  </si>
  <si>
    <t>Timestamp</t>
  </si>
  <si>
    <t>Last Quote Close</t>
  </si>
  <si>
    <t>End:</t>
  </si>
  <si>
    <t>Order by:</t>
  </si>
  <si>
    <t>DESC</t>
  </si>
  <si>
    <t>LAST_QUOTE.TIMESTAMP</t>
  </si>
  <si>
    <t>LAST_QUOTE.CLOSE</t>
  </si>
  <si>
    <t>HIHKD3MD=</t>
  </si>
  <si>
    <t>HIHKD1MD=</t>
  </si>
  <si>
    <t>HIHKD6MD=</t>
  </si>
  <si>
    <t>HkdHibor1M</t>
  </si>
  <si>
    <t>HkdHibor3M</t>
  </si>
  <si>
    <t>HkdHibor6M</t>
  </si>
  <si>
    <t>Record not service permissioned</t>
  </si>
  <si>
    <t>Access Denied: User req to PE(122)</t>
  </si>
  <si>
    <t>*The record could not be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</si>
</sst>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0.0000"/>
    <numFmt numFmtId="165" formatCode="0.0000%"/>
    <numFmt numFmtId="166" formatCode="ddd\,\ d\-mmm\-yyyy\,\ hh:mm:ss"/>
    <numFmt numFmtId="167" formatCode="General_)"/>
    <numFmt numFmtId="168" formatCode="#,##0.0;#,##0.0"/>
    <numFmt numFmtId="169" formatCode="&quot;£&quot;#,##0;[Red]\-&quot;£&quot;#,##0"/>
    <numFmt numFmtId="170" formatCode="[$-409]d\-mmm\-yy;@"/>
    <numFmt numFmtId="171" formatCode="mm/dd/yy;@"/>
    <numFmt numFmtId="172" formatCode="ddd\,\ dd\-mmm\-yyyy"/>
    <numFmt numFmtId="173" formatCode="0.000"/>
    <numFmt numFmtId="174" formatCode="ddd\,\ dd\-mmm\-yyyy\,\ h:mm:ss"/>
    <numFmt numFmtId="175" formatCode="ddd\,\ dd\-mmm\-yy"/>
    <numFmt numFmtId="176" formatCode="0.00000"/>
    <numFmt numFmtId="177" formatCode="0.00000%"/>
  </numFmts>
  <fonts count="1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Arial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11"/>
      <color theme="1"/>
      <name val="Calibri"/>
      <family val="2"/>
      <scheme val="minor"/>
    </font>
    <font>
      <sz val="14"/>
      <name val="Arial"/>
      <family val="2"/>
    </font>
    <font>
      <i/>
      <sz val="8"/>
      <name val="Arial"/>
      <family val="2"/>
    </font>
    <font>
      <sz val="8"/>
      <color theme="1"/>
      <name val="Arial"/>
      <family val="2"/>
    </font>
    <font>
      <sz val="8"/>
      <color indexed="10"/>
      <name val="Arial"/>
      <family val="2"/>
    </font>
    <font>
      <sz val="8"/>
      <color indexed="55"/>
      <name val="Arial"/>
      <family val="2"/>
    </font>
    <font>
      <b/>
      <sz val="8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499984740745262"/>
        <bgColor indexed="64"/>
      </patternFill>
    </fill>
  </fills>
  <borders count="3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1" fillId="0" borderId="0"/>
    <xf numFmtId="0" fontId="2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7" fontId="5" fillId="0" borderId="0"/>
    <xf numFmtId="168" fontId="6" fillId="6" borderId="0">
      <alignment horizontal="center" vertical="center"/>
    </xf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0"/>
  </cellStyleXfs>
  <cellXfs count="333">
    <xf numFmtId="0" fontId="0" fillId="0" borderId="0" xfId="0"/>
    <xf numFmtId="0" fontId="1" fillId="0" borderId="0" xfId="2" applyFont="1" applyAlignment="1">
      <alignment horizontal="left"/>
    </xf>
    <xf numFmtId="0" fontId="1" fillId="3" borderId="8" xfId="2" applyFont="1" applyFill="1" applyBorder="1"/>
    <xf numFmtId="0" fontId="1" fillId="3" borderId="9" xfId="2" applyFont="1" applyFill="1" applyBorder="1" applyAlignment="1">
      <alignment horizontal="left"/>
    </xf>
    <xf numFmtId="0" fontId="1" fillId="3" borderId="9" xfId="2" applyFont="1" applyFill="1" applyBorder="1"/>
    <xf numFmtId="0" fontId="1" fillId="3" borderId="10" xfId="2" applyFont="1" applyFill="1" applyBorder="1"/>
    <xf numFmtId="0" fontId="1" fillId="3" borderId="11" xfId="2" applyFont="1" applyFill="1" applyBorder="1"/>
    <xf numFmtId="0" fontId="1" fillId="3" borderId="12" xfId="2" applyNumberFormat="1" applyFont="1" applyFill="1" applyBorder="1" applyAlignment="1">
      <alignment horizontal="left"/>
    </xf>
    <xf numFmtId="0" fontId="1" fillId="3" borderId="12" xfId="2" applyNumberFormat="1" applyFont="1" applyFill="1" applyBorder="1" applyAlignment="1">
      <alignment horizontal="center"/>
    </xf>
    <xf numFmtId="0" fontId="1" fillId="3" borderId="8" xfId="2" applyNumberFormat="1" applyFont="1" applyFill="1" applyBorder="1" applyAlignment="1">
      <alignment horizontal="center"/>
    </xf>
    <xf numFmtId="49" fontId="1" fillId="0" borderId="6" xfId="9" applyNumberFormat="1" applyFont="1" applyFill="1" applyBorder="1" applyAlignment="1">
      <alignment horizontal="center"/>
    </xf>
    <xf numFmtId="0" fontId="1" fillId="3" borderId="13" xfId="2" applyFont="1" applyFill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0" borderId="2" xfId="2" applyFont="1" applyBorder="1" applyAlignment="1">
      <alignment horizontal="center"/>
    </xf>
    <xf numFmtId="0" fontId="1" fillId="0" borderId="3" xfId="2" applyFont="1" applyBorder="1" applyAlignment="1">
      <alignment horizontal="center"/>
    </xf>
    <xf numFmtId="0" fontId="1" fillId="0" borderId="4" xfId="2" applyFont="1" applyBorder="1" applyAlignment="1">
      <alignment horizontal="center"/>
    </xf>
    <xf numFmtId="0" fontId="1" fillId="0" borderId="0" xfId="2" applyFont="1" applyBorder="1" applyAlignment="1">
      <alignment horizontal="center"/>
    </xf>
    <xf numFmtId="0" fontId="1" fillId="0" borderId="7" xfId="2" applyFont="1" applyBorder="1" applyAlignment="1">
      <alignment horizontal="center"/>
    </xf>
    <xf numFmtId="0" fontId="1" fillId="0" borderId="14" xfId="2" applyFont="1" applyBorder="1" applyAlignment="1">
      <alignment horizontal="center"/>
    </xf>
    <xf numFmtId="0" fontId="1" fillId="0" borderId="15" xfId="2" applyFont="1" applyBorder="1" applyAlignment="1">
      <alignment horizontal="center"/>
    </xf>
    <xf numFmtId="0" fontId="1" fillId="0" borderId="16" xfId="2" applyFont="1" applyBorder="1" applyAlignment="1">
      <alignment horizontal="center"/>
    </xf>
    <xf numFmtId="49" fontId="1" fillId="0" borderId="12" xfId="9" applyNumberFormat="1" applyFont="1" applyFill="1" applyBorder="1" applyAlignment="1">
      <alignment horizontal="center"/>
    </xf>
    <xf numFmtId="0" fontId="7" fillId="3" borderId="6" xfId="2" applyFont="1" applyFill="1" applyBorder="1" applyAlignment="1">
      <alignment horizontal="center" vertical="center" wrapText="1"/>
    </xf>
    <xf numFmtId="0" fontId="7" fillId="3" borderId="5" xfId="2" applyFont="1" applyFill="1" applyBorder="1" applyAlignment="1">
      <alignment horizontal="center" vertical="center" wrapText="1"/>
    </xf>
    <xf numFmtId="0" fontId="1" fillId="3" borderId="17" xfId="2" applyFont="1" applyFill="1" applyBorder="1"/>
    <xf numFmtId="0" fontId="1" fillId="0" borderId="18" xfId="2" applyFont="1" applyBorder="1"/>
    <xf numFmtId="0" fontId="1" fillId="0" borderId="18" xfId="2" applyFont="1" applyBorder="1" applyAlignment="1">
      <alignment horizontal="left"/>
    </xf>
    <xf numFmtId="0" fontId="1" fillId="3" borderId="18" xfId="2" applyFont="1" applyFill="1" applyBorder="1"/>
    <xf numFmtId="0" fontId="1" fillId="3" borderId="19" xfId="2" applyFont="1" applyFill="1" applyBorder="1" applyAlignment="1">
      <alignment horizontal="center"/>
    </xf>
    <xf numFmtId="0" fontId="1" fillId="3" borderId="11" xfId="2" applyFont="1" applyFill="1" applyBorder="1" applyAlignment="1">
      <alignment horizontal="center"/>
    </xf>
    <xf numFmtId="0" fontId="1" fillId="3" borderId="6" xfId="2" applyNumberFormat="1" applyFont="1" applyFill="1" applyBorder="1" applyAlignment="1"/>
    <xf numFmtId="0" fontId="7" fillId="3" borderId="6" xfId="2" applyFont="1" applyFill="1" applyBorder="1" applyAlignment="1"/>
    <xf numFmtId="0" fontId="1" fillId="3" borderId="6" xfId="2" applyFont="1" applyFill="1" applyBorder="1" applyAlignment="1">
      <alignment vertical="center"/>
    </xf>
    <xf numFmtId="0" fontId="1" fillId="3" borderId="19" xfId="2" applyFont="1" applyFill="1" applyBorder="1"/>
    <xf numFmtId="0" fontId="1" fillId="3" borderId="1" xfId="2" applyFont="1" applyFill="1" applyBorder="1"/>
    <xf numFmtId="0" fontId="1" fillId="3" borderId="2" xfId="2" applyFont="1" applyFill="1" applyBorder="1" applyAlignment="1">
      <alignment horizontal="left"/>
    </xf>
    <xf numFmtId="0" fontId="1" fillId="3" borderId="2" xfId="2" applyFont="1" applyFill="1" applyBorder="1"/>
    <xf numFmtId="0" fontId="1" fillId="3" borderId="3" xfId="2" applyFont="1" applyFill="1" applyBorder="1"/>
    <xf numFmtId="0" fontId="1" fillId="3" borderId="4" xfId="2" applyFont="1" applyFill="1" applyBorder="1"/>
    <xf numFmtId="0" fontId="1" fillId="3" borderId="12" xfId="2" applyNumberFormat="1" applyFont="1" applyFill="1" applyBorder="1" applyAlignment="1"/>
    <xf numFmtId="0" fontId="1" fillId="3" borderId="10" xfId="2" applyNumberFormat="1" applyFont="1" applyFill="1" applyBorder="1" applyAlignment="1"/>
    <xf numFmtId="0" fontId="1" fillId="3" borderId="20" xfId="2" applyNumberFormat="1" applyFont="1" applyFill="1" applyBorder="1" applyAlignment="1"/>
    <xf numFmtId="0" fontId="1" fillId="3" borderId="21" xfId="2" applyNumberFormat="1" applyFont="1" applyFill="1" applyBorder="1" applyAlignment="1"/>
    <xf numFmtId="0" fontId="1" fillId="3" borderId="7" xfId="2" applyFont="1" applyFill="1" applyBorder="1" applyAlignment="1">
      <alignment horizontal="center"/>
    </xf>
    <xf numFmtId="0" fontId="1" fillId="3" borderId="9" xfId="2" applyNumberFormat="1" applyFont="1" applyFill="1" applyBorder="1" applyAlignment="1"/>
    <xf numFmtId="0" fontId="1" fillId="3" borderId="22" xfId="2" applyNumberFormat="1" applyFont="1" applyFill="1" applyBorder="1" applyAlignment="1"/>
    <xf numFmtId="0" fontId="1" fillId="3" borderId="19" xfId="2" applyNumberFormat="1" applyFont="1" applyFill="1" applyBorder="1" applyAlignment="1"/>
    <xf numFmtId="0" fontId="1" fillId="3" borderId="18" xfId="2" applyNumberFormat="1" applyFont="1" applyFill="1" applyBorder="1" applyAlignment="1"/>
    <xf numFmtId="0" fontId="1" fillId="3" borderId="23" xfId="2" applyNumberFormat="1" applyFont="1" applyFill="1" applyBorder="1" applyAlignment="1"/>
    <xf numFmtId="0" fontId="1" fillId="3" borderId="13" xfId="2" applyNumberFormat="1" applyFont="1" applyFill="1" applyBorder="1" applyAlignment="1"/>
    <xf numFmtId="0" fontId="1" fillId="3" borderId="0" xfId="2" applyNumberFormat="1" applyFont="1" applyFill="1" applyBorder="1" applyAlignment="1"/>
    <xf numFmtId="0" fontId="7" fillId="3" borderId="18" xfId="2" applyFont="1" applyFill="1" applyBorder="1" applyAlignment="1">
      <alignment horizontal="center" vertical="center" wrapText="1"/>
    </xf>
    <xf numFmtId="0" fontId="7" fillId="3" borderId="19" xfId="2" applyFont="1" applyFill="1" applyBorder="1" applyAlignment="1">
      <alignment horizontal="center" vertical="center" wrapText="1"/>
    </xf>
    <xf numFmtId="0" fontId="1" fillId="3" borderId="0" xfId="2" applyFont="1" applyFill="1" applyBorder="1"/>
    <xf numFmtId="0" fontId="8" fillId="3" borderId="3" xfId="2" applyFont="1" applyFill="1" applyBorder="1"/>
    <xf numFmtId="171" fontId="1" fillId="3" borderId="21" xfId="9" applyNumberFormat="1" applyFont="1" applyFill="1" applyBorder="1" applyAlignment="1">
      <alignment horizontal="center"/>
    </xf>
    <xf numFmtId="0" fontId="1" fillId="3" borderId="10" xfId="2" applyFont="1" applyFill="1" applyBorder="1" applyAlignment="1">
      <alignment horizontal="left"/>
    </xf>
    <xf numFmtId="0" fontId="1" fillId="3" borderId="6" xfId="2" applyFont="1" applyFill="1" applyBorder="1" applyAlignment="1">
      <alignment horizontal="center"/>
    </xf>
    <xf numFmtId="0" fontId="1" fillId="3" borderId="20" xfId="2" applyFont="1" applyFill="1" applyBorder="1" applyAlignment="1">
      <alignment horizontal="center"/>
    </xf>
    <xf numFmtId="0" fontId="7" fillId="3" borderId="6" xfId="2" applyFont="1" applyFill="1" applyBorder="1" applyAlignment="1">
      <alignment horizontal="center"/>
    </xf>
    <xf numFmtId="0" fontId="8" fillId="3" borderId="7" xfId="2" applyFont="1" applyFill="1" applyBorder="1"/>
    <xf numFmtId="171" fontId="1" fillId="3" borderId="10" xfId="9" applyNumberFormat="1" applyFont="1" applyFill="1" applyBorder="1" applyAlignment="1">
      <alignment horizontal="center"/>
    </xf>
    <xf numFmtId="0" fontId="1" fillId="3" borderId="12" xfId="2" applyFont="1" applyFill="1" applyBorder="1" applyAlignment="1">
      <alignment horizontal="center"/>
    </xf>
    <xf numFmtId="0" fontId="1" fillId="3" borderId="9" xfId="2" applyFont="1" applyFill="1" applyBorder="1" applyAlignment="1">
      <alignment horizontal="center"/>
    </xf>
    <xf numFmtId="0" fontId="7" fillId="3" borderId="12" xfId="2" applyFont="1" applyFill="1" applyBorder="1" applyAlignment="1">
      <alignment horizontal="center"/>
    </xf>
    <xf numFmtId="0" fontId="1" fillId="3" borderId="7" xfId="2" applyFont="1" applyFill="1" applyBorder="1"/>
    <xf numFmtId="0" fontId="8" fillId="3" borderId="14" xfId="2" applyFont="1" applyFill="1" applyBorder="1"/>
    <xf numFmtId="0" fontId="1" fillId="0" borderId="15" xfId="2" applyFont="1" applyBorder="1"/>
    <xf numFmtId="0" fontId="9" fillId="3" borderId="15" xfId="2" applyFont="1" applyFill="1" applyBorder="1"/>
    <xf numFmtId="0" fontId="1" fillId="3" borderId="16" xfId="2" applyFont="1" applyFill="1" applyBorder="1"/>
    <xf numFmtId="0" fontId="1" fillId="3" borderId="6" xfId="2" applyNumberFormat="1" applyFont="1" applyFill="1" applyBorder="1" applyAlignment="1">
      <alignment horizontal="center"/>
    </xf>
    <xf numFmtId="0" fontId="1" fillId="3" borderId="5" xfId="2" applyNumberFormat="1" applyFont="1" applyFill="1" applyBorder="1" applyAlignment="1">
      <alignment horizontal="center"/>
    </xf>
    <xf numFmtId="165" fontId="1" fillId="0" borderId="6" xfId="9" applyNumberFormat="1" applyFont="1" applyFill="1" applyBorder="1" applyAlignment="1">
      <alignment horizontal="center"/>
    </xf>
    <xf numFmtId="165" fontId="1" fillId="0" borderId="12" xfId="9" applyNumberFormat="1" applyFont="1" applyFill="1" applyBorder="1" applyAlignment="1">
      <alignment horizontal="center"/>
    </xf>
    <xf numFmtId="0" fontId="7" fillId="3" borderId="20" xfId="2" applyFont="1" applyFill="1" applyBorder="1" applyAlignment="1">
      <alignment horizontal="center" vertical="center" wrapText="1"/>
    </xf>
    <xf numFmtId="0" fontId="1" fillId="3" borderId="6" xfId="2" applyFont="1" applyFill="1" applyBorder="1" applyAlignment="1">
      <alignment horizontal="center" vertical="center" wrapText="1"/>
    </xf>
    <xf numFmtId="0" fontId="1" fillId="3" borderId="14" xfId="2" applyFont="1" applyFill="1" applyBorder="1"/>
    <xf numFmtId="0" fontId="1" fillId="3" borderId="15" xfId="2" applyFont="1" applyFill="1" applyBorder="1"/>
    <xf numFmtId="0" fontId="1" fillId="3" borderId="16" xfId="2" applyFont="1" applyFill="1" applyBorder="1" applyAlignment="1">
      <alignment horizontal="center"/>
    </xf>
    <xf numFmtId="0" fontId="1" fillId="0" borderId="0" xfId="2" applyFont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4" xfId="0" applyFont="1" applyFill="1" applyBorder="1"/>
    <xf numFmtId="0" fontId="1" fillId="3" borderId="3" xfId="0" applyFont="1" applyFill="1" applyBorder="1"/>
    <xf numFmtId="0" fontId="1" fillId="3" borderId="4" xfId="0" applyFont="1" applyFill="1" applyBorder="1" applyAlignment="1">
      <alignment horizontal="center"/>
    </xf>
    <xf numFmtId="165" fontId="1" fillId="0" borderId="8" xfId="9" applyNumberFormat="1" applyFont="1" applyFill="1" applyBorder="1" applyAlignment="1">
      <alignment horizontal="center"/>
    </xf>
    <xf numFmtId="164" fontId="1" fillId="0" borderId="9" xfId="9" applyNumberFormat="1" applyFont="1" applyFill="1" applyBorder="1" applyAlignment="1">
      <alignment horizontal="center"/>
    </xf>
    <xf numFmtId="165" fontId="1" fillId="0" borderId="10" xfId="9" applyNumberFormat="1" applyFont="1" applyFill="1" applyBorder="1" applyAlignment="1"/>
    <xf numFmtId="0" fontId="1" fillId="3" borderId="0" xfId="0" applyFont="1" applyFill="1" applyBorder="1" applyAlignment="1">
      <alignment horizontal="center"/>
    </xf>
    <xf numFmtId="164" fontId="1" fillId="0" borderId="12" xfId="9" applyNumberFormat="1" applyFont="1" applyBorder="1"/>
    <xf numFmtId="164" fontId="1" fillId="0" borderId="11" xfId="9" applyNumberFormat="1" applyFont="1" applyFill="1" applyBorder="1" applyAlignment="1">
      <alignment horizontal="center"/>
    </xf>
    <xf numFmtId="165" fontId="1" fillId="0" borderId="0" xfId="9" applyNumberFormat="1" applyFont="1" applyFill="1" applyBorder="1" applyAlignment="1"/>
    <xf numFmtId="0" fontId="1" fillId="0" borderId="13" xfId="9" applyNumberFormat="1" applyFont="1" applyFill="1" applyBorder="1" applyAlignment="1"/>
    <xf numFmtId="0" fontId="1" fillId="3" borderId="7" xfId="0" applyFont="1" applyFill="1" applyBorder="1" applyAlignment="1">
      <alignment horizontal="center"/>
    </xf>
    <xf numFmtId="165" fontId="1" fillId="0" borderId="11" xfId="9" applyNumberFormat="1" applyFont="1" applyFill="1" applyBorder="1" applyAlignment="1">
      <alignment horizontal="center"/>
    </xf>
    <xf numFmtId="164" fontId="1" fillId="0" borderId="0" xfId="9" applyNumberFormat="1" applyFont="1" applyFill="1" applyBorder="1" applyAlignment="1">
      <alignment horizontal="center"/>
    </xf>
    <xf numFmtId="165" fontId="1" fillId="0" borderId="13" xfId="9" applyNumberFormat="1" applyFont="1" applyFill="1" applyBorder="1" applyAlignment="1"/>
    <xf numFmtId="164" fontId="1" fillId="0" borderId="23" xfId="9" applyNumberFormat="1" applyFont="1" applyBorder="1"/>
    <xf numFmtId="165" fontId="1" fillId="0" borderId="17" xfId="9" applyNumberFormat="1" applyFont="1" applyFill="1" applyBorder="1" applyAlignment="1">
      <alignment horizontal="center"/>
    </xf>
    <xf numFmtId="164" fontId="1" fillId="0" borderId="18" xfId="9" applyNumberFormat="1" applyFont="1" applyFill="1" applyBorder="1" applyAlignment="1">
      <alignment horizontal="center"/>
    </xf>
    <xf numFmtId="164" fontId="1" fillId="0" borderId="22" xfId="9" applyNumberFormat="1" applyFont="1" applyBorder="1"/>
    <xf numFmtId="164" fontId="1" fillId="0" borderId="17" xfId="9" applyNumberFormat="1" applyFont="1" applyFill="1" applyBorder="1" applyAlignment="1">
      <alignment horizontal="center"/>
    </xf>
    <xf numFmtId="165" fontId="7" fillId="0" borderId="5" xfId="9" applyNumberFormat="1" applyFont="1" applyFill="1" applyBorder="1" applyAlignment="1">
      <alignment horizontal="center" vertical="center" wrapText="1"/>
    </xf>
    <xf numFmtId="165" fontId="7" fillId="0" borderId="21" xfId="9" applyNumberFormat="1" applyFont="1" applyFill="1" applyBorder="1" applyAlignment="1">
      <alignment horizontal="center" vertical="center" wrapText="1"/>
    </xf>
    <xf numFmtId="164" fontId="7" fillId="0" borderId="6" xfId="9" applyNumberFormat="1" applyFont="1" applyFill="1" applyBorder="1" applyAlignment="1">
      <alignment horizontal="center" vertical="center" wrapText="1"/>
    </xf>
    <xf numFmtId="164" fontId="7" fillId="0" borderId="5" xfId="9" applyNumberFormat="1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1" fillId="0" borderId="0" xfId="0" applyFont="1" applyFill="1" applyBorder="1"/>
    <xf numFmtId="0" fontId="1" fillId="3" borderId="0" xfId="0" applyFont="1" applyFill="1"/>
    <xf numFmtId="0" fontId="1" fillId="3" borderId="4" xfId="0" applyFont="1" applyFill="1" applyBorder="1"/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6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/>
    <xf numFmtId="10" fontId="1" fillId="0" borderId="0" xfId="9" applyNumberFormat="1" applyFont="1"/>
    <xf numFmtId="165" fontId="1" fillId="0" borderId="5" xfId="9" applyNumberFormat="1" applyFont="1" applyFill="1" applyBorder="1" applyAlignment="1">
      <alignment horizontal="center"/>
    </xf>
    <xf numFmtId="164" fontId="1" fillId="0" borderId="6" xfId="9" applyNumberFormat="1" applyFont="1" applyFill="1" applyBorder="1" applyAlignment="1">
      <alignment horizontal="center"/>
    </xf>
    <xf numFmtId="164" fontId="1" fillId="0" borderId="5" xfId="9" applyNumberFormat="1" applyFont="1" applyFill="1" applyBorder="1" applyAlignment="1">
      <alignment horizontal="center"/>
    </xf>
    <xf numFmtId="0" fontId="1" fillId="0" borderId="20" xfId="9" applyNumberFormat="1" applyFont="1" applyFill="1" applyBorder="1" applyAlignment="1"/>
    <xf numFmtId="164" fontId="1" fillId="0" borderId="20" xfId="9" applyNumberFormat="1" applyFont="1" applyFill="1" applyBorder="1" applyAlignment="1"/>
    <xf numFmtId="0" fontId="1" fillId="0" borderId="20" xfId="9" applyNumberFormat="1" applyFont="1" applyFill="1" applyBorder="1" applyAlignment="1">
      <alignment horizontal="center"/>
    </xf>
    <xf numFmtId="0" fontId="1" fillId="0" borderId="21" xfId="9" applyNumberFormat="1" applyFont="1" applyFill="1" applyBorder="1" applyAlignment="1">
      <alignment horizontal="center"/>
    </xf>
    <xf numFmtId="164" fontId="1" fillId="0" borderId="23" xfId="9" applyNumberFormat="1" applyFont="1" applyFill="1" applyBorder="1" applyAlignment="1">
      <alignment horizontal="center"/>
    </xf>
    <xf numFmtId="0" fontId="1" fillId="0" borderId="0" xfId="9" applyNumberFormat="1" applyFont="1" applyFill="1" applyBorder="1" applyAlignment="1"/>
    <xf numFmtId="164" fontId="1" fillId="0" borderId="0" xfId="9" applyNumberFormat="1" applyFont="1" applyFill="1" applyBorder="1" applyAlignment="1"/>
    <xf numFmtId="0" fontId="1" fillId="0" borderId="0" xfId="9" applyNumberFormat="1" applyFont="1" applyFill="1" applyBorder="1" applyAlignment="1">
      <alignment horizontal="center"/>
    </xf>
    <xf numFmtId="0" fontId="1" fillId="0" borderId="13" xfId="9" applyNumberFormat="1" applyFont="1" applyFill="1" applyBorder="1" applyAlignment="1">
      <alignment horizontal="center"/>
    </xf>
    <xf numFmtId="164" fontId="1" fillId="0" borderId="12" xfId="9" applyNumberFormat="1" applyFont="1" applyFill="1" applyBorder="1" applyAlignment="1">
      <alignment horizontal="center"/>
    </xf>
    <xf numFmtId="164" fontId="1" fillId="0" borderId="8" xfId="9" applyNumberFormat="1" applyFont="1" applyFill="1" applyBorder="1" applyAlignment="1">
      <alignment horizontal="center"/>
    </xf>
    <xf numFmtId="0" fontId="1" fillId="0" borderId="9" xfId="9" applyNumberFormat="1" applyFont="1" applyFill="1" applyBorder="1" applyAlignment="1"/>
    <xf numFmtId="164" fontId="1" fillId="0" borderId="9" xfId="9" applyNumberFormat="1" applyFont="1" applyFill="1" applyBorder="1" applyAlignment="1"/>
    <xf numFmtId="0" fontId="1" fillId="0" borderId="9" xfId="9" applyNumberFormat="1" applyFont="1" applyFill="1" applyBorder="1" applyAlignment="1">
      <alignment horizontal="center"/>
    </xf>
    <xf numFmtId="0" fontId="1" fillId="0" borderId="10" xfId="9" applyNumberFormat="1" applyFont="1" applyFill="1" applyBorder="1" applyAlignment="1">
      <alignment horizontal="center"/>
    </xf>
    <xf numFmtId="164" fontId="1" fillId="0" borderId="22" xfId="9" applyNumberFormat="1" applyFont="1" applyFill="1" applyBorder="1" applyAlignment="1">
      <alignment horizontal="center"/>
    </xf>
    <xf numFmtId="0" fontId="1" fillId="0" borderId="18" xfId="9" applyNumberFormat="1" applyFont="1" applyFill="1" applyBorder="1" applyAlignment="1"/>
    <xf numFmtId="164" fontId="1" fillId="0" borderId="18" xfId="9" applyNumberFormat="1" applyFont="1" applyFill="1" applyBorder="1" applyAlignment="1"/>
    <xf numFmtId="0" fontId="1" fillId="0" borderId="18" xfId="9" applyNumberFormat="1" applyFont="1" applyFill="1" applyBorder="1" applyAlignment="1">
      <alignment horizontal="center"/>
    </xf>
    <xf numFmtId="0" fontId="1" fillId="0" borderId="19" xfId="9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164" fontId="7" fillId="0" borderId="20" xfId="9" applyNumberFormat="1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 vertical="center" wrapText="1"/>
    </xf>
    <xf numFmtId="0" fontId="1" fillId="3" borderId="0" xfId="0" applyFont="1" applyFill="1" applyBorder="1"/>
    <xf numFmtId="0" fontId="1" fillId="0" borderId="16" xfId="0" applyFont="1" applyFill="1" applyBorder="1"/>
    <xf numFmtId="0" fontId="8" fillId="3" borderId="3" xfId="0" applyFont="1" applyFill="1" applyBorder="1"/>
    <xf numFmtId="164" fontId="1" fillId="0" borderId="10" xfId="9" applyNumberFormat="1" applyFont="1" applyFill="1" applyBorder="1" applyAlignment="1">
      <alignment horizontal="center"/>
    </xf>
    <xf numFmtId="164" fontId="1" fillId="0" borderId="12" xfId="0" applyNumberFormat="1" applyFont="1" applyBorder="1"/>
    <xf numFmtId="170" fontId="1" fillId="0" borderId="9" xfId="9" applyNumberFormat="1" applyFont="1" applyFill="1" applyBorder="1" applyAlignment="1">
      <alignment horizontal="center"/>
    </xf>
    <xf numFmtId="172" fontId="1" fillId="0" borderId="9" xfId="9" applyNumberFormat="1" applyFont="1" applyFill="1" applyBorder="1" applyAlignment="1">
      <alignment horizontal="center"/>
    </xf>
    <xf numFmtId="1" fontId="1" fillId="0" borderId="9" xfId="9" applyNumberFormat="1" applyFont="1" applyFill="1" applyBorder="1" applyAlignment="1">
      <alignment horizontal="center"/>
    </xf>
    <xf numFmtId="1" fontId="1" fillId="0" borderId="10" xfId="9" applyNumberFormat="1" applyFont="1" applyFill="1" applyBorder="1" applyAlignment="1">
      <alignment horizontal="center"/>
    </xf>
    <xf numFmtId="0" fontId="8" fillId="3" borderId="7" xfId="0" applyFont="1" applyFill="1" applyBorder="1"/>
    <xf numFmtId="164" fontId="1" fillId="0" borderId="13" xfId="9" applyNumberFormat="1" applyFont="1" applyFill="1" applyBorder="1" applyAlignment="1">
      <alignment horizontal="center"/>
    </xf>
    <xf numFmtId="164" fontId="1" fillId="0" borderId="23" xfId="0" applyNumberFormat="1" applyFont="1" applyBorder="1"/>
    <xf numFmtId="170" fontId="1" fillId="0" borderId="0" xfId="9" applyNumberFormat="1" applyFont="1" applyFill="1" applyBorder="1" applyAlignment="1">
      <alignment horizontal="center"/>
    </xf>
    <xf numFmtId="172" fontId="1" fillId="0" borderId="0" xfId="9" applyNumberFormat="1" applyFont="1" applyFill="1" applyBorder="1" applyAlignment="1">
      <alignment horizontal="center"/>
    </xf>
    <xf numFmtId="1" fontId="1" fillId="0" borderId="0" xfId="9" applyNumberFormat="1" applyFont="1" applyFill="1" applyBorder="1" applyAlignment="1">
      <alignment horizontal="center"/>
    </xf>
    <xf numFmtId="1" fontId="1" fillId="0" borderId="13" xfId="9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1" fillId="0" borderId="23" xfId="0" applyNumberFormat="1" applyFont="1" applyFill="1" applyBorder="1"/>
    <xf numFmtId="164" fontId="1" fillId="0" borderId="19" xfId="9" applyNumberFormat="1" applyFont="1" applyFill="1" applyBorder="1" applyAlignment="1">
      <alignment horizontal="center"/>
    </xf>
    <xf numFmtId="164" fontId="1" fillId="0" borderId="22" xfId="0" applyNumberFormat="1" applyFont="1" applyFill="1" applyBorder="1"/>
    <xf numFmtId="170" fontId="1" fillId="0" borderId="18" xfId="9" applyNumberFormat="1" applyFont="1" applyFill="1" applyBorder="1" applyAlignment="1">
      <alignment horizontal="center"/>
    </xf>
    <xf numFmtId="172" fontId="1" fillId="0" borderId="18" xfId="9" applyNumberFormat="1" applyFont="1" applyFill="1" applyBorder="1" applyAlignment="1">
      <alignment horizontal="center"/>
    </xf>
    <xf numFmtId="1" fontId="1" fillId="0" borderId="18" xfId="9" applyNumberFormat="1" applyFont="1" applyFill="1" applyBorder="1" applyAlignment="1">
      <alignment horizontal="center"/>
    </xf>
    <xf numFmtId="1" fontId="1" fillId="0" borderId="19" xfId="9" applyNumberFormat="1" applyFont="1" applyFill="1" applyBorder="1" applyAlignment="1">
      <alignment horizontal="center"/>
    </xf>
    <xf numFmtId="0" fontId="8" fillId="3" borderId="4" xfId="0" applyFont="1" applyFill="1" applyBorder="1"/>
    <xf numFmtId="0" fontId="8" fillId="3" borderId="14" xfId="0" applyFont="1" applyFill="1" applyBorder="1"/>
    <xf numFmtId="0" fontId="1" fillId="3" borderId="15" xfId="0" applyFont="1" applyFill="1" applyBorder="1" applyAlignment="1">
      <alignment horizontal="center"/>
    </xf>
    <xf numFmtId="164" fontId="7" fillId="0" borderId="17" xfId="9" applyNumberFormat="1" applyFont="1" applyFill="1" applyBorder="1" applyAlignment="1">
      <alignment horizontal="center" vertical="center" wrapText="1"/>
    </xf>
    <xf numFmtId="164" fontId="7" fillId="0" borderId="18" xfId="9" applyNumberFormat="1" applyFont="1" applyFill="1" applyBorder="1" applyAlignment="1">
      <alignment horizontal="center" vertical="center" wrapText="1"/>
    </xf>
    <xf numFmtId="164" fontId="7" fillId="0" borderId="22" xfId="9" applyNumberFormat="1" applyFont="1" applyFill="1" applyBorder="1" applyAlignment="1">
      <alignment horizontal="center" vertical="center" wrapText="1"/>
    </xf>
    <xf numFmtId="165" fontId="7" fillId="0" borderId="17" xfId="9" applyNumberFormat="1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4" fontId="7" fillId="0" borderId="19" xfId="9" applyNumberFormat="1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0" borderId="8" xfId="9" applyNumberFormat="1" applyFont="1" applyFill="1" applyBorder="1" applyAlignment="1"/>
    <xf numFmtId="165" fontId="1" fillId="0" borderId="9" xfId="9" applyNumberFormat="1" applyFont="1" applyFill="1" applyBorder="1" applyAlignment="1"/>
    <xf numFmtId="164" fontId="1" fillId="0" borderId="11" xfId="9" applyNumberFormat="1" applyFont="1" applyFill="1" applyBorder="1" applyAlignment="1"/>
    <xf numFmtId="0" fontId="7" fillId="3" borderId="5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10" xfId="9" applyNumberFormat="1" applyFont="1" applyFill="1" applyBorder="1" applyAlignment="1"/>
    <xf numFmtId="0" fontId="1" fillId="0" borderId="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2" fontId="1" fillId="0" borderId="0" xfId="9" applyNumberFormat="1" applyFont="1" applyFill="1" applyBorder="1" applyAlignment="1">
      <alignment horizontal="center"/>
    </xf>
    <xf numFmtId="2" fontId="1" fillId="0" borderId="23" xfId="9" applyNumberFormat="1" applyFont="1" applyBorder="1"/>
    <xf numFmtId="173" fontId="1" fillId="0" borderId="11" xfId="9" applyNumberFormat="1" applyFont="1" applyFill="1" applyBorder="1" applyAlignment="1">
      <alignment horizontal="center"/>
    </xf>
    <xf numFmtId="2" fontId="1" fillId="0" borderId="0" xfId="9" applyNumberFormat="1" applyFont="1" applyFill="1" applyBorder="1" applyAlignment="1"/>
    <xf numFmtId="2" fontId="1" fillId="3" borderId="7" xfId="0" applyNumberFormat="1" applyFont="1" applyFill="1" applyBorder="1" applyAlignment="1">
      <alignment horizontal="center"/>
    </xf>
    <xf numFmtId="0" fontId="7" fillId="8" borderId="21" xfId="0" applyFont="1" applyFill="1" applyBorder="1" applyAlignment="1">
      <alignment horizontal="center"/>
    </xf>
    <xf numFmtId="165" fontId="1" fillId="0" borderId="0" xfId="9" applyNumberFormat="1" applyFont="1"/>
    <xf numFmtId="2" fontId="1" fillId="3" borderId="0" xfId="0" applyNumberFormat="1" applyFont="1" applyFill="1" applyBorder="1" applyAlignment="1">
      <alignment horizontal="center"/>
    </xf>
    <xf numFmtId="2" fontId="1" fillId="7" borderId="11" xfId="9" applyNumberFormat="1" applyFont="1" applyFill="1" applyBorder="1" applyAlignment="1">
      <alignment horizontal="center"/>
    </xf>
    <xf numFmtId="2" fontId="1" fillId="0" borderId="11" xfId="9" applyNumberFormat="1" applyFont="1" applyFill="1" applyBorder="1" applyAlignment="1">
      <alignment horizontal="center"/>
    </xf>
    <xf numFmtId="0" fontId="1" fillId="0" borderId="0" xfId="2" applyFont="1" applyBorder="1"/>
    <xf numFmtId="165" fontId="1" fillId="0" borderId="9" xfId="10" applyNumberFormat="1" applyFont="1" applyFill="1" applyBorder="1" applyAlignment="1"/>
    <xf numFmtId="164" fontId="1" fillId="0" borderId="9" xfId="10" applyNumberFormat="1" applyFont="1" applyFill="1" applyBorder="1" applyAlignment="1"/>
    <xf numFmtId="175" fontId="1" fillId="0" borderId="9" xfId="10" applyNumberFormat="1" applyFont="1" applyFill="1" applyBorder="1" applyAlignment="1"/>
    <xf numFmtId="165" fontId="1" fillId="0" borderId="0" xfId="10" applyNumberFormat="1" applyFont="1" applyFill="1" applyBorder="1" applyAlignment="1"/>
    <xf numFmtId="164" fontId="1" fillId="0" borderId="0" xfId="10" applyNumberFormat="1" applyFont="1" applyFill="1" applyBorder="1" applyAlignment="1"/>
    <xf numFmtId="175" fontId="1" fillId="0" borderId="0" xfId="10" applyNumberFormat="1" applyFont="1" applyFill="1" applyBorder="1" applyAlignment="1"/>
    <xf numFmtId="165" fontId="1" fillId="0" borderId="18" xfId="10" applyNumberFormat="1" applyFont="1" applyFill="1" applyBorder="1" applyAlignment="1"/>
    <xf numFmtId="164" fontId="1" fillId="0" borderId="18" xfId="10" applyNumberFormat="1" applyFont="1" applyFill="1" applyBorder="1" applyAlignment="1"/>
    <xf numFmtId="175" fontId="1" fillId="0" borderId="18" xfId="10" applyNumberFormat="1" applyFont="1" applyFill="1" applyBorder="1" applyAlignment="1"/>
    <xf numFmtId="165" fontId="7" fillId="0" borderId="5" xfId="10" applyNumberFormat="1" applyFont="1" applyFill="1" applyBorder="1" applyAlignment="1">
      <alignment horizontal="center" vertical="center" wrapText="1"/>
    </xf>
    <xf numFmtId="165" fontId="7" fillId="0" borderId="20" xfId="10" applyNumberFormat="1" applyFont="1" applyFill="1" applyBorder="1" applyAlignment="1">
      <alignment horizontal="center" vertical="center" wrapText="1"/>
    </xf>
    <xf numFmtId="165" fontId="7" fillId="0" borderId="21" xfId="10" applyNumberFormat="1" applyFont="1" applyFill="1" applyBorder="1" applyAlignment="1">
      <alignment horizontal="center" vertical="center" wrapText="1"/>
    </xf>
    <xf numFmtId="0" fontId="1" fillId="3" borderId="7" xfId="2" applyFont="1" applyFill="1" applyBorder="1" applyAlignment="1">
      <alignment horizontal="left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1" fillId="3" borderId="0" xfId="0" quotePrefix="1" applyFont="1" applyFill="1" applyBorder="1" applyAlignment="1">
      <alignment horizontal="center"/>
    </xf>
    <xf numFmtId="164" fontId="1" fillId="0" borderId="21" xfId="9" applyNumberFormat="1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1" fillId="3" borderId="4" xfId="2" quotePrefix="1" applyFont="1" applyFill="1" applyBorder="1"/>
    <xf numFmtId="0" fontId="1" fillId="3" borderId="11" xfId="2" quotePrefix="1" applyFont="1" applyFill="1" applyBorder="1"/>
    <xf numFmtId="0" fontId="1" fillId="3" borderId="11" xfId="2" quotePrefix="1" applyFont="1" applyFill="1" applyBorder="1" applyAlignment="1">
      <alignment horizontal="center"/>
    </xf>
    <xf numFmtId="0" fontId="7" fillId="0" borderId="19" xfId="10" applyNumberFormat="1" applyFont="1" applyFill="1" applyBorder="1" applyAlignment="1"/>
    <xf numFmtId="0" fontId="7" fillId="0" borderId="13" xfId="10" applyNumberFormat="1" applyFont="1" applyFill="1" applyBorder="1" applyAlignment="1"/>
    <xf numFmtId="0" fontId="7" fillId="0" borderId="10" xfId="10" applyNumberFormat="1" applyFont="1" applyFill="1" applyBorder="1" applyAlignment="1"/>
    <xf numFmtId="176" fontId="1" fillId="0" borderId="18" xfId="10" applyNumberFormat="1" applyFont="1" applyFill="1" applyBorder="1" applyAlignment="1"/>
    <xf numFmtId="176" fontId="1" fillId="0" borderId="0" xfId="10" applyNumberFormat="1" applyFont="1" applyFill="1" applyBorder="1" applyAlignment="1"/>
    <xf numFmtId="176" fontId="1" fillId="0" borderId="9" xfId="10" applyNumberFormat="1" applyFont="1" applyFill="1" applyBorder="1" applyAlignment="1"/>
    <xf numFmtId="177" fontId="1" fillId="0" borderId="17" xfId="10" applyNumberFormat="1" applyFont="1" applyFill="1" applyBorder="1" applyAlignment="1"/>
    <xf numFmtId="177" fontId="1" fillId="0" borderId="11" xfId="10" applyNumberFormat="1" applyFont="1" applyFill="1" applyBorder="1" applyAlignment="1"/>
    <xf numFmtId="177" fontId="1" fillId="0" borderId="8" xfId="10" applyNumberFormat="1" applyFont="1" applyFill="1" applyBorder="1" applyAlignment="1"/>
    <xf numFmtId="0" fontId="1" fillId="3" borderId="6" xfId="2" applyFont="1" applyFill="1" applyBorder="1" applyAlignment="1">
      <alignment horizontal="left"/>
    </xf>
    <xf numFmtId="0" fontId="1" fillId="3" borderId="6" xfId="2" quotePrefix="1" applyFont="1" applyFill="1" applyBorder="1" applyAlignment="1">
      <alignment horizontal="center"/>
    </xf>
    <xf numFmtId="0" fontId="1" fillId="3" borderId="0" xfId="2" applyFont="1" applyFill="1" applyBorder="1" applyAlignment="1">
      <alignment horizontal="left"/>
    </xf>
    <xf numFmtId="0" fontId="1" fillId="3" borderId="0" xfId="2" quotePrefix="1" applyFont="1" applyFill="1" applyBorder="1" applyAlignment="1">
      <alignment horizontal="center"/>
    </xf>
    <xf numFmtId="0" fontId="1" fillId="9" borderId="0" xfId="2" applyFont="1" applyFill="1"/>
    <xf numFmtId="0" fontId="1" fillId="2" borderId="6" xfId="2" applyNumberFormat="1" applyFont="1" applyFill="1" applyBorder="1"/>
    <xf numFmtId="166" fontId="1" fillId="4" borderId="5" xfId="2" applyNumberFormat="1" applyFont="1" applyFill="1" applyBorder="1" applyAlignment="1" applyProtection="1">
      <alignment horizontal="center"/>
    </xf>
    <xf numFmtId="15" fontId="1" fillId="3" borderId="4" xfId="2" applyNumberFormat="1" applyFont="1" applyFill="1" applyBorder="1"/>
    <xf numFmtId="174" fontId="1" fillId="3" borderId="6" xfId="2" applyNumberFormat="1" applyFont="1" applyFill="1" applyBorder="1" applyAlignment="1">
      <alignment horizontal="center"/>
    </xf>
    <xf numFmtId="166" fontId="1" fillId="4" borderId="5" xfId="2" quotePrefix="1" applyNumberFormat="1" applyFont="1" applyFill="1" applyBorder="1" applyAlignment="1" applyProtection="1">
      <alignment horizontal="left"/>
    </xf>
    <xf numFmtId="166" fontId="1" fillId="4" borderId="5" xfId="2" quotePrefix="1" applyNumberFormat="1" applyFont="1" applyFill="1" applyBorder="1" applyAlignment="1" applyProtection="1">
      <alignment horizontal="center"/>
    </xf>
    <xf numFmtId="165" fontId="1" fillId="4" borderId="5" xfId="2" quotePrefix="1" applyNumberFormat="1" applyFont="1" applyFill="1" applyBorder="1" applyAlignment="1" applyProtection="1">
      <alignment horizontal="center"/>
    </xf>
    <xf numFmtId="164" fontId="1" fillId="4" borderId="5" xfId="2" quotePrefix="1" applyNumberFormat="1" applyFont="1" applyFill="1" applyBorder="1" applyAlignment="1" applyProtection="1">
      <alignment horizontal="center"/>
    </xf>
    <xf numFmtId="0" fontId="1" fillId="2" borderId="22" xfId="2" applyFont="1" applyFill="1" applyBorder="1"/>
    <xf numFmtId="0" fontId="1" fillId="3" borderId="17" xfId="2" quotePrefix="1" applyNumberFormat="1" applyFont="1" applyFill="1" applyBorder="1" applyAlignment="1">
      <alignment horizontal="center"/>
    </xf>
    <xf numFmtId="0" fontId="1" fillId="2" borderId="23" xfId="2" applyFont="1" applyFill="1" applyBorder="1"/>
    <xf numFmtId="1" fontId="1" fillId="3" borderId="11" xfId="2" applyNumberFormat="1" applyFont="1" applyFill="1" applyBorder="1" applyAlignment="1">
      <alignment horizontal="center"/>
    </xf>
    <xf numFmtId="0" fontId="1" fillId="2" borderId="12" xfId="2" applyFont="1" applyFill="1" applyBorder="1"/>
    <xf numFmtId="1" fontId="1" fillId="3" borderId="8" xfId="2" applyNumberFormat="1" applyFont="1" applyFill="1" applyBorder="1" applyAlignment="1">
      <alignment horizontal="center"/>
    </xf>
    <xf numFmtId="0" fontId="1" fillId="3" borderId="5" xfId="2" applyFont="1" applyFill="1" applyBorder="1" applyAlignment="1">
      <alignment horizontal="center"/>
    </xf>
    <xf numFmtId="0" fontId="1" fillId="3" borderId="23" xfId="2" applyFont="1" applyFill="1" applyBorder="1" applyAlignment="1">
      <alignment horizontal="center"/>
    </xf>
    <xf numFmtId="0" fontId="1" fillId="3" borderId="8" xfId="2" applyFont="1" applyFill="1" applyBorder="1" applyAlignment="1">
      <alignment horizontal="center"/>
    </xf>
    <xf numFmtId="0" fontId="11" fillId="5" borderId="34" xfId="2" applyFont="1" applyFill="1" applyBorder="1" applyAlignment="1">
      <alignment horizontal="center"/>
    </xf>
    <xf numFmtId="0" fontId="11" fillId="5" borderId="35" xfId="2" applyFont="1" applyFill="1" applyBorder="1" applyAlignment="1">
      <alignment horizontal="center"/>
    </xf>
    <xf numFmtId="0" fontId="11" fillId="5" borderId="36" xfId="2" applyFont="1" applyFill="1" applyBorder="1" applyAlignment="1">
      <alignment horizontal="center"/>
    </xf>
    <xf numFmtId="0" fontId="1" fillId="2" borderId="0" xfId="1" applyFont="1" applyFill="1"/>
    <xf numFmtId="0" fontId="1" fillId="3" borderId="15" xfId="1" applyFont="1" applyFill="1" applyBorder="1"/>
    <xf numFmtId="0" fontId="1" fillId="3" borderId="14" xfId="1" applyFont="1" applyFill="1" applyBorder="1"/>
    <xf numFmtId="0" fontId="1" fillId="4" borderId="5" xfId="2" applyNumberFormat="1" applyFont="1" applyFill="1" applyBorder="1" applyAlignment="1" applyProtection="1">
      <alignment horizontal="center"/>
    </xf>
    <xf numFmtId="0" fontId="1" fillId="4" borderId="6" xfId="2" applyNumberFormat="1" applyFont="1" applyFill="1" applyBorder="1" applyAlignment="1" applyProtection="1">
      <alignment horizontal="center"/>
    </xf>
    <xf numFmtId="0" fontId="1" fillId="4" borderId="5" xfId="2" applyNumberFormat="1" applyFont="1" applyFill="1" applyBorder="1" applyAlignment="1" applyProtection="1"/>
    <xf numFmtId="0" fontId="1" fillId="3" borderId="4" xfId="1" applyFont="1" applyFill="1" applyBorder="1"/>
    <xf numFmtId="0" fontId="1" fillId="3" borderId="0" xfId="1" applyFont="1" applyFill="1" applyBorder="1"/>
    <xf numFmtId="0" fontId="12" fillId="3" borderId="21" xfId="2" applyFont="1" applyFill="1" applyBorder="1" applyAlignment="1">
      <alignment horizontal="center" vertical="center" wrapText="1"/>
    </xf>
    <xf numFmtId="0" fontId="12" fillId="3" borderId="6" xfId="2" applyFont="1" applyFill="1" applyBorder="1" applyAlignment="1">
      <alignment horizontal="center" vertical="center" wrapText="1"/>
    </xf>
    <xf numFmtId="0" fontId="1" fillId="3" borderId="4" xfId="1" quotePrefix="1" applyFont="1" applyFill="1" applyBorder="1"/>
    <xf numFmtId="0" fontId="1" fillId="2" borderId="21" xfId="2" applyFont="1" applyFill="1" applyBorder="1" applyAlignment="1">
      <alignment horizontal="center"/>
    </xf>
    <xf numFmtId="0" fontId="1" fillId="2" borderId="10" xfId="2" applyFont="1" applyFill="1" applyBorder="1" applyAlignment="1">
      <alignment horizontal="center"/>
    </xf>
    <xf numFmtId="0" fontId="1" fillId="4" borderId="12" xfId="2" applyNumberFormat="1" applyFont="1" applyFill="1" applyBorder="1" applyAlignment="1" applyProtection="1"/>
    <xf numFmtId="0" fontId="1" fillId="4" borderId="8" xfId="2" applyNumberFormat="1" applyFont="1" applyFill="1" applyBorder="1" applyAlignment="1" applyProtection="1"/>
    <xf numFmtId="0" fontId="1" fillId="3" borderId="16" xfId="1" applyFont="1" applyFill="1" applyBorder="1"/>
    <xf numFmtId="0" fontId="1" fillId="3" borderId="7" xfId="1" applyFont="1" applyFill="1" applyBorder="1"/>
    <xf numFmtId="0" fontId="13" fillId="0" borderId="17" xfId="0" applyFont="1" applyBorder="1" applyAlignment="1"/>
    <xf numFmtId="0" fontId="13" fillId="0" borderId="11" xfId="0" applyFont="1" applyBorder="1" applyAlignment="1"/>
    <xf numFmtId="0" fontId="13" fillId="0" borderId="8" xfId="0" applyFont="1" applyBorder="1" applyAlignment="1"/>
    <xf numFmtId="0" fontId="1" fillId="3" borderId="3" xfId="1" applyFont="1" applyFill="1" applyBorder="1"/>
    <xf numFmtId="0" fontId="1" fillId="3" borderId="2" xfId="1" applyFont="1" applyFill="1" applyBorder="1"/>
    <xf numFmtId="0" fontId="1" fillId="3" borderId="1" xfId="1" applyFont="1" applyFill="1" applyBorder="1"/>
    <xf numFmtId="0" fontId="1" fillId="2" borderId="0" xfId="2" applyFont="1" applyFill="1"/>
    <xf numFmtId="0" fontId="12" fillId="3" borderId="6" xfId="2" applyFont="1" applyFill="1" applyBorder="1" applyAlignment="1">
      <alignment horizontal="center"/>
    </xf>
    <xf numFmtId="0" fontId="12" fillId="3" borderId="6" xfId="2" applyFont="1" applyFill="1" applyBorder="1" applyAlignment="1">
      <alignment vertical="center"/>
    </xf>
    <xf numFmtId="0" fontId="1" fillId="4" borderId="5" xfId="2" applyNumberFormat="1" applyFont="1" applyFill="1" applyBorder="1" applyAlignment="1" applyProtection="1">
      <alignment horizontal="center" vertical="center"/>
    </xf>
    <xf numFmtId="0" fontId="1" fillId="4" borderId="6" xfId="2" applyNumberFormat="1" applyFont="1" applyFill="1" applyBorder="1" applyAlignment="1" applyProtection="1">
      <alignment vertical="center"/>
    </xf>
    <xf numFmtId="0" fontId="13" fillId="0" borderId="0" xfId="0" applyFont="1"/>
    <xf numFmtId="0" fontId="1" fillId="4" borderId="6" xfId="2" applyNumberFormat="1" applyFont="1" applyFill="1" applyBorder="1" applyAlignment="1" applyProtection="1"/>
    <xf numFmtId="0" fontId="1" fillId="0" borderId="15" xfId="2" applyFont="1" applyBorder="1" applyAlignment="1">
      <alignment horizontal="left"/>
    </xf>
    <xf numFmtId="0" fontId="14" fillId="4" borderId="6" xfId="2" applyNumberFormat="1" applyFont="1" applyFill="1" applyBorder="1" applyAlignment="1" applyProtection="1">
      <alignment vertical="center"/>
    </xf>
    <xf numFmtId="170" fontId="14" fillId="4" borderId="12" xfId="2" applyNumberFormat="1" applyFont="1" applyFill="1" applyBorder="1" applyAlignment="1" applyProtection="1">
      <alignment horizontal="left"/>
    </xf>
    <xf numFmtId="170" fontId="14" fillId="4" borderId="6" xfId="2" applyNumberFormat="1" applyFont="1" applyFill="1" applyBorder="1" applyAlignment="1" applyProtection="1">
      <alignment horizontal="left"/>
    </xf>
    <xf numFmtId="0" fontId="12" fillId="3" borderId="19" xfId="2" applyFont="1" applyFill="1" applyBorder="1" applyAlignment="1">
      <alignment vertical="center"/>
    </xf>
    <xf numFmtId="0" fontId="1" fillId="4" borderId="22" xfId="2" applyNumberFormat="1" applyFont="1" applyFill="1" applyBorder="1" applyAlignment="1" applyProtection="1">
      <alignment horizontal="center" vertical="center"/>
    </xf>
    <xf numFmtId="0" fontId="14" fillId="4" borderId="22" xfId="2" applyNumberFormat="1" applyFont="1" applyFill="1" applyBorder="1" applyAlignment="1" applyProtection="1">
      <alignment vertical="center"/>
    </xf>
    <xf numFmtId="0" fontId="14" fillId="4" borderId="22" xfId="2" applyNumberFormat="1" applyFont="1" applyFill="1" applyBorder="1" applyAlignment="1" applyProtection="1"/>
    <xf numFmtId="0" fontId="14" fillId="4" borderId="12" xfId="2" applyNumberFormat="1" applyFont="1" applyFill="1" applyBorder="1" applyAlignment="1" applyProtection="1"/>
    <xf numFmtId="0" fontId="14" fillId="4" borderId="23" xfId="2" applyNumberFormat="1" applyFont="1" applyFill="1" applyBorder="1" applyAlignment="1" applyProtection="1"/>
    <xf numFmtId="0" fontId="1" fillId="4" borderId="6" xfId="2" applyNumberFormat="1" applyFont="1" applyFill="1" applyBorder="1" applyAlignment="1" applyProtection="1">
      <alignment horizontal="center" vertical="center"/>
    </xf>
    <xf numFmtId="165" fontId="1" fillId="0" borderId="6" xfId="9" applyNumberFormat="1" applyFont="1" applyFill="1" applyBorder="1" applyAlignment="1">
      <alignment horizontal="right"/>
    </xf>
    <xf numFmtId="0" fontId="1" fillId="3" borderId="6" xfId="2" applyNumberFormat="1" applyFont="1" applyFill="1" applyBorder="1" applyAlignment="1">
      <alignment horizontal="left"/>
    </xf>
    <xf numFmtId="0" fontId="1" fillId="0" borderId="0" xfId="11" applyFont="1"/>
    <xf numFmtId="0" fontId="1" fillId="3" borderId="9" xfId="11" applyFont="1" applyFill="1" applyBorder="1"/>
    <xf numFmtId="175" fontId="1" fillId="0" borderId="0" xfId="11" applyNumberFormat="1" applyFont="1" applyAlignment="1">
      <alignment horizontal="center" vertical="center"/>
    </xf>
    <xf numFmtId="0" fontId="1" fillId="0" borderId="0" xfId="11" applyFont="1" applyBorder="1"/>
    <xf numFmtId="0" fontId="1" fillId="3" borderId="16" xfId="11" quotePrefix="1" applyFont="1" applyFill="1" applyBorder="1" applyAlignment="1">
      <alignment vertical="center"/>
    </xf>
    <xf numFmtId="0" fontId="7" fillId="0" borderId="33" xfId="11" quotePrefix="1" applyFont="1" applyBorder="1" applyAlignment="1">
      <alignment vertical="center"/>
    </xf>
    <xf numFmtId="0" fontId="14" fillId="3" borderId="0" xfId="11" applyFont="1" applyFill="1" applyAlignment="1">
      <alignment vertical="center" wrapText="1"/>
    </xf>
    <xf numFmtId="0" fontId="15" fillId="3" borderId="0" xfId="11" applyFont="1" applyFill="1" applyBorder="1" applyAlignment="1">
      <alignment vertical="center"/>
    </xf>
    <xf numFmtId="0" fontId="1" fillId="3" borderId="0" xfId="11" applyFont="1" applyFill="1" applyBorder="1" applyAlignment="1">
      <alignment vertical="center"/>
    </xf>
    <xf numFmtId="0" fontId="7" fillId="2" borderId="25" xfId="11" applyFont="1" applyFill="1" applyBorder="1" applyAlignment="1">
      <alignment horizontal="left" vertical="center"/>
    </xf>
    <xf numFmtId="0" fontId="15" fillId="0" borderId="26" xfId="11" applyFont="1" applyBorder="1" applyAlignment="1">
      <alignment wrapText="1"/>
    </xf>
    <xf numFmtId="0" fontId="1" fillId="0" borderId="0" xfId="11" quotePrefix="1" applyFont="1" applyBorder="1"/>
    <xf numFmtId="0" fontId="1" fillId="0" borderId="33" xfId="11" applyFont="1" applyFill="1" applyBorder="1"/>
    <xf numFmtId="0" fontId="7" fillId="2" borderId="27" xfId="11" applyFont="1" applyFill="1" applyBorder="1"/>
    <xf numFmtId="172" fontId="15" fillId="0" borderId="28" xfId="11" quotePrefix="1" applyNumberFormat="1" applyFont="1" applyBorder="1"/>
    <xf numFmtId="0" fontId="16" fillId="3" borderId="32" xfId="11" applyFont="1" applyFill="1" applyBorder="1" applyAlignment="1">
      <alignment horizontal="left"/>
    </xf>
    <xf numFmtId="175" fontId="1" fillId="0" borderId="29" xfId="11" applyNumberFormat="1" applyFont="1" applyFill="1" applyBorder="1" applyAlignment="1">
      <alignment horizontal="left"/>
    </xf>
    <xf numFmtId="173" fontId="1" fillId="0" borderId="29" xfId="11" applyNumberFormat="1" applyFont="1" applyFill="1" applyBorder="1" applyAlignment="1">
      <alignment horizontal="left"/>
    </xf>
    <xf numFmtId="173" fontId="1" fillId="0" borderId="30" xfId="11" applyNumberFormat="1" applyFont="1" applyFill="1" applyBorder="1" applyAlignment="1">
      <alignment horizontal="left"/>
    </xf>
    <xf numFmtId="0" fontId="1" fillId="0" borderId="0" xfId="11" quotePrefix="1" applyFont="1"/>
    <xf numFmtId="0" fontId="15" fillId="0" borderId="28" xfId="11" applyFont="1" applyBorder="1"/>
    <xf numFmtId="0" fontId="1" fillId="0" borderId="0" xfId="11" applyFont="1" applyFill="1" applyBorder="1"/>
    <xf numFmtId="173" fontId="1" fillId="0" borderId="0" xfId="11" applyNumberFormat="1" applyFont="1" applyFill="1" applyBorder="1" applyAlignment="1">
      <alignment horizontal="left"/>
    </xf>
    <xf numFmtId="175" fontId="1" fillId="0" borderId="31" xfId="11" applyNumberFormat="1" applyFont="1" applyFill="1" applyBorder="1" applyAlignment="1">
      <alignment horizontal="left"/>
    </xf>
    <xf numFmtId="173" fontId="1" fillId="0" borderId="31" xfId="11" applyNumberFormat="1" applyFont="1" applyFill="1" applyBorder="1" applyAlignment="1">
      <alignment horizontal="left"/>
    </xf>
    <xf numFmtId="173" fontId="1" fillId="0" borderId="32" xfId="11" applyNumberFormat="1" applyFont="1" applyFill="1" applyBorder="1" applyAlignment="1">
      <alignment horizontal="left"/>
    </xf>
    <xf numFmtId="14" fontId="1" fillId="0" borderId="0" xfId="11" applyNumberFormat="1" applyFont="1"/>
    <xf numFmtId="0" fontId="7" fillId="0" borderId="33" xfId="11" applyFont="1" applyBorder="1" applyAlignment="1">
      <alignment vertical="center"/>
    </xf>
  </cellXfs>
  <cellStyles count="12">
    <cellStyle name="Migliaia (0)_AZIONI" xfId="3"/>
    <cellStyle name="Migliaia_AZIONI" xfId="4"/>
    <cellStyle name="Normal" xfId="0" builtinId="0"/>
    <cellStyle name="Normal 2" xfId="2"/>
    <cellStyle name="Normal 3" xfId="11"/>
    <cellStyle name="Normal_SwaptionATMVols" xfId="1"/>
    <cellStyle name="Normale_AZIONI" xfId="5"/>
    <cellStyle name="Percent" xfId="10" builtinId="5"/>
    <cellStyle name="Percent 2" xfId="9"/>
    <cellStyle name="result" xfId="6"/>
    <cellStyle name="Valuta (0)_AZIONI" xfId="7"/>
    <cellStyle name="Valuta_AZIONI" xfId="8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12:25:56</v>
        <stp/>
        <stp>{C97A336E-8B2B-4493-9245-6A64FAD381E9}_x0000_</stp>
        <tr r="E2" s="41"/>
      </tp>
    </main>
    <main first="pldatasource.rdatartdserver">
      <tp t="s">
        <v>Updated at 12:25:54</v>
        <stp/>
        <stp>{45FF80C6-2444-48D0-8E96-BF3BF21A4034}</stp>
        <tr r="L4" s="19"/>
      </tp>
      <tp t="s">
        <v>Updated at 12:25:54</v>
        <stp/>
        <stp>{37B1B004-5DBB-427E-9750-875DA322FE31}</stp>
        <tr r="S4" s="5"/>
      </tp>
      <tp t="s">
        <v>Updated at 12:25:54</v>
        <stp/>
        <stp>{42158760-AC62-4574-B277-BB347B33A6A6}</stp>
        <tr r="L4" s="17"/>
      </tp>
      <tp t="s">
        <v>Updated at 12:25:54</v>
        <stp/>
        <stp>{7DC995DB-779A-4F0A-B333-D1B3ED6A5351}</stp>
        <tr r="T5" s="36"/>
      </tp>
      <tp t="s">
        <v>Updated at 12:25:54</v>
        <stp/>
        <stp>{377EA07D-BA6F-4191-94F8-0BC993A4EB9F}</stp>
        <tr r="M4" s="10"/>
      </tp>
      <tp t="s">
        <v>Updated at 12:25:55</v>
        <stp/>
        <stp>{669749B7-DD7C-4E94-9AD2-B7FB4C396D66}</stp>
        <tr r="O3" s="12"/>
      </tp>
      <tp t="s">
        <v>Updated at 12:25:55</v>
        <stp/>
        <stp>{939F2FF3-9AF0-4D30-9177-29015EEE9903}</stp>
        <tr r="I3" s="9"/>
      </tp>
      <tp t="s">
        <v>Updated at 12:25:54</v>
        <stp/>
        <stp>{81CEB695-5EFD-4213-A9C3-8E982484E4F2}</stp>
        <tr r="S4" s="6"/>
      </tp>
      <tp t="s">
        <v>Updated at 12:25:54</v>
        <stp/>
        <stp>{070E079E-FC77-4D30-8EA4-21F8563FFDCF}</stp>
        <tr r="L4" s="1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KD_InterestRateQuotesFeed"/>
  <dimension ref="B1:E34"/>
  <sheetViews>
    <sheetView tabSelected="1" workbookViewId="0">
      <selection activeCell="D4" sqref="D4"/>
    </sheetView>
  </sheetViews>
  <sheetFormatPr defaultRowHeight="11.25" x14ac:dyDescent="0.2"/>
  <cols>
    <col min="1" max="2" width="2.7109375" style="241" customWidth="1"/>
    <col min="3" max="3" width="12.140625" style="241" bestFit="1" customWidth="1"/>
    <col min="4" max="4" width="53.7109375" style="241" bestFit="1" customWidth="1"/>
    <col min="5" max="5" width="2.7109375" style="241" customWidth="1"/>
    <col min="6" max="16384" width="9.140625" style="241"/>
  </cols>
  <sheetData>
    <row r="1" spans="2:5" ht="12" thickBot="1" x14ac:dyDescent="0.25">
      <c r="B1" s="241" t="str">
        <f>_xll.qlxlVersion(TRUE,Trigger)</f>
        <v>QuantLibXL 1.5.0 - MS VC++ 9.0 - Multithreaded Dynamic Runtime library - Release Configuration - Jun 25 2014 10:33:09</v>
      </c>
    </row>
    <row r="2" spans="2:5" ht="18.75" thickBot="1" x14ac:dyDescent="0.3">
      <c r="B2" s="259" t="s">
        <v>12</v>
      </c>
      <c r="C2" s="260"/>
      <c r="D2" s="260"/>
      <c r="E2" s="261"/>
    </row>
    <row r="3" spans="2:5" x14ac:dyDescent="0.2">
      <c r="B3" s="65"/>
      <c r="C3" s="53"/>
      <c r="D3" s="53"/>
      <c r="E3" s="38"/>
    </row>
    <row r="4" spans="2:5" x14ac:dyDescent="0.2">
      <c r="B4" s="65"/>
      <c r="C4" s="242" t="s">
        <v>11</v>
      </c>
      <c r="D4" s="243"/>
      <c r="E4" s="244"/>
    </row>
    <row r="5" spans="2:5" x14ac:dyDescent="0.2">
      <c r="B5" s="65"/>
      <c r="C5" s="53"/>
      <c r="D5" s="53"/>
      <c r="E5" s="244"/>
    </row>
    <row r="6" spans="2:5" x14ac:dyDescent="0.2">
      <c r="B6" s="65"/>
      <c r="C6" s="237" t="s">
        <v>173</v>
      </c>
      <c r="D6" s="245">
        <v>41809.401747685188</v>
      </c>
      <c r="E6" s="244"/>
    </row>
    <row r="7" spans="2:5" x14ac:dyDescent="0.2">
      <c r="B7" s="65"/>
      <c r="C7" s="237" t="s">
        <v>174</v>
      </c>
      <c r="D7" s="238" t="b">
        <v>1</v>
      </c>
      <c r="E7" s="244"/>
    </row>
    <row r="8" spans="2:5" x14ac:dyDescent="0.2">
      <c r="B8" s="65"/>
      <c r="C8" s="239"/>
      <c r="D8" s="240"/>
      <c r="E8" s="244"/>
    </row>
    <row r="9" spans="2:5" x14ac:dyDescent="0.2">
      <c r="B9" s="65"/>
      <c r="C9" s="242" t="s">
        <v>10</v>
      </c>
      <c r="D9" s="243" t="b">
        <v>1</v>
      </c>
      <c r="E9" s="244"/>
    </row>
    <row r="10" spans="2:5" x14ac:dyDescent="0.2">
      <c r="B10" s="65"/>
      <c r="C10" s="242" t="s">
        <v>9</v>
      </c>
      <c r="D10" s="243" t="b">
        <v>0</v>
      </c>
      <c r="E10" s="244"/>
    </row>
    <row r="11" spans="2:5" x14ac:dyDescent="0.2">
      <c r="B11" s="65"/>
      <c r="C11" s="53"/>
      <c r="D11" s="206"/>
      <c r="E11" s="38"/>
    </row>
    <row r="12" spans="2:5" x14ac:dyDescent="0.2">
      <c r="B12" s="65"/>
      <c r="C12" s="242" t="s">
        <v>8</v>
      </c>
      <c r="D12" s="243" t="b">
        <v>1</v>
      </c>
      <c r="E12" s="244"/>
    </row>
    <row r="13" spans="2:5" x14ac:dyDescent="0.2">
      <c r="B13" s="65"/>
      <c r="C13" s="242" t="s">
        <v>7</v>
      </c>
      <c r="D13" s="246" t="str">
        <f ca="1">SUBSTITUTE(LEFT(CELL("filename",A1),FIND("[",CELL("filename",A1),1)-1),"\XLS\","\XML\")</f>
        <v>C:\Users\U0H0675\quantlib\QuantLibXL\Data2\XML\</v>
      </c>
      <c r="E13" s="244"/>
    </row>
    <row r="14" spans="2:5" x14ac:dyDescent="0.2">
      <c r="B14" s="65"/>
      <c r="C14" s="242" t="s">
        <v>6</v>
      </c>
      <c r="D14" s="247" t="b">
        <v>1</v>
      </c>
      <c r="E14" s="244"/>
    </row>
    <row r="15" spans="2:5" x14ac:dyDescent="0.2">
      <c r="B15" s="65"/>
      <c r="C15" s="53"/>
      <c r="D15" s="53"/>
      <c r="E15" s="38"/>
    </row>
    <row r="16" spans="2:5" x14ac:dyDescent="0.2">
      <c r="B16" s="65"/>
      <c r="C16" s="242" t="s">
        <v>5</v>
      </c>
      <c r="D16" s="243" t="s">
        <v>4</v>
      </c>
      <c r="E16" s="244"/>
    </row>
    <row r="17" spans="2:5" x14ac:dyDescent="0.2">
      <c r="B17" s="65"/>
      <c r="C17" s="242" t="s">
        <v>3</v>
      </c>
      <c r="D17" s="247" t="s">
        <v>2</v>
      </c>
      <c r="E17" s="244"/>
    </row>
    <row r="18" spans="2:5" x14ac:dyDescent="0.2">
      <c r="B18" s="65"/>
      <c r="C18" s="242" t="s">
        <v>1</v>
      </c>
      <c r="D18" s="248">
        <v>1E-4</v>
      </c>
      <c r="E18" s="244"/>
    </row>
    <row r="19" spans="2:5" x14ac:dyDescent="0.2">
      <c r="B19" s="65"/>
      <c r="C19" s="242" t="s">
        <v>0</v>
      </c>
      <c r="D19" s="249">
        <v>-0.01</v>
      </c>
      <c r="E19" s="244"/>
    </row>
    <row r="20" spans="2:5" x14ac:dyDescent="0.2">
      <c r="B20" s="65"/>
      <c r="C20" s="53"/>
      <c r="D20" s="53"/>
      <c r="E20" s="38"/>
    </row>
    <row r="21" spans="2:5" x14ac:dyDescent="0.2">
      <c r="B21" s="65"/>
      <c r="C21" s="250" t="s">
        <v>166</v>
      </c>
      <c r="D21" s="251" t="s">
        <v>167</v>
      </c>
      <c r="E21" s="38"/>
    </row>
    <row r="22" spans="2:5" x14ac:dyDescent="0.2">
      <c r="B22" s="65"/>
      <c r="C22" s="252" t="s">
        <v>168</v>
      </c>
      <c r="D22" s="253">
        <f>_xll.ohTrigger(ISERROR(OIS!V3),ISERROR(Deposits!O2),ISERROR(FRA!W3),ISERROR(Futures3M!Z2),ISERROR(Swaps1M!V3),ISERROR(Swap3M!V3),ISERROR(BasisSwap1M3M!AD3),ISERROR(BasisSwap3M6M!AD3),ISERROR('Hibor Time Series'!J5:L13))</f>
        <v>6</v>
      </c>
      <c r="E22" s="38"/>
    </row>
    <row r="23" spans="2:5" x14ac:dyDescent="0.2">
      <c r="B23" s="65"/>
      <c r="C23" s="254" t="s">
        <v>169</v>
      </c>
      <c r="D23" s="255" t="s">
        <v>170</v>
      </c>
      <c r="E23" s="38"/>
    </row>
    <row r="24" spans="2:5" x14ac:dyDescent="0.2">
      <c r="B24" s="65"/>
      <c r="C24" s="53"/>
      <c r="D24" s="206"/>
      <c r="E24" s="38"/>
    </row>
    <row r="25" spans="2:5" x14ac:dyDescent="0.2">
      <c r="B25" s="65"/>
      <c r="C25" s="57" t="s">
        <v>142</v>
      </c>
      <c r="D25" s="256" t="s">
        <v>171</v>
      </c>
      <c r="E25" s="38"/>
    </row>
    <row r="26" spans="2:5" x14ac:dyDescent="0.2">
      <c r="B26" s="65"/>
      <c r="C26" s="257" t="s">
        <v>146</v>
      </c>
      <c r="D26" s="29" t="str">
        <f>""</f>
        <v/>
      </c>
      <c r="E26" s="38"/>
    </row>
    <row r="27" spans="2:5" ht="11.25" customHeight="1" x14ac:dyDescent="0.2">
      <c r="B27" s="65"/>
      <c r="C27" s="257" t="s">
        <v>147</v>
      </c>
      <c r="D27" s="29" t="s">
        <v>148</v>
      </c>
      <c r="E27" s="38"/>
    </row>
    <row r="28" spans="2:5" x14ac:dyDescent="0.2">
      <c r="B28" s="65"/>
      <c r="C28" s="257" t="s">
        <v>149</v>
      </c>
      <c r="D28" s="29" t="s">
        <v>149</v>
      </c>
      <c r="E28" s="38"/>
    </row>
    <row r="29" spans="2:5" x14ac:dyDescent="0.2">
      <c r="B29" s="65"/>
      <c r="C29" s="257" t="s">
        <v>165</v>
      </c>
      <c r="D29" s="29" t="s">
        <v>165</v>
      </c>
      <c r="E29" s="38"/>
    </row>
    <row r="30" spans="2:5" x14ac:dyDescent="0.2">
      <c r="B30" s="65"/>
      <c r="C30" s="257" t="s">
        <v>150</v>
      </c>
      <c r="D30" s="29" t="s">
        <v>151</v>
      </c>
      <c r="E30" s="38"/>
    </row>
    <row r="31" spans="2:5" x14ac:dyDescent="0.2">
      <c r="B31" s="65"/>
      <c r="C31" s="257" t="s">
        <v>152</v>
      </c>
      <c r="D31" s="29" t="s">
        <v>153</v>
      </c>
      <c r="E31" s="38"/>
    </row>
    <row r="32" spans="2:5" x14ac:dyDescent="0.2">
      <c r="B32" s="65"/>
      <c r="C32" s="257" t="s">
        <v>154</v>
      </c>
      <c r="D32" s="29" t="s">
        <v>172</v>
      </c>
      <c r="E32" s="38"/>
    </row>
    <row r="33" spans="2:5" x14ac:dyDescent="0.2">
      <c r="B33" s="65"/>
      <c r="C33" s="62" t="s">
        <v>155</v>
      </c>
      <c r="D33" s="258" t="s">
        <v>156</v>
      </c>
      <c r="E33" s="38"/>
    </row>
    <row r="34" spans="2:5" ht="12" thickBot="1" x14ac:dyDescent="0.25">
      <c r="B34" s="37"/>
      <c r="C34" s="36"/>
      <c r="D34" s="36"/>
      <c r="E34" s="34"/>
    </row>
  </sheetData>
  <mergeCells count="1">
    <mergeCell ref="B2:E2"/>
  </mergeCells>
  <conditionalFormatting sqref="D7:D8">
    <cfRule type="cellIs" dxfId="0" priority="1" stopIfTrue="1" operator="equal">
      <formula>TRUE</formula>
    </cfRule>
  </conditionalFormatting>
  <dataValidations count="2">
    <dataValidation type="list" allowBlank="1" showInputMessage="1" showErrorMessage="1" sqref="D23:D24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16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B1:Z17"/>
  <sheetViews>
    <sheetView topLeftCell="J1" workbookViewId="0"/>
  </sheetViews>
  <sheetFormatPr defaultRowHeight="11.25" x14ac:dyDescent="0.2"/>
  <cols>
    <col min="1" max="2" width="2.7109375" style="285" customWidth="1"/>
    <col min="3" max="3" width="5.5703125" style="285" bestFit="1" customWidth="1"/>
    <col min="4" max="4" width="4" style="285" bestFit="1" customWidth="1"/>
    <col min="5" max="5" width="6.5703125" style="285" bestFit="1" customWidth="1"/>
    <col min="6" max="6" width="13.140625" style="285" customWidth="1"/>
    <col min="7" max="7" width="7.28515625" style="285" customWidth="1"/>
    <col min="8" max="8" width="5.28515625" style="285" bestFit="1" customWidth="1"/>
    <col min="9" max="9" width="13.5703125" style="285" bestFit="1" customWidth="1"/>
    <col min="10" max="10" width="13.5703125" style="285" customWidth="1"/>
    <col min="11" max="11" width="11.7109375" style="285" bestFit="1" customWidth="1"/>
    <col min="12" max="12" width="15" style="285" bestFit="1" customWidth="1"/>
    <col min="13" max="13" width="26.7109375" style="285" bestFit="1" customWidth="1"/>
    <col min="14" max="14" width="17.5703125" style="285" customWidth="1"/>
    <col min="15" max="15" width="2.7109375" style="285" customWidth="1"/>
    <col min="16" max="16" width="9.5703125" style="285" customWidth="1"/>
    <col min="17" max="17" width="2.7109375" style="285" customWidth="1"/>
    <col min="18" max="18" width="5.7109375" style="285" bestFit="1" customWidth="1"/>
    <col min="19" max="19" width="14" style="285" bestFit="1" customWidth="1"/>
    <col min="20" max="20" width="9.42578125" style="285" bestFit="1" customWidth="1"/>
    <col min="21" max="21" width="12.85546875" style="285" customWidth="1"/>
    <col min="22" max="22" width="6.5703125" style="285" bestFit="1" customWidth="1"/>
    <col min="23" max="23" width="6" style="285" bestFit="1" customWidth="1"/>
    <col min="24" max="24" width="9.140625" style="285" bestFit="1" customWidth="1"/>
    <col min="25" max="25" width="8" style="285" bestFit="1" customWidth="1"/>
    <col min="26" max="26" width="2.7109375" style="285" customWidth="1"/>
    <col min="27" max="16384" width="9.140625" style="285"/>
  </cols>
  <sheetData>
    <row r="1" spans="2:26" s="262" customFormat="1" ht="11.25" customHeight="1" thickBot="1" x14ac:dyDescent="0.25"/>
    <row r="2" spans="2:26" s="262" customFormat="1" ht="11.25" customHeight="1" x14ac:dyDescent="0.2">
      <c r="B2" s="277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4"/>
      <c r="Q2" s="277"/>
      <c r="R2" s="263"/>
      <c r="S2" s="263"/>
      <c r="T2" s="263"/>
      <c r="U2" s="263"/>
      <c r="V2" s="263"/>
      <c r="W2" s="263"/>
      <c r="X2" s="263"/>
      <c r="Y2" s="263"/>
      <c r="Z2" s="264"/>
    </row>
    <row r="3" spans="2:26" s="262" customFormat="1" ht="11.25" customHeight="1" x14ac:dyDescent="0.2">
      <c r="B3" s="278"/>
      <c r="C3" s="269"/>
      <c r="D3" s="269"/>
      <c r="E3" s="269"/>
      <c r="F3" s="269"/>
      <c r="G3" s="269"/>
      <c r="H3" s="269"/>
      <c r="I3" s="269"/>
      <c r="J3" s="242" t="s">
        <v>125</v>
      </c>
      <c r="K3" s="265" t="s">
        <v>124</v>
      </c>
      <c r="L3" s="266">
        <f ca="1">IF(Serialize,_xll.ohObjectSave(K6:M14,SerializationPath&amp;FileName,FileOverwrite,,Serialize),"---")</f>
        <v>27</v>
      </c>
      <c r="M3" s="286" t="str">
        <f>PROPER(Currency)&amp;FamilyName&amp;".xml"</f>
        <v>HkdHibor.xml</v>
      </c>
      <c r="N3" s="267" t="str">
        <f ca="1">_xll.ohRangeRetrieveError(L3)</f>
        <v/>
      </c>
      <c r="O3" s="268"/>
      <c r="Q3" s="278"/>
      <c r="R3" s="269"/>
      <c r="S3" s="269"/>
      <c r="T3" s="269"/>
      <c r="U3" s="269"/>
      <c r="V3" s="269"/>
      <c r="W3" s="269"/>
      <c r="X3" s="269"/>
      <c r="Y3" s="269"/>
      <c r="Z3" s="268"/>
    </row>
    <row r="4" spans="2:26" s="262" customFormat="1" ht="11.25" customHeight="1" x14ac:dyDescent="0.2">
      <c r="B4" s="278"/>
      <c r="C4" s="269"/>
      <c r="D4" s="269"/>
      <c r="E4" s="269"/>
      <c r="F4" s="269"/>
      <c r="G4" s="269"/>
      <c r="H4" s="269"/>
      <c r="I4" s="269"/>
      <c r="J4" s="269"/>
      <c r="K4" s="269"/>
      <c r="L4" s="269"/>
      <c r="M4" s="269"/>
      <c r="N4" s="269"/>
      <c r="O4" s="268"/>
      <c r="Q4" s="278"/>
      <c r="R4" s="269"/>
      <c r="S4" s="269"/>
      <c r="T4" s="269" t="s">
        <v>143</v>
      </c>
      <c r="U4" s="269"/>
      <c r="V4" s="269"/>
      <c r="W4" s="269"/>
      <c r="X4" s="269"/>
      <c r="Y4" s="269"/>
      <c r="Z4" s="268"/>
    </row>
    <row r="5" spans="2:26" s="262" customFormat="1" ht="22.5" customHeight="1" x14ac:dyDescent="0.2">
      <c r="B5" s="278"/>
      <c r="C5" s="270" t="s">
        <v>135</v>
      </c>
      <c r="D5" s="270"/>
      <c r="E5" s="270" t="s">
        <v>134</v>
      </c>
      <c r="F5" s="270" t="s">
        <v>133</v>
      </c>
      <c r="G5" s="270" t="s">
        <v>132</v>
      </c>
      <c r="H5" s="270" t="s">
        <v>131</v>
      </c>
      <c r="I5" s="270" t="s">
        <v>130</v>
      </c>
      <c r="J5" s="270" t="s">
        <v>183</v>
      </c>
      <c r="K5" s="271" t="s">
        <v>182</v>
      </c>
      <c r="L5" s="271" t="s">
        <v>183</v>
      </c>
      <c r="M5" s="271" t="s">
        <v>184</v>
      </c>
      <c r="N5" s="271"/>
      <c r="O5" s="272" t="s">
        <v>181</v>
      </c>
      <c r="Q5" s="278"/>
      <c r="R5" s="218" t="s">
        <v>135</v>
      </c>
      <c r="S5" s="217" t="s">
        <v>186</v>
      </c>
      <c r="T5" s="217" t="str">
        <f>_xll.RData(T6:T14,U5:V5,"RTFEED:IDN",,,U6)</f>
        <v>Updated at 12:25:54</v>
      </c>
      <c r="U5" s="217" t="s">
        <v>177</v>
      </c>
      <c r="V5" s="217" t="s">
        <v>144</v>
      </c>
      <c r="W5" s="217" t="s">
        <v>176</v>
      </c>
      <c r="X5" s="216" t="s">
        <v>175</v>
      </c>
      <c r="Y5" s="216" t="s">
        <v>187</v>
      </c>
      <c r="Z5" s="268"/>
    </row>
    <row r="6" spans="2:26" s="262" customFormat="1" ht="11.25" customHeight="1" x14ac:dyDescent="0.2">
      <c r="B6" s="278"/>
      <c r="C6" s="273" t="s">
        <v>123</v>
      </c>
      <c r="D6" s="273" t="str">
        <f>C6</f>
        <v>ON</v>
      </c>
      <c r="E6" s="273">
        <v>0</v>
      </c>
      <c r="F6" s="273" t="s">
        <v>128</v>
      </c>
      <c r="G6" s="273" t="s">
        <v>127</v>
      </c>
      <c r="H6" s="273" t="b">
        <v>1</v>
      </c>
      <c r="I6" s="273" t="s">
        <v>126</v>
      </c>
      <c r="J6" s="274" t="str">
        <f t="shared" ref="J6:J14" si="0">PROPER(Currency)&amp;FamilyName&amp;$C6</f>
        <v>HkdHiborON</v>
      </c>
      <c r="K6" s="275" t="str">
        <f>_xll.qlRelinkableHandleYieldTermStructure(Currency&amp;D6,,Permanent,Trigger,ObjectOverwrite)</f>
        <v>HKDON#0001</v>
      </c>
      <c r="L6" s="275" t="str">
        <f>_xll.qlOvernightIndex(J6,FamilyName,E6,Currency,F6,I6,K6,Permanent,Trigger,FileOverwrite)</f>
        <v>HkdHiborON#0001</v>
      </c>
      <c r="M6" s="276" t="str">
        <f>_xll.qlLastFixingQuote(PROPER(Currency)&amp;FamilyName&amp;$C6&amp;"LastFixing_Quote",L6,Permanent,Trigger,ObjectOverwrite)</f>
        <v>HkdHiborONLastFixing_Quote#0001</v>
      </c>
      <c r="N6" s="267" t="str">
        <f>_xll.ohRangeRetrieveError(L6)</f>
        <v/>
      </c>
      <c r="O6" s="225" t="s">
        <v>181</v>
      </c>
      <c r="Q6" s="278"/>
      <c r="R6" s="228" t="str">
        <f>C6</f>
        <v>ON</v>
      </c>
      <c r="S6" s="213" t="str">
        <f>IFERROR(L6,J6)</f>
        <v>HkdHiborON#0001</v>
      </c>
      <c r="T6" s="213" t="str">
        <f t="shared" ref="T6:T14" si="1">"HI"&amp;Currency&amp;$R6&amp;$T$4&amp;"="</f>
        <v>HIHKDOND=</v>
      </c>
      <c r="U6" s="215">
        <v>41820</v>
      </c>
      <c r="V6" s="231">
        <v>0.19857000000000002</v>
      </c>
      <c r="W6" s="214" t="b">
        <f t="shared" ref="W6:W14" si="2">IF(AND(ISNUMBER($V6),$V6&lt;&gt;0%),TRUE,FALSE)</f>
        <v>1</v>
      </c>
      <c r="X6" s="279" t="b">
        <f>IF(W6,_xll.qlIndexAddFixings(S6,U6,V6/100,TRUE),NA())</f>
        <v>1</v>
      </c>
      <c r="Y6" s="234">
        <f>_xll.qlQuoteValue(M6,X6)</f>
        <v>1.9857000000000004E-3</v>
      </c>
      <c r="Z6" s="268"/>
    </row>
    <row r="7" spans="2:26" s="262" customFormat="1" ht="11.25" customHeight="1" x14ac:dyDescent="0.2">
      <c r="B7" s="278"/>
      <c r="C7" s="273" t="s">
        <v>117</v>
      </c>
      <c r="D7" s="273" t="s">
        <v>129</v>
      </c>
      <c r="E7" s="273">
        <v>0</v>
      </c>
      <c r="F7" s="273" t="s">
        <v>128</v>
      </c>
      <c r="G7" s="273" t="s">
        <v>127</v>
      </c>
      <c r="H7" s="273" t="b">
        <v>1</v>
      </c>
      <c r="I7" s="273" t="s">
        <v>126</v>
      </c>
      <c r="J7" s="274" t="str">
        <f t="shared" si="0"/>
        <v>HkdHiborSW</v>
      </c>
      <c r="K7" s="275" t="str">
        <f>_xll.qlRelinkableHandleYieldTermStructure(Currency&amp;D7,,Permanent,Trigger,ObjectOverwrite)</f>
        <v>HKD1W#0001</v>
      </c>
      <c r="L7" s="275" t="str">
        <f>_xll.qlIborIndex(J7,FamilyName,D7,E7,Currency,F7,G7,H7,I7,K7,Permanent,Trigger,ObjectOverwrite)</f>
        <v>HkdHiborSW#0001</v>
      </c>
      <c r="M7" s="276" t="str">
        <f>_xll.qlLastFixingQuote(PROPER(Currency)&amp;FamilyName&amp;$C7&amp;"LastFixing_Quote",L7,Permanent,Trigger,ObjectOverwrite)</f>
        <v>HkdHiborSWLastFixing_Quote#0001</v>
      </c>
      <c r="N7" s="267" t="str">
        <f>_xll.ohRangeRetrieveError(L7)</f>
        <v/>
      </c>
      <c r="O7" s="225" t="s">
        <v>181</v>
      </c>
      <c r="Q7" s="278"/>
      <c r="R7" s="229" t="s">
        <v>129</v>
      </c>
      <c r="S7" s="210" t="str">
        <f t="shared" ref="S7:S14" si="3">IFERROR(L7,J7)</f>
        <v>HkdHiborSW#0001</v>
      </c>
      <c r="T7" s="210" t="str">
        <f t="shared" si="1"/>
        <v>HIHKD1WD=</v>
      </c>
      <c r="U7" s="212">
        <v>41820</v>
      </c>
      <c r="V7" s="232">
        <v>0.19286</v>
      </c>
      <c r="W7" s="211" t="b">
        <f t="shared" si="2"/>
        <v>1</v>
      </c>
      <c r="X7" s="280" t="b">
        <f>IF(W7,_xll.qlIndexAddFixings(S7,U7,V7/100,TRUE),NA())</f>
        <v>1</v>
      </c>
      <c r="Y7" s="235">
        <f>_xll.qlQuoteValue(M7,X7)</f>
        <v>1.9285999999999999E-3</v>
      </c>
      <c r="Z7" s="268"/>
    </row>
    <row r="8" spans="2:26" s="262" customFormat="1" ht="11.25" customHeight="1" x14ac:dyDescent="0.2">
      <c r="B8" s="278"/>
      <c r="C8" s="273" t="s">
        <v>116</v>
      </c>
      <c r="D8" s="273" t="str">
        <f t="shared" ref="D8:D14" si="4">C8</f>
        <v>2W</v>
      </c>
      <c r="E8" s="273">
        <v>0</v>
      </c>
      <c r="F8" s="273" t="s">
        <v>128</v>
      </c>
      <c r="G8" s="273" t="s">
        <v>127</v>
      </c>
      <c r="H8" s="273" t="b">
        <v>1</v>
      </c>
      <c r="I8" s="273" t="s">
        <v>126</v>
      </c>
      <c r="J8" s="274" t="str">
        <f t="shared" si="0"/>
        <v>HkdHibor2W</v>
      </c>
      <c r="K8" s="275" t="str">
        <f>_xll.qlRelinkableHandleYieldTermStructure(Currency&amp;D8,,Permanent,Trigger,ObjectOverwrite)</f>
        <v>HKD2W#0001</v>
      </c>
      <c r="L8" s="275" t="str">
        <f>_xll.qlIborIndex(J8,FamilyName,D8,E8,Currency,F8,G8,H8,I8,K8,Permanent,Trigger,ObjectOverwrite)</f>
        <v>HkdHibor2W#0001</v>
      </c>
      <c r="M8" s="276" t="str">
        <f>_xll.qlLastFixingQuote(PROPER(Currency)&amp;FamilyName&amp;$C8&amp;"LastFixing_Quote",L8,Permanent,Trigger,ObjectOverwrite)</f>
        <v>HkdHibor2WLastFixing_Quote#0001</v>
      </c>
      <c r="N8" s="267" t="str">
        <f>_xll.ohRangeRetrieveError(L8)</f>
        <v/>
      </c>
      <c r="O8" s="225" t="s">
        <v>181</v>
      </c>
      <c r="Q8" s="278"/>
      <c r="R8" s="229" t="str">
        <f t="shared" ref="R8:R14" si="5">C8</f>
        <v>2W</v>
      </c>
      <c r="S8" s="210" t="str">
        <f t="shared" si="3"/>
        <v>HkdHibor2W#0001</v>
      </c>
      <c r="T8" s="210" t="str">
        <f t="shared" si="1"/>
        <v>HIHKD2WD=</v>
      </c>
      <c r="U8" s="212">
        <v>41820</v>
      </c>
      <c r="V8" s="232">
        <v>0.20214000000000001</v>
      </c>
      <c r="W8" s="211" t="b">
        <f t="shared" si="2"/>
        <v>1</v>
      </c>
      <c r="X8" s="280" t="b">
        <f>IF(W8,_xll.qlIndexAddFixings(S8,U8,V8/100,TRUE),NA())</f>
        <v>1</v>
      </c>
      <c r="Y8" s="235">
        <f>_xll.qlQuoteValue(M8,X8)</f>
        <v>2.0214E-3</v>
      </c>
      <c r="Z8" s="268"/>
    </row>
    <row r="9" spans="2:26" s="262" customFormat="1" ht="11.25" customHeight="1" x14ac:dyDescent="0.2">
      <c r="B9" s="278"/>
      <c r="C9" s="273" t="s">
        <v>103</v>
      </c>
      <c r="D9" s="273" t="str">
        <f t="shared" si="4"/>
        <v>1M</v>
      </c>
      <c r="E9" s="273">
        <v>0</v>
      </c>
      <c r="F9" s="273" t="s">
        <v>128</v>
      </c>
      <c r="G9" s="273" t="s">
        <v>127</v>
      </c>
      <c r="H9" s="273" t="b">
        <v>1</v>
      </c>
      <c r="I9" s="273" t="s">
        <v>126</v>
      </c>
      <c r="J9" s="274" t="str">
        <f t="shared" si="0"/>
        <v>HkdHibor1M</v>
      </c>
      <c r="K9" s="275" t="str">
        <f>_xll.qlRelinkableHandleYieldTermStructure(Currency&amp;D9,,Permanent,Trigger,ObjectOverwrite)</f>
        <v>HKD1M#0001</v>
      </c>
      <c r="L9" s="275" t="str">
        <f>_xll.qlIborIndex(J9,FamilyName,D9,E9,Currency,F9,G9,H9,I9,K9,Permanent,Trigger,ObjectOverwrite)</f>
        <v>HkdHibor1M#0001</v>
      </c>
      <c r="M9" s="276" t="str">
        <f>_xll.qlLastFixingQuote(PROPER(Currency)&amp;FamilyName&amp;$C9&amp;"LastFixing_Quote",L9,Permanent,Trigger,ObjectOverwrite)</f>
        <v>HkdHibor1MLastFixing_Quote#0001</v>
      </c>
      <c r="N9" s="267" t="str">
        <f>_xll.ohRangeRetrieveError(L9)</f>
        <v/>
      </c>
      <c r="O9" s="225" t="s">
        <v>181</v>
      </c>
      <c r="Q9" s="278"/>
      <c r="R9" s="229" t="str">
        <f t="shared" si="5"/>
        <v>1M</v>
      </c>
      <c r="S9" s="210" t="str">
        <f t="shared" si="3"/>
        <v>HkdHibor1M#0001</v>
      </c>
      <c r="T9" s="210" t="str">
        <f t="shared" si="1"/>
        <v>HIHKD1MD=</v>
      </c>
      <c r="U9" s="212">
        <v>41820</v>
      </c>
      <c r="V9" s="232">
        <v>0.22714000000000001</v>
      </c>
      <c r="W9" s="211" t="b">
        <f t="shared" si="2"/>
        <v>1</v>
      </c>
      <c r="X9" s="280" t="b">
        <f>IF(W9,_xll.qlIndexAddFixings(S9,U9,V9/100,TRUE),NA())</f>
        <v>1</v>
      </c>
      <c r="Y9" s="235">
        <f>_xll.qlQuoteValue(M9,X9)</f>
        <v>2.2714000000000002E-3</v>
      </c>
      <c r="Z9" s="268"/>
    </row>
    <row r="10" spans="2:26" s="262" customFormat="1" ht="11.25" customHeight="1" x14ac:dyDescent="0.2">
      <c r="B10" s="278"/>
      <c r="C10" s="273" t="s">
        <v>114</v>
      </c>
      <c r="D10" s="273" t="str">
        <f t="shared" ref="D10" si="6">C10</f>
        <v>2M</v>
      </c>
      <c r="E10" s="273">
        <v>0</v>
      </c>
      <c r="F10" s="273" t="s">
        <v>128</v>
      </c>
      <c r="G10" s="273" t="s">
        <v>127</v>
      </c>
      <c r="H10" s="273" t="b">
        <v>1</v>
      </c>
      <c r="I10" s="273" t="s">
        <v>126</v>
      </c>
      <c r="J10" s="274" t="str">
        <f t="shared" si="0"/>
        <v>HkdHibor2M</v>
      </c>
      <c r="K10" s="275" t="str">
        <f>_xll.qlRelinkableHandleYieldTermStructure(Currency&amp;D10,,Permanent,Trigger,ObjectOverwrite)</f>
        <v>HKD2M#0001</v>
      </c>
      <c r="L10" s="275" t="str">
        <f>_xll.qlIborIndex(J10,FamilyName,D10,E10,Currency,F10,G10,H10,I10,K10,Permanent,Trigger,ObjectOverwrite)</f>
        <v>HkdHibor2M#0001</v>
      </c>
      <c r="M10" s="276" t="str">
        <f>_xll.qlLastFixingQuote(PROPER(Currency)&amp;FamilyName&amp;$C10&amp;"LastFixing_Quote",L10,Permanent,Trigger,ObjectOverwrite)</f>
        <v>HkdHibor2MLastFixing_Quote#0001</v>
      </c>
      <c r="N10" s="267" t="str">
        <f>_xll.ohRangeRetrieveError(L10)</f>
        <v/>
      </c>
      <c r="O10" s="225" t="s">
        <v>181</v>
      </c>
      <c r="Q10" s="278"/>
      <c r="R10" s="229" t="str">
        <f t="shared" si="5"/>
        <v>2M</v>
      </c>
      <c r="S10" s="210" t="str">
        <f t="shared" si="3"/>
        <v>HkdHibor2M#0001</v>
      </c>
      <c r="T10" s="210" t="str">
        <f t="shared" si="1"/>
        <v>HIHKD2MD=</v>
      </c>
      <c r="U10" s="212">
        <v>41820</v>
      </c>
      <c r="V10" s="232">
        <v>0.31143000000000004</v>
      </c>
      <c r="W10" s="211" t="b">
        <f t="shared" si="2"/>
        <v>1</v>
      </c>
      <c r="X10" s="280" t="b">
        <f>IF(W10,_xll.qlIndexAddFixings(S10,U10,V10/100,TRUE),NA())</f>
        <v>1</v>
      </c>
      <c r="Y10" s="235">
        <f>_xll.qlQuoteValue(M10,X10)</f>
        <v>3.1143000000000004E-3</v>
      </c>
      <c r="Z10" s="268"/>
    </row>
    <row r="11" spans="2:26" s="262" customFormat="1" ht="11.25" customHeight="1" x14ac:dyDescent="0.2">
      <c r="B11" s="278"/>
      <c r="C11" s="273" t="s">
        <v>105</v>
      </c>
      <c r="D11" s="273" t="str">
        <f t="shared" si="4"/>
        <v>3M</v>
      </c>
      <c r="E11" s="273">
        <v>0</v>
      </c>
      <c r="F11" s="273" t="s">
        <v>128</v>
      </c>
      <c r="G11" s="273" t="s">
        <v>127</v>
      </c>
      <c r="H11" s="273" t="b">
        <v>1</v>
      </c>
      <c r="I11" s="273" t="s">
        <v>126</v>
      </c>
      <c r="J11" s="274" t="str">
        <f t="shared" si="0"/>
        <v>HkdHibor3M</v>
      </c>
      <c r="K11" s="275" t="str">
        <f>_xll.qlRelinkableHandleYieldTermStructure(Currency&amp;D11,,Permanent,Trigger,ObjectOverwrite)</f>
        <v>HKD3M#0001</v>
      </c>
      <c r="L11" s="275" t="str">
        <f>_xll.qlIborIndex(J11,FamilyName,D11,E11,Currency,F11,G11,H11,I11,K11,Permanent,Trigger,ObjectOverwrite)</f>
        <v>HkdHibor3M#0001</v>
      </c>
      <c r="M11" s="276" t="str">
        <f>_xll.qlLastFixingQuote(PROPER(Currency)&amp;FamilyName&amp;$C11&amp;"LastFixing_Quote",L11,Permanent,Trigger,ObjectOverwrite)</f>
        <v>HkdHibor3MLastFixing_Quote#0001</v>
      </c>
      <c r="N11" s="267" t="str">
        <f>_xll.ohRangeRetrieveError(L11)</f>
        <v/>
      </c>
      <c r="O11" s="225" t="s">
        <v>181</v>
      </c>
      <c r="Q11" s="278"/>
      <c r="R11" s="229" t="str">
        <f t="shared" si="5"/>
        <v>3M</v>
      </c>
      <c r="S11" s="210" t="str">
        <f t="shared" si="3"/>
        <v>HkdHibor3M#0001</v>
      </c>
      <c r="T11" s="210" t="str">
        <f t="shared" si="1"/>
        <v>HIHKD3MD=</v>
      </c>
      <c r="U11" s="212">
        <v>41820</v>
      </c>
      <c r="V11" s="232">
        <v>0.37929000000000002</v>
      </c>
      <c r="W11" s="211" t="b">
        <f t="shared" si="2"/>
        <v>1</v>
      </c>
      <c r="X11" s="280" t="b">
        <f>IF(W11,_xll.qlIndexAddFixings(S11,U11,V11/100,TRUE),NA())</f>
        <v>1</v>
      </c>
      <c r="Y11" s="235">
        <f>_xll.qlQuoteValue(M11,X11)</f>
        <v>3.7929000000000001E-3</v>
      </c>
      <c r="Z11" s="268"/>
    </row>
    <row r="12" spans="2:26" s="262" customFormat="1" ht="11.25" customHeight="1" x14ac:dyDescent="0.2">
      <c r="B12" s="278"/>
      <c r="C12" s="273" t="s">
        <v>60</v>
      </c>
      <c r="D12" s="273" t="str">
        <f t="shared" si="4"/>
        <v>6M</v>
      </c>
      <c r="E12" s="273">
        <v>0</v>
      </c>
      <c r="F12" s="273" t="s">
        <v>128</v>
      </c>
      <c r="G12" s="273" t="s">
        <v>127</v>
      </c>
      <c r="H12" s="273" t="b">
        <v>1</v>
      </c>
      <c r="I12" s="273" t="s">
        <v>126</v>
      </c>
      <c r="J12" s="274" t="str">
        <f t="shared" si="0"/>
        <v>HkdHibor6M</v>
      </c>
      <c r="K12" s="275" t="str">
        <f>_xll.qlRelinkableHandleYieldTermStructure(Currency&amp;D12,,Permanent,Trigger,ObjectOverwrite)</f>
        <v>HKD6M#0001</v>
      </c>
      <c r="L12" s="275" t="str">
        <f>_xll.qlIborIndex(J12,FamilyName,D12,E12,Currency,F12,G12,H12,I12,K12,Permanent,Trigger,ObjectOverwrite)</f>
        <v>HkdHibor6M#0001</v>
      </c>
      <c r="M12" s="276" t="str">
        <f>_xll.qlLastFixingQuote(PROPER(Currency)&amp;FamilyName&amp;$C12&amp;"LastFixing_Quote",L12,Permanent,Trigger,ObjectOverwrite)</f>
        <v>HkdHibor6MLastFixing_Quote#0001</v>
      </c>
      <c r="N12" s="267" t="str">
        <f>_xll.ohRangeRetrieveError(L12)</f>
        <v/>
      </c>
      <c r="O12" s="225" t="s">
        <v>181</v>
      </c>
      <c r="Q12" s="278"/>
      <c r="R12" s="229" t="str">
        <f t="shared" si="5"/>
        <v>6M</v>
      </c>
      <c r="S12" s="210" t="str">
        <f t="shared" si="3"/>
        <v>HkdHibor6M#0001</v>
      </c>
      <c r="T12" s="210" t="str">
        <f t="shared" si="1"/>
        <v>HIHKD6MD=</v>
      </c>
      <c r="U12" s="212">
        <v>41820</v>
      </c>
      <c r="V12" s="232">
        <v>0.55071000000000003</v>
      </c>
      <c r="W12" s="211" t="b">
        <f t="shared" si="2"/>
        <v>1</v>
      </c>
      <c r="X12" s="280" t="b">
        <f>IF(W12,_xll.qlIndexAddFixings(S12,U12,V12/100,TRUE),NA())</f>
        <v>1</v>
      </c>
      <c r="Y12" s="235">
        <f>_xll.qlQuoteValue(M12,X12)</f>
        <v>5.5071E-3</v>
      </c>
      <c r="Z12" s="268"/>
    </row>
    <row r="13" spans="2:26" s="262" customFormat="1" ht="11.25" customHeight="1" x14ac:dyDescent="0.2">
      <c r="B13" s="278"/>
      <c r="C13" s="273" t="s">
        <v>109</v>
      </c>
      <c r="D13" s="273" t="str">
        <f t="shared" ref="D13" si="7">C13</f>
        <v>9M</v>
      </c>
      <c r="E13" s="273">
        <v>0</v>
      </c>
      <c r="F13" s="273" t="s">
        <v>128</v>
      </c>
      <c r="G13" s="273" t="s">
        <v>127</v>
      </c>
      <c r="H13" s="273" t="b">
        <v>1</v>
      </c>
      <c r="I13" s="273" t="s">
        <v>126</v>
      </c>
      <c r="J13" s="274" t="str">
        <f t="shared" si="0"/>
        <v>HkdHibor9M</v>
      </c>
      <c r="K13" s="275" t="str">
        <f>_xll.qlRelinkableHandleYieldTermStructure(Currency&amp;D13,,Permanent,Trigger,ObjectOverwrite)</f>
        <v>HKD9M#0001</v>
      </c>
      <c r="L13" s="275" t="str">
        <f>_xll.qlIborIndex(J13,FamilyName,D13,E13,Currency,F13,G13,H13,I13,K13,Permanent,Trigger,ObjectOverwrite)</f>
        <v>HkdHibor9M#0001</v>
      </c>
      <c r="M13" s="276" t="str">
        <f>_xll.qlLastFixingQuote(PROPER(Currency)&amp;FamilyName&amp;$C13&amp;"LastFixing_Quote",L13,Permanent,Trigger,ObjectOverwrite)</f>
        <v>HkdHibor9MLastFixing_Quote#0001</v>
      </c>
      <c r="N13" s="267" t="str">
        <f>_xll.ohRangeRetrieveError(L13)</f>
        <v/>
      </c>
      <c r="O13" s="225" t="s">
        <v>181</v>
      </c>
      <c r="Q13" s="278"/>
      <c r="R13" s="229" t="str">
        <f t="shared" si="5"/>
        <v>9M</v>
      </c>
      <c r="S13" s="210" t="str">
        <f t="shared" si="3"/>
        <v>HkdHibor9M#0001</v>
      </c>
      <c r="T13" s="210" t="str">
        <f t="shared" si="1"/>
        <v>HIHKD9MD=</v>
      </c>
      <c r="U13" s="212" t="s">
        <v>205</v>
      </c>
      <c r="V13" s="232" t="s">
        <v>205</v>
      </c>
      <c r="W13" s="211" t="b">
        <f t="shared" si="2"/>
        <v>0</v>
      </c>
      <c r="X13" s="280" t="e">
        <f>IF(W13,_xll.qlIndexAddFixings(S13,U13,V13/100,TRUE),NA())</f>
        <v>#N/A</v>
      </c>
      <c r="Y13" s="235" t="e">
        <f>_xll.qlQuoteValue(M13,X13)</f>
        <v>#NUM!</v>
      </c>
      <c r="Z13" s="268"/>
    </row>
    <row r="14" spans="2:26" s="262" customFormat="1" ht="11.25" customHeight="1" x14ac:dyDescent="0.2">
      <c r="B14" s="278"/>
      <c r="C14" s="273" t="s">
        <v>59</v>
      </c>
      <c r="D14" s="273" t="str">
        <f t="shared" si="4"/>
        <v>1Y</v>
      </c>
      <c r="E14" s="273">
        <v>0</v>
      </c>
      <c r="F14" s="273" t="s">
        <v>128</v>
      </c>
      <c r="G14" s="273" t="s">
        <v>127</v>
      </c>
      <c r="H14" s="273" t="b">
        <v>1</v>
      </c>
      <c r="I14" s="273" t="s">
        <v>126</v>
      </c>
      <c r="J14" s="274" t="str">
        <f t="shared" si="0"/>
        <v>HkdHibor1Y</v>
      </c>
      <c r="K14" s="275" t="str">
        <f>_xll.qlRelinkableHandleYieldTermStructure(Currency&amp;D14,,Permanent,Trigger,ObjectOverwrite)</f>
        <v>HKD1Y#0001</v>
      </c>
      <c r="L14" s="275" t="str">
        <f>_xll.qlIborIndex(J14,FamilyName,D14,E14,Currency,F14,G14,H14,I14,K14,Permanent,Trigger,ObjectOverwrite)</f>
        <v>HkdHibor1Y#0001</v>
      </c>
      <c r="M14" s="276" t="str">
        <f>_xll.qlLastFixingQuote(PROPER(Currency)&amp;FamilyName&amp;$C14&amp;"LastFixing_Quote",L14,Permanent,Trigger,ObjectOverwrite)</f>
        <v>HkdHibor1YLastFixing_Quote#0001</v>
      </c>
      <c r="N14" s="267" t="str">
        <f>_xll.ohRangeRetrieveError(L14)</f>
        <v/>
      </c>
      <c r="O14" s="225" t="s">
        <v>181</v>
      </c>
      <c r="Q14" s="278"/>
      <c r="R14" s="230" t="str">
        <f t="shared" si="5"/>
        <v>1Y</v>
      </c>
      <c r="S14" s="207" t="str">
        <f t="shared" si="3"/>
        <v>HkdHibor1Y#0001</v>
      </c>
      <c r="T14" s="207" t="str">
        <f t="shared" si="1"/>
        <v>HIHKD1YD=</v>
      </c>
      <c r="U14" s="209">
        <v>41820</v>
      </c>
      <c r="V14" s="233">
        <v>0.8650000000000001</v>
      </c>
      <c r="W14" s="208" t="b">
        <f t="shared" si="2"/>
        <v>1</v>
      </c>
      <c r="X14" s="281" t="b">
        <f>IF(W14,_xll.qlIndexAddFixings(S14,U14,V14/100,TRUE),NA())</f>
        <v>1</v>
      </c>
      <c r="Y14" s="236">
        <f>_xll.qlQuoteValue(M14,X14)</f>
        <v>8.6500000000000014E-3</v>
      </c>
      <c r="Z14" s="268"/>
    </row>
    <row r="15" spans="2:26" s="262" customFormat="1" ht="11.25" customHeight="1" thickBot="1" x14ac:dyDescent="0.25">
      <c r="B15" s="278"/>
      <c r="C15" s="273"/>
      <c r="D15" s="273" t="s">
        <v>185</v>
      </c>
      <c r="E15" s="273"/>
      <c r="F15" s="273"/>
      <c r="G15" s="273"/>
      <c r="H15" s="273"/>
      <c r="I15" s="273"/>
      <c r="J15" s="274"/>
      <c r="K15" s="275" t="str">
        <f>_xll.qlRelinkableHandleYieldTermStructure(Currency&amp;D15,,Permanent,Trigger,ObjectOverwrite)</f>
        <v>HKDSTD#0001</v>
      </c>
      <c r="L15" s="275"/>
      <c r="M15" s="276"/>
      <c r="N15" s="267"/>
      <c r="O15" s="225"/>
      <c r="Q15" s="282"/>
      <c r="R15" s="283"/>
      <c r="S15" s="283"/>
      <c r="T15" s="283"/>
      <c r="U15" s="283"/>
      <c r="V15" s="283"/>
      <c r="W15" s="283"/>
      <c r="X15" s="283"/>
      <c r="Y15" s="283"/>
      <c r="Z15" s="284"/>
    </row>
    <row r="16" spans="2:26" s="262" customFormat="1" ht="11.25" customHeight="1" thickBot="1" x14ac:dyDescent="0.25">
      <c r="B16" s="37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4"/>
      <c r="R16" s="285"/>
      <c r="S16" s="285"/>
      <c r="T16" s="285"/>
      <c r="U16" s="285"/>
      <c r="V16" s="285"/>
      <c r="W16" s="285"/>
      <c r="X16" s="285"/>
      <c r="Y16" s="285"/>
    </row>
    <row r="17" spans="17:26" s="262" customFormat="1" x14ac:dyDescent="0.2">
      <c r="Q17" s="285"/>
      <c r="R17" s="285"/>
      <c r="S17" s="285"/>
      <c r="T17" s="285"/>
      <c r="U17" s="285"/>
      <c r="V17" s="285"/>
      <c r="W17" s="285"/>
      <c r="X17" s="285"/>
      <c r="Y17" s="285"/>
      <c r="Z17" s="285"/>
    </row>
  </sheetData>
  <dataValidations count="2">
    <dataValidation type="list" allowBlank="1" showInputMessage="1" showErrorMessage="1" sqref="G6:G15">
      <formula1>"Following,Modified Following,Preceding,Modified Preceding,Unadjusted"</formula1>
    </dataValidation>
    <dataValidation type="list" allowBlank="1" showInputMessage="1" showErrorMessage="1" sqref="I6:J15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H342"/>
  <sheetViews>
    <sheetView workbookViewId="0"/>
  </sheetViews>
  <sheetFormatPr defaultRowHeight="11.25" x14ac:dyDescent="0.2"/>
  <cols>
    <col min="1" max="1" width="2.7109375" style="305" customWidth="1"/>
    <col min="2" max="2" width="21.42578125" style="305" bestFit="1" customWidth="1"/>
    <col min="3" max="3" width="22.5703125" style="305" bestFit="1" customWidth="1"/>
    <col min="4" max="4" width="3.140625" style="305" customWidth="1"/>
    <col min="5" max="5" width="20.42578125" style="305" bestFit="1" customWidth="1"/>
    <col min="6" max="6" width="17.28515625" style="305" bestFit="1" customWidth="1"/>
    <col min="7" max="7" width="17.28515625" style="305" customWidth="1"/>
    <col min="8" max="8" width="17.28515625" style="305" bestFit="1" customWidth="1"/>
    <col min="9" max="9" width="2.7109375" style="305" customWidth="1"/>
    <col min="10" max="12" width="11" style="305" bestFit="1" customWidth="1"/>
    <col min="13" max="16384" width="9.140625" style="305"/>
  </cols>
  <sheetData>
    <row r="1" spans="1:190" s="306" customFormat="1" ht="12" thickBot="1" x14ac:dyDescent="0.25">
      <c r="A1" s="305"/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</row>
    <row r="2" spans="1:190" ht="12" thickBot="1" x14ac:dyDescent="0.25">
      <c r="B2" s="307">
        <f>MIN(E5:E271)</f>
        <v>41799</v>
      </c>
      <c r="C2" s="307">
        <f>MAX(E5:E271)</f>
        <v>41820</v>
      </c>
      <c r="D2" s="308"/>
      <c r="E2" s="309" t="str">
        <f>_xll.RHistory(F2:H2,B8:C8,C3,,"CH:In;Fd TSREPEAT:N SORT:"&amp;C7,E3)</f>
        <v>Updated at 12:25:56</v>
      </c>
      <c r="F2" s="310" t="s">
        <v>199</v>
      </c>
      <c r="G2" s="310" t="s">
        <v>198</v>
      </c>
      <c r="H2" s="310" t="s">
        <v>200</v>
      </c>
      <c r="P2" s="311"/>
      <c r="Q2" s="312"/>
      <c r="R2" s="313"/>
      <c r="S2" s="311"/>
      <c r="T2" s="312"/>
      <c r="U2" s="313"/>
      <c r="V2" s="311"/>
      <c r="W2" s="312"/>
      <c r="X2" s="313"/>
      <c r="Y2" s="311"/>
      <c r="Z2" s="312"/>
      <c r="AA2" s="313"/>
      <c r="AB2" s="311"/>
      <c r="AC2" s="312"/>
      <c r="AD2" s="313"/>
      <c r="AE2" s="311"/>
      <c r="AF2" s="312"/>
      <c r="AG2" s="313"/>
      <c r="AH2" s="311"/>
      <c r="AI2" s="312"/>
      <c r="AJ2" s="313"/>
      <c r="AK2" s="311"/>
      <c r="AL2" s="312"/>
      <c r="AM2" s="313"/>
      <c r="AN2" s="311"/>
      <c r="AO2" s="312"/>
      <c r="AP2" s="313"/>
      <c r="AQ2" s="311"/>
      <c r="AR2" s="312"/>
      <c r="AS2" s="313"/>
      <c r="AT2" s="311"/>
      <c r="AU2" s="312"/>
      <c r="AV2" s="313"/>
      <c r="AW2" s="311"/>
      <c r="AX2" s="312"/>
      <c r="AY2" s="313"/>
      <c r="AZ2" s="311"/>
      <c r="BA2" s="312"/>
      <c r="BB2" s="313"/>
      <c r="BC2" s="311"/>
      <c r="BD2" s="312"/>
      <c r="BE2" s="313"/>
      <c r="BF2" s="311"/>
      <c r="BG2" s="312"/>
      <c r="BH2" s="313"/>
      <c r="BI2" s="311"/>
      <c r="BJ2" s="312"/>
      <c r="BK2" s="313"/>
      <c r="BL2" s="311"/>
      <c r="BM2" s="312"/>
      <c r="BN2" s="313"/>
      <c r="BO2" s="311"/>
      <c r="BP2" s="312"/>
      <c r="BQ2" s="313"/>
      <c r="BR2" s="311"/>
      <c r="BS2" s="312"/>
      <c r="BT2" s="313"/>
      <c r="BU2" s="311"/>
      <c r="BV2" s="312"/>
      <c r="BW2" s="313"/>
      <c r="BX2" s="311"/>
      <c r="BY2" s="312"/>
      <c r="BZ2" s="313"/>
      <c r="CA2" s="311"/>
      <c r="CB2" s="312"/>
      <c r="CC2" s="313"/>
      <c r="CD2" s="311"/>
      <c r="CE2" s="312"/>
      <c r="CF2" s="313"/>
      <c r="CG2" s="311"/>
      <c r="CH2" s="312"/>
      <c r="CI2" s="313"/>
      <c r="CJ2" s="311"/>
      <c r="CK2" s="312"/>
      <c r="CL2" s="313"/>
      <c r="CM2" s="311"/>
      <c r="CN2" s="312"/>
      <c r="CO2" s="313"/>
      <c r="CP2" s="311"/>
      <c r="CQ2" s="312"/>
      <c r="CR2" s="313"/>
      <c r="CS2" s="311"/>
      <c r="CT2" s="312"/>
      <c r="CU2" s="313"/>
      <c r="CV2" s="311"/>
      <c r="CW2" s="312"/>
      <c r="CX2" s="313"/>
      <c r="CY2" s="311"/>
      <c r="CZ2" s="312"/>
      <c r="DA2" s="313"/>
      <c r="DB2" s="311"/>
      <c r="DC2" s="312"/>
      <c r="DD2" s="313"/>
      <c r="DE2" s="311"/>
      <c r="DF2" s="312"/>
      <c r="DG2" s="313"/>
      <c r="DH2" s="311"/>
      <c r="DI2" s="312"/>
      <c r="DJ2" s="313"/>
      <c r="DK2" s="311"/>
      <c r="DL2" s="312"/>
      <c r="DM2" s="313"/>
      <c r="DN2" s="311"/>
      <c r="DO2" s="312"/>
      <c r="DP2" s="313"/>
      <c r="DQ2" s="311"/>
      <c r="DR2" s="312"/>
      <c r="DS2" s="313"/>
      <c r="DT2" s="311"/>
      <c r="DU2" s="312"/>
      <c r="DV2" s="313"/>
      <c r="DW2" s="311"/>
      <c r="DX2" s="312"/>
      <c r="DY2" s="313"/>
      <c r="DZ2" s="311"/>
      <c r="EA2" s="312"/>
      <c r="EB2" s="313"/>
      <c r="EC2" s="311"/>
      <c r="ED2" s="312"/>
      <c r="EE2" s="313"/>
      <c r="EF2" s="311"/>
      <c r="EG2" s="312"/>
      <c r="EH2" s="313"/>
      <c r="EI2" s="311"/>
      <c r="EJ2" s="312"/>
      <c r="EK2" s="313"/>
      <c r="EL2" s="311"/>
      <c r="EM2" s="312"/>
      <c r="EN2" s="313"/>
      <c r="EO2" s="311"/>
      <c r="EP2" s="312"/>
      <c r="EQ2" s="313"/>
      <c r="ER2" s="311"/>
      <c r="ES2" s="312"/>
      <c r="ET2" s="313"/>
      <c r="EU2" s="311"/>
      <c r="EV2" s="312"/>
      <c r="EW2" s="313"/>
      <c r="EX2" s="311"/>
      <c r="EY2" s="312"/>
      <c r="EZ2" s="313"/>
      <c r="FA2" s="311"/>
      <c r="FB2" s="312"/>
      <c r="FC2" s="313"/>
      <c r="FD2" s="311"/>
      <c r="FE2" s="312"/>
      <c r="FF2" s="313"/>
      <c r="FG2" s="311"/>
      <c r="FH2" s="312"/>
      <c r="FI2" s="313"/>
      <c r="FJ2" s="311"/>
      <c r="FK2" s="312"/>
      <c r="FL2" s="313"/>
      <c r="FM2" s="311"/>
      <c r="FN2" s="312"/>
      <c r="FO2" s="313"/>
      <c r="FP2" s="311"/>
      <c r="FQ2" s="312"/>
      <c r="FR2" s="313"/>
      <c r="FS2" s="311"/>
      <c r="FT2" s="312"/>
      <c r="FU2" s="313"/>
      <c r="FV2" s="311"/>
      <c r="FW2" s="312"/>
      <c r="FX2" s="313"/>
      <c r="FY2" s="311"/>
      <c r="FZ2" s="312"/>
      <c r="GA2" s="313"/>
      <c r="GB2" s="311"/>
      <c r="GC2" s="312"/>
      <c r="GD2" s="313"/>
      <c r="GE2" s="311"/>
      <c r="GF2" s="312"/>
      <c r="GG2" s="313"/>
      <c r="GH2" s="311"/>
    </row>
    <row r="3" spans="1:190" ht="22.5" x14ac:dyDescent="0.2">
      <c r="B3" s="314" t="s">
        <v>189</v>
      </c>
      <c r="C3" s="315" t="str">
        <f>"START:"&amp;C4&amp; " END:"&amp;C5&amp;" INTERVAL:1D"</f>
        <v>START:41810 END:41820 INTERVAL:1D</v>
      </c>
      <c r="D3" s="316"/>
      <c r="E3" s="332"/>
      <c r="F3" s="317" t="s">
        <v>199</v>
      </c>
      <c r="G3" s="317" t="s">
        <v>198</v>
      </c>
      <c r="H3" s="317" t="s">
        <v>200</v>
      </c>
      <c r="J3" s="305" t="s">
        <v>201</v>
      </c>
      <c r="K3" s="305" t="s">
        <v>202</v>
      </c>
      <c r="L3" s="305" t="s">
        <v>203</v>
      </c>
    </row>
    <row r="4" spans="1:190" ht="12" thickBot="1" x14ac:dyDescent="0.25">
      <c r="B4" s="318" t="s">
        <v>190</v>
      </c>
      <c r="C4" s="319">
        <f>C5-10</f>
        <v>41810</v>
      </c>
      <c r="D4" s="316"/>
      <c r="E4" s="320" t="s">
        <v>191</v>
      </c>
      <c r="F4" s="320" t="s">
        <v>192</v>
      </c>
      <c r="G4" s="320" t="s">
        <v>192</v>
      </c>
      <c r="H4" s="320" t="s">
        <v>192</v>
      </c>
    </row>
    <row r="5" spans="1:190" x14ac:dyDescent="0.2">
      <c r="B5" s="318" t="s">
        <v>193</v>
      </c>
      <c r="C5" s="319">
        <f>_xll.qlSettingsEvaluationDate(Trigger)</f>
        <v>41820</v>
      </c>
      <c r="D5" s="316"/>
      <c r="E5" s="321">
        <v>41820</v>
      </c>
      <c r="F5" s="322">
        <v>0.22714000000000001</v>
      </c>
      <c r="G5" s="322">
        <v>0.37929000000000002</v>
      </c>
      <c r="H5" s="323">
        <v>0.55071000000000003</v>
      </c>
      <c r="J5" s="305" t="b">
        <f>IF(AND(ISNUMBER($E5),ISNUMBER(F5),Trigger),_xll.qlIndexAddFixings(J$3,$E5,F5/100,TRUE),NA())</f>
        <v>1</v>
      </c>
      <c r="K5" s="305" t="b">
        <f>IF(AND(ISNUMBER($E5),ISNUMBER(G5),Trigger),_xll.qlIndexAddFixings(K$3,$E5,G5/100,TRUE),NA())</f>
        <v>1</v>
      </c>
      <c r="L5" s="305" t="b">
        <f>IF(AND(ISNUMBER($E5),ISNUMBER(H5),Trigger),_xll.qlIndexAddFixings(L$3,$E5,H5/100,TRUE),NA())</f>
        <v>1</v>
      </c>
    </row>
    <row r="6" spans="1:190" x14ac:dyDescent="0.2">
      <c r="D6" s="324"/>
      <c r="E6" s="321">
        <v>41817</v>
      </c>
      <c r="F6" s="322">
        <v>0.21643000000000001</v>
      </c>
      <c r="G6" s="322">
        <v>0.37713999999999998</v>
      </c>
      <c r="H6" s="323">
        <v>0.54928999999999994</v>
      </c>
      <c r="J6" s="305" t="b">
        <f>IF(AND(ISNUMBER($E6),ISNUMBER(F6),Trigger),_xll.qlIndexAddFixings(J$3,$E6,F6/100,TRUE),NA())</f>
        <v>1</v>
      </c>
      <c r="K6" s="305" t="b">
        <f>IF(AND(ISNUMBER($E6),ISNUMBER(G6),Trigger),_xll.qlIndexAddFixings(K$3,$E6,G6/100,TRUE),NA())</f>
        <v>1</v>
      </c>
      <c r="L6" s="305" t="b">
        <f>IF(AND(ISNUMBER($E6),ISNUMBER(H6),Trigger),_xll.qlIndexAddFixings(L$3,$E6,H6/100,TRUE),NA())</f>
        <v>1</v>
      </c>
    </row>
    <row r="7" spans="1:190" x14ac:dyDescent="0.2">
      <c r="B7" s="318" t="s">
        <v>194</v>
      </c>
      <c r="C7" s="325" t="s">
        <v>195</v>
      </c>
      <c r="E7" s="321">
        <v>41816</v>
      </c>
      <c r="F7" s="322">
        <v>0.21614</v>
      </c>
      <c r="G7" s="322">
        <v>0.37642999999999999</v>
      </c>
      <c r="H7" s="323">
        <v>0.54857</v>
      </c>
      <c r="J7" s="305" t="b">
        <f>IF(AND(ISNUMBER($E7),ISNUMBER(F7),Trigger),_xll.qlIndexAddFixings(J$3,$E7,F7/100,TRUE),NA())</f>
        <v>1</v>
      </c>
      <c r="K7" s="305" t="b">
        <f>IF(AND(ISNUMBER($E7),ISNUMBER(G7),Trigger),_xll.qlIndexAddFixings(K$3,$E7,G7/100,TRUE),NA())</f>
        <v>1</v>
      </c>
      <c r="L7" s="305" t="b">
        <f>IF(AND(ISNUMBER($E7),ISNUMBER(H7),Trigger),_xll.qlIndexAddFixings(L$3,$E7,H7/100,TRUE),NA())</f>
        <v>1</v>
      </c>
    </row>
    <row r="8" spans="1:190" x14ac:dyDescent="0.2">
      <c r="B8" s="311" t="s">
        <v>196</v>
      </c>
      <c r="C8" s="312" t="s">
        <v>197</v>
      </c>
      <c r="E8" s="321">
        <v>41815</v>
      </c>
      <c r="F8" s="322">
        <v>0.21143000000000001</v>
      </c>
      <c r="G8" s="322">
        <v>0.37429000000000001</v>
      </c>
      <c r="H8" s="323">
        <v>0.54857</v>
      </c>
      <c r="J8" s="305" t="b">
        <f>IF(AND(ISNUMBER($E8),ISNUMBER(F8),Trigger),_xll.qlIndexAddFixings(J$3,$E8,F8/100,TRUE),NA())</f>
        <v>1</v>
      </c>
      <c r="K8" s="305" t="b">
        <f>IF(AND(ISNUMBER($E8),ISNUMBER(G8),Trigger),_xll.qlIndexAddFixings(K$3,$E8,G8/100,TRUE),NA())</f>
        <v>1</v>
      </c>
      <c r="L8" s="305" t="b">
        <f>IF(AND(ISNUMBER($E8),ISNUMBER(H8),Trigger),_xll.qlIndexAddFixings(L$3,$E8,H8/100,TRUE),NA())</f>
        <v>1</v>
      </c>
    </row>
    <row r="9" spans="1:190" x14ac:dyDescent="0.2">
      <c r="B9" s="326"/>
      <c r="C9" s="326"/>
      <c r="E9" s="321">
        <v>41814</v>
      </c>
      <c r="F9" s="322">
        <v>0.2109</v>
      </c>
      <c r="G9" s="322">
        <v>0.37357000000000001</v>
      </c>
      <c r="H9" s="323">
        <v>0.54857</v>
      </c>
      <c r="J9" s="305" t="b">
        <f>IF(AND(ISNUMBER($E9),ISNUMBER(F9),Trigger),_xll.qlIndexAddFixings(J$3,$E9,F9/100,TRUE),NA())</f>
        <v>1</v>
      </c>
      <c r="K9" s="305" t="b">
        <f>IF(AND(ISNUMBER($E9),ISNUMBER(G9),Trigger),_xll.qlIndexAddFixings(K$3,$E9,G9/100,TRUE),NA())</f>
        <v>1</v>
      </c>
      <c r="L9" s="305" t="b">
        <f>IF(AND(ISNUMBER($E9),ISNUMBER(H9),Trigger),_xll.qlIndexAddFixings(L$3,$E9,H9/100,TRUE),NA())</f>
        <v>1</v>
      </c>
    </row>
    <row r="10" spans="1:190" x14ac:dyDescent="0.2">
      <c r="E10" s="321">
        <v>41813</v>
      </c>
      <c r="F10" s="322">
        <v>0.21140999999999999</v>
      </c>
      <c r="G10" s="322">
        <v>0.375</v>
      </c>
      <c r="H10" s="323">
        <v>0.54642999999999997</v>
      </c>
      <c r="J10" s="305" t="b">
        <f>IF(AND(ISNUMBER($E10),ISNUMBER(F10),Trigger),_xll.qlIndexAddFixings(J$3,$E10,F10/100,TRUE),NA())</f>
        <v>1</v>
      </c>
      <c r="K10" s="305" t="b">
        <f>IF(AND(ISNUMBER($E10),ISNUMBER(G10),Trigger),_xll.qlIndexAddFixings(K$3,$E10,G10/100,TRUE),NA())</f>
        <v>1</v>
      </c>
      <c r="L10" s="305" t="b">
        <f>IF(AND(ISNUMBER($E10),ISNUMBER(H10),Trigger),_xll.qlIndexAddFixings(L$3,$E10,H10/100,TRUE),NA())</f>
        <v>1</v>
      </c>
    </row>
    <row r="11" spans="1:190" x14ac:dyDescent="0.2">
      <c r="E11" s="321">
        <v>41810</v>
      </c>
      <c r="F11" s="322">
        <v>0.21429000000000001</v>
      </c>
      <c r="G11" s="322">
        <v>0.37642999999999999</v>
      </c>
      <c r="H11" s="323">
        <v>0.55071000000000003</v>
      </c>
      <c r="J11" s="305" t="b">
        <f>IF(AND(ISNUMBER($E11),ISNUMBER(F11),Trigger),_xll.qlIndexAddFixings(J$3,$E11,F11/100,TRUE),NA())</f>
        <v>1</v>
      </c>
      <c r="K11" s="305" t="b">
        <f>IF(AND(ISNUMBER($E11),ISNUMBER(G11),Trigger),_xll.qlIndexAddFixings(K$3,$E11,G11/100,TRUE),NA())</f>
        <v>1</v>
      </c>
      <c r="L11" s="305" t="b">
        <f>IF(AND(ISNUMBER($E11),ISNUMBER(H11),Trigger),_xll.qlIndexAddFixings(L$3,$E11,H11/100,TRUE),NA())</f>
        <v>1</v>
      </c>
    </row>
    <row r="12" spans="1:190" x14ac:dyDescent="0.2">
      <c r="E12" s="321">
        <v>41800</v>
      </c>
      <c r="F12" s="322">
        <v>0.20751</v>
      </c>
      <c r="G12" s="322">
        <v>0.37184</v>
      </c>
      <c r="H12" s="323">
        <v>0.54786000000000001</v>
      </c>
      <c r="J12" s="305" t="b">
        <f>IF(AND(ISNUMBER($E12),ISNUMBER(F12),Trigger),_xll.qlIndexAddFixings(J$3,$E12,F12/100,TRUE),NA())</f>
        <v>1</v>
      </c>
      <c r="K12" s="305" t="b">
        <f>IF(AND(ISNUMBER($E12),ISNUMBER(G12),Trigger),_xll.qlIndexAddFixings(K$3,$E12,G12/100,TRUE),NA())</f>
        <v>1</v>
      </c>
      <c r="L12" s="305" t="b">
        <f>IF(AND(ISNUMBER($E12),ISNUMBER(H12),Trigger),_xll.qlIndexAddFixings(L$3,$E12,H12/100,TRUE),NA())</f>
        <v>1</v>
      </c>
    </row>
    <row r="13" spans="1:190" ht="11.25" customHeight="1" x14ac:dyDescent="0.2">
      <c r="E13" s="321">
        <v>41799</v>
      </c>
      <c r="F13" s="322">
        <v>0.20912</v>
      </c>
      <c r="G13" s="322">
        <v>0.37125999999999998</v>
      </c>
      <c r="H13" s="323">
        <v>0.54928999999999994</v>
      </c>
      <c r="J13" s="305" t="b">
        <f>IF(AND(ISNUMBER($E13),ISNUMBER(F13),Trigger),_xll.qlIndexAddFixings(J$3,$E13,F13/100,TRUE),NA())</f>
        <v>1</v>
      </c>
      <c r="K13" s="305" t="b">
        <f>IF(AND(ISNUMBER($E13),ISNUMBER(G13),Trigger),_xll.qlIndexAddFixings(K$3,$E13,G13/100,TRUE),NA())</f>
        <v>1</v>
      </c>
      <c r="L13" s="305" t="b">
        <f>IF(AND(ISNUMBER($E13),ISNUMBER(H13),Trigger),_xll.qlIndexAddFixings(L$3,$E13,H13/100,TRUE),NA())</f>
        <v>1</v>
      </c>
    </row>
    <row r="14" spans="1:190" x14ac:dyDescent="0.2">
      <c r="E14" s="321"/>
      <c r="F14" s="322"/>
      <c r="G14" s="322"/>
      <c r="H14" s="323"/>
      <c r="J14" s="305" t="e">
        <f>IF(AND(ISNUMBER($E14),ISNUMBER(F14),Trigger),_xll.qlIndexAddFixings(J$3,$E14,F14/100,TRUE),NA())</f>
        <v>#N/A</v>
      </c>
      <c r="K14" s="305" t="e">
        <f>IF(AND(ISNUMBER($E14),ISNUMBER(G14),Trigger),_xll.qlIndexAddFixings(K$3,$E14,G14/100,TRUE),NA())</f>
        <v>#N/A</v>
      </c>
      <c r="L14" s="305" t="e">
        <f>IF(AND(ISNUMBER($E14),ISNUMBER(H14),Trigger),_xll.qlIndexAddFixings(L$3,$E14,H14/100,TRUE),NA())</f>
        <v>#N/A</v>
      </c>
    </row>
    <row r="15" spans="1:190" x14ac:dyDescent="0.2">
      <c r="E15" s="321"/>
      <c r="F15" s="322"/>
      <c r="G15" s="322"/>
      <c r="H15" s="323"/>
      <c r="I15" s="327"/>
      <c r="J15" s="305" t="e">
        <f>IF(AND(ISNUMBER($E15),ISNUMBER(F15),Trigger),_xll.qlIndexAddFixings(J$3,$E15,F15/100,TRUE),NA())</f>
        <v>#N/A</v>
      </c>
      <c r="K15" s="305" t="e">
        <f>IF(AND(ISNUMBER($E15),ISNUMBER(G15),Trigger),_xll.qlIndexAddFixings(K$3,$E15,G15/100,TRUE),NA())</f>
        <v>#N/A</v>
      </c>
      <c r="L15" s="305" t="e">
        <f>IF(AND(ISNUMBER($E15),ISNUMBER(H15),Trigger),_xll.qlIndexAddFixings(L$3,$E15,H15/100,TRUE),NA())</f>
        <v>#N/A</v>
      </c>
    </row>
    <row r="16" spans="1:190" x14ac:dyDescent="0.2">
      <c r="E16" s="321"/>
      <c r="F16" s="322"/>
      <c r="G16" s="322"/>
      <c r="H16" s="323"/>
      <c r="I16" s="327"/>
      <c r="J16" s="305" t="e">
        <f>IF(AND(ISNUMBER($E16),ISNUMBER(F16),Trigger),_xll.qlIndexAddFixings(J$3,$E16,F16/100,TRUE),NA())</f>
        <v>#N/A</v>
      </c>
      <c r="K16" s="305" t="e">
        <f>IF(AND(ISNUMBER($E16),ISNUMBER(G16),Trigger),_xll.qlIndexAddFixings(K$3,$E16,G16/100,TRUE),NA())</f>
        <v>#N/A</v>
      </c>
      <c r="L16" s="305" t="e">
        <f>IF(AND(ISNUMBER($E16),ISNUMBER(H16),Trigger),_xll.qlIndexAddFixings(L$3,$E16,H16/100,TRUE),NA())</f>
        <v>#N/A</v>
      </c>
    </row>
    <row r="17" spans="5:9" x14ac:dyDescent="0.2">
      <c r="E17" s="321"/>
      <c r="F17" s="322"/>
      <c r="G17" s="322"/>
      <c r="H17" s="323"/>
      <c r="I17" s="327"/>
    </row>
    <row r="18" spans="5:9" x14ac:dyDescent="0.2">
      <c r="E18" s="321"/>
      <c r="F18" s="322"/>
      <c r="G18" s="322"/>
      <c r="H18" s="323"/>
      <c r="I18" s="327"/>
    </row>
    <row r="19" spans="5:9" x14ac:dyDescent="0.2">
      <c r="E19" s="321"/>
      <c r="F19" s="322"/>
      <c r="G19" s="322"/>
      <c r="H19" s="323"/>
      <c r="I19" s="327"/>
    </row>
    <row r="20" spans="5:9" x14ac:dyDescent="0.2">
      <c r="E20" s="321"/>
      <c r="F20" s="322"/>
      <c r="G20" s="322"/>
      <c r="H20" s="323"/>
      <c r="I20" s="327"/>
    </row>
    <row r="21" spans="5:9" x14ac:dyDescent="0.2">
      <c r="E21" s="321"/>
      <c r="F21" s="322"/>
      <c r="G21" s="322"/>
      <c r="H21" s="323"/>
      <c r="I21" s="327"/>
    </row>
    <row r="22" spans="5:9" x14ac:dyDescent="0.2">
      <c r="E22" s="321"/>
      <c r="F22" s="322"/>
      <c r="G22" s="322"/>
      <c r="H22" s="323"/>
      <c r="I22" s="327"/>
    </row>
    <row r="23" spans="5:9" x14ac:dyDescent="0.2">
      <c r="E23" s="321"/>
      <c r="F23" s="322"/>
      <c r="G23" s="322"/>
      <c r="H23" s="323"/>
      <c r="I23" s="327"/>
    </row>
    <row r="24" spans="5:9" x14ac:dyDescent="0.2">
      <c r="E24" s="321"/>
      <c r="F24" s="322"/>
      <c r="G24" s="322"/>
      <c r="H24" s="323"/>
      <c r="I24" s="327"/>
    </row>
    <row r="25" spans="5:9" x14ac:dyDescent="0.2">
      <c r="E25" s="321"/>
      <c r="F25" s="322"/>
      <c r="G25" s="322"/>
      <c r="H25" s="323"/>
      <c r="I25" s="327"/>
    </row>
    <row r="26" spans="5:9" x14ac:dyDescent="0.2">
      <c r="E26" s="321"/>
      <c r="F26" s="322"/>
      <c r="G26" s="322"/>
      <c r="H26" s="323"/>
      <c r="I26" s="327"/>
    </row>
    <row r="27" spans="5:9" x14ac:dyDescent="0.2">
      <c r="E27" s="321"/>
      <c r="F27" s="322"/>
      <c r="G27" s="322"/>
      <c r="H27" s="323"/>
      <c r="I27" s="327"/>
    </row>
    <row r="28" spans="5:9" x14ac:dyDescent="0.2">
      <c r="E28" s="321"/>
      <c r="F28" s="322"/>
      <c r="G28" s="322"/>
      <c r="H28" s="323"/>
      <c r="I28" s="327"/>
    </row>
    <row r="29" spans="5:9" x14ac:dyDescent="0.2">
      <c r="E29" s="321"/>
      <c r="F29" s="322"/>
      <c r="G29" s="322"/>
      <c r="H29" s="323"/>
      <c r="I29" s="327"/>
    </row>
    <row r="30" spans="5:9" x14ac:dyDescent="0.2">
      <c r="E30" s="321"/>
      <c r="F30" s="322"/>
      <c r="G30" s="322"/>
      <c r="H30" s="323"/>
      <c r="I30" s="327"/>
    </row>
    <row r="31" spans="5:9" x14ac:dyDescent="0.2">
      <c r="E31" s="321"/>
      <c r="F31" s="322"/>
      <c r="G31" s="322"/>
      <c r="H31" s="323"/>
      <c r="I31" s="327"/>
    </row>
    <row r="32" spans="5:9" x14ac:dyDescent="0.2">
      <c r="E32" s="321"/>
      <c r="F32" s="322"/>
      <c r="G32" s="322"/>
      <c r="H32" s="323"/>
      <c r="I32" s="327"/>
    </row>
    <row r="33" spans="5:9" x14ac:dyDescent="0.2">
      <c r="E33" s="321"/>
      <c r="F33" s="322"/>
      <c r="G33" s="322"/>
      <c r="H33" s="323"/>
      <c r="I33" s="327"/>
    </row>
    <row r="34" spans="5:9" x14ac:dyDescent="0.2">
      <c r="E34" s="321"/>
      <c r="F34" s="322"/>
      <c r="G34" s="322"/>
      <c r="H34" s="323"/>
      <c r="I34" s="327"/>
    </row>
    <row r="35" spans="5:9" x14ac:dyDescent="0.2">
      <c r="E35" s="321"/>
      <c r="F35" s="322"/>
      <c r="G35" s="322"/>
      <c r="H35" s="323"/>
      <c r="I35" s="327"/>
    </row>
    <row r="36" spans="5:9" x14ac:dyDescent="0.2">
      <c r="E36" s="321"/>
      <c r="F36" s="322"/>
      <c r="G36" s="322"/>
      <c r="H36" s="323"/>
      <c r="I36" s="327"/>
    </row>
    <row r="37" spans="5:9" x14ac:dyDescent="0.2">
      <c r="E37" s="321"/>
      <c r="F37" s="322"/>
      <c r="G37" s="322"/>
      <c r="H37" s="323"/>
      <c r="I37" s="327"/>
    </row>
    <row r="38" spans="5:9" x14ac:dyDescent="0.2">
      <c r="E38" s="321"/>
      <c r="F38" s="322"/>
      <c r="G38" s="322"/>
      <c r="H38" s="323"/>
      <c r="I38" s="327"/>
    </row>
    <row r="39" spans="5:9" x14ac:dyDescent="0.2">
      <c r="E39" s="321"/>
      <c r="F39" s="322"/>
      <c r="G39" s="322"/>
      <c r="H39" s="323"/>
      <c r="I39" s="327"/>
    </row>
    <row r="40" spans="5:9" x14ac:dyDescent="0.2">
      <c r="E40" s="321"/>
      <c r="F40" s="322"/>
      <c r="G40" s="322"/>
      <c r="H40" s="323"/>
      <c r="I40" s="327"/>
    </row>
    <row r="41" spans="5:9" x14ac:dyDescent="0.2">
      <c r="E41" s="321"/>
      <c r="F41" s="322"/>
      <c r="G41" s="322"/>
      <c r="H41" s="323"/>
      <c r="I41" s="327"/>
    </row>
    <row r="42" spans="5:9" x14ac:dyDescent="0.2">
      <c r="E42" s="321"/>
      <c r="F42" s="322"/>
      <c r="G42" s="322"/>
      <c r="H42" s="323"/>
      <c r="I42" s="327"/>
    </row>
    <row r="43" spans="5:9" x14ac:dyDescent="0.2">
      <c r="E43" s="321"/>
      <c r="F43" s="322"/>
      <c r="G43" s="322"/>
      <c r="H43" s="323"/>
      <c r="I43" s="327"/>
    </row>
    <row r="44" spans="5:9" x14ac:dyDescent="0.2">
      <c r="E44" s="321"/>
      <c r="F44" s="322"/>
      <c r="G44" s="322"/>
      <c r="H44" s="323"/>
      <c r="I44" s="327"/>
    </row>
    <row r="45" spans="5:9" x14ac:dyDescent="0.2">
      <c r="E45" s="321"/>
      <c r="F45" s="322"/>
      <c r="G45" s="322"/>
      <c r="H45" s="323"/>
      <c r="I45" s="327"/>
    </row>
    <row r="46" spans="5:9" x14ac:dyDescent="0.2">
      <c r="E46" s="321"/>
      <c r="F46" s="322"/>
      <c r="G46" s="322"/>
      <c r="H46" s="323"/>
      <c r="I46" s="327"/>
    </row>
    <row r="47" spans="5:9" x14ac:dyDescent="0.2">
      <c r="E47" s="321"/>
      <c r="F47" s="322"/>
      <c r="G47" s="322"/>
      <c r="H47" s="323"/>
      <c r="I47" s="327"/>
    </row>
    <row r="48" spans="5:9" x14ac:dyDescent="0.2">
      <c r="E48" s="321"/>
      <c r="F48" s="322"/>
      <c r="G48" s="322"/>
      <c r="H48" s="323"/>
      <c r="I48" s="327"/>
    </row>
    <row r="49" spans="2:9" x14ac:dyDescent="0.2">
      <c r="B49" s="308"/>
      <c r="C49" s="308"/>
      <c r="E49" s="321"/>
      <c r="F49" s="322"/>
      <c r="G49" s="322"/>
      <c r="H49" s="323"/>
      <c r="I49" s="327"/>
    </row>
    <row r="50" spans="2:9" x14ac:dyDescent="0.2">
      <c r="B50" s="326"/>
      <c r="C50" s="326"/>
      <c r="E50" s="321"/>
      <c r="F50" s="322"/>
      <c r="G50" s="322"/>
      <c r="H50" s="323"/>
      <c r="I50" s="327"/>
    </row>
    <row r="51" spans="2:9" x14ac:dyDescent="0.2">
      <c r="B51" s="326"/>
      <c r="C51" s="326"/>
      <c r="E51" s="321"/>
      <c r="F51" s="322"/>
      <c r="G51" s="322"/>
      <c r="H51" s="323"/>
      <c r="I51" s="327"/>
    </row>
    <row r="52" spans="2:9" x14ac:dyDescent="0.2">
      <c r="B52" s="326"/>
      <c r="C52" s="326"/>
      <c r="E52" s="321"/>
      <c r="F52" s="322"/>
      <c r="G52" s="322"/>
      <c r="H52" s="323"/>
      <c r="I52" s="327"/>
    </row>
    <row r="53" spans="2:9" x14ac:dyDescent="0.2">
      <c r="B53" s="326"/>
      <c r="C53" s="326"/>
      <c r="E53" s="321"/>
      <c r="F53" s="322"/>
      <c r="G53" s="322"/>
      <c r="H53" s="323"/>
      <c r="I53" s="327"/>
    </row>
    <row r="54" spans="2:9" x14ac:dyDescent="0.2">
      <c r="B54" s="326"/>
      <c r="C54" s="326"/>
      <c r="E54" s="321"/>
      <c r="F54" s="322"/>
      <c r="G54" s="322"/>
      <c r="H54" s="323"/>
      <c r="I54" s="327"/>
    </row>
    <row r="55" spans="2:9" x14ac:dyDescent="0.2">
      <c r="B55" s="326"/>
      <c r="C55" s="326"/>
      <c r="E55" s="321"/>
      <c r="F55" s="322"/>
      <c r="G55" s="322"/>
      <c r="H55" s="323"/>
      <c r="I55" s="327"/>
    </row>
    <row r="56" spans="2:9" x14ac:dyDescent="0.2">
      <c r="B56" s="326"/>
      <c r="C56" s="326"/>
      <c r="E56" s="321"/>
      <c r="F56" s="322"/>
      <c r="G56" s="322"/>
      <c r="H56" s="323"/>
      <c r="I56" s="327"/>
    </row>
    <row r="57" spans="2:9" s="308" customFormat="1" x14ac:dyDescent="0.2">
      <c r="B57" s="326"/>
      <c r="C57" s="326"/>
      <c r="E57" s="321"/>
      <c r="F57" s="322"/>
      <c r="G57" s="322"/>
      <c r="H57" s="323"/>
      <c r="I57" s="327"/>
    </row>
    <row r="58" spans="2:9" s="326" customFormat="1" x14ac:dyDescent="0.2">
      <c r="E58" s="321"/>
      <c r="F58" s="322"/>
      <c r="G58" s="322"/>
      <c r="H58" s="323"/>
      <c r="I58" s="327"/>
    </row>
    <row r="59" spans="2:9" s="326" customFormat="1" x14ac:dyDescent="0.2">
      <c r="E59" s="321"/>
      <c r="F59" s="322"/>
      <c r="G59" s="322"/>
      <c r="H59" s="323"/>
      <c r="I59" s="327"/>
    </row>
    <row r="60" spans="2:9" s="326" customFormat="1" x14ac:dyDescent="0.2">
      <c r="E60" s="321"/>
      <c r="F60" s="322"/>
      <c r="G60" s="322"/>
      <c r="H60" s="323"/>
      <c r="I60" s="327"/>
    </row>
    <row r="61" spans="2:9" s="326" customFormat="1" x14ac:dyDescent="0.2">
      <c r="E61" s="321"/>
      <c r="F61" s="322"/>
      <c r="G61" s="322"/>
      <c r="H61" s="323"/>
      <c r="I61" s="327"/>
    </row>
    <row r="62" spans="2:9" s="326" customFormat="1" x14ac:dyDescent="0.2">
      <c r="E62" s="321"/>
      <c r="F62" s="322"/>
      <c r="G62" s="322"/>
      <c r="H62" s="323"/>
      <c r="I62" s="327"/>
    </row>
    <row r="63" spans="2:9" s="326" customFormat="1" x14ac:dyDescent="0.2">
      <c r="E63" s="321"/>
      <c r="F63" s="322"/>
      <c r="G63" s="322"/>
      <c r="H63" s="323"/>
      <c r="I63" s="327"/>
    </row>
    <row r="64" spans="2:9" s="326" customFormat="1" x14ac:dyDescent="0.2">
      <c r="E64" s="321"/>
      <c r="F64" s="322"/>
      <c r="G64" s="322"/>
      <c r="H64" s="323"/>
      <c r="I64" s="327"/>
    </row>
    <row r="65" spans="5:9" s="326" customFormat="1" x14ac:dyDescent="0.2">
      <c r="E65" s="321"/>
      <c r="F65" s="322"/>
      <c r="G65" s="322"/>
      <c r="H65" s="323"/>
      <c r="I65" s="327"/>
    </row>
    <row r="66" spans="5:9" s="326" customFormat="1" x14ac:dyDescent="0.2">
      <c r="E66" s="321"/>
      <c r="F66" s="322"/>
      <c r="G66" s="322"/>
      <c r="H66" s="323"/>
      <c r="I66" s="327"/>
    </row>
    <row r="67" spans="5:9" s="326" customFormat="1" x14ac:dyDescent="0.2">
      <c r="E67" s="321"/>
      <c r="F67" s="322"/>
      <c r="G67" s="322"/>
      <c r="H67" s="323"/>
      <c r="I67" s="327"/>
    </row>
    <row r="68" spans="5:9" s="326" customFormat="1" x14ac:dyDescent="0.2">
      <c r="E68" s="321"/>
      <c r="F68" s="322"/>
      <c r="G68" s="322"/>
      <c r="H68" s="323"/>
      <c r="I68" s="327"/>
    </row>
    <row r="69" spans="5:9" s="326" customFormat="1" x14ac:dyDescent="0.2">
      <c r="E69" s="321"/>
      <c r="F69" s="322"/>
      <c r="G69" s="322"/>
      <c r="H69" s="323"/>
      <c r="I69" s="327"/>
    </row>
    <row r="70" spans="5:9" s="326" customFormat="1" x14ac:dyDescent="0.2">
      <c r="E70" s="321"/>
      <c r="F70" s="322"/>
      <c r="G70" s="322"/>
      <c r="H70" s="323"/>
      <c r="I70" s="327"/>
    </row>
    <row r="71" spans="5:9" s="326" customFormat="1" x14ac:dyDescent="0.2">
      <c r="E71" s="321"/>
      <c r="F71" s="322"/>
      <c r="G71" s="322"/>
      <c r="H71" s="323"/>
      <c r="I71" s="327"/>
    </row>
    <row r="72" spans="5:9" s="326" customFormat="1" x14ac:dyDescent="0.2">
      <c r="E72" s="321"/>
      <c r="F72" s="322"/>
      <c r="G72" s="322"/>
      <c r="H72" s="323"/>
      <c r="I72" s="327"/>
    </row>
    <row r="73" spans="5:9" s="326" customFormat="1" x14ac:dyDescent="0.2">
      <c r="E73" s="321"/>
      <c r="F73" s="322"/>
      <c r="G73" s="322"/>
      <c r="H73" s="323"/>
      <c r="I73" s="327"/>
    </row>
    <row r="74" spans="5:9" s="326" customFormat="1" x14ac:dyDescent="0.2">
      <c r="E74" s="321"/>
      <c r="F74" s="322"/>
      <c r="G74" s="322"/>
      <c r="H74" s="323"/>
      <c r="I74" s="327"/>
    </row>
    <row r="75" spans="5:9" s="326" customFormat="1" x14ac:dyDescent="0.2">
      <c r="E75" s="321"/>
      <c r="F75" s="322"/>
      <c r="G75" s="322"/>
      <c r="H75" s="323"/>
      <c r="I75" s="327"/>
    </row>
    <row r="76" spans="5:9" s="326" customFormat="1" x14ac:dyDescent="0.2">
      <c r="E76" s="321"/>
      <c r="F76" s="322"/>
      <c r="G76" s="322"/>
      <c r="H76" s="323"/>
      <c r="I76" s="327"/>
    </row>
    <row r="77" spans="5:9" s="326" customFormat="1" x14ac:dyDescent="0.2">
      <c r="E77" s="321"/>
      <c r="F77" s="322"/>
      <c r="G77" s="322"/>
      <c r="H77" s="323"/>
      <c r="I77" s="327"/>
    </row>
    <row r="78" spans="5:9" s="326" customFormat="1" x14ac:dyDescent="0.2">
      <c r="E78" s="321"/>
      <c r="F78" s="322"/>
      <c r="G78" s="322"/>
      <c r="H78" s="323"/>
      <c r="I78" s="327"/>
    </row>
    <row r="79" spans="5:9" s="326" customFormat="1" x14ac:dyDescent="0.2">
      <c r="E79" s="321"/>
      <c r="F79" s="322"/>
      <c r="G79" s="322"/>
      <c r="H79" s="323"/>
      <c r="I79" s="327"/>
    </row>
    <row r="80" spans="5:9" s="326" customFormat="1" x14ac:dyDescent="0.2">
      <c r="E80" s="321"/>
      <c r="F80" s="322"/>
      <c r="G80" s="322"/>
      <c r="H80" s="323"/>
      <c r="I80" s="327"/>
    </row>
    <row r="81" spans="5:9" s="326" customFormat="1" x14ac:dyDescent="0.2">
      <c r="E81" s="321"/>
      <c r="F81" s="322"/>
      <c r="G81" s="322"/>
      <c r="H81" s="323"/>
      <c r="I81" s="327"/>
    </row>
    <row r="82" spans="5:9" s="326" customFormat="1" x14ac:dyDescent="0.2">
      <c r="E82" s="321"/>
      <c r="F82" s="322"/>
      <c r="G82" s="322"/>
      <c r="H82" s="323"/>
      <c r="I82" s="327"/>
    </row>
    <row r="83" spans="5:9" s="326" customFormat="1" x14ac:dyDescent="0.2">
      <c r="E83" s="321"/>
      <c r="F83" s="322"/>
      <c r="G83" s="322"/>
      <c r="H83" s="323"/>
      <c r="I83" s="327"/>
    </row>
    <row r="84" spans="5:9" s="326" customFormat="1" x14ac:dyDescent="0.2">
      <c r="E84" s="321"/>
      <c r="F84" s="322"/>
      <c r="G84" s="322"/>
      <c r="H84" s="323"/>
      <c r="I84" s="327"/>
    </row>
    <row r="85" spans="5:9" s="326" customFormat="1" x14ac:dyDescent="0.2">
      <c r="E85" s="321"/>
      <c r="F85" s="322"/>
      <c r="G85" s="322"/>
      <c r="H85" s="323"/>
      <c r="I85" s="327"/>
    </row>
    <row r="86" spans="5:9" s="326" customFormat="1" x14ac:dyDescent="0.2">
      <c r="E86" s="321"/>
      <c r="F86" s="322"/>
      <c r="G86" s="322"/>
      <c r="H86" s="323"/>
      <c r="I86" s="327"/>
    </row>
    <row r="87" spans="5:9" s="326" customFormat="1" x14ac:dyDescent="0.2">
      <c r="E87" s="321"/>
      <c r="F87" s="322"/>
      <c r="G87" s="322"/>
      <c r="H87" s="323"/>
      <c r="I87" s="327"/>
    </row>
    <row r="88" spans="5:9" s="326" customFormat="1" x14ac:dyDescent="0.2">
      <c r="E88" s="321"/>
      <c r="F88" s="322"/>
      <c r="G88" s="322"/>
      <c r="H88" s="323"/>
      <c r="I88" s="327"/>
    </row>
    <row r="89" spans="5:9" s="326" customFormat="1" x14ac:dyDescent="0.2">
      <c r="E89" s="321"/>
      <c r="F89" s="322"/>
      <c r="G89" s="322"/>
      <c r="H89" s="323"/>
      <c r="I89" s="327"/>
    </row>
    <row r="90" spans="5:9" s="326" customFormat="1" x14ac:dyDescent="0.2">
      <c r="E90" s="321"/>
      <c r="F90" s="322"/>
      <c r="G90" s="322"/>
      <c r="H90" s="323"/>
      <c r="I90" s="327"/>
    </row>
    <row r="91" spans="5:9" s="326" customFormat="1" x14ac:dyDescent="0.2">
      <c r="E91" s="321"/>
      <c r="F91" s="322"/>
      <c r="G91" s="322"/>
      <c r="H91" s="323"/>
      <c r="I91" s="327"/>
    </row>
    <row r="92" spans="5:9" s="326" customFormat="1" x14ac:dyDescent="0.2">
      <c r="E92" s="321"/>
      <c r="F92" s="322"/>
      <c r="G92" s="322"/>
      <c r="H92" s="323"/>
      <c r="I92" s="327"/>
    </row>
    <row r="93" spans="5:9" s="326" customFormat="1" x14ac:dyDescent="0.2">
      <c r="E93" s="321"/>
      <c r="F93" s="322"/>
      <c r="G93" s="322"/>
      <c r="H93" s="323"/>
      <c r="I93" s="327"/>
    </row>
    <row r="94" spans="5:9" s="326" customFormat="1" x14ac:dyDescent="0.2">
      <c r="E94" s="321"/>
      <c r="F94" s="322"/>
      <c r="G94" s="322"/>
      <c r="H94" s="323"/>
      <c r="I94" s="327"/>
    </row>
    <row r="95" spans="5:9" s="326" customFormat="1" x14ac:dyDescent="0.2">
      <c r="E95" s="321"/>
      <c r="F95" s="322"/>
      <c r="G95" s="322"/>
      <c r="H95" s="323"/>
      <c r="I95" s="327"/>
    </row>
    <row r="96" spans="5:9" s="326" customFormat="1" x14ac:dyDescent="0.2">
      <c r="E96" s="321"/>
      <c r="F96" s="322"/>
      <c r="G96" s="322"/>
      <c r="H96" s="323"/>
      <c r="I96" s="327"/>
    </row>
    <row r="97" spans="5:9" s="326" customFormat="1" x14ac:dyDescent="0.2">
      <c r="E97" s="321"/>
      <c r="F97" s="322"/>
      <c r="G97" s="322"/>
      <c r="H97" s="323"/>
      <c r="I97" s="327"/>
    </row>
    <row r="98" spans="5:9" s="326" customFormat="1" x14ac:dyDescent="0.2">
      <c r="E98" s="321"/>
      <c r="F98" s="322"/>
      <c r="G98" s="322"/>
      <c r="H98" s="323"/>
      <c r="I98" s="327"/>
    </row>
    <row r="99" spans="5:9" s="326" customFormat="1" x14ac:dyDescent="0.2">
      <c r="E99" s="321"/>
      <c r="F99" s="322"/>
      <c r="G99" s="322"/>
      <c r="H99" s="323"/>
      <c r="I99" s="327"/>
    </row>
    <row r="100" spans="5:9" s="326" customFormat="1" x14ac:dyDescent="0.2">
      <c r="E100" s="321"/>
      <c r="F100" s="322"/>
      <c r="G100" s="322"/>
      <c r="H100" s="323"/>
      <c r="I100" s="327"/>
    </row>
    <row r="101" spans="5:9" s="326" customFormat="1" x14ac:dyDescent="0.2">
      <c r="E101" s="321"/>
      <c r="F101" s="322"/>
      <c r="G101" s="322"/>
      <c r="H101" s="323"/>
      <c r="I101" s="327"/>
    </row>
    <row r="102" spans="5:9" s="326" customFormat="1" x14ac:dyDescent="0.2">
      <c r="E102" s="321"/>
      <c r="F102" s="322"/>
      <c r="G102" s="322"/>
      <c r="H102" s="323"/>
      <c r="I102" s="327"/>
    </row>
    <row r="103" spans="5:9" s="326" customFormat="1" x14ac:dyDescent="0.2">
      <c r="E103" s="321"/>
      <c r="F103" s="322"/>
      <c r="G103" s="322"/>
      <c r="H103" s="323"/>
      <c r="I103" s="327"/>
    </row>
    <row r="104" spans="5:9" s="326" customFormat="1" x14ac:dyDescent="0.2">
      <c r="E104" s="321"/>
      <c r="F104" s="322"/>
      <c r="G104" s="322"/>
      <c r="H104" s="323"/>
      <c r="I104" s="327"/>
    </row>
    <row r="105" spans="5:9" s="326" customFormat="1" x14ac:dyDescent="0.2">
      <c r="E105" s="321"/>
      <c r="F105" s="322"/>
      <c r="G105" s="322"/>
      <c r="H105" s="323"/>
      <c r="I105" s="327"/>
    </row>
    <row r="106" spans="5:9" s="326" customFormat="1" x14ac:dyDescent="0.2">
      <c r="E106" s="321"/>
      <c r="F106" s="322"/>
      <c r="G106" s="322"/>
      <c r="H106" s="323"/>
      <c r="I106" s="327"/>
    </row>
    <row r="107" spans="5:9" s="326" customFormat="1" x14ac:dyDescent="0.2">
      <c r="E107" s="321"/>
      <c r="F107" s="322"/>
      <c r="G107" s="322"/>
      <c r="H107" s="323"/>
      <c r="I107" s="327"/>
    </row>
    <row r="108" spans="5:9" s="326" customFormat="1" x14ac:dyDescent="0.2">
      <c r="E108" s="321"/>
      <c r="F108" s="322"/>
      <c r="G108" s="322"/>
      <c r="H108" s="323"/>
      <c r="I108" s="327"/>
    </row>
    <row r="109" spans="5:9" s="326" customFormat="1" x14ac:dyDescent="0.2">
      <c r="E109" s="321"/>
      <c r="F109" s="322"/>
      <c r="G109" s="322"/>
      <c r="H109" s="323"/>
      <c r="I109" s="327"/>
    </row>
    <row r="110" spans="5:9" s="326" customFormat="1" x14ac:dyDescent="0.2">
      <c r="E110" s="321"/>
      <c r="F110" s="322"/>
      <c r="G110" s="322"/>
      <c r="H110" s="323"/>
      <c r="I110" s="327"/>
    </row>
    <row r="111" spans="5:9" s="326" customFormat="1" x14ac:dyDescent="0.2">
      <c r="E111" s="321"/>
      <c r="F111" s="322"/>
      <c r="G111" s="322"/>
      <c r="H111" s="323"/>
      <c r="I111" s="327"/>
    </row>
    <row r="112" spans="5:9" s="326" customFormat="1" x14ac:dyDescent="0.2">
      <c r="E112" s="321"/>
      <c r="F112" s="322"/>
      <c r="G112" s="322"/>
      <c r="H112" s="323"/>
      <c r="I112" s="327"/>
    </row>
    <row r="113" spans="5:9" s="326" customFormat="1" x14ac:dyDescent="0.2">
      <c r="E113" s="321"/>
      <c r="F113" s="322"/>
      <c r="G113" s="322"/>
      <c r="H113" s="323"/>
      <c r="I113" s="327"/>
    </row>
    <row r="114" spans="5:9" s="326" customFormat="1" x14ac:dyDescent="0.2">
      <c r="E114" s="321"/>
      <c r="F114" s="322"/>
      <c r="G114" s="322"/>
      <c r="H114" s="323"/>
      <c r="I114" s="327"/>
    </row>
    <row r="115" spans="5:9" s="326" customFormat="1" x14ac:dyDescent="0.2">
      <c r="E115" s="321"/>
      <c r="F115" s="322"/>
      <c r="G115" s="322"/>
      <c r="H115" s="323"/>
      <c r="I115" s="327"/>
    </row>
    <row r="116" spans="5:9" s="326" customFormat="1" x14ac:dyDescent="0.2">
      <c r="E116" s="321"/>
      <c r="F116" s="322"/>
      <c r="G116" s="322"/>
      <c r="H116" s="323"/>
      <c r="I116" s="327"/>
    </row>
    <row r="117" spans="5:9" s="326" customFormat="1" x14ac:dyDescent="0.2">
      <c r="E117" s="321"/>
      <c r="F117" s="322"/>
      <c r="G117" s="322"/>
      <c r="H117" s="323"/>
      <c r="I117" s="327"/>
    </row>
    <row r="118" spans="5:9" s="326" customFormat="1" x14ac:dyDescent="0.2">
      <c r="E118" s="321"/>
      <c r="F118" s="322"/>
      <c r="G118" s="322"/>
      <c r="H118" s="323"/>
      <c r="I118" s="327"/>
    </row>
    <row r="119" spans="5:9" s="326" customFormat="1" x14ac:dyDescent="0.2">
      <c r="E119" s="321"/>
      <c r="F119" s="322"/>
      <c r="G119" s="322"/>
      <c r="H119" s="323"/>
      <c r="I119" s="327"/>
    </row>
    <row r="120" spans="5:9" s="326" customFormat="1" x14ac:dyDescent="0.2">
      <c r="E120" s="321"/>
      <c r="F120" s="322"/>
      <c r="G120" s="322"/>
      <c r="H120" s="323"/>
      <c r="I120" s="327"/>
    </row>
    <row r="121" spans="5:9" s="326" customFormat="1" x14ac:dyDescent="0.2">
      <c r="E121" s="321"/>
      <c r="F121" s="322"/>
      <c r="G121" s="322"/>
      <c r="H121" s="323"/>
      <c r="I121" s="327"/>
    </row>
    <row r="122" spans="5:9" s="326" customFormat="1" x14ac:dyDescent="0.2">
      <c r="E122" s="321"/>
      <c r="F122" s="322"/>
      <c r="G122" s="322"/>
      <c r="H122" s="323"/>
      <c r="I122" s="327"/>
    </row>
    <row r="123" spans="5:9" s="326" customFormat="1" x14ac:dyDescent="0.2">
      <c r="E123" s="321"/>
      <c r="F123" s="322"/>
      <c r="G123" s="322"/>
      <c r="H123" s="323"/>
      <c r="I123" s="327"/>
    </row>
    <row r="124" spans="5:9" s="326" customFormat="1" x14ac:dyDescent="0.2">
      <c r="E124" s="321"/>
      <c r="F124" s="322"/>
      <c r="G124" s="322"/>
      <c r="H124" s="323"/>
      <c r="I124" s="327"/>
    </row>
    <row r="125" spans="5:9" s="326" customFormat="1" x14ac:dyDescent="0.2">
      <c r="E125" s="321"/>
      <c r="F125" s="322"/>
      <c r="G125" s="322"/>
      <c r="H125" s="323"/>
      <c r="I125" s="327"/>
    </row>
    <row r="126" spans="5:9" s="326" customFormat="1" x14ac:dyDescent="0.2">
      <c r="E126" s="321"/>
      <c r="F126" s="322"/>
      <c r="G126" s="322"/>
      <c r="H126" s="323"/>
      <c r="I126" s="327"/>
    </row>
    <row r="127" spans="5:9" s="326" customFormat="1" x14ac:dyDescent="0.2">
      <c r="E127" s="321"/>
      <c r="F127" s="322"/>
      <c r="G127" s="322"/>
      <c r="H127" s="323"/>
      <c r="I127" s="327"/>
    </row>
    <row r="128" spans="5:9" s="326" customFormat="1" x14ac:dyDescent="0.2">
      <c r="E128" s="321"/>
      <c r="F128" s="322"/>
      <c r="G128" s="322"/>
      <c r="H128" s="323"/>
      <c r="I128" s="327"/>
    </row>
    <row r="129" spans="5:9" s="326" customFormat="1" x14ac:dyDescent="0.2">
      <c r="E129" s="321"/>
      <c r="F129" s="322"/>
      <c r="G129" s="322"/>
      <c r="H129" s="323"/>
      <c r="I129" s="327"/>
    </row>
    <row r="130" spans="5:9" s="326" customFormat="1" x14ac:dyDescent="0.2">
      <c r="E130" s="321"/>
      <c r="F130" s="322"/>
      <c r="G130" s="322"/>
      <c r="H130" s="323"/>
      <c r="I130" s="327"/>
    </row>
    <row r="131" spans="5:9" s="326" customFormat="1" x14ac:dyDescent="0.2">
      <c r="E131" s="321"/>
      <c r="F131" s="322"/>
      <c r="G131" s="322"/>
      <c r="H131" s="323"/>
      <c r="I131" s="327"/>
    </row>
    <row r="132" spans="5:9" s="326" customFormat="1" x14ac:dyDescent="0.2">
      <c r="E132" s="321"/>
      <c r="F132" s="322"/>
      <c r="G132" s="322"/>
      <c r="H132" s="323"/>
      <c r="I132" s="327"/>
    </row>
    <row r="133" spans="5:9" s="326" customFormat="1" x14ac:dyDescent="0.2">
      <c r="E133" s="321"/>
      <c r="F133" s="322"/>
      <c r="G133" s="322"/>
      <c r="H133" s="323"/>
      <c r="I133" s="327"/>
    </row>
    <row r="134" spans="5:9" s="326" customFormat="1" x14ac:dyDescent="0.2">
      <c r="E134" s="321"/>
      <c r="F134" s="322"/>
      <c r="G134" s="322"/>
      <c r="H134" s="323"/>
      <c r="I134" s="327"/>
    </row>
    <row r="135" spans="5:9" s="326" customFormat="1" x14ac:dyDescent="0.2">
      <c r="E135" s="321"/>
      <c r="F135" s="322"/>
      <c r="G135" s="322"/>
      <c r="H135" s="323"/>
      <c r="I135" s="327"/>
    </row>
    <row r="136" spans="5:9" s="326" customFormat="1" x14ac:dyDescent="0.2">
      <c r="E136" s="321"/>
      <c r="F136" s="322"/>
      <c r="G136" s="322"/>
      <c r="H136" s="323"/>
      <c r="I136" s="327"/>
    </row>
    <row r="137" spans="5:9" s="326" customFormat="1" x14ac:dyDescent="0.2">
      <c r="E137" s="321"/>
      <c r="F137" s="322"/>
      <c r="G137" s="322"/>
      <c r="H137" s="323"/>
      <c r="I137" s="327"/>
    </row>
    <row r="138" spans="5:9" s="326" customFormat="1" x14ac:dyDescent="0.2">
      <c r="E138" s="321"/>
      <c r="F138" s="322"/>
      <c r="G138" s="322"/>
      <c r="H138" s="323"/>
      <c r="I138" s="327"/>
    </row>
    <row r="139" spans="5:9" s="326" customFormat="1" x14ac:dyDescent="0.2">
      <c r="E139" s="321"/>
      <c r="F139" s="322"/>
      <c r="G139" s="322"/>
      <c r="H139" s="323"/>
      <c r="I139" s="327"/>
    </row>
    <row r="140" spans="5:9" s="326" customFormat="1" x14ac:dyDescent="0.2">
      <c r="E140" s="321"/>
      <c r="F140" s="322"/>
      <c r="G140" s="322"/>
      <c r="H140" s="323"/>
      <c r="I140" s="327"/>
    </row>
    <row r="141" spans="5:9" s="326" customFormat="1" x14ac:dyDescent="0.2">
      <c r="E141" s="321"/>
      <c r="F141" s="322"/>
      <c r="G141" s="322"/>
      <c r="H141" s="323"/>
      <c r="I141" s="327"/>
    </row>
    <row r="142" spans="5:9" s="326" customFormat="1" x14ac:dyDescent="0.2">
      <c r="E142" s="321"/>
      <c r="F142" s="322"/>
      <c r="G142" s="322"/>
      <c r="H142" s="323"/>
      <c r="I142" s="327"/>
    </row>
    <row r="143" spans="5:9" s="326" customFormat="1" x14ac:dyDescent="0.2">
      <c r="E143" s="321"/>
      <c r="F143" s="322"/>
      <c r="G143" s="322"/>
      <c r="H143" s="323"/>
      <c r="I143" s="327"/>
    </row>
    <row r="144" spans="5:9" s="326" customFormat="1" x14ac:dyDescent="0.2">
      <c r="E144" s="321"/>
      <c r="F144" s="322"/>
      <c r="G144" s="322"/>
      <c r="H144" s="323"/>
      <c r="I144" s="327"/>
    </row>
    <row r="145" spans="5:9" s="326" customFormat="1" x14ac:dyDescent="0.2">
      <c r="E145" s="321"/>
      <c r="F145" s="322"/>
      <c r="G145" s="322"/>
      <c r="H145" s="323"/>
      <c r="I145" s="327"/>
    </row>
    <row r="146" spans="5:9" s="326" customFormat="1" x14ac:dyDescent="0.2">
      <c r="E146" s="321"/>
      <c r="F146" s="322"/>
      <c r="G146" s="322"/>
      <c r="H146" s="323"/>
      <c r="I146" s="327"/>
    </row>
    <row r="147" spans="5:9" s="326" customFormat="1" x14ac:dyDescent="0.2">
      <c r="E147" s="321"/>
      <c r="F147" s="322"/>
      <c r="G147" s="322"/>
      <c r="H147" s="323"/>
      <c r="I147" s="327"/>
    </row>
    <row r="148" spans="5:9" s="326" customFormat="1" x14ac:dyDescent="0.2">
      <c r="E148" s="321"/>
      <c r="F148" s="322"/>
      <c r="G148" s="322"/>
      <c r="H148" s="323"/>
      <c r="I148" s="327"/>
    </row>
    <row r="149" spans="5:9" s="326" customFormat="1" x14ac:dyDescent="0.2">
      <c r="E149" s="321"/>
      <c r="F149" s="322"/>
      <c r="G149" s="322"/>
      <c r="H149" s="323"/>
      <c r="I149" s="327"/>
    </row>
    <row r="150" spans="5:9" s="326" customFormat="1" x14ac:dyDescent="0.2">
      <c r="E150" s="321"/>
      <c r="F150" s="322"/>
      <c r="G150" s="322"/>
      <c r="H150" s="323"/>
      <c r="I150" s="327"/>
    </row>
    <row r="151" spans="5:9" s="326" customFormat="1" x14ac:dyDescent="0.2">
      <c r="E151" s="321"/>
      <c r="F151" s="322"/>
      <c r="G151" s="322"/>
      <c r="H151" s="323"/>
      <c r="I151" s="327"/>
    </row>
    <row r="152" spans="5:9" s="326" customFormat="1" x14ac:dyDescent="0.2">
      <c r="E152" s="321"/>
      <c r="F152" s="322"/>
      <c r="G152" s="322"/>
      <c r="H152" s="323"/>
      <c r="I152" s="327"/>
    </row>
    <row r="153" spans="5:9" s="326" customFormat="1" x14ac:dyDescent="0.2">
      <c r="E153" s="321"/>
      <c r="F153" s="322"/>
      <c r="G153" s="322"/>
      <c r="H153" s="323"/>
      <c r="I153" s="327"/>
    </row>
    <row r="154" spans="5:9" s="326" customFormat="1" x14ac:dyDescent="0.2">
      <c r="E154" s="321"/>
      <c r="F154" s="322"/>
      <c r="G154" s="322"/>
      <c r="H154" s="323"/>
      <c r="I154" s="327"/>
    </row>
    <row r="155" spans="5:9" s="326" customFormat="1" x14ac:dyDescent="0.2">
      <c r="E155" s="321"/>
      <c r="F155" s="322"/>
      <c r="G155" s="322"/>
      <c r="H155" s="323"/>
      <c r="I155" s="327"/>
    </row>
    <row r="156" spans="5:9" s="326" customFormat="1" x14ac:dyDescent="0.2">
      <c r="E156" s="321"/>
      <c r="F156" s="322"/>
      <c r="G156" s="322"/>
      <c r="H156" s="323"/>
      <c r="I156" s="327"/>
    </row>
    <row r="157" spans="5:9" s="326" customFormat="1" x14ac:dyDescent="0.2">
      <c r="E157" s="321"/>
      <c r="F157" s="322"/>
      <c r="G157" s="322"/>
      <c r="H157" s="323"/>
      <c r="I157" s="327"/>
    </row>
    <row r="158" spans="5:9" s="326" customFormat="1" x14ac:dyDescent="0.2">
      <c r="E158" s="321"/>
      <c r="F158" s="322"/>
      <c r="G158" s="322"/>
      <c r="H158" s="323"/>
      <c r="I158" s="327"/>
    </row>
    <row r="159" spans="5:9" s="326" customFormat="1" x14ac:dyDescent="0.2">
      <c r="E159" s="321"/>
      <c r="F159" s="322"/>
      <c r="G159" s="322"/>
      <c r="H159" s="323"/>
      <c r="I159" s="327"/>
    </row>
    <row r="160" spans="5:9" s="326" customFormat="1" x14ac:dyDescent="0.2">
      <c r="E160" s="321"/>
      <c r="F160" s="322"/>
      <c r="G160" s="322"/>
      <c r="H160" s="323"/>
      <c r="I160" s="327"/>
    </row>
    <row r="161" spans="5:9" s="326" customFormat="1" x14ac:dyDescent="0.2">
      <c r="E161" s="321"/>
      <c r="F161" s="322"/>
      <c r="G161" s="322"/>
      <c r="H161" s="323"/>
      <c r="I161" s="327"/>
    </row>
    <row r="162" spans="5:9" s="326" customFormat="1" x14ac:dyDescent="0.2">
      <c r="E162" s="321"/>
      <c r="F162" s="322"/>
      <c r="G162" s="322"/>
      <c r="H162" s="323"/>
      <c r="I162" s="327"/>
    </row>
    <row r="163" spans="5:9" s="326" customFormat="1" x14ac:dyDescent="0.2">
      <c r="E163" s="321"/>
      <c r="F163" s="322"/>
      <c r="G163" s="322"/>
      <c r="H163" s="323"/>
      <c r="I163" s="327"/>
    </row>
    <row r="164" spans="5:9" s="326" customFormat="1" x14ac:dyDescent="0.2">
      <c r="E164" s="321"/>
      <c r="F164" s="322"/>
      <c r="G164" s="322"/>
      <c r="H164" s="323"/>
      <c r="I164" s="327"/>
    </row>
    <row r="165" spans="5:9" s="326" customFormat="1" x14ac:dyDescent="0.2">
      <c r="E165" s="321"/>
      <c r="F165" s="322"/>
      <c r="G165" s="322"/>
      <c r="H165" s="323"/>
      <c r="I165" s="327"/>
    </row>
    <row r="166" spans="5:9" s="326" customFormat="1" x14ac:dyDescent="0.2">
      <c r="E166" s="321"/>
      <c r="F166" s="322"/>
      <c r="G166" s="322"/>
      <c r="H166" s="323"/>
      <c r="I166" s="327"/>
    </row>
    <row r="167" spans="5:9" s="326" customFormat="1" x14ac:dyDescent="0.2">
      <c r="E167" s="321"/>
      <c r="F167" s="322"/>
      <c r="G167" s="322"/>
      <c r="H167" s="323"/>
      <c r="I167" s="327"/>
    </row>
    <row r="168" spans="5:9" s="326" customFormat="1" x14ac:dyDescent="0.2">
      <c r="E168" s="321"/>
      <c r="F168" s="322"/>
      <c r="G168" s="322"/>
      <c r="H168" s="323"/>
      <c r="I168" s="327"/>
    </row>
    <row r="169" spans="5:9" s="326" customFormat="1" x14ac:dyDescent="0.2">
      <c r="E169" s="321"/>
      <c r="F169" s="322"/>
      <c r="G169" s="322"/>
      <c r="H169" s="323"/>
      <c r="I169" s="327"/>
    </row>
    <row r="170" spans="5:9" s="326" customFormat="1" x14ac:dyDescent="0.2">
      <c r="E170" s="321"/>
      <c r="F170" s="322"/>
      <c r="G170" s="322"/>
      <c r="H170" s="323"/>
      <c r="I170" s="327"/>
    </row>
    <row r="171" spans="5:9" s="326" customFormat="1" x14ac:dyDescent="0.2">
      <c r="E171" s="321"/>
      <c r="F171" s="322"/>
      <c r="G171" s="322"/>
      <c r="H171" s="323"/>
      <c r="I171" s="327"/>
    </row>
    <row r="172" spans="5:9" s="326" customFormat="1" x14ac:dyDescent="0.2">
      <c r="E172" s="321"/>
      <c r="F172" s="322"/>
      <c r="G172" s="322"/>
      <c r="H172" s="323"/>
      <c r="I172" s="327"/>
    </row>
    <row r="173" spans="5:9" s="326" customFormat="1" x14ac:dyDescent="0.2">
      <c r="E173" s="321"/>
      <c r="F173" s="322"/>
      <c r="G173" s="322"/>
      <c r="H173" s="323"/>
      <c r="I173" s="327"/>
    </row>
    <row r="174" spans="5:9" s="326" customFormat="1" x14ac:dyDescent="0.2">
      <c r="E174" s="321"/>
      <c r="F174" s="322"/>
      <c r="G174" s="322"/>
      <c r="H174" s="323"/>
      <c r="I174" s="327"/>
    </row>
    <row r="175" spans="5:9" s="326" customFormat="1" x14ac:dyDescent="0.2">
      <c r="E175" s="321"/>
      <c r="F175" s="322"/>
      <c r="G175" s="322"/>
      <c r="H175" s="323"/>
      <c r="I175" s="327"/>
    </row>
    <row r="176" spans="5:9" s="326" customFormat="1" x14ac:dyDescent="0.2">
      <c r="E176" s="321"/>
      <c r="F176" s="322"/>
      <c r="G176" s="322"/>
      <c r="H176" s="323"/>
      <c r="I176" s="327"/>
    </row>
    <row r="177" spans="5:9" s="326" customFormat="1" x14ac:dyDescent="0.2">
      <c r="E177" s="321"/>
      <c r="F177" s="322"/>
      <c r="G177" s="322"/>
      <c r="H177" s="323"/>
      <c r="I177" s="327"/>
    </row>
    <row r="178" spans="5:9" s="326" customFormat="1" x14ac:dyDescent="0.2">
      <c r="E178" s="321"/>
      <c r="F178" s="322"/>
      <c r="G178" s="322"/>
      <c r="H178" s="323"/>
      <c r="I178" s="327"/>
    </row>
    <row r="179" spans="5:9" s="326" customFormat="1" x14ac:dyDescent="0.2">
      <c r="E179" s="321"/>
      <c r="F179" s="322"/>
      <c r="G179" s="322"/>
      <c r="H179" s="323"/>
      <c r="I179" s="327"/>
    </row>
    <row r="180" spans="5:9" s="326" customFormat="1" x14ac:dyDescent="0.2">
      <c r="E180" s="321"/>
      <c r="F180" s="322"/>
      <c r="G180" s="322"/>
      <c r="H180" s="323"/>
      <c r="I180" s="327"/>
    </row>
    <row r="181" spans="5:9" s="326" customFormat="1" x14ac:dyDescent="0.2">
      <c r="E181" s="321"/>
      <c r="F181" s="322"/>
      <c r="G181" s="322"/>
      <c r="H181" s="323"/>
      <c r="I181" s="327"/>
    </row>
    <row r="182" spans="5:9" s="326" customFormat="1" x14ac:dyDescent="0.2">
      <c r="E182" s="321"/>
      <c r="F182" s="322"/>
      <c r="G182" s="322"/>
      <c r="H182" s="323"/>
      <c r="I182" s="327"/>
    </row>
    <row r="183" spans="5:9" s="326" customFormat="1" x14ac:dyDescent="0.2">
      <c r="E183" s="321"/>
      <c r="F183" s="322"/>
      <c r="G183" s="322"/>
      <c r="H183" s="323"/>
      <c r="I183" s="327"/>
    </row>
    <row r="184" spans="5:9" s="326" customFormat="1" x14ac:dyDescent="0.2">
      <c r="E184" s="321"/>
      <c r="F184" s="322"/>
      <c r="G184" s="322"/>
      <c r="H184" s="323"/>
      <c r="I184" s="327"/>
    </row>
    <row r="185" spans="5:9" s="326" customFormat="1" x14ac:dyDescent="0.2">
      <c r="E185" s="321"/>
      <c r="F185" s="322"/>
      <c r="G185" s="322"/>
      <c r="H185" s="323"/>
      <c r="I185" s="327"/>
    </row>
    <row r="186" spans="5:9" s="326" customFormat="1" x14ac:dyDescent="0.2">
      <c r="E186" s="321"/>
      <c r="F186" s="322"/>
      <c r="G186" s="322"/>
      <c r="H186" s="323"/>
      <c r="I186" s="327"/>
    </row>
    <row r="187" spans="5:9" s="326" customFormat="1" x14ac:dyDescent="0.2">
      <c r="E187" s="321"/>
      <c r="F187" s="322"/>
      <c r="G187" s="322"/>
      <c r="H187" s="323"/>
      <c r="I187" s="327"/>
    </row>
    <row r="188" spans="5:9" s="326" customFormat="1" x14ac:dyDescent="0.2">
      <c r="E188" s="321"/>
      <c r="F188" s="322"/>
      <c r="G188" s="322"/>
      <c r="H188" s="323"/>
      <c r="I188" s="327"/>
    </row>
    <row r="189" spans="5:9" s="326" customFormat="1" x14ac:dyDescent="0.2">
      <c r="E189" s="321"/>
      <c r="F189" s="322"/>
      <c r="G189" s="322"/>
      <c r="H189" s="323"/>
      <c r="I189" s="327"/>
    </row>
    <row r="190" spans="5:9" s="326" customFormat="1" x14ac:dyDescent="0.2">
      <c r="E190" s="321"/>
      <c r="F190" s="322"/>
      <c r="G190" s="322"/>
      <c r="H190" s="323"/>
      <c r="I190" s="327"/>
    </row>
    <row r="191" spans="5:9" s="326" customFormat="1" x14ac:dyDescent="0.2">
      <c r="E191" s="321"/>
      <c r="F191" s="322"/>
      <c r="G191" s="322"/>
      <c r="H191" s="323"/>
      <c r="I191" s="327"/>
    </row>
    <row r="192" spans="5:9" s="326" customFormat="1" x14ac:dyDescent="0.2">
      <c r="E192" s="321"/>
      <c r="F192" s="322"/>
      <c r="G192" s="322"/>
      <c r="H192" s="323"/>
      <c r="I192" s="327"/>
    </row>
    <row r="193" spans="5:9" s="326" customFormat="1" x14ac:dyDescent="0.2">
      <c r="E193" s="321"/>
      <c r="F193" s="322"/>
      <c r="G193" s="322"/>
      <c r="H193" s="323"/>
      <c r="I193" s="327"/>
    </row>
    <row r="194" spans="5:9" s="326" customFormat="1" x14ac:dyDescent="0.2">
      <c r="E194" s="321"/>
      <c r="F194" s="322"/>
      <c r="G194" s="322"/>
      <c r="H194" s="323"/>
      <c r="I194" s="327"/>
    </row>
    <row r="195" spans="5:9" s="326" customFormat="1" x14ac:dyDescent="0.2">
      <c r="E195" s="321"/>
      <c r="F195" s="322"/>
      <c r="G195" s="322"/>
      <c r="H195" s="323"/>
      <c r="I195" s="327"/>
    </row>
    <row r="196" spans="5:9" s="326" customFormat="1" x14ac:dyDescent="0.2">
      <c r="E196" s="321"/>
      <c r="F196" s="322"/>
      <c r="G196" s="322"/>
      <c r="H196" s="323"/>
      <c r="I196" s="327"/>
    </row>
    <row r="197" spans="5:9" s="326" customFormat="1" x14ac:dyDescent="0.2">
      <c r="E197" s="321"/>
      <c r="F197" s="322"/>
      <c r="G197" s="322"/>
      <c r="H197" s="323"/>
      <c r="I197" s="327"/>
    </row>
    <row r="198" spans="5:9" s="326" customFormat="1" x14ac:dyDescent="0.2">
      <c r="E198" s="321"/>
      <c r="F198" s="322"/>
      <c r="G198" s="322"/>
      <c r="H198" s="323"/>
      <c r="I198" s="327"/>
    </row>
    <row r="199" spans="5:9" s="326" customFormat="1" x14ac:dyDescent="0.2">
      <c r="E199" s="321"/>
      <c r="F199" s="322"/>
      <c r="G199" s="322"/>
      <c r="H199" s="323"/>
      <c r="I199" s="327"/>
    </row>
    <row r="200" spans="5:9" s="326" customFormat="1" x14ac:dyDescent="0.2">
      <c r="E200" s="321"/>
      <c r="F200" s="322"/>
      <c r="G200" s="322"/>
      <c r="H200" s="323"/>
      <c r="I200" s="327"/>
    </row>
    <row r="201" spans="5:9" s="326" customFormat="1" x14ac:dyDescent="0.2">
      <c r="E201" s="321"/>
      <c r="F201" s="322"/>
      <c r="G201" s="322"/>
      <c r="H201" s="323"/>
      <c r="I201" s="327"/>
    </row>
    <row r="202" spans="5:9" s="326" customFormat="1" x14ac:dyDescent="0.2">
      <c r="E202" s="321"/>
      <c r="F202" s="322"/>
      <c r="G202" s="322"/>
      <c r="H202" s="323"/>
      <c r="I202" s="327"/>
    </row>
    <row r="203" spans="5:9" s="326" customFormat="1" x14ac:dyDescent="0.2">
      <c r="E203" s="321"/>
      <c r="F203" s="322"/>
      <c r="G203" s="322"/>
      <c r="H203" s="323"/>
      <c r="I203" s="327"/>
    </row>
    <row r="204" spans="5:9" s="326" customFormat="1" x14ac:dyDescent="0.2">
      <c r="E204" s="321"/>
      <c r="F204" s="322"/>
      <c r="G204" s="322"/>
      <c r="H204" s="323"/>
      <c r="I204" s="327"/>
    </row>
    <row r="205" spans="5:9" s="326" customFormat="1" x14ac:dyDescent="0.2">
      <c r="E205" s="321"/>
      <c r="F205" s="322"/>
      <c r="G205" s="322"/>
      <c r="H205" s="323"/>
      <c r="I205" s="327"/>
    </row>
    <row r="206" spans="5:9" s="326" customFormat="1" x14ac:dyDescent="0.2">
      <c r="E206" s="321"/>
      <c r="F206" s="322"/>
      <c r="G206" s="322"/>
      <c r="H206" s="323"/>
      <c r="I206" s="327"/>
    </row>
    <row r="207" spans="5:9" s="326" customFormat="1" x14ac:dyDescent="0.2">
      <c r="E207" s="321"/>
      <c r="F207" s="322"/>
      <c r="G207" s="322"/>
      <c r="H207" s="323"/>
      <c r="I207" s="327"/>
    </row>
    <row r="208" spans="5:9" s="326" customFormat="1" x14ac:dyDescent="0.2">
      <c r="E208" s="321"/>
      <c r="F208" s="322"/>
      <c r="G208" s="322"/>
      <c r="H208" s="323"/>
      <c r="I208" s="327"/>
    </row>
    <row r="209" spans="5:9" s="326" customFormat="1" x14ac:dyDescent="0.2">
      <c r="E209" s="321"/>
      <c r="F209" s="322"/>
      <c r="G209" s="322"/>
      <c r="H209" s="323"/>
      <c r="I209" s="327"/>
    </row>
    <row r="210" spans="5:9" s="326" customFormat="1" x14ac:dyDescent="0.2">
      <c r="E210" s="321"/>
      <c r="F210" s="322"/>
      <c r="G210" s="322"/>
      <c r="H210" s="323"/>
      <c r="I210" s="327"/>
    </row>
    <row r="211" spans="5:9" s="326" customFormat="1" x14ac:dyDescent="0.2">
      <c r="E211" s="321"/>
      <c r="F211" s="322"/>
      <c r="G211" s="322"/>
      <c r="H211" s="323"/>
      <c r="I211" s="327"/>
    </row>
    <row r="212" spans="5:9" s="326" customFormat="1" x14ac:dyDescent="0.2">
      <c r="E212" s="321"/>
      <c r="F212" s="322"/>
      <c r="G212" s="322"/>
      <c r="H212" s="323"/>
      <c r="I212" s="327"/>
    </row>
    <row r="213" spans="5:9" s="326" customFormat="1" x14ac:dyDescent="0.2">
      <c r="E213" s="321"/>
      <c r="F213" s="322"/>
      <c r="G213" s="322"/>
      <c r="H213" s="323"/>
      <c r="I213" s="327"/>
    </row>
    <row r="214" spans="5:9" s="326" customFormat="1" x14ac:dyDescent="0.2">
      <c r="E214" s="321"/>
      <c r="F214" s="322"/>
      <c r="G214" s="322"/>
      <c r="H214" s="323"/>
      <c r="I214" s="327"/>
    </row>
    <row r="215" spans="5:9" s="326" customFormat="1" x14ac:dyDescent="0.2">
      <c r="E215" s="321"/>
      <c r="F215" s="322"/>
      <c r="G215" s="322"/>
      <c r="H215" s="323"/>
      <c r="I215" s="327"/>
    </row>
    <row r="216" spans="5:9" s="326" customFormat="1" x14ac:dyDescent="0.2">
      <c r="E216" s="321"/>
      <c r="F216" s="322"/>
      <c r="G216" s="322"/>
      <c r="H216" s="323"/>
      <c r="I216" s="327"/>
    </row>
    <row r="217" spans="5:9" s="326" customFormat="1" x14ac:dyDescent="0.2">
      <c r="E217" s="321"/>
      <c r="F217" s="322"/>
      <c r="G217" s="322"/>
      <c r="H217" s="323"/>
      <c r="I217" s="327"/>
    </row>
    <row r="218" spans="5:9" s="326" customFormat="1" x14ac:dyDescent="0.2">
      <c r="E218" s="321"/>
      <c r="F218" s="322"/>
      <c r="G218" s="322"/>
      <c r="H218" s="323"/>
      <c r="I218" s="327"/>
    </row>
    <row r="219" spans="5:9" s="326" customFormat="1" x14ac:dyDescent="0.2">
      <c r="E219" s="321"/>
      <c r="F219" s="322"/>
      <c r="G219" s="322"/>
      <c r="H219" s="323"/>
      <c r="I219" s="327"/>
    </row>
    <row r="220" spans="5:9" s="326" customFormat="1" x14ac:dyDescent="0.2">
      <c r="E220" s="321"/>
      <c r="F220" s="322"/>
      <c r="G220" s="322"/>
      <c r="H220" s="323"/>
      <c r="I220" s="327"/>
    </row>
    <row r="221" spans="5:9" s="326" customFormat="1" x14ac:dyDescent="0.2">
      <c r="E221" s="321"/>
      <c r="F221" s="322"/>
      <c r="G221" s="322"/>
      <c r="H221" s="323"/>
      <c r="I221" s="327"/>
    </row>
    <row r="222" spans="5:9" s="326" customFormat="1" x14ac:dyDescent="0.2">
      <c r="E222" s="321"/>
      <c r="F222" s="322"/>
      <c r="G222" s="322"/>
      <c r="H222" s="323"/>
      <c r="I222" s="327"/>
    </row>
    <row r="223" spans="5:9" s="326" customFormat="1" x14ac:dyDescent="0.2">
      <c r="E223" s="321"/>
      <c r="F223" s="322"/>
      <c r="G223" s="322"/>
      <c r="H223" s="323"/>
      <c r="I223" s="327"/>
    </row>
    <row r="224" spans="5:9" s="326" customFormat="1" x14ac:dyDescent="0.2">
      <c r="E224" s="321"/>
      <c r="F224" s="322"/>
      <c r="G224" s="322"/>
      <c r="H224" s="323"/>
      <c r="I224" s="327"/>
    </row>
    <row r="225" spans="5:9" s="326" customFormat="1" x14ac:dyDescent="0.2">
      <c r="E225" s="321"/>
      <c r="F225" s="322"/>
      <c r="G225" s="322"/>
      <c r="H225" s="323"/>
      <c r="I225" s="327"/>
    </row>
    <row r="226" spans="5:9" s="326" customFormat="1" x14ac:dyDescent="0.2">
      <c r="E226" s="321"/>
      <c r="F226" s="322"/>
      <c r="G226" s="322"/>
      <c r="H226" s="323"/>
      <c r="I226" s="327"/>
    </row>
    <row r="227" spans="5:9" s="326" customFormat="1" x14ac:dyDescent="0.2">
      <c r="E227" s="321"/>
      <c r="F227" s="322"/>
      <c r="G227" s="322"/>
      <c r="H227" s="323"/>
      <c r="I227" s="327"/>
    </row>
    <row r="228" spans="5:9" s="326" customFormat="1" x14ac:dyDescent="0.2">
      <c r="E228" s="321"/>
      <c r="F228" s="322"/>
      <c r="G228" s="322"/>
      <c r="H228" s="323"/>
      <c r="I228" s="327"/>
    </row>
    <row r="229" spans="5:9" s="326" customFormat="1" x14ac:dyDescent="0.2">
      <c r="E229" s="321"/>
      <c r="F229" s="322"/>
      <c r="G229" s="322"/>
      <c r="H229" s="323"/>
      <c r="I229" s="327"/>
    </row>
    <row r="230" spans="5:9" s="326" customFormat="1" x14ac:dyDescent="0.2">
      <c r="E230" s="321"/>
      <c r="F230" s="322"/>
      <c r="G230" s="322"/>
      <c r="H230" s="323"/>
      <c r="I230" s="327"/>
    </row>
    <row r="231" spans="5:9" s="326" customFormat="1" x14ac:dyDescent="0.2">
      <c r="E231" s="321"/>
      <c r="F231" s="322"/>
      <c r="G231" s="322"/>
      <c r="H231" s="323"/>
      <c r="I231" s="327"/>
    </row>
    <row r="232" spans="5:9" s="326" customFormat="1" x14ac:dyDescent="0.2">
      <c r="E232" s="321"/>
      <c r="F232" s="322"/>
      <c r="G232" s="322"/>
      <c r="H232" s="323"/>
      <c r="I232" s="327"/>
    </row>
    <row r="233" spans="5:9" s="326" customFormat="1" x14ac:dyDescent="0.2">
      <c r="E233" s="321"/>
      <c r="F233" s="322"/>
      <c r="G233" s="322"/>
      <c r="H233" s="323"/>
      <c r="I233" s="327"/>
    </row>
    <row r="234" spans="5:9" s="326" customFormat="1" x14ac:dyDescent="0.2">
      <c r="E234" s="321"/>
      <c r="F234" s="322"/>
      <c r="G234" s="322"/>
      <c r="H234" s="323"/>
      <c r="I234" s="327"/>
    </row>
    <row r="235" spans="5:9" s="326" customFormat="1" x14ac:dyDescent="0.2">
      <c r="E235" s="321"/>
      <c r="F235" s="322"/>
      <c r="G235" s="322"/>
      <c r="H235" s="323"/>
      <c r="I235" s="327"/>
    </row>
    <row r="236" spans="5:9" s="326" customFormat="1" x14ac:dyDescent="0.2">
      <c r="E236" s="321"/>
      <c r="F236" s="322"/>
      <c r="G236" s="322"/>
      <c r="H236" s="323"/>
      <c r="I236" s="327"/>
    </row>
    <row r="237" spans="5:9" s="326" customFormat="1" x14ac:dyDescent="0.2">
      <c r="E237" s="321"/>
      <c r="F237" s="322"/>
      <c r="G237" s="322"/>
      <c r="H237" s="323"/>
      <c r="I237" s="327"/>
    </row>
    <row r="238" spans="5:9" s="326" customFormat="1" x14ac:dyDescent="0.2">
      <c r="E238" s="321"/>
      <c r="F238" s="322"/>
      <c r="G238" s="322"/>
      <c r="H238" s="323"/>
      <c r="I238" s="327"/>
    </row>
    <row r="239" spans="5:9" s="326" customFormat="1" x14ac:dyDescent="0.2">
      <c r="E239" s="321"/>
      <c r="F239" s="322"/>
      <c r="G239" s="322"/>
      <c r="H239" s="323"/>
      <c r="I239" s="327"/>
    </row>
    <row r="240" spans="5:9" s="326" customFormat="1" x14ac:dyDescent="0.2">
      <c r="E240" s="321"/>
      <c r="F240" s="322"/>
      <c r="G240" s="322"/>
      <c r="H240" s="323"/>
      <c r="I240" s="327"/>
    </row>
    <row r="241" spans="5:9" s="326" customFormat="1" x14ac:dyDescent="0.2">
      <c r="E241" s="321"/>
      <c r="F241" s="322"/>
      <c r="G241" s="322"/>
      <c r="H241" s="323"/>
      <c r="I241" s="327"/>
    </row>
    <row r="242" spans="5:9" s="326" customFormat="1" x14ac:dyDescent="0.2">
      <c r="E242" s="321"/>
      <c r="F242" s="322"/>
      <c r="G242" s="322"/>
      <c r="H242" s="323"/>
      <c r="I242" s="327"/>
    </row>
    <row r="243" spans="5:9" s="326" customFormat="1" x14ac:dyDescent="0.2">
      <c r="E243" s="321"/>
      <c r="F243" s="322"/>
      <c r="G243" s="322"/>
      <c r="H243" s="323"/>
      <c r="I243" s="327"/>
    </row>
    <row r="244" spans="5:9" s="326" customFormat="1" x14ac:dyDescent="0.2">
      <c r="E244" s="321"/>
      <c r="F244" s="322"/>
      <c r="G244" s="322"/>
      <c r="H244" s="323"/>
      <c r="I244" s="327"/>
    </row>
    <row r="245" spans="5:9" s="326" customFormat="1" x14ac:dyDescent="0.2">
      <c r="E245" s="321"/>
      <c r="F245" s="322"/>
      <c r="G245" s="322"/>
      <c r="H245" s="323"/>
      <c r="I245" s="327"/>
    </row>
    <row r="246" spans="5:9" s="326" customFormat="1" x14ac:dyDescent="0.2">
      <c r="E246" s="321"/>
      <c r="F246" s="322"/>
      <c r="G246" s="322"/>
      <c r="H246" s="323"/>
      <c r="I246" s="327"/>
    </row>
    <row r="247" spans="5:9" s="326" customFormat="1" x14ac:dyDescent="0.2">
      <c r="E247" s="321"/>
      <c r="F247" s="322"/>
      <c r="G247" s="322"/>
      <c r="H247" s="323"/>
      <c r="I247" s="327"/>
    </row>
    <row r="248" spans="5:9" s="326" customFormat="1" x14ac:dyDescent="0.2">
      <c r="E248" s="321"/>
      <c r="F248" s="322"/>
      <c r="G248" s="322"/>
      <c r="H248" s="323"/>
      <c r="I248" s="327"/>
    </row>
    <row r="249" spans="5:9" s="326" customFormat="1" x14ac:dyDescent="0.2">
      <c r="E249" s="321"/>
      <c r="F249" s="322"/>
      <c r="G249" s="322"/>
      <c r="H249" s="323"/>
      <c r="I249" s="327"/>
    </row>
    <row r="250" spans="5:9" s="326" customFormat="1" x14ac:dyDescent="0.2">
      <c r="E250" s="321"/>
      <c r="F250" s="322"/>
      <c r="G250" s="322"/>
      <c r="H250" s="323"/>
      <c r="I250" s="327"/>
    </row>
    <row r="251" spans="5:9" s="326" customFormat="1" x14ac:dyDescent="0.2">
      <c r="E251" s="321"/>
      <c r="F251" s="322"/>
      <c r="G251" s="322"/>
      <c r="H251" s="323"/>
      <c r="I251" s="327"/>
    </row>
    <row r="252" spans="5:9" s="326" customFormat="1" x14ac:dyDescent="0.2">
      <c r="E252" s="321"/>
      <c r="F252" s="322"/>
      <c r="G252" s="322"/>
      <c r="H252" s="323"/>
      <c r="I252" s="327"/>
    </row>
    <row r="253" spans="5:9" s="326" customFormat="1" x14ac:dyDescent="0.2">
      <c r="E253" s="321"/>
      <c r="F253" s="322"/>
      <c r="G253" s="322"/>
      <c r="H253" s="323"/>
      <c r="I253" s="327"/>
    </row>
    <row r="254" spans="5:9" s="326" customFormat="1" x14ac:dyDescent="0.2">
      <c r="E254" s="321"/>
      <c r="F254" s="322"/>
      <c r="G254" s="322"/>
      <c r="H254" s="323"/>
      <c r="I254" s="327"/>
    </row>
    <row r="255" spans="5:9" s="326" customFormat="1" x14ac:dyDescent="0.2">
      <c r="E255" s="321"/>
      <c r="F255" s="322"/>
      <c r="G255" s="322"/>
      <c r="H255" s="323"/>
      <c r="I255" s="327"/>
    </row>
    <row r="256" spans="5:9" s="326" customFormat="1" x14ac:dyDescent="0.2">
      <c r="E256" s="321"/>
      <c r="F256" s="322"/>
      <c r="G256" s="322"/>
      <c r="H256" s="323"/>
      <c r="I256" s="327"/>
    </row>
    <row r="257" spans="2:9" s="326" customFormat="1" x14ac:dyDescent="0.2">
      <c r="E257" s="321"/>
      <c r="F257" s="322"/>
      <c r="G257" s="322"/>
      <c r="H257" s="323"/>
      <c r="I257" s="327"/>
    </row>
    <row r="258" spans="2:9" s="326" customFormat="1" x14ac:dyDescent="0.2">
      <c r="E258" s="321"/>
      <c r="F258" s="322"/>
      <c r="G258" s="322"/>
      <c r="H258" s="323"/>
      <c r="I258" s="327"/>
    </row>
    <row r="259" spans="2:9" s="326" customFormat="1" x14ac:dyDescent="0.2">
      <c r="E259" s="321"/>
      <c r="F259" s="322"/>
      <c r="G259" s="322"/>
      <c r="H259" s="323"/>
      <c r="I259" s="327"/>
    </row>
    <row r="260" spans="2:9" s="326" customFormat="1" x14ac:dyDescent="0.2">
      <c r="E260" s="321"/>
      <c r="F260" s="322"/>
      <c r="G260" s="322"/>
      <c r="H260" s="323"/>
      <c r="I260" s="327"/>
    </row>
    <row r="261" spans="2:9" s="326" customFormat="1" x14ac:dyDescent="0.2">
      <c r="E261" s="321"/>
      <c r="F261" s="322"/>
      <c r="G261" s="322"/>
      <c r="H261" s="323"/>
      <c r="I261" s="327"/>
    </row>
    <row r="262" spans="2:9" s="326" customFormat="1" x14ac:dyDescent="0.2">
      <c r="E262" s="321"/>
      <c r="F262" s="322"/>
      <c r="G262" s="322"/>
      <c r="H262" s="323"/>
      <c r="I262" s="327"/>
    </row>
    <row r="263" spans="2:9" s="326" customFormat="1" x14ac:dyDescent="0.2">
      <c r="E263" s="321"/>
      <c r="F263" s="322"/>
      <c r="G263" s="322"/>
      <c r="H263" s="323"/>
      <c r="I263" s="327"/>
    </row>
    <row r="264" spans="2:9" s="326" customFormat="1" x14ac:dyDescent="0.2">
      <c r="E264" s="321"/>
      <c r="F264" s="322"/>
      <c r="G264" s="322"/>
      <c r="H264" s="323"/>
      <c r="I264" s="327"/>
    </row>
    <row r="265" spans="2:9" s="326" customFormat="1" x14ac:dyDescent="0.2">
      <c r="E265" s="321"/>
      <c r="F265" s="322"/>
      <c r="G265" s="322"/>
      <c r="H265" s="323"/>
      <c r="I265" s="327"/>
    </row>
    <row r="266" spans="2:9" s="326" customFormat="1" x14ac:dyDescent="0.2">
      <c r="E266" s="321"/>
      <c r="F266" s="322"/>
      <c r="G266" s="322"/>
      <c r="H266" s="323"/>
      <c r="I266" s="327"/>
    </row>
    <row r="267" spans="2:9" s="326" customFormat="1" x14ac:dyDescent="0.2">
      <c r="B267" s="305"/>
      <c r="C267" s="305"/>
      <c r="E267" s="321"/>
      <c r="F267" s="322"/>
      <c r="G267" s="322"/>
      <c r="H267" s="323"/>
      <c r="I267" s="327"/>
    </row>
    <row r="268" spans="2:9" s="326" customFormat="1" x14ac:dyDescent="0.2">
      <c r="B268" s="305"/>
      <c r="C268" s="305"/>
      <c r="E268" s="321"/>
      <c r="F268" s="322"/>
      <c r="G268" s="322"/>
      <c r="H268" s="323"/>
      <c r="I268" s="327"/>
    </row>
    <row r="269" spans="2:9" s="326" customFormat="1" x14ac:dyDescent="0.2">
      <c r="B269" s="305"/>
      <c r="C269" s="305"/>
      <c r="E269" s="321"/>
      <c r="F269" s="322"/>
      <c r="G269" s="322"/>
      <c r="H269" s="323"/>
      <c r="I269" s="327"/>
    </row>
    <row r="270" spans="2:9" s="326" customFormat="1" x14ac:dyDescent="0.2">
      <c r="B270" s="305"/>
      <c r="C270" s="305"/>
      <c r="E270" s="321"/>
      <c r="F270" s="322"/>
      <c r="G270" s="322"/>
      <c r="H270" s="323"/>
      <c r="I270" s="327"/>
    </row>
    <row r="271" spans="2:9" s="326" customFormat="1" ht="12" thickBot="1" x14ac:dyDescent="0.25">
      <c r="B271" s="305"/>
      <c r="C271" s="305"/>
      <c r="E271" s="328"/>
      <c r="F271" s="329"/>
      <c r="G271" s="329"/>
      <c r="H271" s="330"/>
      <c r="I271" s="327"/>
    </row>
    <row r="272" spans="2:9" x14ac:dyDescent="0.2">
      <c r="E272" s="331"/>
    </row>
    <row r="273" spans="5:5" x14ac:dyDescent="0.2">
      <c r="E273" s="331"/>
    </row>
    <row r="274" spans="5:5" x14ac:dyDescent="0.2">
      <c r="E274" s="331"/>
    </row>
    <row r="275" spans="5:5" x14ac:dyDescent="0.2">
      <c r="E275" s="331"/>
    </row>
    <row r="276" spans="5:5" x14ac:dyDescent="0.2">
      <c r="E276" s="331"/>
    </row>
    <row r="277" spans="5:5" x14ac:dyDescent="0.2">
      <c r="E277" s="331"/>
    </row>
    <row r="278" spans="5:5" x14ac:dyDescent="0.2">
      <c r="E278" s="331"/>
    </row>
    <row r="279" spans="5:5" x14ac:dyDescent="0.2">
      <c r="E279" s="331"/>
    </row>
    <row r="280" spans="5:5" x14ac:dyDescent="0.2">
      <c r="E280" s="331"/>
    </row>
    <row r="281" spans="5:5" x14ac:dyDescent="0.2">
      <c r="E281" s="331"/>
    </row>
    <row r="282" spans="5:5" x14ac:dyDescent="0.2">
      <c r="E282" s="331"/>
    </row>
    <row r="283" spans="5:5" x14ac:dyDescent="0.2">
      <c r="E283" s="331"/>
    </row>
    <row r="284" spans="5:5" x14ac:dyDescent="0.2">
      <c r="E284" s="331"/>
    </row>
    <row r="285" spans="5:5" x14ac:dyDescent="0.2">
      <c r="E285" s="331"/>
    </row>
    <row r="286" spans="5:5" x14ac:dyDescent="0.2">
      <c r="E286" s="331"/>
    </row>
    <row r="287" spans="5:5" x14ac:dyDescent="0.2">
      <c r="E287" s="331"/>
    </row>
    <row r="288" spans="5:5" x14ac:dyDescent="0.2">
      <c r="E288" s="331"/>
    </row>
    <row r="289" spans="5:5" x14ac:dyDescent="0.2">
      <c r="E289" s="331"/>
    </row>
    <row r="290" spans="5:5" x14ac:dyDescent="0.2">
      <c r="E290" s="331"/>
    </row>
    <row r="291" spans="5:5" x14ac:dyDescent="0.2">
      <c r="E291" s="331"/>
    </row>
    <row r="292" spans="5:5" x14ac:dyDescent="0.2">
      <c r="E292" s="331"/>
    </row>
    <row r="293" spans="5:5" x14ac:dyDescent="0.2">
      <c r="E293" s="331"/>
    </row>
    <row r="294" spans="5:5" x14ac:dyDescent="0.2">
      <c r="E294" s="331"/>
    </row>
    <row r="295" spans="5:5" x14ac:dyDescent="0.2">
      <c r="E295" s="331"/>
    </row>
    <row r="296" spans="5:5" x14ac:dyDescent="0.2">
      <c r="E296" s="331"/>
    </row>
    <row r="297" spans="5:5" x14ac:dyDescent="0.2">
      <c r="E297" s="331"/>
    </row>
    <row r="298" spans="5:5" x14ac:dyDescent="0.2">
      <c r="E298" s="331"/>
    </row>
    <row r="299" spans="5:5" x14ac:dyDescent="0.2">
      <c r="E299" s="331"/>
    </row>
    <row r="300" spans="5:5" x14ac:dyDescent="0.2">
      <c r="E300" s="331"/>
    </row>
    <row r="301" spans="5:5" x14ac:dyDescent="0.2">
      <c r="E301" s="331"/>
    </row>
    <row r="302" spans="5:5" x14ac:dyDescent="0.2">
      <c r="E302" s="331"/>
    </row>
    <row r="303" spans="5:5" x14ac:dyDescent="0.2">
      <c r="E303" s="331"/>
    </row>
    <row r="304" spans="5:5" x14ac:dyDescent="0.2">
      <c r="E304" s="331"/>
    </row>
    <row r="305" spans="5:5" x14ac:dyDescent="0.2">
      <c r="E305" s="331"/>
    </row>
    <row r="306" spans="5:5" x14ac:dyDescent="0.2">
      <c r="E306" s="331"/>
    </row>
    <row r="307" spans="5:5" x14ac:dyDescent="0.2">
      <c r="E307" s="331"/>
    </row>
    <row r="308" spans="5:5" x14ac:dyDescent="0.2">
      <c r="E308" s="331"/>
    </row>
    <row r="309" spans="5:5" x14ac:dyDescent="0.2">
      <c r="E309" s="331"/>
    </row>
    <row r="310" spans="5:5" x14ac:dyDescent="0.2">
      <c r="E310" s="331"/>
    </row>
    <row r="311" spans="5:5" x14ac:dyDescent="0.2">
      <c r="E311" s="331"/>
    </row>
    <row r="312" spans="5:5" x14ac:dyDescent="0.2">
      <c r="E312" s="331"/>
    </row>
    <row r="313" spans="5:5" x14ac:dyDescent="0.2">
      <c r="E313" s="331"/>
    </row>
    <row r="314" spans="5:5" x14ac:dyDescent="0.2">
      <c r="E314" s="331"/>
    </row>
    <row r="315" spans="5:5" x14ac:dyDescent="0.2">
      <c r="E315" s="331"/>
    </row>
    <row r="316" spans="5:5" x14ac:dyDescent="0.2">
      <c r="E316" s="331"/>
    </row>
    <row r="317" spans="5:5" x14ac:dyDescent="0.2">
      <c r="E317" s="331"/>
    </row>
    <row r="318" spans="5:5" x14ac:dyDescent="0.2">
      <c r="E318" s="331"/>
    </row>
    <row r="319" spans="5:5" x14ac:dyDescent="0.2">
      <c r="E319" s="331"/>
    </row>
    <row r="320" spans="5:5" x14ac:dyDescent="0.2">
      <c r="E320" s="331"/>
    </row>
    <row r="321" spans="5:5" x14ac:dyDescent="0.2">
      <c r="E321" s="331"/>
    </row>
    <row r="322" spans="5:5" x14ac:dyDescent="0.2">
      <c r="E322" s="331"/>
    </row>
    <row r="323" spans="5:5" x14ac:dyDescent="0.2">
      <c r="E323" s="331"/>
    </row>
    <row r="324" spans="5:5" x14ac:dyDescent="0.2">
      <c r="E324" s="331"/>
    </row>
    <row r="325" spans="5:5" x14ac:dyDescent="0.2">
      <c r="E325" s="331"/>
    </row>
    <row r="326" spans="5:5" x14ac:dyDescent="0.2">
      <c r="E326" s="331"/>
    </row>
    <row r="327" spans="5:5" x14ac:dyDescent="0.2">
      <c r="E327" s="331"/>
    </row>
    <row r="328" spans="5:5" x14ac:dyDescent="0.2">
      <c r="E328" s="331"/>
    </row>
    <row r="329" spans="5:5" x14ac:dyDescent="0.2">
      <c r="E329" s="331"/>
    </row>
    <row r="330" spans="5:5" x14ac:dyDescent="0.2">
      <c r="E330" s="331"/>
    </row>
    <row r="331" spans="5:5" x14ac:dyDescent="0.2">
      <c r="E331" s="331"/>
    </row>
    <row r="332" spans="5:5" x14ac:dyDescent="0.2">
      <c r="E332" s="331"/>
    </row>
    <row r="333" spans="5:5" x14ac:dyDescent="0.2">
      <c r="E333" s="331"/>
    </row>
    <row r="334" spans="5:5" x14ac:dyDescent="0.2">
      <c r="E334" s="331"/>
    </row>
    <row r="335" spans="5:5" x14ac:dyDescent="0.2">
      <c r="E335" s="331"/>
    </row>
    <row r="336" spans="5:5" x14ac:dyDescent="0.2">
      <c r="E336" s="331"/>
    </row>
    <row r="337" spans="5:5" x14ac:dyDescent="0.2">
      <c r="E337" s="331"/>
    </row>
    <row r="338" spans="5:5" x14ac:dyDescent="0.2">
      <c r="E338" s="331"/>
    </row>
    <row r="339" spans="5:5" x14ac:dyDescent="0.2">
      <c r="E339" s="331"/>
    </row>
    <row r="340" spans="5:5" x14ac:dyDescent="0.2">
      <c r="E340" s="331"/>
    </row>
    <row r="341" spans="5:5" x14ac:dyDescent="0.2">
      <c r="E341" s="331"/>
    </row>
    <row r="342" spans="5:5" x14ac:dyDescent="0.2">
      <c r="E342" s="331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42"/>
  <sheetViews>
    <sheetView topLeftCell="J1" workbookViewId="0">
      <selection activeCell="J1" sqref="J1"/>
    </sheetView>
  </sheetViews>
  <sheetFormatPr defaultRowHeight="11.25" outlineLevelCol="1" x14ac:dyDescent="0.2"/>
  <cols>
    <col min="1" max="2" width="2.7109375" style="79" hidden="1" customWidth="1" outlineLevel="1"/>
    <col min="3" max="4" width="4" style="79" hidden="1" customWidth="1" outlineLevel="1"/>
    <col min="5" max="5" width="16.7109375" style="79" hidden="1" customWidth="1" outlineLevel="1"/>
    <col min="6" max="6" width="21.42578125" style="1" hidden="1" customWidth="1" outlineLevel="1"/>
    <col min="7" max="7" width="85.5703125" style="79" hidden="1" customWidth="1" outlineLevel="1"/>
    <col min="8" max="8" width="2.7109375" style="79" hidden="1" customWidth="1" outlineLevel="1" collapsed="1"/>
    <col min="9" max="9" width="2.7109375" style="79" hidden="1" customWidth="1" outlineLevel="1"/>
    <col min="10" max="10" width="2.7109375" style="79" customWidth="1" collapsed="1"/>
    <col min="11" max="11" width="9.28515625" style="79" bestFit="1" customWidth="1"/>
    <col min="12" max="12" width="13.5703125" style="79" bestFit="1" customWidth="1"/>
    <col min="13" max="15" width="6" style="79" customWidth="1"/>
    <col min="16" max="16" width="10.140625" style="79" customWidth="1"/>
    <col min="17" max="17" width="7.7109375" style="79" bestFit="1" customWidth="1"/>
    <col min="18" max="18" width="2.7109375" style="79" customWidth="1"/>
    <col min="19" max="19" width="5.85546875" style="79" bestFit="1" customWidth="1"/>
    <col min="20" max="20" width="2.7109375" style="79" customWidth="1"/>
    <col min="21" max="21" width="7.7109375" style="79" bestFit="1" customWidth="1"/>
    <col min="22" max="22" width="7" style="79" bestFit="1" customWidth="1"/>
    <col min="23" max="23" width="2.7109375" style="79" customWidth="1"/>
    <col min="24" max="16384" width="9.140625" style="79"/>
  </cols>
  <sheetData>
    <row r="1" spans="1:24" x14ac:dyDescent="0.2">
      <c r="J1" s="147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2"/>
      <c r="X1" s="290"/>
    </row>
    <row r="2" spans="1:24" ht="12" thickBot="1" x14ac:dyDescent="0.25">
      <c r="J2" s="111"/>
      <c r="K2" s="146"/>
      <c r="L2" s="110" t="s">
        <v>165</v>
      </c>
      <c r="M2" s="146"/>
      <c r="N2" s="146"/>
      <c r="O2" s="146"/>
      <c r="P2" s="146"/>
      <c r="Q2" s="146"/>
      <c r="R2" s="88"/>
      <c r="S2" s="88"/>
      <c r="T2" s="88"/>
      <c r="U2" s="88"/>
      <c r="V2" s="146"/>
      <c r="W2" s="109"/>
      <c r="X2" s="290"/>
    </row>
    <row r="3" spans="1:24" x14ac:dyDescent="0.2">
      <c r="A3" s="78"/>
      <c r="B3" s="77"/>
      <c r="C3" s="77"/>
      <c r="D3" s="77"/>
      <c r="E3" s="67"/>
      <c r="F3" s="292"/>
      <c r="G3" s="67"/>
      <c r="H3" s="76"/>
      <c r="J3" s="93"/>
      <c r="K3" s="146"/>
      <c r="L3" s="146"/>
      <c r="M3" s="146"/>
      <c r="N3" s="146"/>
      <c r="O3" s="146"/>
      <c r="P3" s="146"/>
      <c r="Q3" s="146"/>
      <c r="R3" s="88"/>
      <c r="S3" s="88"/>
      <c r="T3" s="88"/>
      <c r="U3" s="146"/>
      <c r="V3" s="107">
        <f>_xll.ohTrigger(V5:V23)</f>
        <v>3</v>
      </c>
      <c r="W3" s="84"/>
      <c r="X3" s="290"/>
    </row>
    <row r="4" spans="1:24" ht="22.5" x14ac:dyDescent="0.2">
      <c r="A4" s="43"/>
      <c r="B4" s="22"/>
      <c r="C4" s="22"/>
      <c r="D4" s="75"/>
      <c r="E4" s="287" t="str">
        <f>Currency&amp;"_010_"&amp;"OIS.xml"</f>
        <v>HKD_010_OIS.xml</v>
      </c>
      <c r="F4" s="302">
        <f ca="1">IF(Serialize,_xll.ohObjectSave(_xll.ohPack(F5:F23),SerializationPath&amp;E4,FileOverwrite,,Serialize),"---")</f>
        <v>19</v>
      </c>
      <c r="G4" s="289" t="str">
        <f ca="1">_xll.ohRangeRetrieveError(F4)</f>
        <v/>
      </c>
      <c r="H4" s="225" t="s">
        <v>181</v>
      </c>
      <c r="J4" s="93"/>
      <c r="K4" s="145"/>
      <c r="L4" s="106" t="str">
        <f>_xll.RData(L5:L23,M4:P4,,ReutersRtMode,,M5)</f>
        <v>Updated at 12:25:54</v>
      </c>
      <c r="M4" s="142" t="s">
        <v>160</v>
      </c>
      <c r="N4" s="142" t="s">
        <v>145</v>
      </c>
      <c r="O4" s="142" t="s">
        <v>144</v>
      </c>
      <c r="P4" s="142" t="s">
        <v>159</v>
      </c>
      <c r="Q4" s="102" t="s">
        <v>158</v>
      </c>
      <c r="R4" s="88"/>
      <c r="S4" s="104" t="s">
        <v>139</v>
      </c>
      <c r="T4" s="88"/>
      <c r="U4" s="221" t="s">
        <v>137</v>
      </c>
      <c r="V4" s="187" t="s">
        <v>136</v>
      </c>
      <c r="W4" s="84"/>
      <c r="X4" s="290"/>
    </row>
    <row r="5" spans="1:24" x14ac:dyDescent="0.2">
      <c r="A5" s="43"/>
      <c r="B5" s="70"/>
      <c r="C5" s="70" t="s">
        <v>106</v>
      </c>
      <c r="D5" s="303" t="s">
        <v>117</v>
      </c>
      <c r="E5" s="304" t="str">
        <f t="shared" ref="E5:E23" si="0">Currency&amp;$B5&amp;$C5&amp;$D5&amp;QuoteSuffix</f>
        <v>HKDOISSW_Quote</v>
      </c>
      <c r="F5" s="304" t="str">
        <f>_xll.qlSimpleQuote(Currency&amp;$B5&amp;$C5&amp;$D5&amp;QuoteSuffix,,RateTickValue,Permanent,Trigger,ObjectOverwrite)</f>
        <v>HKDOISSW_Quote#0001</v>
      </c>
      <c r="G5" s="291" t="str">
        <f>_xll.ohRangeRetrieveError(F5)</f>
        <v/>
      </c>
      <c r="H5" s="38"/>
      <c r="J5" s="93"/>
      <c r="K5" s="92" t="str">
        <f t="shared" ref="K5:K23" si="1">Currency&amp;D5&amp;C5</f>
        <v>HKDSWOIS</v>
      </c>
      <c r="L5" s="126" t="str">
        <f t="shared" ref="L5:L23" si="2">K5&amp;"="&amp;VLOOKUP(Contributor,ContributorTable,2,FALSE)</f>
        <v>HKDSWOIS=ICHK</v>
      </c>
      <c r="M5" s="95" t="s">
        <v>206</v>
      </c>
      <c r="N5" s="95" t="s">
        <v>206</v>
      </c>
      <c r="O5" s="95" t="s">
        <v>206</v>
      </c>
      <c r="P5" s="95" t="s">
        <v>206</v>
      </c>
      <c r="Q5" s="90" t="e">
        <f t="shared" ref="Q5:Q23" si="3">AVERAGE($M5,$N5)</f>
        <v>#DIV/0!</v>
      </c>
      <c r="R5" s="88"/>
      <c r="S5" s="100" t="e">
        <v>#DIV/0!</v>
      </c>
      <c r="T5" s="88"/>
      <c r="U5" s="167" t="e">
        <f t="array" ref="U5:U23">QuoteLive</f>
        <v>#DIV/0!</v>
      </c>
      <c r="V5" s="98" t="e">
        <f>_xll.qlSimpleQuoteSetValue(E5,$U5/100,ISERROR(F5))</f>
        <v>#NUM!</v>
      </c>
      <c r="W5" s="84"/>
      <c r="X5" s="290"/>
    </row>
    <row r="6" spans="1:24" x14ac:dyDescent="0.2">
      <c r="A6" s="43"/>
      <c r="B6" s="70"/>
      <c r="C6" s="70" t="s">
        <v>106</v>
      </c>
      <c r="D6" s="303" t="s">
        <v>116</v>
      </c>
      <c r="E6" s="304" t="str">
        <f t="shared" si="0"/>
        <v>HKDOIS2W_Quote</v>
      </c>
      <c r="F6" s="304" t="str">
        <f>_xll.qlSimpleQuote(Currency&amp;$B6&amp;$C6&amp;$D6&amp;QuoteSuffix,,RateTickValue,Permanent,Trigger,ObjectOverwrite)</f>
        <v>HKDOIS2W_Quote#0001</v>
      </c>
      <c r="G6" s="291" t="str">
        <f>_xll.ohRangeRetrieveError(F6)</f>
        <v/>
      </c>
      <c r="H6" s="38"/>
      <c r="J6" s="93"/>
      <c r="K6" s="92" t="str">
        <f t="shared" si="1"/>
        <v>HKD2WOIS</v>
      </c>
      <c r="L6" s="126" t="str">
        <f t="shared" si="2"/>
        <v>HKD2WOIS=ICHK</v>
      </c>
      <c r="M6" s="95" t="s">
        <v>206</v>
      </c>
      <c r="N6" s="95" t="s">
        <v>206</v>
      </c>
      <c r="O6" s="95" t="s">
        <v>206</v>
      </c>
      <c r="P6" s="95" t="s">
        <v>206</v>
      </c>
      <c r="Q6" s="90" t="e">
        <f t="shared" si="3"/>
        <v>#DIV/0!</v>
      </c>
      <c r="R6" s="88"/>
      <c r="S6" s="97" t="e">
        <v>#DIV/0!</v>
      </c>
      <c r="T6" s="88"/>
      <c r="U6" s="156" t="e">
        <v>#DIV/0!</v>
      </c>
      <c r="V6" s="94" t="e">
        <f>_xll.qlSimpleQuoteSetValue(E6,$U6/100,ISERROR(F6))</f>
        <v>#NUM!</v>
      </c>
      <c r="W6" s="84"/>
      <c r="X6" s="290"/>
    </row>
    <row r="7" spans="1:24" x14ac:dyDescent="0.2">
      <c r="A7" s="43"/>
      <c r="B7" s="70"/>
      <c r="C7" s="70" t="s">
        <v>106</v>
      </c>
      <c r="D7" s="303" t="s">
        <v>115</v>
      </c>
      <c r="E7" s="304" t="str">
        <f t="shared" si="0"/>
        <v>HKDOIS3W_Quote</v>
      </c>
      <c r="F7" s="304" t="str">
        <f>_xll.qlSimpleQuote(Currency&amp;$B7&amp;$C7&amp;$D7&amp;QuoteSuffix,,RateTickValue,Permanent,Trigger,ObjectOverwrite)</f>
        <v>HKDOIS3W_Quote#0001</v>
      </c>
      <c r="G7" s="291" t="str">
        <f>_xll.ohRangeRetrieveError(F7)</f>
        <v/>
      </c>
      <c r="H7" s="38"/>
      <c r="J7" s="93"/>
      <c r="K7" s="92" t="str">
        <f t="shared" si="1"/>
        <v>HKD3WOIS</v>
      </c>
      <c r="L7" s="126" t="str">
        <f t="shared" si="2"/>
        <v>HKD3WOIS=ICHK</v>
      </c>
      <c r="M7" s="95" t="s">
        <v>206</v>
      </c>
      <c r="N7" s="95" t="s">
        <v>206</v>
      </c>
      <c r="O7" s="95" t="s">
        <v>206</v>
      </c>
      <c r="P7" s="95" t="s">
        <v>206</v>
      </c>
      <c r="Q7" s="90" t="e">
        <f t="shared" si="3"/>
        <v>#DIV/0!</v>
      </c>
      <c r="R7" s="88"/>
      <c r="S7" s="97" t="e">
        <v>#DIV/0!</v>
      </c>
      <c r="T7" s="88"/>
      <c r="U7" s="156" t="e">
        <v>#DIV/0!</v>
      </c>
      <c r="V7" s="94" t="e">
        <f>_xll.qlSimpleQuoteSetValue(E7,$U7/100,ISERROR(F7))</f>
        <v>#NUM!</v>
      </c>
      <c r="W7" s="84"/>
      <c r="X7" s="290"/>
    </row>
    <row r="8" spans="1:24" x14ac:dyDescent="0.2">
      <c r="A8" s="43"/>
      <c r="B8" s="70"/>
      <c r="C8" s="70" t="s">
        <v>106</v>
      </c>
      <c r="D8" s="303" t="s">
        <v>103</v>
      </c>
      <c r="E8" s="304" t="str">
        <f t="shared" si="0"/>
        <v>HKDOIS1M_Quote</v>
      </c>
      <c r="F8" s="304" t="str">
        <f>_xll.qlSimpleQuote(Currency&amp;$B8&amp;$C8&amp;$D8&amp;QuoteSuffix,,RateTickValue,Permanent,Trigger,ObjectOverwrite)</f>
        <v>HKDOIS1M_Quote#0001</v>
      </c>
      <c r="G8" s="291" t="str">
        <f>_xll.ohRangeRetrieveError(F8)</f>
        <v/>
      </c>
      <c r="H8" s="38"/>
      <c r="J8" s="93"/>
      <c r="K8" s="92" t="str">
        <f t="shared" si="1"/>
        <v>HKD1MOIS</v>
      </c>
      <c r="L8" s="126" t="str">
        <f t="shared" si="2"/>
        <v>HKD1MOIS=ICHK</v>
      </c>
      <c r="M8" s="95">
        <v>0</v>
      </c>
      <c r="N8" s="95">
        <v>0.1</v>
      </c>
      <c r="O8" s="95">
        <v>0</v>
      </c>
      <c r="P8" s="95">
        <v>0</v>
      </c>
      <c r="Q8" s="90">
        <f t="shared" si="3"/>
        <v>0.05</v>
      </c>
      <c r="R8" s="88"/>
      <c r="S8" s="97">
        <v>0.05</v>
      </c>
      <c r="T8" s="88"/>
      <c r="U8" s="156">
        <v>0.05</v>
      </c>
      <c r="V8" s="94" t="e">
        <f>_xll.qlSimpleQuoteSetValue(E8,$U8/100,ISERROR(F8))</f>
        <v>#N/A</v>
      </c>
      <c r="W8" s="84"/>
      <c r="X8" s="290"/>
    </row>
    <row r="9" spans="1:24" x14ac:dyDescent="0.2">
      <c r="A9" s="43"/>
      <c r="B9" s="70"/>
      <c r="C9" s="70" t="s">
        <v>106</v>
      </c>
      <c r="D9" s="303" t="s">
        <v>114</v>
      </c>
      <c r="E9" s="304" t="str">
        <f t="shared" si="0"/>
        <v>HKDOIS2M_Quote</v>
      </c>
      <c r="F9" s="304" t="str">
        <f>_xll.qlSimpleQuote(Currency&amp;$B9&amp;$C9&amp;$D9&amp;QuoteSuffix,,RateTickValue,Permanent,Trigger,ObjectOverwrite)</f>
        <v>HKDOIS2M_Quote#0001</v>
      </c>
      <c r="G9" s="291" t="str">
        <f>_xll.ohRangeRetrieveError(F9)</f>
        <v/>
      </c>
      <c r="H9" s="38"/>
      <c r="J9" s="93"/>
      <c r="K9" s="92" t="str">
        <f t="shared" si="1"/>
        <v>HKD2MOIS</v>
      </c>
      <c r="L9" s="126" t="str">
        <f t="shared" si="2"/>
        <v>HKD2MOIS=ICHK</v>
      </c>
      <c r="M9" s="95">
        <v>0.02</v>
      </c>
      <c r="N9" s="95">
        <v>0.12</v>
      </c>
      <c r="O9" s="95">
        <v>0</v>
      </c>
      <c r="P9" s="95">
        <v>0</v>
      </c>
      <c r="Q9" s="90">
        <f t="shared" si="3"/>
        <v>6.9999999999999993E-2</v>
      </c>
      <c r="R9" s="88"/>
      <c r="S9" s="97">
        <v>6.9999999999999993E-2</v>
      </c>
      <c r="T9" s="88"/>
      <c r="U9" s="156">
        <v>6.9999999999999993E-2</v>
      </c>
      <c r="V9" s="94" t="e">
        <f>_xll.qlSimpleQuoteSetValue(E9,$U9/100,ISERROR(F9))</f>
        <v>#N/A</v>
      </c>
      <c r="W9" s="84"/>
      <c r="X9" s="290"/>
    </row>
    <row r="10" spans="1:24" x14ac:dyDescent="0.2">
      <c r="A10" s="43"/>
      <c r="B10" s="70"/>
      <c r="C10" s="70" t="s">
        <v>106</v>
      </c>
      <c r="D10" s="303" t="s">
        <v>105</v>
      </c>
      <c r="E10" s="304" t="str">
        <f t="shared" si="0"/>
        <v>HKDOIS3M_Quote</v>
      </c>
      <c r="F10" s="304" t="str">
        <f>_xll.qlSimpleQuote(Currency&amp;$B10&amp;$C10&amp;$D10&amp;QuoteSuffix,,RateTickValue,Permanent,Trigger,ObjectOverwrite)</f>
        <v>HKDOIS3M_Quote#0001</v>
      </c>
      <c r="G10" s="291" t="str">
        <f>_xll.ohRangeRetrieveError(F10)</f>
        <v/>
      </c>
      <c r="H10" s="38"/>
      <c r="J10" s="93"/>
      <c r="K10" s="92" t="str">
        <f t="shared" si="1"/>
        <v>HKD3MOIS</v>
      </c>
      <c r="L10" s="126" t="str">
        <f t="shared" si="2"/>
        <v>HKD3MOIS=ICHK</v>
      </c>
      <c r="M10" s="95">
        <v>0.04</v>
      </c>
      <c r="N10" s="95">
        <v>0.14000000000000001</v>
      </c>
      <c r="O10" s="95">
        <v>0</v>
      </c>
      <c r="P10" s="95">
        <v>0</v>
      </c>
      <c r="Q10" s="90">
        <f t="shared" si="3"/>
        <v>9.0000000000000011E-2</v>
      </c>
      <c r="R10" s="88"/>
      <c r="S10" s="97">
        <v>9.0000000000000011E-2</v>
      </c>
      <c r="T10" s="88"/>
      <c r="U10" s="156">
        <v>9.0000000000000011E-2</v>
      </c>
      <c r="V10" s="94" t="e">
        <f>_xll.qlSimpleQuoteSetValue(E10,$U10/100,ISERROR(F10))</f>
        <v>#N/A</v>
      </c>
      <c r="W10" s="84"/>
      <c r="X10" s="290"/>
    </row>
    <row r="11" spans="1:24" x14ac:dyDescent="0.2">
      <c r="A11" s="43"/>
      <c r="B11" s="70"/>
      <c r="C11" s="70" t="s">
        <v>106</v>
      </c>
      <c r="D11" s="303" t="s">
        <v>113</v>
      </c>
      <c r="E11" s="304" t="str">
        <f t="shared" si="0"/>
        <v>HKDOIS4M_Quote</v>
      </c>
      <c r="F11" s="304" t="str">
        <f>_xll.qlSimpleQuote(Currency&amp;$B11&amp;$C11&amp;$D11&amp;QuoteSuffix,,RateTickValue,Permanent,Trigger,ObjectOverwrite)</f>
        <v>HKDOIS4M_Quote#0001</v>
      </c>
      <c r="G11" s="291" t="str">
        <f>_xll.ohRangeRetrieveError(F11)</f>
        <v/>
      </c>
      <c r="H11" s="38"/>
      <c r="J11" s="93"/>
      <c r="K11" s="92" t="str">
        <f t="shared" si="1"/>
        <v>HKD4MOIS</v>
      </c>
      <c r="L11" s="126" t="str">
        <f t="shared" si="2"/>
        <v>HKD4MOIS=ICHK</v>
      </c>
      <c r="M11" s="95">
        <v>7.0000000000000007E-2</v>
      </c>
      <c r="N11" s="95">
        <v>0.17</v>
      </c>
      <c r="O11" s="95">
        <v>0</v>
      </c>
      <c r="P11" s="95">
        <v>0</v>
      </c>
      <c r="Q11" s="90">
        <f t="shared" si="3"/>
        <v>0.12000000000000001</v>
      </c>
      <c r="R11" s="88"/>
      <c r="S11" s="97">
        <v>0.12000000000000001</v>
      </c>
      <c r="T11" s="88"/>
      <c r="U11" s="156">
        <v>0.12000000000000001</v>
      </c>
      <c r="V11" s="94" t="e">
        <f>_xll.qlSimpleQuoteSetValue(E11,$U11/100,ISERROR(F11))</f>
        <v>#N/A</v>
      </c>
      <c r="W11" s="84"/>
      <c r="X11" s="290"/>
    </row>
    <row r="12" spans="1:24" x14ac:dyDescent="0.2">
      <c r="A12" s="43"/>
      <c r="B12" s="70"/>
      <c r="C12" s="70" t="s">
        <v>106</v>
      </c>
      <c r="D12" s="303" t="s">
        <v>112</v>
      </c>
      <c r="E12" s="304" t="str">
        <f t="shared" si="0"/>
        <v>HKDOIS5M_Quote</v>
      </c>
      <c r="F12" s="304" t="str">
        <f>_xll.qlSimpleQuote(Currency&amp;$B12&amp;$C12&amp;$D12&amp;QuoteSuffix,,RateTickValue,Permanent,Trigger,ObjectOverwrite)</f>
        <v>HKDOIS5M_Quote#0001</v>
      </c>
      <c r="G12" s="291" t="str">
        <f>_xll.ohRangeRetrieveError(F12)</f>
        <v/>
      </c>
      <c r="H12" s="38"/>
      <c r="J12" s="93"/>
      <c r="K12" s="92" t="str">
        <f t="shared" si="1"/>
        <v>HKD5MOIS</v>
      </c>
      <c r="L12" s="126" t="str">
        <f t="shared" si="2"/>
        <v>HKD5MOIS=ICHK</v>
      </c>
      <c r="M12" s="95">
        <v>0.05</v>
      </c>
      <c r="N12" s="95">
        <v>0.15</v>
      </c>
      <c r="O12" s="95">
        <v>0</v>
      </c>
      <c r="P12" s="95">
        <v>0</v>
      </c>
      <c r="Q12" s="90">
        <f t="shared" si="3"/>
        <v>0.1</v>
      </c>
      <c r="R12" s="88"/>
      <c r="S12" s="97">
        <v>0.1</v>
      </c>
      <c r="T12" s="88"/>
      <c r="U12" s="156">
        <v>0.1</v>
      </c>
      <c r="V12" s="94" t="e">
        <f>_xll.qlSimpleQuoteSetValue(E12,$U12/100,ISERROR(F12))</f>
        <v>#N/A</v>
      </c>
      <c r="W12" s="84"/>
      <c r="X12" s="290"/>
    </row>
    <row r="13" spans="1:24" x14ac:dyDescent="0.2">
      <c r="A13" s="43"/>
      <c r="B13" s="70"/>
      <c r="C13" s="70" t="s">
        <v>106</v>
      </c>
      <c r="D13" s="303" t="s">
        <v>60</v>
      </c>
      <c r="E13" s="304" t="str">
        <f t="shared" si="0"/>
        <v>HKDOIS6M_Quote</v>
      </c>
      <c r="F13" s="304" t="str">
        <f>_xll.qlSimpleQuote(Currency&amp;$B13&amp;$C13&amp;$D13&amp;QuoteSuffix,,RateTickValue,Permanent,Trigger,ObjectOverwrite)</f>
        <v>HKDOIS6M_Quote#0001</v>
      </c>
      <c r="G13" s="291" t="str">
        <f>_xll.ohRangeRetrieveError(F13)</f>
        <v/>
      </c>
      <c r="H13" s="38"/>
      <c r="J13" s="93"/>
      <c r="K13" s="92" t="str">
        <f t="shared" si="1"/>
        <v>HKD6MOIS</v>
      </c>
      <c r="L13" s="126" t="str">
        <f t="shared" si="2"/>
        <v>HKD6MOIS=ICHK</v>
      </c>
      <c r="M13" s="95">
        <v>0.06</v>
      </c>
      <c r="N13" s="95">
        <v>0.16</v>
      </c>
      <c r="O13" s="95">
        <v>0</v>
      </c>
      <c r="P13" s="95">
        <v>0</v>
      </c>
      <c r="Q13" s="90">
        <f t="shared" si="3"/>
        <v>0.11</v>
      </c>
      <c r="R13" s="88"/>
      <c r="S13" s="97">
        <v>0.11</v>
      </c>
      <c r="T13" s="88"/>
      <c r="U13" s="156">
        <v>0.11</v>
      </c>
      <c r="V13" s="94" t="e">
        <f>_xll.qlSimpleQuoteSetValue(E13,$U13/100,ISERROR(F13))</f>
        <v>#N/A</v>
      </c>
      <c r="W13" s="84"/>
      <c r="X13" s="290"/>
    </row>
    <row r="14" spans="1:24" x14ac:dyDescent="0.2">
      <c r="A14" s="43"/>
      <c r="B14" s="70"/>
      <c r="C14" s="70" t="s">
        <v>106</v>
      </c>
      <c r="D14" s="303" t="s">
        <v>111</v>
      </c>
      <c r="E14" s="304" t="str">
        <f t="shared" si="0"/>
        <v>HKDOIS7M_Quote</v>
      </c>
      <c r="F14" s="304" t="str">
        <f>_xll.qlSimpleQuote(Currency&amp;$B14&amp;$C14&amp;$D14&amp;QuoteSuffix,,RateTickValue,Permanent,Trigger,ObjectOverwrite)</f>
        <v>HKDOIS7M_Quote#0001</v>
      </c>
      <c r="G14" s="291" t="str">
        <f>_xll.ohRangeRetrieveError(F14)</f>
        <v/>
      </c>
      <c r="H14" s="38"/>
      <c r="J14" s="93"/>
      <c r="K14" s="92" t="str">
        <f t="shared" si="1"/>
        <v>HKD7MOIS</v>
      </c>
      <c r="L14" s="126" t="str">
        <f t="shared" si="2"/>
        <v>HKD7MOIS=ICHK</v>
      </c>
      <c r="M14" s="95" t="s">
        <v>206</v>
      </c>
      <c r="N14" s="95" t="s">
        <v>206</v>
      </c>
      <c r="O14" s="95" t="s">
        <v>206</v>
      </c>
      <c r="P14" s="95" t="s">
        <v>206</v>
      </c>
      <c r="Q14" s="90" t="e">
        <f t="shared" si="3"/>
        <v>#DIV/0!</v>
      </c>
      <c r="R14" s="88"/>
      <c r="S14" s="97" t="e">
        <v>#DIV/0!</v>
      </c>
      <c r="T14" s="88"/>
      <c r="U14" s="156" t="e">
        <v>#DIV/0!</v>
      </c>
      <c r="V14" s="94" t="e">
        <f>_xll.qlSimpleQuoteSetValue(E14,$U14/100,ISERROR(F14))</f>
        <v>#NUM!</v>
      </c>
      <c r="W14" s="84"/>
      <c r="X14" s="290"/>
    </row>
    <row r="15" spans="1:24" x14ac:dyDescent="0.2">
      <c r="A15" s="43"/>
      <c r="B15" s="70"/>
      <c r="C15" s="70" t="s">
        <v>106</v>
      </c>
      <c r="D15" s="303" t="s">
        <v>110</v>
      </c>
      <c r="E15" s="304" t="str">
        <f t="shared" si="0"/>
        <v>HKDOIS8M_Quote</v>
      </c>
      <c r="F15" s="304" t="str">
        <f>_xll.qlSimpleQuote(Currency&amp;$B15&amp;$C15&amp;$D15&amp;QuoteSuffix,,RateTickValue,Permanent,Trigger,ObjectOverwrite)</f>
        <v>HKDOIS8M_Quote#0001</v>
      </c>
      <c r="G15" s="291" t="str">
        <f>_xll.ohRangeRetrieveError(F15)</f>
        <v/>
      </c>
      <c r="H15" s="38"/>
      <c r="J15" s="93"/>
      <c r="K15" s="92" t="str">
        <f t="shared" si="1"/>
        <v>HKD8MOIS</v>
      </c>
      <c r="L15" s="126" t="str">
        <f t="shared" si="2"/>
        <v>HKD8MOIS=ICHK</v>
      </c>
      <c r="M15" s="95" t="s">
        <v>206</v>
      </c>
      <c r="N15" s="95" t="s">
        <v>206</v>
      </c>
      <c r="O15" s="95" t="s">
        <v>206</v>
      </c>
      <c r="P15" s="95" t="s">
        <v>206</v>
      </c>
      <c r="Q15" s="90" t="e">
        <f t="shared" si="3"/>
        <v>#DIV/0!</v>
      </c>
      <c r="R15" s="88"/>
      <c r="S15" s="97" t="e">
        <v>#DIV/0!</v>
      </c>
      <c r="T15" s="88"/>
      <c r="U15" s="156" t="e">
        <v>#DIV/0!</v>
      </c>
      <c r="V15" s="94" t="e">
        <f>_xll.qlSimpleQuoteSetValue(E15,$U15/100,ISERROR(F15))</f>
        <v>#NUM!</v>
      </c>
      <c r="W15" s="84"/>
      <c r="X15" s="290"/>
    </row>
    <row r="16" spans="1:24" x14ac:dyDescent="0.2">
      <c r="A16" s="43"/>
      <c r="B16" s="70"/>
      <c r="C16" s="70" t="s">
        <v>106</v>
      </c>
      <c r="D16" s="303" t="s">
        <v>109</v>
      </c>
      <c r="E16" s="304" t="str">
        <f t="shared" si="0"/>
        <v>HKDOIS9M_Quote</v>
      </c>
      <c r="F16" s="304" t="str">
        <f>_xll.qlSimpleQuote(Currency&amp;$B16&amp;$C16&amp;$D16&amp;QuoteSuffix,,RateTickValue,Permanent,Trigger,ObjectOverwrite)</f>
        <v>HKDOIS9M_Quote#0001</v>
      </c>
      <c r="G16" s="291" t="str">
        <f>_xll.ohRangeRetrieveError(F16)</f>
        <v/>
      </c>
      <c r="H16" s="38"/>
      <c r="J16" s="93"/>
      <c r="K16" s="92" t="str">
        <f t="shared" si="1"/>
        <v>HKD9MOIS</v>
      </c>
      <c r="L16" s="126" t="str">
        <f t="shared" si="2"/>
        <v>HKD9MOIS=ICHK</v>
      </c>
      <c r="M16" s="95">
        <v>0.12</v>
      </c>
      <c r="N16" s="95">
        <v>0.22</v>
      </c>
      <c r="O16" s="95">
        <v>0</v>
      </c>
      <c r="P16" s="95">
        <v>0</v>
      </c>
      <c r="Q16" s="90">
        <f t="shared" si="3"/>
        <v>0.16999999999999998</v>
      </c>
      <c r="R16" s="88"/>
      <c r="S16" s="97">
        <v>0.16999999999999998</v>
      </c>
      <c r="T16" s="88"/>
      <c r="U16" s="156">
        <v>0.16999999999999998</v>
      </c>
      <c r="V16" s="94" t="e">
        <f>_xll.qlSimpleQuoteSetValue(E16,$U16/100,ISERROR(F16))</f>
        <v>#N/A</v>
      </c>
      <c r="W16" s="84"/>
      <c r="X16" s="290"/>
    </row>
    <row r="17" spans="1:24" x14ac:dyDescent="0.2">
      <c r="A17" s="43"/>
      <c r="B17" s="70"/>
      <c r="C17" s="70" t="s">
        <v>106</v>
      </c>
      <c r="D17" s="303" t="s">
        <v>108</v>
      </c>
      <c r="E17" s="304" t="str">
        <f t="shared" si="0"/>
        <v>HKDOIS10M_Quote</v>
      </c>
      <c r="F17" s="304" t="str">
        <f>_xll.qlSimpleQuote(Currency&amp;$B17&amp;$C17&amp;$D17&amp;QuoteSuffix,,RateTickValue,Permanent,Trigger,ObjectOverwrite)</f>
        <v>HKDOIS10M_Quote#0001</v>
      </c>
      <c r="G17" s="291" t="str">
        <f>_xll.ohRangeRetrieveError(F17)</f>
        <v/>
      </c>
      <c r="H17" s="38"/>
      <c r="J17" s="93"/>
      <c r="K17" s="92" t="str">
        <f t="shared" si="1"/>
        <v>HKD10MOIS</v>
      </c>
      <c r="L17" s="126" t="str">
        <f t="shared" si="2"/>
        <v>HKD10MOIS=ICHK</v>
      </c>
      <c r="M17" s="95" t="s">
        <v>206</v>
      </c>
      <c r="N17" s="95" t="s">
        <v>206</v>
      </c>
      <c r="O17" s="95" t="s">
        <v>206</v>
      </c>
      <c r="P17" s="95" t="s">
        <v>206</v>
      </c>
      <c r="Q17" s="90" t="e">
        <f t="shared" si="3"/>
        <v>#DIV/0!</v>
      </c>
      <c r="R17" s="88"/>
      <c r="S17" s="97" t="e">
        <v>#DIV/0!</v>
      </c>
      <c r="T17" s="88"/>
      <c r="U17" s="156" t="e">
        <v>#DIV/0!</v>
      </c>
      <c r="V17" s="94" t="e">
        <f>_xll.qlSimpleQuoteSetValue(E17,$U17/100,ISERROR(F17))</f>
        <v>#NUM!</v>
      </c>
      <c r="W17" s="84"/>
      <c r="X17" s="290"/>
    </row>
    <row r="18" spans="1:24" x14ac:dyDescent="0.2">
      <c r="A18" s="43"/>
      <c r="B18" s="70"/>
      <c r="C18" s="70" t="s">
        <v>106</v>
      </c>
      <c r="D18" s="303" t="s">
        <v>107</v>
      </c>
      <c r="E18" s="304" t="str">
        <f t="shared" si="0"/>
        <v>HKDOIS11M_Quote</v>
      </c>
      <c r="F18" s="304" t="str">
        <f>_xll.qlSimpleQuote(Currency&amp;$B18&amp;$C18&amp;$D18&amp;QuoteSuffix,,RateTickValue,Permanent,Trigger,ObjectOverwrite)</f>
        <v>HKDOIS11M_Quote#0001</v>
      </c>
      <c r="G18" s="291" t="str">
        <f>_xll.ohRangeRetrieveError(F18)</f>
        <v/>
      </c>
      <c r="H18" s="38"/>
      <c r="J18" s="93"/>
      <c r="K18" s="92" t="str">
        <f t="shared" si="1"/>
        <v>HKD11MOIS</v>
      </c>
      <c r="L18" s="126" t="str">
        <f t="shared" si="2"/>
        <v>HKD11MOIS=ICHK</v>
      </c>
      <c r="M18" s="95" t="s">
        <v>206</v>
      </c>
      <c r="N18" s="95" t="s">
        <v>206</v>
      </c>
      <c r="O18" s="95" t="s">
        <v>206</v>
      </c>
      <c r="P18" s="95" t="s">
        <v>206</v>
      </c>
      <c r="Q18" s="90" t="e">
        <f t="shared" si="3"/>
        <v>#DIV/0!</v>
      </c>
      <c r="R18" s="88"/>
      <c r="S18" s="97" t="e">
        <v>#DIV/0!</v>
      </c>
      <c r="T18" s="88"/>
      <c r="U18" s="156" t="e">
        <v>#DIV/0!</v>
      </c>
      <c r="V18" s="94" t="e">
        <f>_xll.qlSimpleQuoteSetValue(E18,$U18/100,ISERROR(F18))</f>
        <v>#NUM!</v>
      </c>
      <c r="W18" s="84"/>
      <c r="X18" s="290"/>
    </row>
    <row r="19" spans="1:24" x14ac:dyDescent="0.2">
      <c r="A19" s="43"/>
      <c r="B19" s="70"/>
      <c r="C19" s="70" t="s">
        <v>106</v>
      </c>
      <c r="D19" s="303" t="s">
        <v>59</v>
      </c>
      <c r="E19" s="304" t="str">
        <f t="shared" si="0"/>
        <v>HKDOIS1Y_Quote</v>
      </c>
      <c r="F19" s="304" t="str">
        <f>_xll.qlSimpleQuote(Currency&amp;$B19&amp;$C19&amp;$D19&amp;QuoteSuffix,,RateTickValue,Permanent,Trigger,ObjectOverwrite)</f>
        <v>HKDOIS1Y_Quote#0001</v>
      </c>
      <c r="G19" s="291" t="str">
        <f>_xll.ohRangeRetrieveError(F19)</f>
        <v/>
      </c>
      <c r="H19" s="38"/>
      <c r="J19" s="93"/>
      <c r="K19" s="92" t="str">
        <f t="shared" si="1"/>
        <v>HKD1YOIS</v>
      </c>
      <c r="L19" s="126" t="str">
        <f t="shared" si="2"/>
        <v>HKD1YOIS=ICHK</v>
      </c>
      <c r="M19" s="95">
        <v>0.15</v>
      </c>
      <c r="N19" s="95">
        <v>0.25</v>
      </c>
      <c r="O19" s="95">
        <v>0</v>
      </c>
      <c r="P19" s="95">
        <v>0</v>
      </c>
      <c r="Q19" s="90">
        <f t="shared" si="3"/>
        <v>0.2</v>
      </c>
      <c r="R19" s="88"/>
      <c r="S19" s="97">
        <v>0.2</v>
      </c>
      <c r="T19" s="88"/>
      <c r="U19" s="156">
        <v>0.2</v>
      </c>
      <c r="V19" s="94" t="e">
        <f>_xll.qlSimpleQuoteSetValue(E19,$U19/100,ISERROR(F19))</f>
        <v>#N/A</v>
      </c>
      <c r="W19" s="84"/>
      <c r="X19" s="290"/>
    </row>
    <row r="20" spans="1:24" x14ac:dyDescent="0.2">
      <c r="A20" s="43"/>
      <c r="B20" s="70"/>
      <c r="C20" s="70" t="s">
        <v>106</v>
      </c>
      <c r="D20" s="303" t="s">
        <v>58</v>
      </c>
      <c r="E20" s="304" t="str">
        <f t="shared" si="0"/>
        <v>HKDOIS15M_Quote</v>
      </c>
      <c r="F20" s="304" t="str">
        <f>_xll.qlSimpleQuote(Currency&amp;$B20&amp;$C20&amp;$D20&amp;QuoteSuffix,,RateTickValue,Permanent,Trigger,ObjectOverwrite)</f>
        <v>HKDOIS15M_Quote#0001</v>
      </c>
      <c r="G20" s="291" t="str">
        <f>_xll.ohRangeRetrieveError(F20)</f>
        <v/>
      </c>
      <c r="H20" s="38"/>
      <c r="J20" s="93"/>
      <c r="K20" s="92" t="str">
        <f t="shared" si="1"/>
        <v>HKD15MOIS</v>
      </c>
      <c r="L20" s="126" t="str">
        <f t="shared" si="2"/>
        <v>HKD15MOIS=ICHK</v>
      </c>
      <c r="M20" s="95" t="s">
        <v>206</v>
      </c>
      <c r="N20" s="95" t="s">
        <v>206</v>
      </c>
      <c r="O20" s="95" t="s">
        <v>206</v>
      </c>
      <c r="P20" s="95" t="s">
        <v>206</v>
      </c>
      <c r="Q20" s="90" t="e">
        <f t="shared" si="3"/>
        <v>#DIV/0!</v>
      </c>
      <c r="R20" s="88"/>
      <c r="S20" s="97" t="e">
        <v>#DIV/0!</v>
      </c>
      <c r="T20" s="88"/>
      <c r="U20" s="156" t="e">
        <v>#DIV/0!</v>
      </c>
      <c r="V20" s="94" t="e">
        <f>_xll.qlSimpleQuoteSetValue(E20,$U20/100,ISERROR(F20))</f>
        <v>#NUM!</v>
      </c>
      <c r="W20" s="84"/>
      <c r="X20" s="290"/>
    </row>
    <row r="21" spans="1:24" x14ac:dyDescent="0.2">
      <c r="A21" s="43"/>
      <c r="B21" s="70"/>
      <c r="C21" s="70" t="s">
        <v>106</v>
      </c>
      <c r="D21" s="303" t="s">
        <v>57</v>
      </c>
      <c r="E21" s="304" t="str">
        <f t="shared" si="0"/>
        <v>HKDOIS18M_Quote</v>
      </c>
      <c r="F21" s="304" t="str">
        <f>_xll.qlSimpleQuote(Currency&amp;$B21&amp;$C21&amp;$D21&amp;QuoteSuffix,,RateTickValue,Permanent,Trigger,ObjectOverwrite)</f>
        <v>HKDOIS18M_Quote#0001</v>
      </c>
      <c r="G21" s="291" t="str">
        <f>_xll.ohRangeRetrieveError(F21)</f>
        <v/>
      </c>
      <c r="H21" s="38"/>
      <c r="J21" s="93"/>
      <c r="K21" s="92" t="str">
        <f t="shared" si="1"/>
        <v>HKD18MOIS</v>
      </c>
      <c r="L21" s="126" t="str">
        <f t="shared" si="2"/>
        <v>HKD18MOIS=ICHK</v>
      </c>
      <c r="M21" s="95" t="s">
        <v>206</v>
      </c>
      <c r="N21" s="95" t="s">
        <v>206</v>
      </c>
      <c r="O21" s="95" t="s">
        <v>206</v>
      </c>
      <c r="P21" s="95" t="s">
        <v>206</v>
      </c>
      <c r="Q21" s="90" t="e">
        <f t="shared" si="3"/>
        <v>#DIV/0!</v>
      </c>
      <c r="R21" s="88"/>
      <c r="S21" s="97" t="e">
        <v>#DIV/0!</v>
      </c>
      <c r="T21" s="88"/>
      <c r="U21" s="156" t="e">
        <v>#DIV/0!</v>
      </c>
      <c r="V21" s="94" t="e">
        <f>_xll.qlSimpleQuoteSetValue(E21,$U21/100,ISERROR(F21))</f>
        <v>#NUM!</v>
      </c>
      <c r="W21" s="84"/>
      <c r="X21" s="290"/>
    </row>
    <row r="22" spans="1:24" x14ac:dyDescent="0.2">
      <c r="A22" s="43"/>
      <c r="B22" s="70"/>
      <c r="C22" s="70" t="s">
        <v>106</v>
      </c>
      <c r="D22" s="303" t="s">
        <v>56</v>
      </c>
      <c r="E22" s="304" t="str">
        <f t="shared" si="0"/>
        <v>HKDOIS21M_Quote</v>
      </c>
      <c r="F22" s="304" t="str">
        <f>_xll.qlSimpleQuote(Currency&amp;$B22&amp;$C22&amp;$D22&amp;QuoteSuffix,,RateTickValue,Permanent,Trigger,ObjectOverwrite)</f>
        <v>HKDOIS21M_Quote#0001</v>
      </c>
      <c r="G22" s="291" t="str">
        <f>_xll.ohRangeRetrieveError(F22)</f>
        <v/>
      </c>
      <c r="H22" s="38"/>
      <c r="J22" s="93"/>
      <c r="K22" s="92" t="str">
        <f t="shared" si="1"/>
        <v>HKD21MOIS</v>
      </c>
      <c r="L22" s="126" t="str">
        <f t="shared" si="2"/>
        <v>HKD21MOIS=ICHK</v>
      </c>
      <c r="M22" s="95" t="s">
        <v>206</v>
      </c>
      <c r="N22" s="95" t="s">
        <v>206</v>
      </c>
      <c r="O22" s="95" t="s">
        <v>206</v>
      </c>
      <c r="P22" s="95" t="s">
        <v>206</v>
      </c>
      <c r="Q22" s="90" t="e">
        <f t="shared" si="3"/>
        <v>#DIV/0!</v>
      </c>
      <c r="R22" s="88"/>
      <c r="S22" s="97" t="e">
        <v>#DIV/0!</v>
      </c>
      <c r="T22" s="88"/>
      <c r="U22" s="156" t="e">
        <v>#DIV/0!</v>
      </c>
      <c r="V22" s="94" t="e">
        <f>_xll.qlSimpleQuoteSetValue(E22,$U22/100,ISERROR(F22))</f>
        <v>#NUM!</v>
      </c>
      <c r="W22" s="84"/>
      <c r="X22" s="290"/>
    </row>
    <row r="23" spans="1:24" x14ac:dyDescent="0.2">
      <c r="A23" s="43"/>
      <c r="B23" s="70"/>
      <c r="C23" s="70" t="s">
        <v>106</v>
      </c>
      <c r="D23" s="303" t="s">
        <v>55</v>
      </c>
      <c r="E23" s="304" t="str">
        <f t="shared" si="0"/>
        <v>HKDOIS2Y_Quote</v>
      </c>
      <c r="F23" s="304" t="str">
        <f>_xll.qlSimpleQuote(Currency&amp;$B23&amp;$C23&amp;$D23&amp;QuoteSuffix,,RateTickValue,Permanent,Trigger,ObjectOverwrite)</f>
        <v>HKDOIS2Y_Quote#0001</v>
      </c>
      <c r="G23" s="291" t="str">
        <f>_xll.ohRangeRetrieveError(F23)</f>
        <v/>
      </c>
      <c r="H23" s="38"/>
      <c r="J23" s="93"/>
      <c r="K23" s="192" t="str">
        <f t="shared" si="1"/>
        <v>HKD2YOIS</v>
      </c>
      <c r="L23" s="132" t="str">
        <f t="shared" si="2"/>
        <v>HKD2YOIS=ICHK</v>
      </c>
      <c r="M23" s="86" t="s">
        <v>206</v>
      </c>
      <c r="N23" s="86" t="s">
        <v>206</v>
      </c>
      <c r="O23" s="86" t="s">
        <v>206</v>
      </c>
      <c r="P23" s="86" t="s">
        <v>206</v>
      </c>
      <c r="Q23" s="131" t="e">
        <f t="shared" si="3"/>
        <v>#DIV/0!</v>
      </c>
      <c r="R23" s="88"/>
      <c r="S23" s="97" t="e">
        <v>#DIV/0!</v>
      </c>
      <c r="T23" s="88"/>
      <c r="U23" s="149" t="e">
        <v>#DIV/0!</v>
      </c>
      <c r="V23" s="85" t="e">
        <f>_xll.qlSimpleQuoteSetValue(E23,$U23/100,ISERROR(F23))</f>
        <v>#NUM!</v>
      </c>
      <c r="W23" s="84"/>
      <c r="X23" s="290"/>
    </row>
    <row r="24" spans="1:24" ht="12" thickBot="1" x14ac:dyDescent="0.25">
      <c r="A24" s="37"/>
      <c r="B24" s="36"/>
      <c r="C24" s="36"/>
      <c r="D24" s="36"/>
      <c r="E24" s="36"/>
      <c r="F24" s="35"/>
      <c r="G24" s="35"/>
      <c r="H24" s="34"/>
      <c r="J24" s="83"/>
      <c r="K24" s="82"/>
      <c r="L24" s="82"/>
      <c r="M24" s="82"/>
      <c r="N24" s="82"/>
      <c r="O24" s="82"/>
      <c r="P24" s="82"/>
      <c r="Q24" s="82"/>
      <c r="R24" s="81"/>
      <c r="S24" s="82"/>
      <c r="T24" s="81"/>
      <c r="U24" s="82"/>
      <c r="V24" s="82"/>
      <c r="W24" s="183"/>
      <c r="X24" s="290"/>
    </row>
    <row r="25" spans="1:24" x14ac:dyDescent="0.2">
      <c r="J25" s="290"/>
      <c r="K25" s="290"/>
      <c r="L25" s="290"/>
      <c r="M25" s="290"/>
      <c r="N25" s="290"/>
      <c r="O25" s="290"/>
      <c r="P25" s="290"/>
      <c r="Q25" s="290"/>
      <c r="R25" s="290"/>
      <c r="S25" s="290"/>
      <c r="T25" s="290"/>
      <c r="U25" s="290"/>
      <c r="V25" s="290"/>
      <c r="W25" s="290"/>
      <c r="X25" s="290"/>
    </row>
    <row r="26" spans="1:24" x14ac:dyDescent="0.2">
      <c r="X26" s="290"/>
    </row>
    <row r="27" spans="1:24" x14ac:dyDescent="0.2">
      <c r="X27" s="290"/>
    </row>
    <row r="28" spans="1:24" x14ac:dyDescent="0.2">
      <c r="X28" s="290"/>
    </row>
    <row r="29" spans="1:24" x14ac:dyDescent="0.2">
      <c r="X29" s="290"/>
    </row>
    <row r="30" spans="1:24" x14ac:dyDescent="0.2">
      <c r="X30" s="290"/>
    </row>
    <row r="31" spans="1:24" x14ac:dyDescent="0.2">
      <c r="X31" s="290"/>
    </row>
    <row r="32" spans="1:24" x14ac:dyDescent="0.2">
      <c r="X32" s="290"/>
    </row>
    <row r="33" spans="24:24" x14ac:dyDescent="0.2">
      <c r="X33" s="290"/>
    </row>
    <row r="34" spans="24:24" x14ac:dyDescent="0.2">
      <c r="X34" s="290"/>
    </row>
    <row r="35" spans="24:24" x14ac:dyDescent="0.2">
      <c r="X35" s="290"/>
    </row>
    <row r="36" spans="24:24" x14ac:dyDescent="0.2">
      <c r="X36" s="290"/>
    </row>
    <row r="37" spans="24:24" x14ac:dyDescent="0.2">
      <c r="X37" s="290"/>
    </row>
    <row r="38" spans="24:24" x14ac:dyDescent="0.2">
      <c r="X38" s="290"/>
    </row>
    <row r="39" spans="24:24" x14ac:dyDescent="0.2">
      <c r="X39" s="290"/>
    </row>
    <row r="40" spans="24:24" x14ac:dyDescent="0.2">
      <c r="X40" s="290"/>
    </row>
    <row r="41" spans="24:24" x14ac:dyDescent="0.2">
      <c r="X41" s="290"/>
    </row>
    <row r="42" spans="24:24" x14ac:dyDescent="0.2">
      <c r="X42" s="290"/>
    </row>
  </sheetData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22"/>
  <sheetViews>
    <sheetView workbookViewId="0"/>
  </sheetViews>
  <sheetFormatPr defaultRowHeight="11.25" x14ac:dyDescent="0.2"/>
  <cols>
    <col min="1" max="1" width="2.7109375" style="79" customWidth="1"/>
    <col min="2" max="2" width="5.140625" style="79" bestFit="1" customWidth="1"/>
    <col min="3" max="3" width="17.85546875" style="79" bestFit="1" customWidth="1"/>
    <col min="4" max="4" width="17.42578125" style="79" bestFit="1" customWidth="1"/>
    <col min="5" max="5" width="36.85546875" style="79" bestFit="1" customWidth="1"/>
    <col min="6" max="8" width="2.7109375" style="79" customWidth="1"/>
    <col min="9" max="9" width="9.7109375" style="79" customWidth="1"/>
    <col min="10" max="10" width="10.28515625" style="79" customWidth="1"/>
    <col min="11" max="11" width="2.7109375" style="79" customWidth="1"/>
    <col min="12" max="12" width="8.140625" style="79" customWidth="1"/>
    <col min="13" max="13" width="2.7109375" style="79" customWidth="1"/>
    <col min="14" max="14" width="9" style="79" customWidth="1"/>
    <col min="15" max="15" width="8.140625" style="79" customWidth="1"/>
    <col min="16" max="16" width="2.7109375" style="79" customWidth="1"/>
    <col min="17" max="16384" width="9.140625" style="79"/>
  </cols>
  <sheetData>
    <row r="1" spans="1:16" x14ac:dyDescent="0.2">
      <c r="H1" s="114"/>
      <c r="I1" s="113"/>
      <c r="J1" s="113"/>
      <c r="K1" s="113"/>
      <c r="L1" s="113"/>
      <c r="M1" s="113"/>
      <c r="N1" s="113"/>
      <c r="O1" s="113"/>
      <c r="P1" s="112"/>
    </row>
    <row r="2" spans="1:16" x14ac:dyDescent="0.2">
      <c r="A2" s="33"/>
      <c r="B2" s="27"/>
      <c r="C2" s="27"/>
      <c r="D2" s="27"/>
      <c r="E2" s="27"/>
      <c r="F2" s="24"/>
      <c r="H2" s="93"/>
      <c r="I2" s="108"/>
      <c r="J2" s="108"/>
      <c r="K2" s="88"/>
      <c r="L2" s="88"/>
      <c r="M2" s="88"/>
      <c r="N2" s="108"/>
      <c r="O2" s="107">
        <f>_xll.ohTrigger(O4:O21)</f>
        <v>12</v>
      </c>
      <c r="P2" s="84"/>
    </row>
    <row r="3" spans="1:16" ht="22.5" x14ac:dyDescent="0.2">
      <c r="A3" s="11"/>
      <c r="B3" s="32"/>
      <c r="C3" s="287" t="str">
        <f>Currency&amp;"_010_"&amp;"Deposits.xml"</f>
        <v>HKD_010_Deposits.xml</v>
      </c>
      <c r="D3" s="302">
        <f ca="1">IF(Serialize,_xll.ohObjectSave(D4:D21,SerializationPath&amp;C3,FileOverwrite,,Serialize),"---")</f>
        <v>18</v>
      </c>
      <c r="E3" s="293" t="str">
        <f ca="1">_xll.ohRangeRetrieveError(D3)</f>
        <v/>
      </c>
      <c r="F3" s="227" t="s">
        <v>181</v>
      </c>
      <c r="H3" s="93"/>
      <c r="I3" s="220" t="str">
        <f>_xll.RData(I4:I21,J3:J3,,ReutersRtMode,,J4)</f>
        <v>Updated at 12:25:55</v>
      </c>
      <c r="J3" s="105" t="s">
        <v>140</v>
      </c>
      <c r="K3" s="88"/>
      <c r="L3" s="104" t="s">
        <v>139</v>
      </c>
      <c r="M3" s="88"/>
      <c r="N3" s="103" t="s">
        <v>137</v>
      </c>
      <c r="O3" s="102" t="s">
        <v>136</v>
      </c>
      <c r="P3" s="84"/>
    </row>
    <row r="4" spans="1:16" x14ac:dyDescent="0.2">
      <c r="A4" s="11"/>
      <c r="B4" s="31" t="s">
        <v>80</v>
      </c>
      <c r="C4" s="30" t="str">
        <f t="shared" ref="C4:C21" si="0">Currency&amp;$B4&amp;QuoteSuffix</f>
        <v>HKDOND_Quote</v>
      </c>
      <c r="D4" s="30" t="str">
        <f>_xll.qlSimpleQuote(C4,,RateTickValue,Permanent,Trigger,ObjectOverwrite)</f>
        <v>HKDOND_Quote#0001</v>
      </c>
      <c r="E4" s="295" t="str">
        <f>_xll.ohRangeRetrieveError(D4)</f>
        <v/>
      </c>
      <c r="F4" s="29"/>
      <c r="H4" s="93"/>
      <c r="I4" s="96" t="str">
        <f>"HIHKD"&amp;B4&amp;"="</f>
        <v>HIHKDOND=</v>
      </c>
      <c r="J4" s="101">
        <v>0.19857000000000002</v>
      </c>
      <c r="K4" s="88" t="s">
        <v>181</v>
      </c>
      <c r="L4" s="100">
        <v>6.2140000000000001E-2</v>
      </c>
      <c r="M4" s="88" t="s">
        <v>181</v>
      </c>
      <c r="N4" s="167">
        <f t="array" ref="N4:N21">QuoteLive</f>
        <v>0.19857000000000002</v>
      </c>
      <c r="O4" s="98">
        <f>_xll.qlSimpleQuoteSetValue(C4,N4/100,ISERROR(D4))</f>
        <v>0</v>
      </c>
      <c r="P4" s="84"/>
    </row>
    <row r="5" spans="1:16" x14ac:dyDescent="0.2">
      <c r="A5" s="11"/>
      <c r="B5" s="31" t="s">
        <v>79</v>
      </c>
      <c r="C5" s="30" t="str">
        <f t="shared" si="0"/>
        <v>HKDTND_Quote</v>
      </c>
      <c r="D5" s="30" t="str">
        <f>_xll.qlSimpleQuote(C5,,RateTickValue,Permanent,Trigger,ObjectOverwrite)</f>
        <v>HKDTND_Quote#0001</v>
      </c>
      <c r="E5" s="295" t="str">
        <f>_xll.ohRangeRetrieveError(D5)</f>
        <v/>
      </c>
      <c r="F5" s="29"/>
      <c r="H5" s="93"/>
      <c r="I5" s="96" t="str">
        <f t="shared" ref="I5:I21" si="1">"HIHKD"&amp;B5&amp;"="</f>
        <v>HIHKDTND=</v>
      </c>
      <c r="J5" s="90" t="s">
        <v>206</v>
      </c>
      <c r="K5" s="222" t="s">
        <v>181</v>
      </c>
      <c r="L5" s="97" t="s">
        <v>188</v>
      </c>
      <c r="M5" s="222" t="s">
        <v>181</v>
      </c>
      <c r="N5" s="156" t="str">
        <v>*The record could not be found</v>
      </c>
      <c r="O5" s="94" t="e">
        <f>_xll.qlSimpleQuoteSetValue(C5,N5/100,ISERROR(D5))</f>
        <v>#NUM!</v>
      </c>
      <c r="P5" s="84"/>
    </row>
    <row r="6" spans="1:16" x14ac:dyDescent="0.2">
      <c r="A6" s="11"/>
      <c r="B6" s="31" t="s">
        <v>78</v>
      </c>
      <c r="C6" s="30" t="str">
        <f t="shared" si="0"/>
        <v>HKDSND_Quote</v>
      </c>
      <c r="D6" s="30" t="str">
        <f>_xll.qlSimpleQuote(C6,,RateTickValue,Permanent,Trigger,ObjectOverwrite)</f>
        <v>HKDSND_Quote#0001</v>
      </c>
      <c r="E6" s="295" t="str">
        <f>_xll.ohRangeRetrieveError(D6)</f>
        <v/>
      </c>
      <c r="F6" s="29"/>
      <c r="H6" s="93"/>
      <c r="I6" s="96" t="str">
        <f t="shared" si="1"/>
        <v>HIHKDSND=</v>
      </c>
      <c r="J6" s="90" t="s">
        <v>206</v>
      </c>
      <c r="K6" s="88" t="s">
        <v>181</v>
      </c>
      <c r="L6" s="97" t="s">
        <v>188</v>
      </c>
      <c r="M6" s="88" t="s">
        <v>181</v>
      </c>
      <c r="N6" s="156" t="str">
        <v>*The record could not be found</v>
      </c>
      <c r="O6" s="94" t="e">
        <f>_xll.qlSimpleQuoteSetValue(C6,N6/100,ISERROR(D6))</f>
        <v>#NUM!</v>
      </c>
      <c r="P6" s="84"/>
    </row>
    <row r="7" spans="1:16" x14ac:dyDescent="0.2">
      <c r="A7" s="11"/>
      <c r="B7" s="31" t="s">
        <v>77</v>
      </c>
      <c r="C7" s="30" t="str">
        <f t="shared" si="0"/>
        <v>HKDSWD_Quote</v>
      </c>
      <c r="D7" s="30" t="str">
        <f>_xll.qlSimpleQuote(C7,,RateTickValue,Permanent,Trigger,ObjectOverwrite)</f>
        <v>HKDSWD_Quote#0001</v>
      </c>
      <c r="E7" s="295" t="str">
        <f>_xll.ohRangeRetrieveError(D7)</f>
        <v/>
      </c>
      <c r="F7" s="29"/>
      <c r="H7" s="93"/>
      <c r="I7" s="96" t="str">
        <f t="shared" si="1"/>
        <v>HIHKDSWD=</v>
      </c>
      <c r="J7" s="90" t="s">
        <v>206</v>
      </c>
      <c r="K7" s="88" t="s">
        <v>181</v>
      </c>
      <c r="L7" s="97" t="s">
        <v>188</v>
      </c>
      <c r="M7" s="88" t="s">
        <v>181</v>
      </c>
      <c r="N7" s="156" t="str">
        <v>*The record could not be found</v>
      </c>
      <c r="O7" s="94" t="e">
        <f>_xll.qlSimpleQuoteSetValue(C7,N7/100,ISERROR(D7))</f>
        <v>#NUM!</v>
      </c>
      <c r="P7" s="84"/>
    </row>
    <row r="8" spans="1:16" x14ac:dyDescent="0.2">
      <c r="A8" s="11"/>
      <c r="B8" s="31" t="s">
        <v>76</v>
      </c>
      <c r="C8" s="30" t="str">
        <f t="shared" si="0"/>
        <v>HKD2WD_Quote</v>
      </c>
      <c r="D8" s="30" t="str">
        <f>_xll.qlSimpleQuote(C8,,RateTickValue,Permanent,Trigger,ObjectOverwrite)</f>
        <v>HKD2WD_Quote#0001</v>
      </c>
      <c r="E8" s="295" t="str">
        <f>_xll.ohRangeRetrieveError(D8)</f>
        <v/>
      </c>
      <c r="F8" s="29"/>
      <c r="H8" s="93"/>
      <c r="I8" s="96" t="str">
        <f t="shared" si="1"/>
        <v>HIHKD2WD=</v>
      </c>
      <c r="J8" s="90">
        <v>0.20214000000000001</v>
      </c>
      <c r="K8" s="88" t="s">
        <v>181</v>
      </c>
      <c r="L8" s="97">
        <v>0.16571</v>
      </c>
      <c r="M8" s="88" t="s">
        <v>181</v>
      </c>
      <c r="N8" s="156">
        <v>0.20214000000000001</v>
      </c>
      <c r="O8" s="94">
        <f>_xll.qlSimpleQuoteSetValue(C8,N8/100,ISERROR(D8))</f>
        <v>0</v>
      </c>
      <c r="P8" s="84"/>
    </row>
    <row r="9" spans="1:16" x14ac:dyDescent="0.2">
      <c r="A9" s="11"/>
      <c r="B9" s="31" t="s">
        <v>75</v>
      </c>
      <c r="C9" s="30" t="str">
        <f t="shared" si="0"/>
        <v>HKD3WD_Quote</v>
      </c>
      <c r="D9" s="30" t="str">
        <f>_xll.qlSimpleQuote(C9,,RateTickValue,Permanent,Trigger,ObjectOverwrite)</f>
        <v>HKD3WD_Quote#0001</v>
      </c>
      <c r="E9" s="295" t="str">
        <f>_xll.ohRangeRetrieveError(D9)</f>
        <v/>
      </c>
      <c r="F9" s="29"/>
      <c r="H9" s="93"/>
      <c r="I9" s="96" t="str">
        <f t="shared" si="1"/>
        <v>HIHKD3WD=</v>
      </c>
      <c r="J9" s="90" t="s">
        <v>206</v>
      </c>
      <c r="K9" s="88" t="s">
        <v>181</v>
      </c>
      <c r="L9" s="97" t="s">
        <v>188</v>
      </c>
      <c r="M9" s="88" t="s">
        <v>181</v>
      </c>
      <c r="N9" s="156" t="str">
        <v>*The record could not be found</v>
      </c>
      <c r="O9" s="94" t="e">
        <f>_xll.qlSimpleQuoteSetValue(C9,N9/100,ISERROR(D9))</f>
        <v>#NUM!</v>
      </c>
      <c r="P9" s="84"/>
    </row>
    <row r="10" spans="1:16" x14ac:dyDescent="0.2">
      <c r="A10" s="11"/>
      <c r="B10" s="31" t="s">
        <v>74</v>
      </c>
      <c r="C10" s="30" t="str">
        <f t="shared" si="0"/>
        <v>HKD1MD_Quote</v>
      </c>
      <c r="D10" s="30" t="str">
        <f>_xll.qlSimpleQuote(C10,,RateTickValue,Permanent,Trigger,ObjectOverwrite)</f>
        <v>HKD1MD_Quote#0001</v>
      </c>
      <c r="E10" s="295" t="str">
        <f>_xll.ohRangeRetrieveError(D10)</f>
        <v/>
      </c>
      <c r="F10" s="29"/>
      <c r="H10" s="93"/>
      <c r="I10" s="96" t="str">
        <f t="shared" si="1"/>
        <v>HIHKD1MD=</v>
      </c>
      <c r="J10" s="90">
        <v>0.22714000000000001</v>
      </c>
      <c r="K10" s="88" t="s">
        <v>181</v>
      </c>
      <c r="L10" s="97">
        <v>0.21143000000000001</v>
      </c>
      <c r="M10" s="88" t="s">
        <v>181</v>
      </c>
      <c r="N10" s="156">
        <v>0.22714000000000001</v>
      </c>
      <c r="O10" s="94">
        <f>_xll.qlSimpleQuoteSetValue(C10,N10/100,ISERROR(D10))</f>
        <v>0</v>
      </c>
      <c r="P10" s="84"/>
    </row>
    <row r="11" spans="1:16" x14ac:dyDescent="0.2">
      <c r="A11" s="11"/>
      <c r="B11" s="31" t="s">
        <v>73</v>
      </c>
      <c r="C11" s="30" t="str">
        <f t="shared" si="0"/>
        <v>HKD2MD_Quote</v>
      </c>
      <c r="D11" s="30" t="str">
        <f>_xll.qlSimpleQuote(C11,,RateTickValue,Permanent,Trigger,ObjectOverwrite)</f>
        <v>HKD2MD_Quote#0001</v>
      </c>
      <c r="E11" s="295" t="str">
        <f>_xll.ohRangeRetrieveError(D11)</f>
        <v/>
      </c>
      <c r="F11" s="29"/>
      <c r="H11" s="93"/>
      <c r="I11" s="96" t="str">
        <f t="shared" si="1"/>
        <v>HIHKD2MD=</v>
      </c>
      <c r="J11" s="90">
        <v>0.31143000000000004</v>
      </c>
      <c r="K11" s="88" t="s">
        <v>181</v>
      </c>
      <c r="L11" s="97">
        <v>0.29820000000000002</v>
      </c>
      <c r="M11" s="88" t="s">
        <v>181</v>
      </c>
      <c r="N11" s="156">
        <v>0.31143000000000004</v>
      </c>
      <c r="O11" s="94">
        <f>_xll.qlSimpleQuoteSetValue(C11,N11/100,ISERROR(D11))</f>
        <v>0</v>
      </c>
      <c r="P11" s="84"/>
    </row>
    <row r="12" spans="1:16" x14ac:dyDescent="0.2">
      <c r="A12" s="11"/>
      <c r="B12" s="31" t="s">
        <v>72</v>
      </c>
      <c r="C12" s="30" t="str">
        <f t="shared" si="0"/>
        <v>HKD3MD_Quote</v>
      </c>
      <c r="D12" s="30" t="str">
        <f>_xll.qlSimpleQuote(C12,,RateTickValue,Permanent,Trigger,ObjectOverwrite)</f>
        <v>HKD3MD_Quote#0001</v>
      </c>
      <c r="E12" s="295" t="str">
        <f>_xll.ohRangeRetrieveError(D12)</f>
        <v/>
      </c>
      <c r="F12" s="29"/>
      <c r="H12" s="93"/>
      <c r="I12" s="96" t="str">
        <f t="shared" si="1"/>
        <v>HIHKD3MD=</v>
      </c>
      <c r="J12" s="90">
        <v>0.37929000000000002</v>
      </c>
      <c r="K12" s="88" t="s">
        <v>181</v>
      </c>
      <c r="L12" s="97">
        <v>0.37357000000000001</v>
      </c>
      <c r="M12" s="88" t="s">
        <v>181</v>
      </c>
      <c r="N12" s="156">
        <v>0.37929000000000002</v>
      </c>
      <c r="O12" s="94">
        <f>_xll.qlSimpleQuoteSetValue(C12,N12/100,ISERROR(D12))</f>
        <v>0</v>
      </c>
      <c r="P12" s="84"/>
    </row>
    <row r="13" spans="1:16" x14ac:dyDescent="0.2">
      <c r="A13" s="11"/>
      <c r="B13" s="31" t="s">
        <v>71</v>
      </c>
      <c r="C13" s="30" t="str">
        <f t="shared" si="0"/>
        <v>HKD4MD_Quote</v>
      </c>
      <c r="D13" s="30" t="str">
        <f>_xll.qlSimpleQuote(C13,,RateTickValue,Permanent,Trigger,ObjectOverwrite)</f>
        <v>HKD4MD_Quote#0001</v>
      </c>
      <c r="E13" s="295" t="str">
        <f>_xll.ohRangeRetrieveError(D13)</f>
        <v/>
      </c>
      <c r="F13" s="29"/>
      <c r="H13" s="93"/>
      <c r="I13" s="96" t="str">
        <f t="shared" si="1"/>
        <v>HIHKD4MD=</v>
      </c>
      <c r="J13" s="90" t="s">
        <v>205</v>
      </c>
      <c r="K13" s="88" t="s">
        <v>181</v>
      </c>
      <c r="L13" s="97" t="s">
        <v>204</v>
      </c>
      <c r="M13" s="88" t="s">
        <v>181</v>
      </c>
      <c r="N13" s="156" t="str">
        <v>Access Denied: User req to PE(122)</v>
      </c>
      <c r="O13" s="94" t="e">
        <f>_xll.qlSimpleQuoteSetValue(C13,N13/100,ISERROR(D13))</f>
        <v>#NUM!</v>
      </c>
      <c r="P13" s="84"/>
    </row>
    <row r="14" spans="1:16" x14ac:dyDescent="0.2">
      <c r="A14" s="11"/>
      <c r="B14" s="31" t="s">
        <v>70</v>
      </c>
      <c r="C14" s="30" t="str">
        <f t="shared" si="0"/>
        <v>HKD5MD_Quote</v>
      </c>
      <c r="D14" s="30" t="str">
        <f>_xll.qlSimpleQuote(C14,,RateTickValue,Permanent,Trigger,ObjectOverwrite)</f>
        <v>HKD5MD_Quote#0001</v>
      </c>
      <c r="E14" s="295" t="str">
        <f>_xll.ohRangeRetrieveError(D14)</f>
        <v/>
      </c>
      <c r="F14" s="29"/>
      <c r="H14" s="93"/>
      <c r="I14" s="96" t="str">
        <f t="shared" si="1"/>
        <v>HIHKD5MD=</v>
      </c>
      <c r="J14" s="90" t="s">
        <v>205</v>
      </c>
      <c r="K14" s="88" t="s">
        <v>181</v>
      </c>
      <c r="L14" s="97" t="s">
        <v>204</v>
      </c>
      <c r="M14" s="88" t="s">
        <v>181</v>
      </c>
      <c r="N14" s="156" t="str">
        <v>Access Denied: User req to PE(122)</v>
      </c>
      <c r="O14" s="94" t="e">
        <f>_xll.qlSimpleQuoteSetValue(C14,N14/100,ISERROR(D14))</f>
        <v>#NUM!</v>
      </c>
      <c r="P14" s="84"/>
    </row>
    <row r="15" spans="1:16" x14ac:dyDescent="0.2">
      <c r="A15" s="11"/>
      <c r="B15" s="31" t="s">
        <v>69</v>
      </c>
      <c r="C15" s="30" t="str">
        <f t="shared" si="0"/>
        <v>HKD6MD_Quote</v>
      </c>
      <c r="D15" s="30" t="str">
        <f>_xll.qlSimpleQuote(C15,,RateTickValue,Permanent,Trigger,ObjectOverwrite)</f>
        <v>HKD6MD_Quote#0001</v>
      </c>
      <c r="E15" s="295" t="str">
        <f>_xll.ohRangeRetrieveError(D15)</f>
        <v/>
      </c>
      <c r="F15" s="29"/>
      <c r="H15" s="93"/>
      <c r="I15" s="96" t="str">
        <f t="shared" si="1"/>
        <v>HIHKD6MD=</v>
      </c>
      <c r="J15" s="90">
        <v>0.55071000000000003</v>
      </c>
      <c r="K15" s="88" t="s">
        <v>181</v>
      </c>
      <c r="L15" s="97">
        <v>0.54928999999999994</v>
      </c>
      <c r="M15" s="88" t="s">
        <v>181</v>
      </c>
      <c r="N15" s="156">
        <v>0.55071000000000003</v>
      </c>
      <c r="O15" s="94">
        <f>_xll.qlSimpleQuoteSetValue(C15,N15/100,ISERROR(D15))</f>
        <v>0</v>
      </c>
      <c r="P15" s="84"/>
    </row>
    <row r="16" spans="1:16" x14ac:dyDescent="0.2">
      <c r="A16" s="11"/>
      <c r="B16" s="31" t="s">
        <v>68</v>
      </c>
      <c r="C16" s="30" t="str">
        <f t="shared" si="0"/>
        <v>HKD7MD_Quote</v>
      </c>
      <c r="D16" s="30" t="str">
        <f>_xll.qlSimpleQuote(C16,,RateTickValue,Permanent,Trigger,ObjectOverwrite)</f>
        <v>HKD7MD_Quote#0001</v>
      </c>
      <c r="E16" s="295" t="str">
        <f>_xll.ohRangeRetrieveError(D16)</f>
        <v/>
      </c>
      <c r="F16" s="29"/>
      <c r="H16" s="93"/>
      <c r="I16" s="96" t="str">
        <f t="shared" si="1"/>
        <v>HIHKD7MD=</v>
      </c>
      <c r="J16" s="90" t="s">
        <v>205</v>
      </c>
      <c r="K16" s="88" t="s">
        <v>181</v>
      </c>
      <c r="L16" s="97" t="s">
        <v>204</v>
      </c>
      <c r="M16" s="88" t="s">
        <v>181</v>
      </c>
      <c r="N16" s="156" t="str">
        <v>Access Denied: User req to PE(122)</v>
      </c>
      <c r="O16" s="94" t="e">
        <f>_xll.qlSimpleQuoteSetValue(C16,N16/100,ISERROR(D16))</f>
        <v>#NUM!</v>
      </c>
      <c r="P16" s="84"/>
    </row>
    <row r="17" spans="1:16" x14ac:dyDescent="0.2">
      <c r="A17" s="11"/>
      <c r="B17" s="31" t="s">
        <v>67</v>
      </c>
      <c r="C17" s="30" t="str">
        <f t="shared" si="0"/>
        <v>HKD8MD_Quote</v>
      </c>
      <c r="D17" s="30" t="str">
        <f>_xll.qlSimpleQuote(C17,,RateTickValue,Permanent,Trigger,ObjectOverwrite)</f>
        <v>HKD8MD_Quote#0001</v>
      </c>
      <c r="E17" s="295" t="str">
        <f>_xll.ohRangeRetrieveError(D17)</f>
        <v/>
      </c>
      <c r="F17" s="29"/>
      <c r="H17" s="93"/>
      <c r="I17" s="96" t="str">
        <f t="shared" si="1"/>
        <v>HIHKD8MD=</v>
      </c>
      <c r="J17" s="90" t="s">
        <v>205</v>
      </c>
      <c r="K17" s="88" t="s">
        <v>181</v>
      </c>
      <c r="L17" s="97" t="s">
        <v>204</v>
      </c>
      <c r="M17" s="88" t="s">
        <v>181</v>
      </c>
      <c r="N17" s="156" t="str">
        <v>Access Denied: User req to PE(122)</v>
      </c>
      <c r="O17" s="94" t="e">
        <f>_xll.qlSimpleQuoteSetValue(C17,N17/100,ISERROR(D17))</f>
        <v>#NUM!</v>
      </c>
      <c r="P17" s="84"/>
    </row>
    <row r="18" spans="1:16" x14ac:dyDescent="0.2">
      <c r="A18" s="11"/>
      <c r="B18" s="31" t="s">
        <v>66</v>
      </c>
      <c r="C18" s="30" t="str">
        <f t="shared" si="0"/>
        <v>HKD9MD_Quote</v>
      </c>
      <c r="D18" s="30" t="str">
        <f>_xll.qlSimpleQuote(C18,,RateTickValue,Permanent,Trigger,ObjectOverwrite)</f>
        <v>HKD9MD_Quote#0001</v>
      </c>
      <c r="E18" s="295" t="str">
        <f>_xll.ohRangeRetrieveError(D18)</f>
        <v/>
      </c>
      <c r="F18" s="29"/>
      <c r="H18" s="93"/>
      <c r="I18" s="96" t="str">
        <f t="shared" si="1"/>
        <v>HIHKD9MD=</v>
      </c>
      <c r="J18" s="90" t="s">
        <v>205</v>
      </c>
      <c r="K18" s="88" t="s">
        <v>181</v>
      </c>
      <c r="L18" s="97" t="s">
        <v>204</v>
      </c>
      <c r="M18" s="88" t="s">
        <v>181</v>
      </c>
      <c r="N18" s="156" t="str">
        <v>Access Denied: User req to PE(122)</v>
      </c>
      <c r="O18" s="94" t="e">
        <f>_xll.qlSimpleQuoteSetValue(C18,N18/100,ISERROR(D18))</f>
        <v>#NUM!</v>
      </c>
      <c r="P18" s="84"/>
    </row>
    <row r="19" spans="1:16" x14ac:dyDescent="0.2">
      <c r="A19" s="11"/>
      <c r="B19" s="31" t="s">
        <v>65</v>
      </c>
      <c r="C19" s="30" t="str">
        <f t="shared" si="0"/>
        <v>HKD10MD_Quote</v>
      </c>
      <c r="D19" s="30" t="str">
        <f>_xll.qlSimpleQuote(C19,,RateTickValue,Permanent,Trigger,ObjectOverwrite)</f>
        <v>HKD10MD_Quote#0001</v>
      </c>
      <c r="E19" s="295" t="str">
        <f>_xll.ohRangeRetrieveError(D19)</f>
        <v/>
      </c>
      <c r="F19" s="29"/>
      <c r="H19" s="93"/>
      <c r="I19" s="96" t="str">
        <f t="shared" si="1"/>
        <v>HIHKD10MD=</v>
      </c>
      <c r="J19" s="90" t="s">
        <v>205</v>
      </c>
      <c r="K19" s="88" t="s">
        <v>181</v>
      </c>
      <c r="L19" s="97" t="s">
        <v>204</v>
      </c>
      <c r="M19" s="88" t="s">
        <v>181</v>
      </c>
      <c r="N19" s="156" t="str">
        <v>Access Denied: User req to PE(122)</v>
      </c>
      <c r="O19" s="94" t="e">
        <f>_xll.qlSimpleQuoteSetValue(C19,N19/100,ISERROR(D19))</f>
        <v>#NUM!</v>
      </c>
      <c r="P19" s="84"/>
    </row>
    <row r="20" spans="1:16" x14ac:dyDescent="0.2">
      <c r="A20" s="11"/>
      <c r="B20" s="31" t="s">
        <v>64</v>
      </c>
      <c r="C20" s="30" t="str">
        <f t="shared" si="0"/>
        <v>HKD11MD_Quote</v>
      </c>
      <c r="D20" s="30" t="str">
        <f>_xll.qlSimpleQuote(C20,,RateTickValue,Permanent,Trigger,ObjectOverwrite)</f>
        <v>HKD11MD_Quote#0001</v>
      </c>
      <c r="E20" s="295" t="str">
        <f>_xll.ohRangeRetrieveError(D20)</f>
        <v/>
      </c>
      <c r="F20" s="29"/>
      <c r="H20" s="93"/>
      <c r="I20" s="96" t="str">
        <f t="shared" si="1"/>
        <v>HIHKD11MD=</v>
      </c>
      <c r="J20" s="90" t="s">
        <v>205</v>
      </c>
      <c r="K20" s="88" t="s">
        <v>181</v>
      </c>
      <c r="L20" s="97" t="s">
        <v>204</v>
      </c>
      <c r="M20" s="88" t="s">
        <v>181</v>
      </c>
      <c r="N20" s="156" t="str">
        <v>Access Denied: User req to PE(122)</v>
      </c>
      <c r="O20" s="94" t="e">
        <f>_xll.qlSimpleQuoteSetValue(C20,N20/100,ISERROR(D20))</f>
        <v>#NUM!</v>
      </c>
      <c r="P20" s="84"/>
    </row>
    <row r="21" spans="1:16" x14ac:dyDescent="0.2">
      <c r="A21" s="11"/>
      <c r="B21" s="31" t="s">
        <v>63</v>
      </c>
      <c r="C21" s="30" t="str">
        <f t="shared" si="0"/>
        <v>HKD1YD_Quote</v>
      </c>
      <c r="D21" s="30" t="str">
        <f>_xll.qlSimpleQuote(C21,,RateTickValue,Permanent,Trigger,ObjectOverwrite)</f>
        <v>HKD1YD_Quote#0001</v>
      </c>
      <c r="E21" s="295" t="str">
        <f>_xll.ohRangeRetrieveError(D21)</f>
        <v/>
      </c>
      <c r="F21" s="29"/>
      <c r="H21" s="93"/>
      <c r="I21" s="87" t="str">
        <f t="shared" si="1"/>
        <v>HIHKD1YD=</v>
      </c>
      <c r="J21" s="90">
        <v>0.8650000000000001</v>
      </c>
      <c r="K21" s="88" t="s">
        <v>181</v>
      </c>
      <c r="L21" s="89">
        <v>0.86356999999999995</v>
      </c>
      <c r="M21" s="88" t="s">
        <v>181</v>
      </c>
      <c r="N21" s="149">
        <v>0.8650000000000001</v>
      </c>
      <c r="O21" s="85">
        <f>_xll.qlSimpleQuoteSetValue(C21,N21/100,ISERROR(D21))</f>
        <v>0</v>
      </c>
      <c r="P21" s="84"/>
    </row>
    <row r="22" spans="1:16" ht="12" thickBot="1" x14ac:dyDescent="0.25">
      <c r="A22" s="5"/>
      <c r="B22" s="4"/>
      <c r="C22" s="4"/>
      <c r="D22" s="4"/>
      <c r="E22" s="4"/>
      <c r="F22" s="2"/>
      <c r="H22" s="83"/>
      <c r="I22" s="82"/>
      <c r="J22" s="82"/>
      <c r="K22" s="81"/>
      <c r="L22" s="81"/>
      <c r="M22" s="81"/>
      <c r="N22" s="81"/>
      <c r="O22" s="81"/>
      <c r="P22" s="80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55"/>
  <sheetViews>
    <sheetView topLeftCell="G1" workbookViewId="0"/>
  </sheetViews>
  <sheetFormatPr defaultRowHeight="11.25" x14ac:dyDescent="0.2"/>
  <cols>
    <col min="1" max="1" width="2.7109375" style="79" customWidth="1"/>
    <col min="2" max="2" width="5.85546875" style="79" bestFit="1" customWidth="1"/>
    <col min="3" max="3" width="4.42578125" style="79" bestFit="1" customWidth="1"/>
    <col min="4" max="4" width="15.5703125" style="79" bestFit="1" customWidth="1"/>
    <col min="5" max="5" width="21.7109375" style="79" bestFit="1" customWidth="1"/>
    <col min="6" max="6" width="57.42578125" style="1" customWidth="1"/>
    <col min="7" max="9" width="2.7109375" style="79" customWidth="1"/>
    <col min="10" max="10" width="5.5703125" style="79" bestFit="1" customWidth="1"/>
    <col min="11" max="11" width="4.7109375" style="79" bestFit="1" customWidth="1"/>
    <col min="12" max="12" width="9.140625" style="79"/>
    <col min="13" max="13" width="14.5703125" style="79" bestFit="1" customWidth="1"/>
    <col min="14" max="16" width="9.140625" style="79"/>
    <col min="17" max="17" width="15.28515625" style="79" customWidth="1"/>
    <col min="18" max="18" width="9.140625" style="79"/>
    <col min="19" max="19" width="2.7109375" style="79" customWidth="1"/>
    <col min="20" max="20" width="9.140625" style="79"/>
    <col min="21" max="21" width="2.7109375" style="79" customWidth="1"/>
    <col min="22" max="23" width="9.140625" style="79"/>
    <col min="24" max="24" width="2.7109375" style="79" customWidth="1"/>
    <col min="25" max="16384" width="9.140625" style="79"/>
  </cols>
  <sheetData>
    <row r="1" spans="1:27" x14ac:dyDescent="0.2">
      <c r="A1" s="219" t="s">
        <v>179</v>
      </c>
      <c r="B1" s="53"/>
      <c r="C1" s="53"/>
      <c r="D1" s="53"/>
      <c r="E1" s="53"/>
      <c r="F1" s="53"/>
      <c r="G1" s="38"/>
      <c r="I1" s="9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2"/>
      <c r="Y1" s="116"/>
      <c r="Z1" s="116"/>
      <c r="AA1" s="116"/>
    </row>
    <row r="2" spans="1:27" x14ac:dyDescent="0.2">
      <c r="A2" s="219"/>
      <c r="B2" s="53"/>
      <c r="C2" s="53"/>
      <c r="D2" s="53"/>
      <c r="E2" s="53"/>
      <c r="F2" s="53"/>
      <c r="G2" s="38"/>
      <c r="I2" s="93"/>
      <c r="J2" s="146"/>
      <c r="K2" s="146"/>
      <c r="L2" s="146"/>
      <c r="M2" s="110" t="s">
        <v>154</v>
      </c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09"/>
      <c r="Y2" s="116"/>
      <c r="Z2" s="116"/>
      <c r="AA2" s="116"/>
    </row>
    <row r="3" spans="1:27" x14ac:dyDescent="0.2">
      <c r="A3" s="219"/>
      <c r="B3" s="53"/>
      <c r="C3" s="53"/>
      <c r="D3" s="53"/>
      <c r="E3" s="53"/>
      <c r="F3" s="53"/>
      <c r="G3" s="38"/>
      <c r="I3" s="93"/>
      <c r="J3" s="146"/>
      <c r="K3" s="88"/>
      <c r="L3" s="146"/>
      <c r="M3" s="146"/>
      <c r="N3" s="146"/>
      <c r="O3" s="146"/>
      <c r="P3" s="146"/>
      <c r="Q3" s="146"/>
      <c r="R3" s="146"/>
      <c r="S3" s="88"/>
      <c r="T3" s="88"/>
      <c r="U3" s="88"/>
      <c r="V3" s="146"/>
      <c r="W3" s="107">
        <f>_xll.ohTrigger(W7:W28)</f>
        <v>3</v>
      </c>
      <c r="X3" s="109"/>
      <c r="Y3" s="116"/>
      <c r="Z3" s="116"/>
      <c r="AA3" s="116"/>
    </row>
    <row r="4" spans="1:27" ht="24" customHeight="1" x14ac:dyDescent="0.2">
      <c r="A4" s="43"/>
      <c r="B4" s="52"/>
      <c r="C4" s="51"/>
      <c r="D4" s="296" t="str">
        <f>Currency&amp;"_010_"&amp;"FRA.xml"</f>
        <v>HKD_010_FRA.xml</v>
      </c>
      <c r="E4" s="297">
        <f ca="1">IF(Serialize,_xll.ohObjectSave(E5:E40,SerializationPath&amp;D4,FileOverwrite,,Serialize),"---")</f>
        <v>36</v>
      </c>
      <c r="F4" s="298" t="str">
        <f ca="1">_xll.ohRangeRetrieveError(E4)</f>
        <v/>
      </c>
      <c r="G4" s="225" t="s">
        <v>181</v>
      </c>
      <c r="I4" s="111"/>
      <c r="J4" s="145"/>
      <c r="K4" s="144"/>
      <c r="L4" s="143"/>
      <c r="M4" s="106" t="str">
        <f>_xll.RData(M7:M38,N4:Q4,,ReutersRtMode,,N7)</f>
        <v>Updated at 12:25:54</v>
      </c>
      <c r="N4" s="142" t="s">
        <v>160</v>
      </c>
      <c r="O4" s="142" t="s">
        <v>145</v>
      </c>
      <c r="P4" s="142" t="s">
        <v>144</v>
      </c>
      <c r="Q4" s="142" t="s">
        <v>159</v>
      </c>
      <c r="R4" s="102" t="s">
        <v>158</v>
      </c>
      <c r="S4" s="88"/>
      <c r="T4" s="104" t="s">
        <v>139</v>
      </c>
      <c r="U4" s="88"/>
      <c r="V4" s="221" t="s">
        <v>137</v>
      </c>
      <c r="W4" s="187" t="s">
        <v>136</v>
      </c>
      <c r="X4" s="109"/>
      <c r="Y4" s="116"/>
      <c r="Z4" s="116"/>
      <c r="AA4" s="116"/>
    </row>
    <row r="5" spans="1:27" x14ac:dyDescent="0.2">
      <c r="A5" s="43"/>
      <c r="B5" s="46" t="s">
        <v>99</v>
      </c>
      <c r="C5" s="47" t="s">
        <v>82</v>
      </c>
      <c r="D5" s="46" t="str">
        <f t="shared" ref="D5:D40" si="0">Currency&amp;$B5&amp;$C5&amp;QuoteSuffix</f>
        <v>HKDT1F1_Quote</v>
      </c>
      <c r="E5" s="45" t="str">
        <f>_xll.qlSimpleQuote(D5,,RateTickValue,Permanent,Trigger,ObjectOverwrite)</f>
        <v>HKDT1F1_Quote#0001</v>
      </c>
      <c r="F5" s="299" t="str">
        <f>_xll.ohRangeRetrieveError(E5)</f>
        <v/>
      </c>
      <c r="G5" s="38"/>
      <c r="I5" s="93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84"/>
      <c r="Y5" s="116"/>
      <c r="Z5" s="116"/>
      <c r="AA5" s="116"/>
    </row>
    <row r="6" spans="1:27" x14ac:dyDescent="0.2">
      <c r="A6" s="43"/>
      <c r="B6" s="40" t="s">
        <v>98</v>
      </c>
      <c r="C6" s="44" t="s">
        <v>82</v>
      </c>
      <c r="D6" s="40" t="str">
        <f t="shared" si="0"/>
        <v>HKDTOM1F1_Quote</v>
      </c>
      <c r="E6" s="39" t="str">
        <f>_xll.qlSimpleQuote(D6,,RateTickValue,Permanent,Trigger,ObjectOverwrite)</f>
        <v>HKDTOM1F1_Quote#0001</v>
      </c>
      <c r="F6" s="300" t="str">
        <f>_xll.ohRangeRetrieveError(E6)</f>
        <v/>
      </c>
      <c r="G6" s="38"/>
      <c r="I6" s="93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84"/>
      <c r="Y6" s="116"/>
      <c r="Z6" s="224"/>
      <c r="AA6" s="116"/>
    </row>
    <row r="7" spans="1:27" x14ac:dyDescent="0.2">
      <c r="A7" s="43"/>
      <c r="B7" s="46" t="s">
        <v>97</v>
      </c>
      <c r="C7" s="47" t="s">
        <v>82</v>
      </c>
      <c r="D7" s="46" t="str">
        <f t="shared" si="0"/>
        <v>HKDT3F1_Quote</v>
      </c>
      <c r="E7" s="45" t="str">
        <f>_xll.qlSimpleQuote(D7,,RateTickValue,Permanent,Trigger,ObjectOverwrite)</f>
        <v>HKDT3F1_Quote#0001</v>
      </c>
      <c r="F7" s="299" t="str">
        <f>_xll.ohRangeRetrieveError(E7)</f>
        <v/>
      </c>
      <c r="G7" s="38"/>
      <c r="I7" s="93"/>
      <c r="J7" s="140" t="s">
        <v>97</v>
      </c>
      <c r="K7" s="139" t="s">
        <v>82</v>
      </c>
      <c r="L7" s="137" t="str">
        <f t="shared" ref="L7:L38" si="1">Currency&amp;$J7&amp;$K7</f>
        <v>HKDT3F1</v>
      </c>
      <c r="M7" s="137" t="str">
        <f t="array" ref="M7:M38">UPPER(Instruments)&amp;"="&amp;VLOOKUP(Contributor,ContributorTable,2,FALSE)</f>
        <v>HKDT3F1=PREA</v>
      </c>
      <c r="N7" s="138" t="s">
        <v>206</v>
      </c>
      <c r="O7" s="138" t="s">
        <v>206</v>
      </c>
      <c r="P7" s="137" t="s">
        <v>206</v>
      </c>
      <c r="Q7" s="137" t="s">
        <v>206</v>
      </c>
      <c r="R7" s="101" t="e">
        <f>_xll.qlMidSafe($N7,$O7)</f>
        <v>#NUM!</v>
      </c>
      <c r="S7" s="88"/>
      <c r="T7" s="136" t="e">
        <v>#NUM!</v>
      </c>
      <c r="U7" s="88"/>
      <c r="V7" s="167" t="e">
        <f t="array" ref="V7:V38">QuoteLive</f>
        <v>#NUM!</v>
      </c>
      <c r="W7" s="98" t="e">
        <f>_xll.qlSimpleQuoteSetValue(D7,V7/100,ISERROR(E7))</f>
        <v>#NUM!</v>
      </c>
      <c r="X7" s="84"/>
      <c r="Y7" s="116"/>
      <c r="Z7" s="117"/>
      <c r="AA7" s="116"/>
    </row>
    <row r="8" spans="1:27" x14ac:dyDescent="0.2">
      <c r="A8" s="43"/>
      <c r="B8" s="40" t="s">
        <v>96</v>
      </c>
      <c r="C8" s="44" t="s">
        <v>82</v>
      </c>
      <c r="D8" s="40" t="str">
        <f t="shared" si="0"/>
        <v>HKDTOM3F1_Quote</v>
      </c>
      <c r="E8" s="39" t="str">
        <f>_xll.qlSimpleQuote(D8,,RateTickValue,Permanent,Trigger,ObjectOverwrite)</f>
        <v>HKDTOM3F1_Quote#0001</v>
      </c>
      <c r="F8" s="300" t="str">
        <f>_xll.ohRangeRetrieveError(E8)</f>
        <v/>
      </c>
      <c r="G8" s="38"/>
      <c r="I8" s="93"/>
      <c r="J8" s="135" t="s">
        <v>96</v>
      </c>
      <c r="K8" s="134" t="s">
        <v>82</v>
      </c>
      <c r="L8" s="132" t="str">
        <f t="shared" si="1"/>
        <v>HKDTOM3F1</v>
      </c>
      <c r="M8" s="132" t="str">
        <v>HKDTOM3F1=PREA</v>
      </c>
      <c r="N8" s="133" t="s">
        <v>206</v>
      </c>
      <c r="O8" s="133" t="s">
        <v>206</v>
      </c>
      <c r="P8" s="132" t="s">
        <v>206</v>
      </c>
      <c r="Q8" s="132" t="s">
        <v>206</v>
      </c>
      <c r="R8" s="131" t="e">
        <f>_xll.qlMidSafe($N8,$O8)</f>
        <v>#NUM!</v>
      </c>
      <c r="S8" s="88"/>
      <c r="T8" s="130" t="e">
        <v>#NUM!</v>
      </c>
      <c r="U8" s="88"/>
      <c r="V8" s="149" t="e">
        <v>#NUM!</v>
      </c>
      <c r="W8" s="85" t="e">
        <f>_xll.qlSimpleQuoteSetValue(D8,V8/100,ISERROR(E8))</f>
        <v>#NUM!</v>
      </c>
      <c r="X8" s="84"/>
      <c r="Y8" s="116"/>
      <c r="Z8" s="117"/>
      <c r="AA8" s="116"/>
    </row>
    <row r="9" spans="1:27" x14ac:dyDescent="0.2">
      <c r="A9" s="43"/>
      <c r="B9" s="46">
        <v>1</v>
      </c>
      <c r="C9" s="47" t="s">
        <v>95</v>
      </c>
      <c r="D9" s="46" t="str">
        <f t="shared" si="0"/>
        <v>HKD1x4F_Quote</v>
      </c>
      <c r="E9" s="45" t="str">
        <f>_xll.qlSimpleQuote(D9,,RateTickValue,Permanent,Trigger,ObjectOverwrite)</f>
        <v>HKD1x4F_Quote#0001</v>
      </c>
      <c r="F9" s="299" t="str">
        <f>_xll.ohRangeRetrieveError(E9)</f>
        <v/>
      </c>
      <c r="G9" s="38"/>
      <c r="I9" s="93"/>
      <c r="J9" s="140">
        <v>1</v>
      </c>
      <c r="K9" s="139" t="s">
        <v>95</v>
      </c>
      <c r="L9" s="137" t="str">
        <f t="shared" si="1"/>
        <v>HKD1x4F</v>
      </c>
      <c r="M9" s="137" t="str">
        <v>HKD1X4F=PREA</v>
      </c>
      <c r="N9" s="138">
        <v>0.33</v>
      </c>
      <c r="O9" s="138">
        <v>0.43</v>
      </c>
      <c r="P9" s="137">
        <v>0</v>
      </c>
      <c r="Q9" s="137">
        <v>0</v>
      </c>
      <c r="R9" s="101">
        <f>_xll.qlMidSafe($N9,$O9)</f>
        <v>0.38</v>
      </c>
      <c r="S9" s="88"/>
      <c r="T9" s="125">
        <v>0.38</v>
      </c>
      <c r="U9" s="88"/>
      <c r="V9" s="156">
        <v>0.38</v>
      </c>
      <c r="W9" s="94" t="e">
        <f>_xll.qlSimpleQuoteSetValue(D9,V9/100,ISERROR(E9))</f>
        <v>#N/A</v>
      </c>
      <c r="X9" s="84"/>
      <c r="Y9" s="116"/>
      <c r="Z9" s="117"/>
      <c r="AA9" s="116"/>
    </row>
    <row r="10" spans="1:27" x14ac:dyDescent="0.2">
      <c r="A10" s="43"/>
      <c r="B10" s="49">
        <v>2</v>
      </c>
      <c r="C10" s="50" t="s">
        <v>94</v>
      </c>
      <c r="D10" s="49" t="str">
        <f t="shared" si="0"/>
        <v>HKD2x5F_Quote</v>
      </c>
      <c r="E10" s="48" t="str">
        <f>_xll.qlSimpleQuote(D10,,RateTickValue,Permanent,Trigger,ObjectOverwrite)</f>
        <v>HKD2x5F_Quote#0001</v>
      </c>
      <c r="F10" s="301" t="str">
        <f>_xll.ohRangeRetrieveError(E10)</f>
        <v/>
      </c>
      <c r="G10" s="38"/>
      <c r="I10" s="93"/>
      <c r="J10" s="129">
        <v>2</v>
      </c>
      <c r="K10" s="128" t="s">
        <v>94</v>
      </c>
      <c r="L10" s="126" t="str">
        <f t="shared" si="1"/>
        <v>HKD2x5F</v>
      </c>
      <c r="M10" s="126" t="str">
        <v>HKD2X5F=PREA</v>
      </c>
      <c r="N10" s="127">
        <v>0.34</v>
      </c>
      <c r="O10" s="127">
        <v>0.44</v>
      </c>
      <c r="P10" s="126">
        <v>0</v>
      </c>
      <c r="Q10" s="126">
        <v>0</v>
      </c>
      <c r="R10" s="90">
        <f>_xll.qlMidSafe($N10,$O10)</f>
        <v>0.39</v>
      </c>
      <c r="S10" s="88"/>
      <c r="T10" s="125">
        <v>0.39</v>
      </c>
      <c r="U10" s="88"/>
      <c r="V10" s="156">
        <v>0.39</v>
      </c>
      <c r="W10" s="94" t="e">
        <f>_xll.qlSimpleQuoteSetValue(D10,V10/100,ISERROR(E10))</f>
        <v>#N/A</v>
      </c>
      <c r="X10" s="84"/>
      <c r="Y10" s="116"/>
      <c r="Z10" s="117"/>
      <c r="AA10" s="116"/>
    </row>
    <row r="11" spans="1:27" x14ac:dyDescent="0.2">
      <c r="A11" s="43"/>
      <c r="B11" s="49">
        <v>3</v>
      </c>
      <c r="C11" s="50" t="s">
        <v>93</v>
      </c>
      <c r="D11" s="49" t="str">
        <f t="shared" si="0"/>
        <v>HKD3x6F_Quote</v>
      </c>
      <c r="E11" s="48" t="str">
        <f>_xll.qlSimpleQuote(D11,,RateTickValue,Permanent,Trigger,ObjectOverwrite)</f>
        <v>HKD3x6F_Quote#0001</v>
      </c>
      <c r="F11" s="301" t="str">
        <f>_xll.ohRangeRetrieveError(E11)</f>
        <v/>
      </c>
      <c r="G11" s="38"/>
      <c r="I11" s="93"/>
      <c r="J11" s="129">
        <v>3</v>
      </c>
      <c r="K11" s="128" t="s">
        <v>93</v>
      </c>
      <c r="L11" s="126" t="str">
        <f t="shared" si="1"/>
        <v>HKD3x6F</v>
      </c>
      <c r="M11" s="126" t="str">
        <v>HKD3X6F=PREA</v>
      </c>
      <c r="N11" s="127">
        <v>0.35000000000000003</v>
      </c>
      <c r="O11" s="127">
        <v>0.45</v>
      </c>
      <c r="P11" s="126">
        <v>0</v>
      </c>
      <c r="Q11" s="126">
        <v>0</v>
      </c>
      <c r="R11" s="90">
        <f>_xll.qlMidSafe($N11,$O11)</f>
        <v>0.4</v>
      </c>
      <c r="S11" s="88"/>
      <c r="T11" s="125">
        <v>0.4</v>
      </c>
      <c r="U11" s="88"/>
      <c r="V11" s="156">
        <v>0.4</v>
      </c>
      <c r="W11" s="94" t="e">
        <f>_xll.qlSimpleQuoteSetValue(D11,V11/100,ISERROR(E11))</f>
        <v>#N/A</v>
      </c>
      <c r="X11" s="84"/>
      <c r="Y11" s="116"/>
      <c r="Z11" s="117"/>
      <c r="AA11" s="116"/>
    </row>
    <row r="12" spans="1:27" x14ac:dyDescent="0.2">
      <c r="A12" s="43"/>
      <c r="B12" s="49">
        <v>4</v>
      </c>
      <c r="C12" s="50" t="s">
        <v>92</v>
      </c>
      <c r="D12" s="49" t="str">
        <f t="shared" si="0"/>
        <v>HKD4x7F_Quote</v>
      </c>
      <c r="E12" s="48" t="str">
        <f>_xll.qlSimpleQuote(D12,,RateTickValue,Permanent,Trigger,ObjectOverwrite)</f>
        <v>HKD4x7F_Quote#0001</v>
      </c>
      <c r="F12" s="301" t="str">
        <f>_xll.ohRangeRetrieveError(E12)</f>
        <v/>
      </c>
      <c r="G12" s="38"/>
      <c r="I12" s="93"/>
      <c r="J12" s="129">
        <v>4</v>
      </c>
      <c r="K12" s="128" t="s">
        <v>92</v>
      </c>
      <c r="L12" s="126" t="str">
        <f t="shared" si="1"/>
        <v>HKD4x7F</v>
      </c>
      <c r="M12" s="126" t="str">
        <v>HKD4X7F=PREA</v>
      </c>
      <c r="N12" s="127">
        <v>0.36</v>
      </c>
      <c r="O12" s="127">
        <v>0.46</v>
      </c>
      <c r="P12" s="126">
        <v>0</v>
      </c>
      <c r="Q12" s="126">
        <v>0</v>
      </c>
      <c r="R12" s="90">
        <f>_xll.qlMidSafe($N12,$O12)</f>
        <v>0.41000000000000003</v>
      </c>
      <c r="S12" s="88"/>
      <c r="T12" s="125">
        <v>0.41000000000000003</v>
      </c>
      <c r="U12" s="88"/>
      <c r="V12" s="156">
        <v>0.41000000000000003</v>
      </c>
      <c r="W12" s="94" t="e">
        <f>_xll.qlSimpleQuoteSetValue(D12,V12/100,ISERROR(E12))</f>
        <v>#N/A</v>
      </c>
      <c r="X12" s="84"/>
      <c r="Y12" s="116"/>
      <c r="Z12" s="117"/>
      <c r="AA12" s="116"/>
    </row>
    <row r="13" spans="1:27" x14ac:dyDescent="0.2">
      <c r="A13" s="43"/>
      <c r="B13" s="49">
        <v>5</v>
      </c>
      <c r="C13" s="50" t="s">
        <v>91</v>
      </c>
      <c r="D13" s="49" t="str">
        <f t="shared" si="0"/>
        <v>HKD5x8F_Quote</v>
      </c>
      <c r="E13" s="48" t="str">
        <f>_xll.qlSimpleQuote(D13,,RateTickValue,Permanent,Trigger,ObjectOverwrite)</f>
        <v>HKD5x8F_Quote#0001</v>
      </c>
      <c r="F13" s="301" t="str">
        <f>_xll.ohRangeRetrieveError(E13)</f>
        <v/>
      </c>
      <c r="G13" s="38"/>
      <c r="I13" s="93"/>
      <c r="J13" s="129">
        <v>5</v>
      </c>
      <c r="K13" s="128" t="s">
        <v>91</v>
      </c>
      <c r="L13" s="126" t="str">
        <f t="shared" si="1"/>
        <v>HKD5x8F</v>
      </c>
      <c r="M13" s="126" t="str">
        <v>HKD5X8F=PREA</v>
      </c>
      <c r="N13" s="127">
        <v>0.37</v>
      </c>
      <c r="O13" s="127">
        <v>0.47000000000000003</v>
      </c>
      <c r="P13" s="126">
        <v>0</v>
      </c>
      <c r="Q13" s="126">
        <v>0</v>
      </c>
      <c r="R13" s="90">
        <f>_xll.qlMidSafe($N13,$O13)</f>
        <v>0.42000000000000004</v>
      </c>
      <c r="S13" s="88"/>
      <c r="T13" s="125">
        <v>0.43</v>
      </c>
      <c r="U13" s="88"/>
      <c r="V13" s="156">
        <v>0.42000000000000004</v>
      </c>
      <c r="W13" s="94" t="e">
        <f>_xll.qlSimpleQuoteSetValue(D13,V13/100,ISERROR(E13))</f>
        <v>#N/A</v>
      </c>
      <c r="X13" s="84"/>
      <c r="Y13" s="116"/>
      <c r="Z13" s="117"/>
      <c r="AA13" s="116"/>
    </row>
    <row r="14" spans="1:27" x14ac:dyDescent="0.2">
      <c r="A14" s="43"/>
      <c r="B14" s="49">
        <v>6</v>
      </c>
      <c r="C14" s="50" t="s">
        <v>90</v>
      </c>
      <c r="D14" s="49" t="str">
        <f t="shared" si="0"/>
        <v>HKD6x9F_Quote</v>
      </c>
      <c r="E14" s="48" t="str">
        <f>_xll.qlSimpleQuote(D14,,RateTickValue,Permanent,Trigger,ObjectOverwrite)</f>
        <v>HKD6x9F_Quote#0001</v>
      </c>
      <c r="F14" s="301" t="str">
        <f>_xll.ohRangeRetrieveError(E14)</f>
        <v/>
      </c>
      <c r="G14" s="38"/>
      <c r="I14" s="93"/>
      <c r="J14" s="129">
        <v>6</v>
      </c>
      <c r="K14" s="128" t="s">
        <v>90</v>
      </c>
      <c r="L14" s="126" t="str">
        <f t="shared" si="1"/>
        <v>HKD6x9F</v>
      </c>
      <c r="M14" s="126" t="str">
        <v>HKD6X9F=PREA</v>
      </c>
      <c r="N14" s="127">
        <v>0.38</v>
      </c>
      <c r="O14" s="127">
        <v>0.48</v>
      </c>
      <c r="P14" s="126">
        <v>0</v>
      </c>
      <c r="Q14" s="126">
        <v>0</v>
      </c>
      <c r="R14" s="90">
        <f>_xll.qlMidSafe($N14,$O14)</f>
        <v>0.43</v>
      </c>
      <c r="S14" s="88"/>
      <c r="T14" s="125">
        <v>0.44</v>
      </c>
      <c r="U14" s="88"/>
      <c r="V14" s="156">
        <v>0.43</v>
      </c>
      <c r="W14" s="94" t="e">
        <f>_xll.qlSimpleQuoteSetValue(D14,V14/100,ISERROR(E14))</f>
        <v>#N/A</v>
      </c>
      <c r="X14" s="84"/>
      <c r="Y14" s="116"/>
      <c r="Z14" s="117"/>
      <c r="AA14" s="116"/>
    </row>
    <row r="15" spans="1:27" x14ac:dyDescent="0.2">
      <c r="A15" s="43"/>
      <c r="B15" s="49">
        <v>7</v>
      </c>
      <c r="C15" s="50" t="s">
        <v>89</v>
      </c>
      <c r="D15" s="49" t="str">
        <f t="shared" si="0"/>
        <v>HKD7x10F_Quote</v>
      </c>
      <c r="E15" s="48" t="str">
        <f>_xll.qlSimpleQuote(D15,,RateTickValue,Permanent,Trigger,ObjectOverwrite)</f>
        <v>HKD7x10F_Quote#0001</v>
      </c>
      <c r="F15" s="301" t="str">
        <f>_xll.ohRangeRetrieveError(E15)</f>
        <v/>
      </c>
      <c r="G15" s="38"/>
      <c r="I15" s="93"/>
      <c r="J15" s="129">
        <v>7</v>
      </c>
      <c r="K15" s="128" t="s">
        <v>89</v>
      </c>
      <c r="L15" s="126" t="str">
        <f t="shared" si="1"/>
        <v>HKD7x10F</v>
      </c>
      <c r="M15" s="126" t="str">
        <v>HKD7X10F=PREA</v>
      </c>
      <c r="N15" s="127">
        <v>0.41000000000000003</v>
      </c>
      <c r="O15" s="127">
        <v>0.51</v>
      </c>
      <c r="P15" s="126">
        <v>0</v>
      </c>
      <c r="Q15" s="126">
        <v>0</v>
      </c>
      <c r="R15" s="90">
        <f>_xll.qlMidSafe($N15,$O15)</f>
        <v>0.46</v>
      </c>
      <c r="S15" s="88"/>
      <c r="T15" s="125">
        <v>0.47</v>
      </c>
      <c r="U15" s="88"/>
      <c r="V15" s="156">
        <v>0.46</v>
      </c>
      <c r="W15" s="94" t="e">
        <f>_xll.qlSimpleQuoteSetValue(D15,V15/100,ISERROR(E15))</f>
        <v>#N/A</v>
      </c>
      <c r="X15" s="84"/>
      <c r="Y15" s="116"/>
      <c r="Z15" s="117"/>
      <c r="AA15" s="116"/>
    </row>
    <row r="16" spans="1:27" x14ac:dyDescent="0.2">
      <c r="A16" s="43"/>
      <c r="B16" s="49">
        <v>8</v>
      </c>
      <c r="C16" s="50" t="s">
        <v>88</v>
      </c>
      <c r="D16" s="49" t="str">
        <f t="shared" si="0"/>
        <v>HKD8x11F_Quote</v>
      </c>
      <c r="E16" s="48" t="str">
        <f>_xll.qlSimpleQuote(D16,,RateTickValue,Permanent,Trigger,ObjectOverwrite)</f>
        <v>HKD8x11F_Quote#0001</v>
      </c>
      <c r="F16" s="301" t="str">
        <f>_xll.ohRangeRetrieveError(E16)</f>
        <v/>
      </c>
      <c r="G16" s="38"/>
      <c r="I16" s="93"/>
      <c r="J16" s="129">
        <v>8</v>
      </c>
      <c r="K16" s="128" t="s">
        <v>88</v>
      </c>
      <c r="L16" s="126" t="str">
        <f t="shared" si="1"/>
        <v>HKD8x11F</v>
      </c>
      <c r="M16" s="126" t="str">
        <v>HKD8X11F=PREA</v>
      </c>
      <c r="N16" s="127">
        <v>0.43</v>
      </c>
      <c r="O16" s="127">
        <v>0.53</v>
      </c>
      <c r="P16" s="126">
        <v>0</v>
      </c>
      <c r="Q16" s="126">
        <v>0</v>
      </c>
      <c r="R16" s="90">
        <f>_xll.qlMidSafe($N16,$O16)</f>
        <v>0.48</v>
      </c>
      <c r="S16" s="88"/>
      <c r="T16" s="125">
        <v>0.49</v>
      </c>
      <c r="U16" s="88"/>
      <c r="V16" s="156">
        <v>0.48</v>
      </c>
      <c r="W16" s="94" t="e">
        <f>_xll.qlSimpleQuoteSetValue(D16,V16/100,ISERROR(E16))</f>
        <v>#N/A</v>
      </c>
      <c r="X16" s="84"/>
      <c r="Y16" s="116"/>
      <c r="Z16" s="117"/>
      <c r="AA16" s="116"/>
    </row>
    <row r="17" spans="1:27" x14ac:dyDescent="0.2">
      <c r="A17" s="43"/>
      <c r="B17" s="40">
        <v>9</v>
      </c>
      <c r="C17" s="44" t="s">
        <v>87</v>
      </c>
      <c r="D17" s="40" t="str">
        <f t="shared" si="0"/>
        <v>HKD9x12F_Quote</v>
      </c>
      <c r="E17" s="39" t="str">
        <f>_xll.qlSimpleQuote(D17,,RateTickValue,Permanent,Trigger,ObjectOverwrite)</f>
        <v>HKD9x12F_Quote#0001</v>
      </c>
      <c r="F17" s="300" t="str">
        <f>_xll.ohRangeRetrieveError(E17)</f>
        <v/>
      </c>
      <c r="G17" s="38"/>
      <c r="I17" s="93"/>
      <c r="J17" s="135">
        <v>9</v>
      </c>
      <c r="K17" s="134" t="s">
        <v>87</v>
      </c>
      <c r="L17" s="132" t="str">
        <f t="shared" si="1"/>
        <v>HKD9x12F</v>
      </c>
      <c r="M17" s="132" t="str">
        <v>HKD9X12F=PREA</v>
      </c>
      <c r="N17" s="133">
        <v>0.47000000000000003</v>
      </c>
      <c r="O17" s="133">
        <v>0.57000000000000006</v>
      </c>
      <c r="P17" s="132">
        <v>0</v>
      </c>
      <c r="Q17" s="132">
        <v>0</v>
      </c>
      <c r="R17" s="131">
        <f>_xll.qlMidSafe($N17,$O17)</f>
        <v>0.52</v>
      </c>
      <c r="S17" s="88"/>
      <c r="T17" s="130">
        <v>0.53</v>
      </c>
      <c r="U17" s="88"/>
      <c r="V17" s="156">
        <v>0.52</v>
      </c>
      <c r="W17" s="94" t="e">
        <f>_xll.qlSimpleQuoteSetValue(D17,V17/100,ISERROR(E17))</f>
        <v>#N/A</v>
      </c>
      <c r="X17" s="84"/>
      <c r="Y17" s="116"/>
      <c r="Z17" s="117"/>
      <c r="AA17" s="116"/>
    </row>
    <row r="18" spans="1:27" x14ac:dyDescent="0.2">
      <c r="A18" s="43"/>
      <c r="B18" s="46" t="s">
        <v>86</v>
      </c>
      <c r="C18" s="47" t="s">
        <v>82</v>
      </c>
      <c r="D18" s="46" t="str">
        <f t="shared" si="0"/>
        <v>HKDT6F1_Quote</v>
      </c>
      <c r="E18" s="45" t="str">
        <f>_xll.qlSimpleQuote(D18,,RateTickValue,Permanent,Trigger,ObjectOverwrite)</f>
        <v>HKDT6F1_Quote#0001</v>
      </c>
      <c r="F18" s="299" t="str">
        <f>_xll.ohRangeRetrieveError(E18)</f>
        <v/>
      </c>
      <c r="G18" s="38"/>
      <c r="I18" s="93"/>
      <c r="J18" s="140" t="s">
        <v>86</v>
      </c>
      <c r="K18" s="139" t="s">
        <v>82</v>
      </c>
      <c r="L18" s="137" t="str">
        <f t="shared" si="1"/>
        <v>HKDT6F1</v>
      </c>
      <c r="M18" s="137" t="str">
        <v>HKDT6F1=PREA</v>
      </c>
      <c r="N18" s="138" t="s">
        <v>206</v>
      </c>
      <c r="O18" s="138" t="s">
        <v>206</v>
      </c>
      <c r="P18" s="137" t="s">
        <v>206</v>
      </c>
      <c r="Q18" s="137" t="s">
        <v>206</v>
      </c>
      <c r="R18" s="101" t="e">
        <f>_xll.qlMidSafe($N18,$O18)</f>
        <v>#NUM!</v>
      </c>
      <c r="S18" s="88"/>
      <c r="T18" s="136" t="e">
        <v>#NUM!</v>
      </c>
      <c r="U18" s="88"/>
      <c r="V18" s="167" t="e">
        <v>#NUM!</v>
      </c>
      <c r="W18" s="98" t="e">
        <f>_xll.qlSimpleQuoteSetValue(D18,V18/100,ISERROR(E18))</f>
        <v>#NUM!</v>
      </c>
      <c r="X18" s="84"/>
      <c r="Y18" s="116"/>
      <c r="Z18" s="117"/>
      <c r="AA18" s="116"/>
    </row>
    <row r="19" spans="1:27" x14ac:dyDescent="0.2">
      <c r="A19" s="43"/>
      <c r="B19" s="40" t="s">
        <v>85</v>
      </c>
      <c r="C19" s="44" t="s">
        <v>82</v>
      </c>
      <c r="D19" s="40" t="str">
        <f t="shared" si="0"/>
        <v>HKDTOM6F1_Quote</v>
      </c>
      <c r="E19" s="39" t="str">
        <f>_xll.qlSimpleQuote(D19,,RateTickValue,Permanent,Trigger,ObjectOverwrite)</f>
        <v>HKDTOM6F1_Quote#0001</v>
      </c>
      <c r="F19" s="300" t="str">
        <f>_xll.ohRangeRetrieveError(E19)</f>
        <v/>
      </c>
      <c r="G19" s="38"/>
      <c r="I19" s="93"/>
      <c r="J19" s="135" t="s">
        <v>85</v>
      </c>
      <c r="K19" s="134" t="s">
        <v>82</v>
      </c>
      <c r="L19" s="132" t="str">
        <f t="shared" si="1"/>
        <v>HKDTOM6F1</v>
      </c>
      <c r="M19" s="132" t="str">
        <v>HKDTOM6F1=PREA</v>
      </c>
      <c r="N19" s="133" t="s">
        <v>206</v>
      </c>
      <c r="O19" s="133" t="s">
        <v>206</v>
      </c>
      <c r="P19" s="132" t="s">
        <v>206</v>
      </c>
      <c r="Q19" s="132" t="s">
        <v>206</v>
      </c>
      <c r="R19" s="131" t="e">
        <f>_xll.qlMidSafe($N19,$O19)</f>
        <v>#NUM!</v>
      </c>
      <c r="S19" s="88"/>
      <c r="T19" s="130" t="e">
        <v>#NUM!</v>
      </c>
      <c r="U19" s="88"/>
      <c r="V19" s="149" t="e">
        <v>#NUM!</v>
      </c>
      <c r="W19" s="85" t="e">
        <f>_xll.qlSimpleQuoteSetValue(D19,V19/100,ISERROR(E19))</f>
        <v>#NUM!</v>
      </c>
      <c r="X19" s="84"/>
      <c r="Y19" s="116"/>
      <c r="Z19" s="117"/>
      <c r="AA19" s="116"/>
    </row>
    <row r="20" spans="1:27" x14ac:dyDescent="0.2">
      <c r="A20" s="43"/>
      <c r="B20" s="46">
        <v>1</v>
      </c>
      <c r="C20" s="47" t="str">
        <f t="shared" ref="C20:C37" si="2">"x"&amp;B20+6&amp;"F"</f>
        <v>x7F</v>
      </c>
      <c r="D20" s="46" t="str">
        <f t="shared" si="0"/>
        <v>HKD1x7F_Quote</v>
      </c>
      <c r="E20" s="45" t="str">
        <f>_xll.qlSimpleQuote(D20,,RateTickValue,Permanent,Trigger,ObjectOverwrite)</f>
        <v>HKD1x7F_Quote#0001</v>
      </c>
      <c r="F20" s="299" t="str">
        <f>_xll.ohRangeRetrieveError(E20)</f>
        <v/>
      </c>
      <c r="G20" s="38"/>
      <c r="I20" s="93"/>
      <c r="J20" s="129">
        <v>1</v>
      </c>
      <c r="K20" s="128" t="str">
        <f t="shared" ref="K20:K37" si="3">"x"&amp;J20+6&amp;"F"</f>
        <v>x7F</v>
      </c>
      <c r="L20" s="126" t="str">
        <f t="shared" si="1"/>
        <v>HKD1x7F</v>
      </c>
      <c r="M20" s="126" t="str">
        <v>HKD1X7F=PREA</v>
      </c>
      <c r="N20" s="127">
        <v>0.42</v>
      </c>
      <c r="O20" s="127">
        <v>0.52</v>
      </c>
      <c r="P20" s="126">
        <v>0</v>
      </c>
      <c r="Q20" s="126">
        <v>0</v>
      </c>
      <c r="R20" s="90">
        <f>_xll.qlMidSafe($N20,$O20)</f>
        <v>0.47</v>
      </c>
      <c r="S20" s="88"/>
      <c r="T20" s="125">
        <v>0.47</v>
      </c>
      <c r="U20" s="88"/>
      <c r="V20" s="156">
        <v>0.47</v>
      </c>
      <c r="W20" s="94" t="e">
        <f>_xll.qlSimpleQuoteSetValue(D20,V20/100,ISERROR(E20))</f>
        <v>#N/A</v>
      </c>
      <c r="X20" s="84"/>
      <c r="Y20" s="116"/>
      <c r="Z20" s="117"/>
      <c r="AA20" s="116"/>
    </row>
    <row r="21" spans="1:27" x14ac:dyDescent="0.2">
      <c r="A21" s="43"/>
      <c r="B21" s="49">
        <v>2</v>
      </c>
      <c r="C21" s="50" t="str">
        <f t="shared" si="2"/>
        <v>x8F</v>
      </c>
      <c r="D21" s="49" t="str">
        <f t="shared" si="0"/>
        <v>HKD2x8F_Quote</v>
      </c>
      <c r="E21" s="48" t="str">
        <f>_xll.qlSimpleQuote(D21,,RateTickValue,Permanent,Trigger,ObjectOverwrite)</f>
        <v>HKD2x8F_Quote#0001</v>
      </c>
      <c r="F21" s="301" t="str">
        <f>_xll.ohRangeRetrieveError(E21)</f>
        <v/>
      </c>
      <c r="G21" s="38"/>
      <c r="I21" s="93"/>
      <c r="J21" s="129">
        <v>2</v>
      </c>
      <c r="K21" s="128" t="str">
        <f t="shared" si="3"/>
        <v>x8F</v>
      </c>
      <c r="L21" s="126" t="str">
        <f t="shared" si="1"/>
        <v>HKD2x8F</v>
      </c>
      <c r="M21" s="126" t="str">
        <v>HKD2X8F=PREA</v>
      </c>
      <c r="N21" s="127">
        <v>0.43</v>
      </c>
      <c r="O21" s="127">
        <v>0.53</v>
      </c>
      <c r="P21" s="126">
        <v>0</v>
      </c>
      <c r="Q21" s="126">
        <v>0</v>
      </c>
      <c r="R21" s="90">
        <f>_xll.qlMidSafe($N21,$O21)</f>
        <v>0.48</v>
      </c>
      <c r="S21" s="88"/>
      <c r="T21" s="125">
        <v>0.48</v>
      </c>
      <c r="U21" s="88"/>
      <c r="V21" s="156">
        <v>0.48</v>
      </c>
      <c r="W21" s="94" t="e">
        <f>_xll.qlSimpleQuoteSetValue(D21,V21/100,ISERROR(E21))</f>
        <v>#N/A</v>
      </c>
      <c r="X21" s="84"/>
      <c r="Y21" s="116"/>
      <c r="Z21" s="117"/>
      <c r="AA21" s="116"/>
    </row>
    <row r="22" spans="1:27" x14ac:dyDescent="0.2">
      <c r="A22" s="43"/>
      <c r="B22" s="49">
        <v>3</v>
      </c>
      <c r="C22" s="50" t="str">
        <f t="shared" si="2"/>
        <v>x9F</v>
      </c>
      <c r="D22" s="49" t="str">
        <f t="shared" si="0"/>
        <v>HKD3x9F_Quote</v>
      </c>
      <c r="E22" s="48" t="str">
        <f>_xll.qlSimpleQuote(D22,,RateTickValue,Permanent,Trigger,ObjectOverwrite)</f>
        <v>HKD3x9F_Quote#0001</v>
      </c>
      <c r="F22" s="301" t="str">
        <f>_xll.ohRangeRetrieveError(E22)</f>
        <v/>
      </c>
      <c r="G22" s="38"/>
      <c r="I22" s="93"/>
      <c r="J22" s="129">
        <v>3</v>
      </c>
      <c r="K22" s="128" t="str">
        <f t="shared" si="3"/>
        <v>x9F</v>
      </c>
      <c r="L22" s="126" t="str">
        <f t="shared" si="1"/>
        <v>HKD3x9F</v>
      </c>
      <c r="M22" s="126" t="str">
        <v>HKD3X9F=PREA</v>
      </c>
      <c r="N22" s="127">
        <v>0.44</v>
      </c>
      <c r="O22" s="127">
        <v>0.54</v>
      </c>
      <c r="P22" s="126">
        <v>0</v>
      </c>
      <c r="Q22" s="126">
        <v>0</v>
      </c>
      <c r="R22" s="90">
        <f>_xll.qlMidSafe($N22,$O22)</f>
        <v>0.49</v>
      </c>
      <c r="S22" s="88"/>
      <c r="T22" s="125">
        <v>0.49</v>
      </c>
      <c r="U22" s="88"/>
      <c r="V22" s="156">
        <v>0.49</v>
      </c>
      <c r="W22" s="94" t="e">
        <f>_xll.qlSimpleQuoteSetValue(D22,V22/100,ISERROR(E22))</f>
        <v>#N/A</v>
      </c>
      <c r="X22" s="84"/>
      <c r="Y22" s="116"/>
      <c r="Z22" s="117"/>
      <c r="AA22" s="116"/>
    </row>
    <row r="23" spans="1:27" x14ac:dyDescent="0.2">
      <c r="A23" s="43"/>
      <c r="B23" s="49">
        <v>4</v>
      </c>
      <c r="C23" s="50" t="str">
        <f t="shared" si="2"/>
        <v>x10F</v>
      </c>
      <c r="D23" s="49" t="str">
        <f t="shared" si="0"/>
        <v>HKD4x10F_Quote</v>
      </c>
      <c r="E23" s="48" t="str">
        <f>_xll.qlSimpleQuote(D23,,RateTickValue,Permanent,Trigger,ObjectOverwrite)</f>
        <v>HKD4x10F_Quote#0001</v>
      </c>
      <c r="F23" s="301" t="str">
        <f>_xll.ohRangeRetrieveError(E23)</f>
        <v/>
      </c>
      <c r="G23" s="38"/>
      <c r="I23" s="93"/>
      <c r="J23" s="129">
        <v>4</v>
      </c>
      <c r="K23" s="128" t="str">
        <f t="shared" si="3"/>
        <v>x10F</v>
      </c>
      <c r="L23" s="126" t="str">
        <f t="shared" si="1"/>
        <v>HKD4x10F</v>
      </c>
      <c r="M23" s="126" t="str">
        <v>HKD4X10F=PREA</v>
      </c>
      <c r="N23" s="127">
        <v>0.46</v>
      </c>
      <c r="O23" s="127">
        <v>0.56000000000000005</v>
      </c>
      <c r="P23" s="126">
        <v>0</v>
      </c>
      <c r="Q23" s="126">
        <v>0</v>
      </c>
      <c r="R23" s="90">
        <f>_xll.qlMidSafe($N23,$O23)</f>
        <v>0.51</v>
      </c>
      <c r="S23" s="88"/>
      <c r="T23" s="125">
        <v>0.51</v>
      </c>
      <c r="U23" s="88"/>
      <c r="V23" s="156">
        <v>0.51</v>
      </c>
      <c r="W23" s="94" t="e">
        <f>_xll.qlSimpleQuoteSetValue(D23,V23/100,ISERROR(E23))</f>
        <v>#N/A</v>
      </c>
      <c r="X23" s="84"/>
      <c r="Y23" s="116"/>
      <c r="Z23" s="117"/>
      <c r="AA23" s="116"/>
    </row>
    <row r="24" spans="1:27" x14ac:dyDescent="0.2">
      <c r="A24" s="43"/>
      <c r="B24" s="49">
        <v>5</v>
      </c>
      <c r="C24" s="50" t="str">
        <f t="shared" si="2"/>
        <v>x11F</v>
      </c>
      <c r="D24" s="49" t="str">
        <f t="shared" si="0"/>
        <v>HKD5x11F_Quote</v>
      </c>
      <c r="E24" s="48" t="str">
        <f>_xll.qlSimpleQuote(D24,,RateTickValue,Permanent,Trigger,ObjectOverwrite)</f>
        <v>HKD5x11F_Quote#0001</v>
      </c>
      <c r="F24" s="301" t="str">
        <f>_xll.ohRangeRetrieveError(E24)</f>
        <v/>
      </c>
      <c r="G24" s="38"/>
      <c r="I24" s="93"/>
      <c r="J24" s="129">
        <v>5</v>
      </c>
      <c r="K24" s="128" t="str">
        <f t="shared" si="3"/>
        <v>x11F</v>
      </c>
      <c r="L24" s="126" t="str">
        <f t="shared" si="1"/>
        <v>HKD5x11F</v>
      </c>
      <c r="M24" s="126" t="str">
        <v>HKD5X11F=PREA</v>
      </c>
      <c r="N24" s="127">
        <v>0.47000000000000003</v>
      </c>
      <c r="O24" s="127">
        <v>0.57000000000000006</v>
      </c>
      <c r="P24" s="126">
        <v>0</v>
      </c>
      <c r="Q24" s="126">
        <v>0</v>
      </c>
      <c r="R24" s="90">
        <f>_xll.qlMidSafe($N24,$O24)</f>
        <v>0.52</v>
      </c>
      <c r="S24" s="88"/>
      <c r="T24" s="125">
        <v>0.53</v>
      </c>
      <c r="U24" s="88"/>
      <c r="V24" s="156">
        <v>0.52</v>
      </c>
      <c r="W24" s="94" t="e">
        <f>_xll.qlSimpleQuoteSetValue(D24,V24/100,ISERROR(E24))</f>
        <v>#N/A</v>
      </c>
      <c r="X24" s="84"/>
      <c r="Y24" s="116"/>
      <c r="Z24" s="117"/>
      <c r="AA24" s="116"/>
    </row>
    <row r="25" spans="1:27" x14ac:dyDescent="0.2">
      <c r="A25" s="43"/>
      <c r="B25" s="49">
        <v>6</v>
      </c>
      <c r="C25" s="50" t="str">
        <f t="shared" si="2"/>
        <v>x12F</v>
      </c>
      <c r="D25" s="49" t="str">
        <f t="shared" si="0"/>
        <v>HKD6x12F_Quote</v>
      </c>
      <c r="E25" s="48" t="str">
        <f>_xll.qlSimpleQuote(D25,,RateTickValue,Permanent,Trigger,ObjectOverwrite)</f>
        <v>HKD6x12F_Quote#0001</v>
      </c>
      <c r="F25" s="301" t="str">
        <f>_xll.ohRangeRetrieveError(E25)</f>
        <v/>
      </c>
      <c r="G25" s="38"/>
      <c r="I25" s="93"/>
      <c r="J25" s="129">
        <v>6</v>
      </c>
      <c r="K25" s="128" t="str">
        <f t="shared" si="3"/>
        <v>x12F</v>
      </c>
      <c r="L25" s="126" t="str">
        <f t="shared" si="1"/>
        <v>HKD6x12F</v>
      </c>
      <c r="M25" s="126" t="str">
        <v>HKD6X12F=PREA</v>
      </c>
      <c r="N25" s="127">
        <v>0.5</v>
      </c>
      <c r="O25" s="127">
        <v>0.6</v>
      </c>
      <c r="P25" s="126">
        <v>0</v>
      </c>
      <c r="Q25" s="126">
        <v>0</v>
      </c>
      <c r="R25" s="90">
        <f>_xll.qlMidSafe($N25,$O25)</f>
        <v>0.55000000000000004</v>
      </c>
      <c r="S25" s="88"/>
      <c r="T25" s="125">
        <v>0.56000000000000005</v>
      </c>
      <c r="U25" s="88"/>
      <c r="V25" s="156">
        <v>0.55000000000000004</v>
      </c>
      <c r="W25" s="94" t="e">
        <f>_xll.qlSimpleQuoteSetValue(D25,V25/100,ISERROR(E25))</f>
        <v>#N/A</v>
      </c>
      <c r="X25" s="84"/>
      <c r="Y25" s="116"/>
      <c r="Z25" s="117"/>
      <c r="AA25" s="116"/>
    </row>
    <row r="26" spans="1:27" x14ac:dyDescent="0.2">
      <c r="A26" s="43"/>
      <c r="B26" s="49">
        <v>7</v>
      </c>
      <c r="C26" s="50" t="str">
        <f t="shared" si="2"/>
        <v>x13F</v>
      </c>
      <c r="D26" s="49" t="str">
        <f t="shared" si="0"/>
        <v>HKD7x13F_Quote</v>
      </c>
      <c r="E26" s="48" t="str">
        <f>_xll.qlSimpleQuote(D26,,RateTickValue,Permanent,Trigger,ObjectOverwrite)</f>
        <v>HKD7x13F_Quote#0001</v>
      </c>
      <c r="F26" s="301" t="str">
        <f>_xll.ohRangeRetrieveError(E26)</f>
        <v/>
      </c>
      <c r="G26" s="38"/>
      <c r="I26" s="93"/>
      <c r="J26" s="129">
        <v>7</v>
      </c>
      <c r="K26" s="128" t="str">
        <f t="shared" si="3"/>
        <v>x13F</v>
      </c>
      <c r="L26" s="126" t="str">
        <f t="shared" si="1"/>
        <v>HKD7x13F</v>
      </c>
      <c r="M26" s="126" t="str">
        <v>HKD7X13F=PREA</v>
      </c>
      <c r="N26" s="127" t="s">
        <v>206</v>
      </c>
      <c r="O26" s="127" t="s">
        <v>206</v>
      </c>
      <c r="P26" s="126" t="s">
        <v>206</v>
      </c>
      <c r="Q26" s="126" t="s">
        <v>206</v>
      </c>
      <c r="R26" s="90" t="e">
        <f>_xll.qlMidSafe($N26,$O26)</f>
        <v>#NUM!</v>
      </c>
      <c r="S26" s="88"/>
      <c r="T26" s="125" t="e">
        <v>#NUM!</v>
      </c>
      <c r="U26" s="88"/>
      <c r="V26" s="156" t="e">
        <v>#NUM!</v>
      </c>
      <c r="W26" s="94" t="e">
        <f>_xll.qlSimpleQuoteSetValue(D26,V26/100,ISERROR(E26))</f>
        <v>#NUM!</v>
      </c>
      <c r="X26" s="84"/>
      <c r="Y26" s="116"/>
      <c r="Z26" s="117"/>
      <c r="AA26" s="116"/>
    </row>
    <row r="27" spans="1:27" x14ac:dyDescent="0.2">
      <c r="A27" s="43"/>
      <c r="B27" s="49">
        <v>8</v>
      </c>
      <c r="C27" s="50" t="str">
        <f t="shared" si="2"/>
        <v>x14F</v>
      </c>
      <c r="D27" s="49" t="str">
        <f t="shared" si="0"/>
        <v>HKD8x14F_Quote</v>
      </c>
      <c r="E27" s="48" t="str">
        <f>_xll.qlSimpleQuote(D27,,RateTickValue,Permanent,Trigger,ObjectOverwrite)</f>
        <v>HKD8x14F_Quote#0001</v>
      </c>
      <c r="F27" s="301" t="str">
        <f>_xll.ohRangeRetrieveError(E27)</f>
        <v/>
      </c>
      <c r="G27" s="38"/>
      <c r="I27" s="93"/>
      <c r="J27" s="129">
        <v>8</v>
      </c>
      <c r="K27" s="128" t="str">
        <f t="shared" si="3"/>
        <v>x14F</v>
      </c>
      <c r="L27" s="126" t="str">
        <f t="shared" si="1"/>
        <v>HKD8x14F</v>
      </c>
      <c r="M27" s="126" t="str">
        <v>HKD8X14F=PREA</v>
      </c>
      <c r="N27" s="127" t="s">
        <v>206</v>
      </c>
      <c r="O27" s="127" t="s">
        <v>206</v>
      </c>
      <c r="P27" s="126" t="s">
        <v>206</v>
      </c>
      <c r="Q27" s="126" t="s">
        <v>206</v>
      </c>
      <c r="R27" s="90" t="e">
        <f>_xll.qlMidSafe($N27,$O27)</f>
        <v>#NUM!</v>
      </c>
      <c r="S27" s="88"/>
      <c r="T27" s="125" t="e">
        <v>#NUM!</v>
      </c>
      <c r="U27" s="88"/>
      <c r="V27" s="156" t="e">
        <v>#NUM!</v>
      </c>
      <c r="W27" s="94" t="e">
        <f>_xll.qlSimpleQuoteSetValue(D27,V27/100,ISERROR(E27))</f>
        <v>#NUM!</v>
      </c>
      <c r="X27" s="84"/>
      <c r="Y27" s="116"/>
      <c r="Z27" s="117"/>
      <c r="AA27" s="116"/>
    </row>
    <row r="28" spans="1:27" x14ac:dyDescent="0.2">
      <c r="A28" s="43"/>
      <c r="B28" s="49">
        <v>9</v>
      </c>
      <c r="C28" s="50" t="str">
        <f t="shared" si="2"/>
        <v>x15F</v>
      </c>
      <c r="D28" s="49" t="str">
        <f t="shared" si="0"/>
        <v>HKD9x15F_Quote</v>
      </c>
      <c r="E28" s="48" t="str">
        <f>_xll.qlSimpleQuote(D28,,RateTickValue,Permanent,Trigger,ObjectOverwrite)</f>
        <v>HKD9x15F_Quote#0001</v>
      </c>
      <c r="F28" s="301" t="str">
        <f>_xll.ohRangeRetrieveError(E28)</f>
        <v/>
      </c>
      <c r="G28" s="38"/>
      <c r="I28" s="93"/>
      <c r="J28" s="129">
        <v>9</v>
      </c>
      <c r="K28" s="128" t="str">
        <f t="shared" si="3"/>
        <v>x15F</v>
      </c>
      <c r="L28" s="126" t="str">
        <f t="shared" si="1"/>
        <v>HKD9x15F</v>
      </c>
      <c r="M28" s="126" t="str">
        <v>HKD9X15F=PREA</v>
      </c>
      <c r="N28" s="127" t="s">
        <v>206</v>
      </c>
      <c r="O28" s="127" t="s">
        <v>206</v>
      </c>
      <c r="P28" s="126" t="s">
        <v>206</v>
      </c>
      <c r="Q28" s="126" t="s">
        <v>206</v>
      </c>
      <c r="R28" s="90" t="e">
        <f>_xll.qlMidSafe($N28,$O28)</f>
        <v>#NUM!</v>
      </c>
      <c r="S28" s="88"/>
      <c r="T28" s="125" t="e">
        <v>#NUM!</v>
      </c>
      <c r="U28" s="88"/>
      <c r="V28" s="156" t="e">
        <v>#NUM!</v>
      </c>
      <c r="W28" s="94" t="e">
        <f>_xll.qlSimpleQuoteSetValue(D28,V28/100,ISERROR(E28))</f>
        <v>#NUM!</v>
      </c>
      <c r="X28" s="84"/>
      <c r="Y28" s="116"/>
      <c r="Z28" s="117"/>
      <c r="AA28" s="116"/>
    </row>
    <row r="29" spans="1:27" x14ac:dyDescent="0.2">
      <c r="A29" s="43"/>
      <c r="B29" s="49">
        <v>10</v>
      </c>
      <c r="C29" s="50" t="str">
        <f t="shared" si="2"/>
        <v>x16F</v>
      </c>
      <c r="D29" s="49" t="str">
        <f t="shared" si="0"/>
        <v>HKD10x16F_Quote</v>
      </c>
      <c r="E29" s="48" t="str">
        <f>_xll.qlSimpleQuote(D29,,RateTickValue,Permanent,Trigger,ObjectOverwrite)</f>
        <v>HKD10x16F_Quote#0001</v>
      </c>
      <c r="F29" s="301" t="str">
        <f>_xll.ohRangeRetrieveError(E29)</f>
        <v/>
      </c>
      <c r="G29" s="38"/>
      <c r="I29" s="93"/>
      <c r="J29" s="129">
        <v>10</v>
      </c>
      <c r="K29" s="128" t="str">
        <f t="shared" si="3"/>
        <v>x16F</v>
      </c>
      <c r="L29" s="126" t="str">
        <f t="shared" si="1"/>
        <v>HKD10x16F</v>
      </c>
      <c r="M29" s="126" t="str">
        <v>HKD10X16F=PREA</v>
      </c>
      <c r="N29" s="127" t="s">
        <v>206</v>
      </c>
      <c r="O29" s="127" t="s">
        <v>206</v>
      </c>
      <c r="P29" s="126" t="s">
        <v>206</v>
      </c>
      <c r="Q29" s="126" t="s">
        <v>206</v>
      </c>
      <c r="R29" s="90" t="e">
        <f>_xll.qlMidSafe($N29,$O29)</f>
        <v>#NUM!</v>
      </c>
      <c r="S29" s="88"/>
      <c r="T29" s="125" t="e">
        <v>#NUM!</v>
      </c>
      <c r="U29" s="88"/>
      <c r="V29" s="156" t="e">
        <v>#NUM!</v>
      </c>
      <c r="W29" s="94" t="e">
        <f>_xll.qlSimpleQuoteSetValue(D29,V29/100,ISERROR(E29))</f>
        <v>#NUM!</v>
      </c>
      <c r="X29" s="84"/>
      <c r="Y29" s="116"/>
      <c r="Z29" s="117"/>
      <c r="AA29" s="116"/>
    </row>
    <row r="30" spans="1:27" x14ac:dyDescent="0.2">
      <c r="A30" s="43"/>
      <c r="B30" s="49">
        <v>11</v>
      </c>
      <c r="C30" s="50" t="str">
        <f t="shared" si="2"/>
        <v>x17F</v>
      </c>
      <c r="D30" s="49" t="str">
        <f t="shared" si="0"/>
        <v>HKD11x17F_Quote</v>
      </c>
      <c r="E30" s="48" t="str">
        <f>_xll.qlSimpleQuote(D30,,RateTickValue,Permanent,Trigger,ObjectOverwrite)</f>
        <v>HKD11x17F_Quote#0001</v>
      </c>
      <c r="F30" s="301" t="str">
        <f>_xll.ohRangeRetrieveError(E30)</f>
        <v/>
      </c>
      <c r="G30" s="38"/>
      <c r="I30" s="93"/>
      <c r="J30" s="129">
        <v>11</v>
      </c>
      <c r="K30" s="128" t="str">
        <f t="shared" si="3"/>
        <v>x17F</v>
      </c>
      <c r="L30" s="126" t="str">
        <f t="shared" si="1"/>
        <v>HKD11x17F</v>
      </c>
      <c r="M30" s="126" t="str">
        <v>HKD11X17F=PREA</v>
      </c>
      <c r="N30" s="127" t="s">
        <v>206</v>
      </c>
      <c r="O30" s="127" t="s">
        <v>206</v>
      </c>
      <c r="P30" s="126" t="s">
        <v>206</v>
      </c>
      <c r="Q30" s="126" t="s">
        <v>206</v>
      </c>
      <c r="R30" s="90" t="e">
        <f>_xll.qlMidSafe($N30,$O30)</f>
        <v>#NUM!</v>
      </c>
      <c r="S30" s="88"/>
      <c r="T30" s="125" t="e">
        <v>#NUM!</v>
      </c>
      <c r="U30" s="88"/>
      <c r="V30" s="156" t="e">
        <v>#NUM!</v>
      </c>
      <c r="W30" s="94" t="e">
        <f>_xll.qlSimpleQuoteSetValue(D30,V30/100,ISERROR(E30))</f>
        <v>#NUM!</v>
      </c>
      <c r="X30" s="84"/>
      <c r="Y30" s="116"/>
      <c r="Z30" s="117"/>
      <c r="AA30" s="116"/>
    </row>
    <row r="31" spans="1:27" x14ac:dyDescent="0.2">
      <c r="A31" s="43"/>
      <c r="B31" s="49">
        <v>12</v>
      </c>
      <c r="C31" s="50" t="str">
        <f t="shared" si="2"/>
        <v>x18F</v>
      </c>
      <c r="D31" s="49" t="str">
        <f t="shared" si="0"/>
        <v>HKD12x18F_Quote</v>
      </c>
      <c r="E31" s="48" t="str">
        <f>_xll.qlSimpleQuote(D31,,RateTickValue,Permanent,Trigger,ObjectOverwrite)</f>
        <v>HKD12x18F_Quote#0001</v>
      </c>
      <c r="F31" s="301" t="str">
        <f>_xll.ohRangeRetrieveError(E31)</f>
        <v/>
      </c>
      <c r="G31" s="38"/>
      <c r="I31" s="93"/>
      <c r="J31" s="129">
        <v>12</v>
      </c>
      <c r="K31" s="128" t="str">
        <f t="shared" si="3"/>
        <v>x18F</v>
      </c>
      <c r="L31" s="126" t="str">
        <f t="shared" si="1"/>
        <v>HKD12x18F</v>
      </c>
      <c r="M31" s="126" t="str">
        <v>HKD12X18F=PREA</v>
      </c>
      <c r="N31" s="127">
        <v>0.85</v>
      </c>
      <c r="O31" s="127">
        <v>0.95000000000000007</v>
      </c>
      <c r="P31" s="126">
        <v>0</v>
      </c>
      <c r="Q31" s="126">
        <v>0</v>
      </c>
      <c r="R31" s="90">
        <f>_xll.qlMidSafe($N31,$O31)</f>
        <v>0.9</v>
      </c>
      <c r="S31" s="88"/>
      <c r="T31" s="125">
        <v>0.94</v>
      </c>
      <c r="U31" s="88"/>
      <c r="V31" s="156">
        <v>0.9</v>
      </c>
      <c r="W31" s="94" t="e">
        <f>_xll.qlSimpleQuoteSetValue(D31,V31/100,ISERROR(E31))</f>
        <v>#N/A</v>
      </c>
      <c r="X31" s="84"/>
      <c r="Y31" s="116"/>
      <c r="Z31" s="117"/>
      <c r="AA31" s="116"/>
    </row>
    <row r="32" spans="1:27" x14ac:dyDescent="0.2">
      <c r="A32" s="43"/>
      <c r="B32" s="49">
        <v>13</v>
      </c>
      <c r="C32" s="50" t="str">
        <f t="shared" si="2"/>
        <v>x19F</v>
      </c>
      <c r="D32" s="49" t="str">
        <f t="shared" si="0"/>
        <v>HKD13x19F_Quote</v>
      </c>
      <c r="E32" s="48" t="str">
        <f>_xll.qlSimpleQuote(D32,,RateTickValue,Permanent,Trigger,ObjectOverwrite)</f>
        <v>HKD13x19F_Quote#0001</v>
      </c>
      <c r="F32" s="301" t="str">
        <f>_xll.ohRangeRetrieveError(E32)</f>
        <v/>
      </c>
      <c r="G32" s="38"/>
      <c r="I32" s="93"/>
      <c r="J32" s="129">
        <v>13</v>
      </c>
      <c r="K32" s="128" t="str">
        <f t="shared" si="3"/>
        <v>x19F</v>
      </c>
      <c r="L32" s="126" t="str">
        <f t="shared" si="1"/>
        <v>HKD13x19F</v>
      </c>
      <c r="M32" s="126" t="str">
        <v>HKD13X19F=PREA</v>
      </c>
      <c r="N32" s="127" t="s">
        <v>206</v>
      </c>
      <c r="O32" s="127" t="s">
        <v>206</v>
      </c>
      <c r="P32" s="126" t="s">
        <v>206</v>
      </c>
      <c r="Q32" s="126" t="s">
        <v>206</v>
      </c>
      <c r="R32" s="90" t="e">
        <f>_xll.qlMidSafe($N32,$O32)</f>
        <v>#NUM!</v>
      </c>
      <c r="S32" s="88"/>
      <c r="T32" s="125" t="e">
        <v>#NUM!</v>
      </c>
      <c r="U32" s="88"/>
      <c r="V32" s="156" t="e">
        <v>#NUM!</v>
      </c>
      <c r="W32" s="94" t="e">
        <f>_xll.qlSimpleQuoteSetValue(D32,V32/100,ISERROR(E32))</f>
        <v>#NUM!</v>
      </c>
      <c r="X32" s="84"/>
      <c r="Y32" s="116"/>
      <c r="Z32" s="117"/>
      <c r="AA32" s="116"/>
    </row>
    <row r="33" spans="1:27" x14ac:dyDescent="0.2">
      <c r="A33" s="43"/>
      <c r="B33" s="49">
        <v>14</v>
      </c>
      <c r="C33" s="50" t="str">
        <f t="shared" si="2"/>
        <v>x20F</v>
      </c>
      <c r="D33" s="49" t="str">
        <f t="shared" si="0"/>
        <v>HKD14x20F_Quote</v>
      </c>
      <c r="E33" s="48" t="str">
        <f>_xll.qlSimpleQuote(D33,,RateTickValue,Permanent,Trigger,ObjectOverwrite)</f>
        <v>HKD14x20F_Quote#0001</v>
      </c>
      <c r="F33" s="301" t="str">
        <f>_xll.ohRangeRetrieveError(E33)</f>
        <v/>
      </c>
      <c r="G33" s="38"/>
      <c r="I33" s="93"/>
      <c r="J33" s="129">
        <v>14</v>
      </c>
      <c r="K33" s="128" t="str">
        <f t="shared" si="3"/>
        <v>x20F</v>
      </c>
      <c r="L33" s="126" t="str">
        <f t="shared" si="1"/>
        <v>HKD14x20F</v>
      </c>
      <c r="M33" s="126" t="str">
        <v>HKD14X20F=PREA</v>
      </c>
      <c r="N33" s="127" t="s">
        <v>206</v>
      </c>
      <c r="O33" s="127" t="s">
        <v>206</v>
      </c>
      <c r="P33" s="126" t="s">
        <v>206</v>
      </c>
      <c r="Q33" s="126" t="s">
        <v>206</v>
      </c>
      <c r="R33" s="90" t="e">
        <f>_xll.qlMidSafe($N33,$O33)</f>
        <v>#NUM!</v>
      </c>
      <c r="S33" s="88"/>
      <c r="T33" s="125" t="e">
        <v>#NUM!</v>
      </c>
      <c r="U33" s="88"/>
      <c r="V33" s="156" t="e">
        <v>#NUM!</v>
      </c>
      <c r="W33" s="94" t="e">
        <f>_xll.qlSimpleQuoteSetValue(D33,V33/100,ISERROR(E33))</f>
        <v>#NUM!</v>
      </c>
      <c r="X33" s="84"/>
      <c r="Y33" s="116"/>
      <c r="Z33" s="117"/>
      <c r="AA33" s="116"/>
    </row>
    <row r="34" spans="1:27" x14ac:dyDescent="0.2">
      <c r="A34" s="43"/>
      <c r="B34" s="49">
        <v>15</v>
      </c>
      <c r="C34" s="50" t="str">
        <f t="shared" si="2"/>
        <v>x21F</v>
      </c>
      <c r="D34" s="49" t="str">
        <f t="shared" si="0"/>
        <v>HKD15x21F_Quote</v>
      </c>
      <c r="E34" s="48" t="str">
        <f>_xll.qlSimpleQuote(D34,,RateTickValue,Permanent,Trigger,ObjectOverwrite)</f>
        <v>HKD15x21F_Quote#0001</v>
      </c>
      <c r="F34" s="301" t="str">
        <f>_xll.ohRangeRetrieveError(E34)</f>
        <v/>
      </c>
      <c r="G34" s="38"/>
      <c r="I34" s="93"/>
      <c r="J34" s="129">
        <v>15</v>
      </c>
      <c r="K34" s="128" t="str">
        <f t="shared" si="3"/>
        <v>x21F</v>
      </c>
      <c r="L34" s="126" t="str">
        <f t="shared" si="1"/>
        <v>HKD15x21F</v>
      </c>
      <c r="M34" s="126" t="str">
        <v>HKD15X21F=PREA</v>
      </c>
      <c r="N34" s="127" t="s">
        <v>206</v>
      </c>
      <c r="O34" s="127" t="s">
        <v>206</v>
      </c>
      <c r="P34" s="126" t="s">
        <v>206</v>
      </c>
      <c r="Q34" s="126" t="s">
        <v>206</v>
      </c>
      <c r="R34" s="90" t="e">
        <f>_xll.qlMidSafe($N34,$O34)</f>
        <v>#NUM!</v>
      </c>
      <c r="S34" s="88"/>
      <c r="T34" s="125" t="e">
        <v>#NUM!</v>
      </c>
      <c r="U34" s="88"/>
      <c r="V34" s="156" t="e">
        <v>#NUM!</v>
      </c>
      <c r="W34" s="94" t="e">
        <f>_xll.qlSimpleQuoteSetValue(D34,V34/100,ISERROR(E34))</f>
        <v>#NUM!</v>
      </c>
      <c r="X34" s="84"/>
      <c r="Y34" s="116"/>
      <c r="Z34" s="117"/>
      <c r="AA34" s="116"/>
    </row>
    <row r="35" spans="1:27" x14ac:dyDescent="0.2">
      <c r="A35" s="43"/>
      <c r="B35" s="49">
        <v>16</v>
      </c>
      <c r="C35" s="50" t="str">
        <f t="shared" si="2"/>
        <v>x22F</v>
      </c>
      <c r="D35" s="49" t="str">
        <f t="shared" si="0"/>
        <v>HKD16x22F_Quote</v>
      </c>
      <c r="E35" s="48" t="str">
        <f>_xll.qlSimpleQuote(D35,,RateTickValue,Permanent,Trigger,ObjectOverwrite)</f>
        <v>HKD16x22F_Quote#0001</v>
      </c>
      <c r="F35" s="301" t="str">
        <f>_xll.ohRangeRetrieveError(E35)</f>
        <v/>
      </c>
      <c r="G35" s="38"/>
      <c r="I35" s="93"/>
      <c r="J35" s="129">
        <v>16</v>
      </c>
      <c r="K35" s="128" t="str">
        <f t="shared" si="3"/>
        <v>x22F</v>
      </c>
      <c r="L35" s="126" t="str">
        <f t="shared" si="1"/>
        <v>HKD16x22F</v>
      </c>
      <c r="M35" s="126" t="str">
        <v>HKD16X22F=PREA</v>
      </c>
      <c r="N35" s="127" t="s">
        <v>206</v>
      </c>
      <c r="O35" s="127" t="s">
        <v>206</v>
      </c>
      <c r="P35" s="126" t="s">
        <v>206</v>
      </c>
      <c r="Q35" s="126" t="s">
        <v>206</v>
      </c>
      <c r="R35" s="90" t="e">
        <f>_xll.qlMidSafe($N35,$O35)</f>
        <v>#NUM!</v>
      </c>
      <c r="S35" s="88"/>
      <c r="T35" s="125" t="e">
        <v>#NUM!</v>
      </c>
      <c r="U35" s="88"/>
      <c r="V35" s="156" t="e">
        <v>#NUM!</v>
      </c>
      <c r="W35" s="94" t="e">
        <f>_xll.qlSimpleQuoteSetValue(D35,V35/100,ISERROR(E35))</f>
        <v>#NUM!</v>
      </c>
      <c r="X35" s="84"/>
      <c r="Y35" s="116"/>
      <c r="Z35" s="117"/>
      <c r="AA35" s="116"/>
    </row>
    <row r="36" spans="1:27" x14ac:dyDescent="0.2">
      <c r="A36" s="43"/>
      <c r="B36" s="49">
        <v>17</v>
      </c>
      <c r="C36" s="50" t="str">
        <f t="shared" si="2"/>
        <v>x23F</v>
      </c>
      <c r="D36" s="49" t="str">
        <f t="shared" si="0"/>
        <v>HKD17x23F_Quote</v>
      </c>
      <c r="E36" s="48" t="str">
        <f>_xll.qlSimpleQuote(D36,,RateTickValue,Permanent,Trigger,ObjectOverwrite)</f>
        <v>HKD17x23F_Quote#0001</v>
      </c>
      <c r="F36" s="301" t="str">
        <f>_xll.ohRangeRetrieveError(E36)</f>
        <v/>
      </c>
      <c r="G36" s="38"/>
      <c r="I36" s="93"/>
      <c r="J36" s="129">
        <v>17</v>
      </c>
      <c r="K36" s="128" t="str">
        <f t="shared" si="3"/>
        <v>x23F</v>
      </c>
      <c r="L36" s="126" t="str">
        <f t="shared" si="1"/>
        <v>HKD17x23F</v>
      </c>
      <c r="M36" s="126" t="str">
        <v>HKD17X23F=PREA</v>
      </c>
      <c r="N36" s="127" t="s">
        <v>206</v>
      </c>
      <c r="O36" s="127" t="s">
        <v>206</v>
      </c>
      <c r="P36" s="126" t="s">
        <v>206</v>
      </c>
      <c r="Q36" s="126" t="s">
        <v>206</v>
      </c>
      <c r="R36" s="90" t="e">
        <f>_xll.qlMidSafe($N36,$O36)</f>
        <v>#NUM!</v>
      </c>
      <c r="S36" s="88"/>
      <c r="T36" s="125" t="e">
        <v>#NUM!</v>
      </c>
      <c r="U36" s="88"/>
      <c r="V36" s="156" t="e">
        <v>#NUM!</v>
      </c>
      <c r="W36" s="94" t="e">
        <f>_xll.qlSimpleQuoteSetValue(D36,V36/100,ISERROR(E36))</f>
        <v>#NUM!</v>
      </c>
      <c r="X36" s="84"/>
      <c r="Y36" s="116"/>
      <c r="Z36" s="117"/>
      <c r="AA36" s="116"/>
    </row>
    <row r="37" spans="1:27" x14ac:dyDescent="0.2">
      <c r="A37" s="43"/>
      <c r="B37" s="40">
        <v>18</v>
      </c>
      <c r="C37" s="44" t="str">
        <f t="shared" si="2"/>
        <v>x24F</v>
      </c>
      <c r="D37" s="40" t="str">
        <f t="shared" si="0"/>
        <v>HKD18x24F_Quote</v>
      </c>
      <c r="E37" s="39" t="str">
        <f>_xll.qlSimpleQuote(D37,,RateTickValue,Permanent,Trigger,ObjectOverwrite)</f>
        <v>HKD18x24F_Quote#0001</v>
      </c>
      <c r="F37" s="300" t="str">
        <f>_xll.ohRangeRetrieveError(E37)</f>
        <v/>
      </c>
      <c r="G37" s="38"/>
      <c r="I37" s="93"/>
      <c r="J37" s="129">
        <v>18</v>
      </c>
      <c r="K37" s="128" t="str">
        <f t="shared" si="3"/>
        <v>x24F</v>
      </c>
      <c r="L37" s="126" t="str">
        <f t="shared" si="1"/>
        <v>HKD18x24F</v>
      </c>
      <c r="M37" s="126" t="str">
        <v>HKD18X24F=PREA</v>
      </c>
      <c r="N37" s="127">
        <v>1.26</v>
      </c>
      <c r="O37" s="127">
        <v>1.36</v>
      </c>
      <c r="P37" s="126">
        <v>0</v>
      </c>
      <c r="Q37" s="126">
        <v>0</v>
      </c>
      <c r="R37" s="90">
        <f>_xll.qlMidSafe($N37,$O37)</f>
        <v>1.31</v>
      </c>
      <c r="S37" s="88"/>
      <c r="T37" s="125">
        <v>1.35</v>
      </c>
      <c r="U37" s="88"/>
      <c r="V37" s="156">
        <v>1.31</v>
      </c>
      <c r="W37" s="94" t="e">
        <f>_xll.qlSimpleQuoteSetValue(D37,V37/100,ISERROR(E37))</f>
        <v>#N/A</v>
      </c>
      <c r="X37" s="84"/>
      <c r="Y37" s="116"/>
      <c r="Z37" s="117"/>
      <c r="AA37" s="116"/>
    </row>
    <row r="38" spans="1:27" x14ac:dyDescent="0.2">
      <c r="A38" s="43"/>
      <c r="B38" s="46" t="s">
        <v>84</v>
      </c>
      <c r="C38" s="47" t="s">
        <v>82</v>
      </c>
      <c r="D38" s="46" t="str">
        <f t="shared" si="0"/>
        <v>HKDT12F1_Quote</v>
      </c>
      <c r="E38" s="45" t="str">
        <f>_xll.qlSimpleQuote(D38,,RateTickValue,Permanent,Trigger,ObjectOverwrite)</f>
        <v>HKDT12F1_Quote#0001</v>
      </c>
      <c r="F38" s="299" t="str">
        <f>_xll.ohRangeRetrieveError(E38)</f>
        <v/>
      </c>
      <c r="G38" s="38"/>
      <c r="I38" s="93"/>
      <c r="J38" s="124">
        <v>12</v>
      </c>
      <c r="K38" s="123" t="str">
        <f>"x"&amp;J38+12&amp;"F"</f>
        <v>x24F</v>
      </c>
      <c r="L38" s="121" t="str">
        <f t="shared" si="1"/>
        <v>HKD12x24F</v>
      </c>
      <c r="M38" s="121" t="str">
        <v>HKD12X24F=PREA</v>
      </c>
      <c r="N38" s="122" t="s">
        <v>206</v>
      </c>
      <c r="O38" s="122" t="s">
        <v>206</v>
      </c>
      <c r="P38" s="121" t="s">
        <v>206</v>
      </c>
      <c r="Q38" s="121" t="s">
        <v>206</v>
      </c>
      <c r="R38" s="120" t="e">
        <f>_xll.qlMidSafe($N38,$O38)</f>
        <v>#NUM!</v>
      </c>
      <c r="S38" s="88"/>
      <c r="T38" s="119" t="e">
        <v>#NUM!</v>
      </c>
      <c r="U38" s="88"/>
      <c r="V38" s="223" t="e">
        <v>#NUM!</v>
      </c>
      <c r="W38" s="118" t="e">
        <f>_xll.qlSimpleQuoteSetValue(D38,V38/100,ISERROR(E38))</f>
        <v>#NUM!</v>
      </c>
      <c r="X38" s="84"/>
      <c r="Y38" s="116"/>
      <c r="Z38" s="117"/>
      <c r="AA38" s="116"/>
    </row>
    <row r="39" spans="1:27" ht="12" thickBot="1" x14ac:dyDescent="0.25">
      <c r="A39" s="43"/>
      <c r="B39" s="40" t="s">
        <v>83</v>
      </c>
      <c r="C39" s="44" t="s">
        <v>82</v>
      </c>
      <c r="D39" s="40" t="str">
        <f t="shared" si="0"/>
        <v>HKDTOM12F1_Quote</v>
      </c>
      <c r="E39" s="39" t="str">
        <f>_xll.qlSimpleQuote(D39,,RateTickValue,Permanent,Trigger,ObjectOverwrite)</f>
        <v>HKDTOM12F1_Quote#0001</v>
      </c>
      <c r="F39" s="300" t="str">
        <f>_xll.ohRangeRetrieveError(E39)</f>
        <v/>
      </c>
      <c r="G39" s="38"/>
      <c r="I39" s="83"/>
      <c r="J39" s="82"/>
      <c r="K39" s="82"/>
      <c r="L39" s="82"/>
      <c r="M39" s="82"/>
      <c r="N39" s="82"/>
      <c r="O39" s="82"/>
      <c r="P39" s="82"/>
      <c r="Q39" s="82"/>
      <c r="R39" s="82"/>
      <c r="S39" s="81"/>
      <c r="T39" s="82"/>
      <c r="U39" s="81"/>
      <c r="V39" s="82"/>
      <c r="W39" s="82"/>
      <c r="X39" s="80"/>
      <c r="Y39" s="116"/>
      <c r="Z39" s="116"/>
      <c r="AA39" s="116"/>
    </row>
    <row r="40" spans="1:27" x14ac:dyDescent="0.2">
      <c r="A40" s="43"/>
      <c r="B40" s="42">
        <v>12</v>
      </c>
      <c r="C40" s="41" t="s">
        <v>81</v>
      </c>
      <c r="D40" s="40" t="str">
        <f t="shared" si="0"/>
        <v>HKD12x24F_Quote</v>
      </c>
      <c r="E40" s="39" t="str">
        <f>_xll.qlSimpleQuote(D40,,RateTickValue,Permanent,Trigger,ObjectOverwrite)</f>
        <v>HKD12x24F_Quote#0001</v>
      </c>
      <c r="F40" s="300" t="str">
        <f>_xll.ohRangeRetrieveError(E40)</f>
        <v/>
      </c>
      <c r="G40" s="38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</row>
    <row r="41" spans="1:27" ht="12" thickBot="1" x14ac:dyDescent="0.25">
      <c r="A41" s="37"/>
      <c r="B41" s="36"/>
      <c r="C41" s="36"/>
      <c r="D41" s="36"/>
      <c r="E41" s="35"/>
      <c r="F41" s="35"/>
      <c r="G41" s="34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</row>
    <row r="42" spans="1:27" x14ac:dyDescent="0.2"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290"/>
      <c r="X42" s="116"/>
      <c r="Y42" s="116"/>
      <c r="Z42" s="116"/>
      <c r="AA42" s="116"/>
    </row>
    <row r="43" spans="1:27" x14ac:dyDescent="0.2"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290"/>
      <c r="X43" s="116"/>
      <c r="Y43" s="116"/>
      <c r="Z43" s="116"/>
      <c r="AA43" s="116"/>
    </row>
    <row r="44" spans="1:27" x14ac:dyDescent="0.2"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</row>
    <row r="45" spans="1:27" x14ac:dyDescent="0.2"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</row>
    <row r="46" spans="1:27" x14ac:dyDescent="0.2"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</row>
    <row r="47" spans="1:27" x14ac:dyDescent="0.2"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116"/>
    </row>
    <row r="48" spans="1:27" x14ac:dyDescent="0.2"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16"/>
      <c r="AA48" s="116"/>
    </row>
    <row r="49" spans="9:27" x14ac:dyDescent="0.2"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  <c r="AA49" s="116"/>
    </row>
    <row r="50" spans="9:27" x14ac:dyDescent="0.2"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</row>
    <row r="51" spans="9:27" x14ac:dyDescent="0.2"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  <c r="AA51" s="116"/>
    </row>
    <row r="52" spans="9:27" x14ac:dyDescent="0.2"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  <c r="AA52" s="116"/>
    </row>
    <row r="53" spans="9:27" x14ac:dyDescent="0.2"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</row>
    <row r="54" spans="9:27" x14ac:dyDescent="0.2"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  <c r="AA54" s="116"/>
    </row>
    <row r="55" spans="9:27" x14ac:dyDescent="0.2"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</row>
  </sheetData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41"/>
  <sheetViews>
    <sheetView topLeftCell="H1" workbookViewId="0"/>
  </sheetViews>
  <sheetFormatPr defaultRowHeight="11.25" x14ac:dyDescent="0.2"/>
  <cols>
    <col min="1" max="1" width="2.7109375" style="79" customWidth="1"/>
    <col min="2" max="2" width="3.5703125" style="79" bestFit="1" customWidth="1"/>
    <col min="3" max="3" width="5.7109375" style="79" bestFit="1" customWidth="1"/>
    <col min="4" max="4" width="6.140625" style="79" bestFit="1" customWidth="1"/>
    <col min="5" max="5" width="17" style="79" bestFit="1" customWidth="1"/>
    <col min="6" max="6" width="20.140625" style="79" bestFit="1" customWidth="1"/>
    <col min="7" max="7" width="33.85546875" style="79" customWidth="1"/>
    <col min="8" max="10" width="2.7109375" style="79" customWidth="1"/>
    <col min="11" max="13" width="9.140625" style="79"/>
    <col min="14" max="14" width="14.28515625" style="79" bestFit="1" customWidth="1"/>
    <col min="15" max="19" width="9.140625" style="79"/>
    <col min="20" max="20" width="12.140625" style="79" customWidth="1"/>
    <col min="21" max="21" width="9.140625" style="79"/>
    <col min="22" max="22" width="2.7109375" style="79" customWidth="1"/>
    <col min="23" max="23" width="9.140625" style="79"/>
    <col min="24" max="24" width="2.7109375" style="79" customWidth="1"/>
    <col min="25" max="26" width="9.140625" style="79"/>
    <col min="27" max="28" width="2.7109375" style="79" customWidth="1"/>
    <col min="29" max="16384" width="9.140625" style="79"/>
  </cols>
  <sheetData>
    <row r="1" spans="1:30" ht="12" thickBot="1" x14ac:dyDescent="0.25">
      <c r="A1" s="79" t="s">
        <v>179</v>
      </c>
      <c r="J1" s="114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75"/>
      <c r="W1" s="175"/>
      <c r="X1" s="113"/>
      <c r="Y1" s="113"/>
      <c r="Z1" s="113"/>
      <c r="AA1" s="174"/>
      <c r="AB1" s="116"/>
      <c r="AC1" s="116"/>
      <c r="AD1" s="116"/>
    </row>
    <row r="2" spans="1:30" x14ac:dyDescent="0.2">
      <c r="A2" s="69"/>
      <c r="B2" s="68"/>
      <c r="C2" s="68"/>
      <c r="D2" s="19" t="s">
        <v>104</v>
      </c>
      <c r="E2" s="19" t="s">
        <v>105</v>
      </c>
      <c r="F2" s="67"/>
      <c r="G2" s="67"/>
      <c r="H2" s="66"/>
      <c r="J2" s="111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88"/>
      <c r="W2" s="88"/>
      <c r="X2" s="146"/>
      <c r="Y2" s="146"/>
      <c r="Z2" s="107">
        <f>_xll.ohTrigger(Z4:Z39)</f>
        <v>3</v>
      </c>
      <c r="AA2" s="173"/>
      <c r="AB2" s="116"/>
      <c r="AC2" s="116"/>
      <c r="AD2" s="116"/>
    </row>
    <row r="3" spans="1:30" ht="22.5" x14ac:dyDescent="0.2">
      <c r="A3" s="65"/>
      <c r="B3" s="22" t="s">
        <v>102</v>
      </c>
      <c r="C3" s="23" t="s">
        <v>101</v>
      </c>
      <c r="D3" s="23" t="s">
        <v>100</v>
      </c>
      <c r="E3" s="287" t="str">
        <f>Currency&amp;"_010_"&amp;$D$2&amp;$E$2&amp;".xml"</f>
        <v>HKD_010_FUT3M.xml</v>
      </c>
      <c r="F3" s="288">
        <f ca="1">IF(Serialize,_xll.ohObjectSave(F4:F39,SerializationPath&amp;E3,FileOverwrite,,Serialize),"---")</f>
        <v>36</v>
      </c>
      <c r="G3" s="293" t="str">
        <f ca="1">_xll.ohRangeRetrieveError(F3)</f>
        <v/>
      </c>
      <c r="H3" s="225" t="s">
        <v>181</v>
      </c>
      <c r="J3" s="111"/>
      <c r="K3" s="181" t="s">
        <v>102</v>
      </c>
      <c r="L3" s="177" t="s">
        <v>101</v>
      </c>
      <c r="M3" s="177" t="s">
        <v>100</v>
      </c>
      <c r="N3" s="177" t="s">
        <v>162</v>
      </c>
      <c r="O3" s="180" t="str">
        <f>_xll.RData(O4:O39,P3:T3,,ReutersRtMode,,P4)</f>
        <v>Updated at 12:25:55</v>
      </c>
      <c r="P3" s="177" t="s">
        <v>161</v>
      </c>
      <c r="Q3" s="177" t="s">
        <v>160</v>
      </c>
      <c r="R3" s="177" t="s">
        <v>145</v>
      </c>
      <c r="S3" s="177" t="s">
        <v>144</v>
      </c>
      <c r="T3" s="177" t="s">
        <v>159</v>
      </c>
      <c r="U3" s="179" t="s">
        <v>158</v>
      </c>
      <c r="V3" s="88"/>
      <c r="W3" s="178" t="s">
        <v>139</v>
      </c>
      <c r="X3" s="88"/>
      <c r="Y3" s="181" t="s">
        <v>137</v>
      </c>
      <c r="Z3" s="176" t="s">
        <v>136</v>
      </c>
      <c r="AA3" s="109"/>
      <c r="AB3" s="116"/>
      <c r="AC3" s="141"/>
      <c r="AD3" s="116"/>
    </row>
    <row r="4" spans="1:30" x14ac:dyDescent="0.2">
      <c r="A4" s="60"/>
      <c r="B4" s="64">
        <v>1</v>
      </c>
      <c r="C4" s="63" t="b">
        <v>0</v>
      </c>
      <c r="D4" s="62" t="str">
        <f t="array" ref="D4:D39">_xll.qlIMMNextCodes(_xll.qlSettingsEvaluationDate(Trigger)-1,$C4:$C39)</f>
        <v>N4</v>
      </c>
      <c r="E4" s="56" t="str">
        <f t="shared" ref="E4:E35" si="0">Currency&amp;$D$2&amp;$E$2&amp;$D4&amp;QuoteSuffix</f>
        <v>HKDFUT3MN4_Quote</v>
      </c>
      <c r="F4" s="61" t="str">
        <f>_xll.qlSimpleQuote(E4,,PriceTickValue,Permanent,Trigger,ObjectOverwrite)</f>
        <v>HKDFUT3MN4_Quote#0001</v>
      </c>
      <c r="G4" s="294" t="str">
        <f>_xll.ohRangeRetrieveError(F4)</f>
        <v/>
      </c>
      <c r="H4" s="38"/>
      <c r="J4" s="155"/>
      <c r="K4" s="172">
        <v>1</v>
      </c>
      <c r="L4" s="171" t="b">
        <v>0</v>
      </c>
      <c r="M4" s="99" t="str">
        <f t="array" ref="M4:M39">_xll.qlIMMcode(FuturesDates)</f>
        <v>N4</v>
      </c>
      <c r="N4" s="170">
        <f t="array" ref="N4:N39">_xll.qlIMMNextDates(_xll.qlSettingsEvaluationDate(Trigger)-1,$L4:$L39)</f>
        <v>41836</v>
      </c>
      <c r="O4" s="99" t="str">
        <f>"HIR"&amp;M4</f>
        <v>HIRN4</v>
      </c>
      <c r="P4" s="169">
        <v>41834</v>
      </c>
      <c r="Q4" s="99">
        <v>99.55</v>
      </c>
      <c r="R4" s="99">
        <v>99.65</v>
      </c>
      <c r="S4" s="99">
        <v>0</v>
      </c>
      <c r="T4" s="99">
        <v>99.600000000000009</v>
      </c>
      <c r="U4" s="101">
        <f>_xll.qlMidSafe($Q4,$R4)</f>
        <v>99.6</v>
      </c>
      <c r="V4" s="88"/>
      <c r="W4" s="168">
        <v>99.6</v>
      </c>
      <c r="X4" s="88"/>
      <c r="Y4" s="167">
        <f t="array" ref="Y4:Y39">QuoteLive</f>
        <v>99.6</v>
      </c>
      <c r="Z4" s="101" t="e">
        <f>_xll.qlSimpleQuoteSetValue(E4,$Y4,ISERROR(F4))</f>
        <v>#N/A</v>
      </c>
      <c r="AA4" s="109"/>
      <c r="AB4" s="116"/>
      <c r="AC4" s="117"/>
      <c r="AD4" s="116"/>
    </row>
    <row r="5" spans="1:30" x14ac:dyDescent="0.2">
      <c r="A5" s="60"/>
      <c r="B5" s="59">
        <v>2</v>
      </c>
      <c r="C5" s="58" t="b">
        <v>0</v>
      </c>
      <c r="D5" s="57" t="str">
        <v>Q4</v>
      </c>
      <c r="E5" s="56" t="str">
        <f t="shared" si="0"/>
        <v>HKDFUT3MQ4_Quote</v>
      </c>
      <c r="F5" s="61" t="str">
        <f>_xll.qlSimpleQuote(E5,,PriceTickValue,Permanent,Trigger,ObjectOverwrite)</f>
        <v>HKDFUT3MQ4_Quote#0001</v>
      </c>
      <c r="G5" s="295" t="str">
        <f>_xll.ohRangeRetrieveError(F5)</f>
        <v/>
      </c>
      <c r="H5" s="38"/>
      <c r="J5" s="155"/>
      <c r="K5" s="161">
        <v>2</v>
      </c>
      <c r="L5" s="160" t="b">
        <v>0</v>
      </c>
      <c r="M5" s="95" t="str">
        <v>Q4</v>
      </c>
      <c r="N5" s="159">
        <v>41871</v>
      </c>
      <c r="O5" s="95" t="str">
        <f t="shared" ref="O5:O39" si="1">"HIR"&amp;M5</f>
        <v>HIRQ4</v>
      </c>
      <c r="P5" s="158">
        <v>41869</v>
      </c>
      <c r="Q5" s="95">
        <v>99.55</v>
      </c>
      <c r="R5" s="95">
        <v>99.65</v>
      </c>
      <c r="S5" s="95">
        <v>0</v>
      </c>
      <c r="T5" s="95">
        <v>99.600000000000009</v>
      </c>
      <c r="U5" s="90">
        <f>_xll.qlMidSafe($Q5,$R5)</f>
        <v>99.6</v>
      </c>
      <c r="V5" s="88"/>
      <c r="W5" s="166">
        <v>99.6</v>
      </c>
      <c r="X5" s="88"/>
      <c r="Y5" s="156">
        <v>99.6</v>
      </c>
      <c r="Z5" s="90" t="e">
        <f>_xll.qlSimpleQuoteSetValue(E5,$Y5,ISERROR(F5))</f>
        <v>#N/A</v>
      </c>
      <c r="AA5" s="109"/>
      <c r="AB5" s="116"/>
      <c r="AC5" s="117"/>
      <c r="AD5" s="116"/>
    </row>
    <row r="6" spans="1:30" x14ac:dyDescent="0.2">
      <c r="A6" s="60"/>
      <c r="B6" s="59">
        <v>3</v>
      </c>
      <c r="C6" s="58" t="b">
        <v>0</v>
      </c>
      <c r="D6" s="57" t="str">
        <v>U4</v>
      </c>
      <c r="E6" s="56" t="str">
        <f t="shared" si="0"/>
        <v>HKDFUT3MU4_Quote</v>
      </c>
      <c r="F6" s="61" t="str">
        <f>_xll.qlSimpleQuote(E6,,PriceTickValue,Permanent,Trigger,ObjectOverwrite)</f>
        <v>HKDFUT3MU4_Quote#0001</v>
      </c>
      <c r="G6" s="295" t="str">
        <f>_xll.ohRangeRetrieveError(F6)</f>
        <v/>
      </c>
      <c r="H6" s="38"/>
      <c r="J6" s="155"/>
      <c r="K6" s="161">
        <v>3</v>
      </c>
      <c r="L6" s="160" t="b">
        <v>0</v>
      </c>
      <c r="M6" s="95" t="str">
        <v>U4</v>
      </c>
      <c r="N6" s="159">
        <v>41899</v>
      </c>
      <c r="O6" s="95" t="str">
        <f t="shared" si="1"/>
        <v>HIRU4</v>
      </c>
      <c r="P6" s="158">
        <v>41897</v>
      </c>
      <c r="Q6" s="95">
        <v>99.55</v>
      </c>
      <c r="R6" s="95">
        <v>99.65</v>
      </c>
      <c r="S6" s="95">
        <v>0</v>
      </c>
      <c r="T6" s="95">
        <v>99.600000000000009</v>
      </c>
      <c r="U6" s="90">
        <f>_xll.qlMidSafe($Q6,$R6)</f>
        <v>99.6</v>
      </c>
      <c r="V6" s="88"/>
      <c r="W6" s="166">
        <v>99.6</v>
      </c>
      <c r="X6" s="88"/>
      <c r="Y6" s="156">
        <v>99.6</v>
      </c>
      <c r="Z6" s="90" t="e">
        <f>_xll.qlSimpleQuoteSetValue(E6,$Y6,ISERROR(F6))</f>
        <v>#N/A</v>
      </c>
      <c r="AA6" s="109"/>
      <c r="AB6" s="116"/>
      <c r="AC6" s="117"/>
      <c r="AD6" s="116"/>
    </row>
    <row r="7" spans="1:30" x14ac:dyDescent="0.2">
      <c r="A7" s="60"/>
      <c r="B7" s="59">
        <v>4</v>
      </c>
      <c r="C7" s="58" t="b">
        <v>0</v>
      </c>
      <c r="D7" s="57" t="str">
        <v>V4</v>
      </c>
      <c r="E7" s="56" t="str">
        <f t="shared" si="0"/>
        <v>HKDFUT3MV4_Quote</v>
      </c>
      <c r="F7" s="61" t="str">
        <f>_xll.qlSimpleQuote(E7,,PriceTickValue,Permanent,Trigger,ObjectOverwrite)</f>
        <v>HKDFUT3MV4_Quote#0001</v>
      </c>
      <c r="G7" s="295" t="str">
        <f>_xll.ohRangeRetrieveError(F7)</f>
        <v/>
      </c>
      <c r="H7" s="38"/>
      <c r="J7" s="155"/>
      <c r="K7" s="161">
        <v>4</v>
      </c>
      <c r="L7" s="160" t="b">
        <v>0</v>
      </c>
      <c r="M7" s="95" t="str">
        <v>V4</v>
      </c>
      <c r="N7" s="159">
        <v>41927</v>
      </c>
      <c r="O7" s="95" t="str">
        <f t="shared" si="1"/>
        <v>HIRV4</v>
      </c>
      <c r="P7" s="158" t="s">
        <v>206</v>
      </c>
      <c r="Q7" s="95" t="s">
        <v>206</v>
      </c>
      <c r="R7" s="95" t="s">
        <v>206</v>
      </c>
      <c r="S7" s="95" t="s">
        <v>206</v>
      </c>
      <c r="T7" s="95" t="s">
        <v>206</v>
      </c>
      <c r="U7" s="90" t="e">
        <f>_xll.qlMidSafe($Q7,$R7)</f>
        <v>#NUM!</v>
      </c>
      <c r="V7" s="88"/>
      <c r="W7" s="166" t="e">
        <v>#NUM!</v>
      </c>
      <c r="X7" s="88"/>
      <c r="Y7" s="156" t="e">
        <v>#NUM!</v>
      </c>
      <c r="Z7" s="90" t="e">
        <f>_xll.qlSimpleQuoteSetValue(E7,$Y7,ISERROR(F7))</f>
        <v>#NUM!</v>
      </c>
      <c r="AA7" s="109"/>
      <c r="AB7" s="116"/>
      <c r="AC7" s="117"/>
      <c r="AD7" s="116"/>
    </row>
    <row r="8" spans="1:30" x14ac:dyDescent="0.2">
      <c r="A8" s="60"/>
      <c r="B8" s="59">
        <v>5</v>
      </c>
      <c r="C8" s="58" t="b">
        <v>0</v>
      </c>
      <c r="D8" s="57" t="str">
        <v>X4</v>
      </c>
      <c r="E8" s="56" t="str">
        <f t="shared" si="0"/>
        <v>HKDFUT3MX4_Quote</v>
      </c>
      <c r="F8" s="61" t="str">
        <f>_xll.qlSimpleQuote(E8,,PriceTickValue,Permanent,Trigger,ObjectOverwrite)</f>
        <v>HKDFUT3MX4_Quote#0001</v>
      </c>
      <c r="G8" s="295" t="str">
        <f>_xll.ohRangeRetrieveError(F8)</f>
        <v/>
      </c>
      <c r="H8" s="38"/>
      <c r="J8" s="155"/>
      <c r="K8" s="161">
        <v>5</v>
      </c>
      <c r="L8" s="160" t="b">
        <v>0</v>
      </c>
      <c r="M8" s="95" t="str">
        <v>X4</v>
      </c>
      <c r="N8" s="159">
        <v>41962</v>
      </c>
      <c r="O8" s="95" t="str">
        <f t="shared" si="1"/>
        <v>HIRX4</v>
      </c>
      <c r="P8" s="158" t="s">
        <v>206</v>
      </c>
      <c r="Q8" s="95" t="s">
        <v>206</v>
      </c>
      <c r="R8" s="95" t="s">
        <v>206</v>
      </c>
      <c r="S8" s="95" t="s">
        <v>206</v>
      </c>
      <c r="T8" s="95" t="s">
        <v>206</v>
      </c>
      <c r="U8" s="90" t="e">
        <f>_xll.qlMidSafe($Q8,$R8)</f>
        <v>#NUM!</v>
      </c>
      <c r="V8" s="88"/>
      <c r="W8" s="157" t="e">
        <v>#NUM!</v>
      </c>
      <c r="X8" s="88"/>
      <c r="Y8" s="156" t="e">
        <v>#NUM!</v>
      </c>
      <c r="Z8" s="90" t="e">
        <f>_xll.qlSimpleQuoteSetValue(E8,$Y8,ISERROR(F8))</f>
        <v>#NUM!</v>
      </c>
      <c r="AA8" s="109"/>
      <c r="AB8" s="116"/>
      <c r="AC8" s="117"/>
      <c r="AD8" s="116"/>
    </row>
    <row r="9" spans="1:30" x14ac:dyDescent="0.2">
      <c r="A9" s="60"/>
      <c r="B9" s="59">
        <v>6</v>
      </c>
      <c r="C9" s="58" t="b">
        <v>0</v>
      </c>
      <c r="D9" s="57" t="str">
        <v>Z4</v>
      </c>
      <c r="E9" s="56" t="str">
        <f t="shared" si="0"/>
        <v>HKDFUT3MZ4_Quote</v>
      </c>
      <c r="F9" s="61" t="str">
        <f>_xll.qlSimpleQuote(E9,,PriceTickValue,Permanent,Trigger,ObjectOverwrite)</f>
        <v>HKDFUT3MZ4_Quote#0001</v>
      </c>
      <c r="G9" s="295" t="str">
        <f>_xll.ohRangeRetrieveError(F9)</f>
        <v/>
      </c>
      <c r="H9" s="38"/>
      <c r="J9" s="155"/>
      <c r="K9" s="161">
        <v>6</v>
      </c>
      <c r="L9" s="160" t="b">
        <v>0</v>
      </c>
      <c r="M9" s="95" t="str">
        <v>Z4</v>
      </c>
      <c r="N9" s="159">
        <v>41990</v>
      </c>
      <c r="O9" s="95" t="str">
        <f t="shared" si="1"/>
        <v>HIRZ4</v>
      </c>
      <c r="P9" s="158">
        <v>41988</v>
      </c>
      <c r="Q9" s="95">
        <v>99.55</v>
      </c>
      <c r="R9" s="95">
        <v>99.63</v>
      </c>
      <c r="S9" s="95">
        <v>0</v>
      </c>
      <c r="T9" s="95">
        <v>99.59</v>
      </c>
      <c r="U9" s="90">
        <f>_xll.qlMidSafe($Q9,$R9)</f>
        <v>99.59</v>
      </c>
      <c r="V9" s="88"/>
      <c r="W9" s="157">
        <v>99.564999999999998</v>
      </c>
      <c r="X9" s="88"/>
      <c r="Y9" s="156">
        <v>99.59</v>
      </c>
      <c r="Z9" s="90" t="e">
        <f>_xll.qlSimpleQuoteSetValue(E9,$Y9,ISERROR(F9))</f>
        <v>#N/A</v>
      </c>
      <c r="AA9" s="109"/>
      <c r="AB9" s="116"/>
      <c r="AC9" s="117"/>
      <c r="AD9" s="116"/>
    </row>
    <row r="10" spans="1:30" x14ac:dyDescent="0.2">
      <c r="A10" s="60"/>
      <c r="B10" s="59">
        <v>7</v>
      </c>
      <c r="C10" s="58" t="b">
        <v>0</v>
      </c>
      <c r="D10" s="57" t="str">
        <v>F5</v>
      </c>
      <c r="E10" s="56" t="str">
        <f t="shared" si="0"/>
        <v>HKDFUT3MF5_Quote</v>
      </c>
      <c r="F10" s="61" t="str">
        <f>_xll.qlSimpleQuote(E10,,PriceTickValue,Permanent,Trigger,ObjectOverwrite)</f>
        <v>HKDFUT3MF5_Quote#0001</v>
      </c>
      <c r="G10" s="295" t="str">
        <f>_xll.ohRangeRetrieveError(F10)</f>
        <v/>
      </c>
      <c r="H10" s="38"/>
      <c r="J10" s="155"/>
      <c r="K10" s="161">
        <v>7</v>
      </c>
      <c r="L10" s="160" t="b">
        <v>0</v>
      </c>
      <c r="M10" s="95" t="str">
        <v>F5</v>
      </c>
      <c r="N10" s="159">
        <v>42025</v>
      </c>
      <c r="O10" s="95" t="str">
        <f t="shared" si="1"/>
        <v>HIRF5</v>
      </c>
      <c r="P10" s="158" t="s">
        <v>206</v>
      </c>
      <c r="Q10" s="95" t="s">
        <v>206</v>
      </c>
      <c r="R10" s="95" t="s">
        <v>206</v>
      </c>
      <c r="S10" s="95" t="s">
        <v>206</v>
      </c>
      <c r="T10" s="95" t="s">
        <v>206</v>
      </c>
      <c r="U10" s="90" t="e">
        <f>_xll.qlMidSafe($Q10,$R10)</f>
        <v>#NUM!</v>
      </c>
      <c r="V10" s="88"/>
      <c r="W10" s="157" t="e">
        <v>#NUM!</v>
      </c>
      <c r="X10" s="88"/>
      <c r="Y10" s="156" t="e">
        <v>#NUM!</v>
      </c>
      <c r="Z10" s="90" t="e">
        <f>_xll.qlSimpleQuoteSetValue(E10,$Y10,ISERROR(F10))</f>
        <v>#NUM!</v>
      </c>
      <c r="AA10" s="109"/>
      <c r="AB10" s="116"/>
      <c r="AC10" s="117"/>
      <c r="AD10" s="116"/>
    </row>
    <row r="11" spans="1:30" x14ac:dyDescent="0.2">
      <c r="A11" s="60"/>
      <c r="B11" s="59">
        <v>8</v>
      </c>
      <c r="C11" s="58" t="b">
        <v>0</v>
      </c>
      <c r="D11" s="57" t="str">
        <v>G5</v>
      </c>
      <c r="E11" s="56" t="str">
        <f t="shared" si="0"/>
        <v>HKDFUT3MG5_Quote</v>
      </c>
      <c r="F11" s="61" t="str">
        <f>_xll.qlSimpleQuote(E11,,PriceTickValue,Permanent,Trigger,ObjectOverwrite)</f>
        <v>HKDFUT3MG5_Quote#0001</v>
      </c>
      <c r="G11" s="295" t="str">
        <f>_xll.ohRangeRetrieveError(F11)</f>
        <v/>
      </c>
      <c r="H11" s="38"/>
      <c r="J11" s="155"/>
      <c r="K11" s="161">
        <v>8</v>
      </c>
      <c r="L11" s="160" t="b">
        <v>0</v>
      </c>
      <c r="M11" s="95" t="str">
        <v>G5</v>
      </c>
      <c r="N11" s="159">
        <v>42053</v>
      </c>
      <c r="O11" s="95" t="str">
        <f t="shared" si="1"/>
        <v>HIRG5</v>
      </c>
      <c r="P11" s="158" t="s">
        <v>206</v>
      </c>
      <c r="Q11" s="95" t="s">
        <v>206</v>
      </c>
      <c r="R11" s="95" t="s">
        <v>206</v>
      </c>
      <c r="S11" s="95" t="s">
        <v>206</v>
      </c>
      <c r="T11" s="95" t="s">
        <v>206</v>
      </c>
      <c r="U11" s="90" t="e">
        <f>_xll.qlMidSafe($Q11,$R11)</f>
        <v>#NUM!</v>
      </c>
      <c r="V11" s="88"/>
      <c r="W11" s="157" t="e">
        <v>#NUM!</v>
      </c>
      <c r="X11" s="88"/>
      <c r="Y11" s="156" t="e">
        <v>#NUM!</v>
      </c>
      <c r="Z11" s="90" t="e">
        <f>_xll.qlSimpleQuoteSetValue(E11,$Y11,ISERROR(F11))</f>
        <v>#NUM!</v>
      </c>
      <c r="AA11" s="109"/>
      <c r="AB11" s="116"/>
      <c r="AC11" s="117"/>
      <c r="AD11" s="116"/>
    </row>
    <row r="12" spans="1:30" x14ac:dyDescent="0.2">
      <c r="A12" s="60"/>
      <c r="B12" s="59">
        <v>9</v>
      </c>
      <c r="C12" s="58" t="b">
        <v>0</v>
      </c>
      <c r="D12" s="57" t="str">
        <v>H5</v>
      </c>
      <c r="E12" s="56" t="str">
        <f t="shared" si="0"/>
        <v>HKDFUT3MH5_Quote</v>
      </c>
      <c r="F12" s="61" t="str">
        <f>_xll.qlSimpleQuote(E12,,PriceTickValue,Permanent,Trigger,ObjectOverwrite)</f>
        <v>HKDFUT3MH5_Quote#0001</v>
      </c>
      <c r="G12" s="295" t="str">
        <f>_xll.ohRangeRetrieveError(F12)</f>
        <v/>
      </c>
      <c r="H12" s="38"/>
      <c r="J12" s="155"/>
      <c r="K12" s="161">
        <v>9</v>
      </c>
      <c r="L12" s="160" t="b">
        <v>0</v>
      </c>
      <c r="M12" s="95" t="str">
        <v>H5</v>
      </c>
      <c r="N12" s="159">
        <v>42081</v>
      </c>
      <c r="O12" s="95" t="str">
        <f t="shared" si="1"/>
        <v>HIRH5</v>
      </c>
      <c r="P12" s="158">
        <v>42079</v>
      </c>
      <c r="Q12" s="95">
        <v>99.45</v>
      </c>
      <c r="R12" s="95">
        <v>99.53</v>
      </c>
      <c r="S12" s="95">
        <v>0</v>
      </c>
      <c r="T12" s="95">
        <v>99.490000000000009</v>
      </c>
      <c r="U12" s="90">
        <f>_xll.qlMidSafe($Q12,$R12)</f>
        <v>99.490000000000009</v>
      </c>
      <c r="V12" s="88"/>
      <c r="W12" s="157">
        <v>99.465000000000003</v>
      </c>
      <c r="X12" s="88"/>
      <c r="Y12" s="156">
        <v>99.490000000000009</v>
      </c>
      <c r="Z12" s="90" t="e">
        <f>_xll.qlSimpleQuoteSetValue(E12,$Y12,ISERROR(F12))</f>
        <v>#N/A</v>
      </c>
      <c r="AA12" s="109"/>
      <c r="AB12" s="116"/>
      <c r="AC12" s="117"/>
      <c r="AD12" s="116"/>
    </row>
    <row r="13" spans="1:30" x14ac:dyDescent="0.2">
      <c r="A13" s="60"/>
      <c r="B13" s="59">
        <v>10</v>
      </c>
      <c r="C13" s="58" t="b">
        <v>0</v>
      </c>
      <c r="D13" s="57" t="str">
        <v>J5</v>
      </c>
      <c r="E13" s="56" t="str">
        <f t="shared" si="0"/>
        <v>HKDFUT3MJ5_Quote</v>
      </c>
      <c r="F13" s="61" t="str">
        <f>_xll.qlSimpleQuote(E13,,PriceTickValue,Permanent,Trigger,ObjectOverwrite)</f>
        <v>HKDFUT3MJ5_Quote#0001</v>
      </c>
      <c r="G13" s="295" t="str">
        <f>_xll.ohRangeRetrieveError(F13)</f>
        <v/>
      </c>
      <c r="H13" s="38"/>
      <c r="J13" s="155"/>
      <c r="K13" s="161">
        <v>10</v>
      </c>
      <c r="L13" s="160" t="b">
        <v>0</v>
      </c>
      <c r="M13" s="95" t="str">
        <v>J5</v>
      </c>
      <c r="N13" s="159">
        <v>42109</v>
      </c>
      <c r="O13" s="95" t="str">
        <f t="shared" si="1"/>
        <v>HIRJ5</v>
      </c>
      <c r="P13" s="158" t="s">
        <v>206</v>
      </c>
      <c r="Q13" s="95" t="s">
        <v>206</v>
      </c>
      <c r="R13" s="95" t="s">
        <v>206</v>
      </c>
      <c r="S13" s="95" t="s">
        <v>206</v>
      </c>
      <c r="T13" s="95" t="s">
        <v>206</v>
      </c>
      <c r="U13" s="90" t="e">
        <f>_xll.qlMidSafe($Q13,$R13)</f>
        <v>#NUM!</v>
      </c>
      <c r="V13" s="88"/>
      <c r="W13" s="157" t="e">
        <v>#NUM!</v>
      </c>
      <c r="X13" s="88"/>
      <c r="Y13" s="156" t="e">
        <v>#NUM!</v>
      </c>
      <c r="Z13" s="90" t="e">
        <f>_xll.qlSimpleQuoteSetValue(E13,$Y13,ISERROR(F13))</f>
        <v>#NUM!</v>
      </c>
      <c r="AA13" s="109"/>
      <c r="AB13" s="116"/>
      <c r="AC13" s="117"/>
      <c r="AD13" s="116"/>
    </row>
    <row r="14" spans="1:30" x14ac:dyDescent="0.2">
      <c r="A14" s="60"/>
      <c r="B14" s="59">
        <v>11</v>
      </c>
      <c r="C14" s="58" t="b">
        <v>0</v>
      </c>
      <c r="D14" s="57" t="str">
        <v>K5</v>
      </c>
      <c r="E14" s="56" t="str">
        <f t="shared" si="0"/>
        <v>HKDFUT3MK5_Quote</v>
      </c>
      <c r="F14" s="61" t="str">
        <f>_xll.qlSimpleQuote(E14,,PriceTickValue,Permanent,Trigger,ObjectOverwrite)</f>
        <v>HKDFUT3MK5_Quote#0001</v>
      </c>
      <c r="G14" s="295" t="str">
        <f>_xll.ohRangeRetrieveError(F14)</f>
        <v/>
      </c>
      <c r="H14" s="38"/>
      <c r="J14" s="155"/>
      <c r="K14" s="161">
        <v>11</v>
      </c>
      <c r="L14" s="160" t="b">
        <v>0</v>
      </c>
      <c r="M14" s="95" t="str">
        <v>K5</v>
      </c>
      <c r="N14" s="159">
        <v>42144</v>
      </c>
      <c r="O14" s="95" t="str">
        <f t="shared" si="1"/>
        <v>HIRK5</v>
      </c>
      <c r="P14" s="158" t="s">
        <v>206</v>
      </c>
      <c r="Q14" s="95" t="s">
        <v>206</v>
      </c>
      <c r="R14" s="95" t="s">
        <v>206</v>
      </c>
      <c r="S14" s="95" t="s">
        <v>206</v>
      </c>
      <c r="T14" s="95" t="s">
        <v>206</v>
      </c>
      <c r="U14" s="90" t="e">
        <f>_xll.qlMidSafe($Q14,$R14)</f>
        <v>#NUM!</v>
      </c>
      <c r="V14" s="88"/>
      <c r="W14" s="157" t="e">
        <v>#NUM!</v>
      </c>
      <c r="X14" s="88"/>
      <c r="Y14" s="156" t="e">
        <v>#NUM!</v>
      </c>
      <c r="Z14" s="90" t="e">
        <f>_xll.qlSimpleQuoteSetValue(E14,$Y14,ISERROR(F14))</f>
        <v>#NUM!</v>
      </c>
      <c r="AA14" s="109"/>
      <c r="AB14" s="116"/>
      <c r="AC14" s="117"/>
      <c r="AD14" s="116"/>
    </row>
    <row r="15" spans="1:30" x14ac:dyDescent="0.2">
      <c r="A15" s="60"/>
      <c r="B15" s="59">
        <v>12</v>
      </c>
      <c r="C15" s="58" t="b">
        <v>0</v>
      </c>
      <c r="D15" s="57" t="str">
        <v>M5</v>
      </c>
      <c r="E15" s="56" t="str">
        <f t="shared" si="0"/>
        <v>HKDFUT3MM5_Quote</v>
      </c>
      <c r="F15" s="55" t="str">
        <f>_xll.qlSimpleQuote(E15,,PriceTickValue,Permanent,Trigger,ObjectOverwrite)</f>
        <v>HKDFUT3MM5_Quote#0001</v>
      </c>
      <c r="G15" s="295" t="str">
        <f>_xll.ohRangeRetrieveError(F15)</f>
        <v/>
      </c>
      <c r="H15" s="38"/>
      <c r="J15" s="155"/>
      <c r="K15" s="161">
        <v>12</v>
      </c>
      <c r="L15" s="160" t="b">
        <v>0</v>
      </c>
      <c r="M15" s="95" t="str">
        <v>M5</v>
      </c>
      <c r="N15" s="159">
        <v>42172</v>
      </c>
      <c r="O15" s="95" t="str">
        <f t="shared" si="1"/>
        <v>HIRM5</v>
      </c>
      <c r="P15" s="158">
        <v>42170</v>
      </c>
      <c r="Q15" s="95">
        <v>99.3</v>
      </c>
      <c r="R15" s="95">
        <v>99.33</v>
      </c>
      <c r="S15" s="95">
        <v>0</v>
      </c>
      <c r="T15" s="95">
        <v>99.320000000000007</v>
      </c>
      <c r="U15" s="90">
        <f>_xll.qlMidSafe($Q15,$R15)</f>
        <v>99.314999999999998</v>
      </c>
      <c r="V15" s="88"/>
      <c r="W15" s="157">
        <v>99.275000000000006</v>
      </c>
      <c r="X15" s="88"/>
      <c r="Y15" s="156">
        <v>99.314999999999998</v>
      </c>
      <c r="Z15" s="90" t="e">
        <f>_xll.qlSimpleQuoteSetValue(E15,$Y15,ISERROR(F15))</f>
        <v>#N/A</v>
      </c>
      <c r="AA15" s="109"/>
      <c r="AB15" s="116"/>
      <c r="AC15" s="117"/>
      <c r="AD15" s="116"/>
    </row>
    <row r="16" spans="1:30" x14ac:dyDescent="0.2">
      <c r="A16" s="60"/>
      <c r="B16" s="59">
        <v>13</v>
      </c>
      <c r="C16" s="58" t="b">
        <v>0</v>
      </c>
      <c r="D16" s="57" t="str">
        <v>N5</v>
      </c>
      <c r="E16" s="56" t="str">
        <f t="shared" si="0"/>
        <v>HKDFUT3MN5_Quote</v>
      </c>
      <c r="F16" s="55" t="str">
        <f>_xll.qlSimpleQuote(E16,,PriceTickValue,Permanent,Trigger,ObjectOverwrite)</f>
        <v>HKDFUT3MN5_Quote#0001</v>
      </c>
      <c r="G16" s="295" t="str">
        <f>_xll.ohRangeRetrieveError(F16)</f>
        <v/>
      </c>
      <c r="H16" s="38"/>
      <c r="J16" s="155"/>
      <c r="K16" s="161">
        <v>13</v>
      </c>
      <c r="L16" s="160" t="b">
        <v>0</v>
      </c>
      <c r="M16" s="95" t="str">
        <v>N5</v>
      </c>
      <c r="N16" s="159">
        <v>42200</v>
      </c>
      <c r="O16" s="95" t="str">
        <f t="shared" si="1"/>
        <v>HIRN5</v>
      </c>
      <c r="P16" s="158" t="s">
        <v>206</v>
      </c>
      <c r="Q16" s="95" t="s">
        <v>206</v>
      </c>
      <c r="R16" s="95" t="s">
        <v>206</v>
      </c>
      <c r="S16" s="95" t="s">
        <v>206</v>
      </c>
      <c r="T16" s="95" t="s">
        <v>206</v>
      </c>
      <c r="U16" s="90" t="e">
        <f>_xll.qlMidSafe($Q16,$R16)</f>
        <v>#NUM!</v>
      </c>
      <c r="V16" s="88"/>
      <c r="W16" s="157" t="e">
        <v>#NUM!</v>
      </c>
      <c r="X16" s="88"/>
      <c r="Y16" s="156" t="e">
        <v>#NUM!</v>
      </c>
      <c r="Z16" s="90" t="e">
        <f>_xll.qlSimpleQuoteSetValue(E16,$Y16,ISERROR(F16))</f>
        <v>#NUM!</v>
      </c>
      <c r="AA16" s="109"/>
      <c r="AB16" s="116"/>
      <c r="AC16" s="117"/>
      <c r="AD16" s="116"/>
    </row>
    <row r="17" spans="1:30" x14ac:dyDescent="0.2">
      <c r="A17" s="60"/>
      <c r="B17" s="59">
        <v>14</v>
      </c>
      <c r="C17" s="58" t="b">
        <v>0</v>
      </c>
      <c r="D17" s="57" t="str">
        <v>Q5</v>
      </c>
      <c r="E17" s="56" t="str">
        <f t="shared" si="0"/>
        <v>HKDFUT3MQ5_Quote</v>
      </c>
      <c r="F17" s="55" t="str">
        <f>_xll.qlSimpleQuote(E17,,PriceTickValue,Permanent,Trigger,ObjectOverwrite)</f>
        <v>HKDFUT3MQ5_Quote#0001</v>
      </c>
      <c r="G17" s="295" t="str">
        <f>_xll.ohRangeRetrieveError(F17)</f>
        <v/>
      </c>
      <c r="H17" s="38"/>
      <c r="J17" s="155"/>
      <c r="K17" s="161">
        <v>14</v>
      </c>
      <c r="L17" s="160" t="b">
        <v>0</v>
      </c>
      <c r="M17" s="95" t="str">
        <v>Q5</v>
      </c>
      <c r="N17" s="159">
        <v>42235</v>
      </c>
      <c r="O17" s="95" t="str">
        <f t="shared" si="1"/>
        <v>HIRQ5</v>
      </c>
      <c r="P17" s="158" t="s">
        <v>206</v>
      </c>
      <c r="Q17" s="95" t="s">
        <v>206</v>
      </c>
      <c r="R17" s="95" t="s">
        <v>206</v>
      </c>
      <c r="S17" s="95" t="s">
        <v>206</v>
      </c>
      <c r="T17" s="95" t="s">
        <v>206</v>
      </c>
      <c r="U17" s="90" t="e">
        <f>_xll.qlMidSafe($Q17,$R17)</f>
        <v>#NUM!</v>
      </c>
      <c r="V17" s="88"/>
      <c r="W17" s="157" t="e">
        <v>#NUM!</v>
      </c>
      <c r="X17" s="88"/>
      <c r="Y17" s="156" t="e">
        <v>#NUM!</v>
      </c>
      <c r="Z17" s="90" t="e">
        <f>_xll.qlSimpleQuoteSetValue(E17,$Y17,ISERROR(F17))</f>
        <v>#NUM!</v>
      </c>
      <c r="AA17" s="109"/>
      <c r="AB17" s="116"/>
      <c r="AC17" s="117"/>
      <c r="AD17" s="116"/>
    </row>
    <row r="18" spans="1:30" x14ac:dyDescent="0.2">
      <c r="A18" s="60"/>
      <c r="B18" s="59">
        <v>15</v>
      </c>
      <c r="C18" s="58" t="b">
        <v>0</v>
      </c>
      <c r="D18" s="57" t="str">
        <v>U5</v>
      </c>
      <c r="E18" s="56" t="str">
        <f t="shared" si="0"/>
        <v>HKDFUT3MU5_Quote</v>
      </c>
      <c r="F18" s="55" t="str">
        <f>_xll.qlSimpleQuote(E18,,PriceTickValue,Permanent,Trigger,ObjectOverwrite)</f>
        <v>HKDFUT3MU5_Quote#0001</v>
      </c>
      <c r="G18" s="295" t="str">
        <f>_xll.ohRangeRetrieveError(F18)</f>
        <v/>
      </c>
      <c r="H18" s="38"/>
      <c r="J18" s="155"/>
      <c r="K18" s="161">
        <v>15</v>
      </c>
      <c r="L18" s="160" t="b">
        <v>0</v>
      </c>
      <c r="M18" s="95" t="str">
        <v>U5</v>
      </c>
      <c r="N18" s="159">
        <v>42263</v>
      </c>
      <c r="O18" s="95" t="str">
        <f t="shared" si="1"/>
        <v>HIRU5</v>
      </c>
      <c r="P18" s="158">
        <v>42261</v>
      </c>
      <c r="Q18" s="95">
        <v>0</v>
      </c>
      <c r="R18" s="95">
        <v>0</v>
      </c>
      <c r="S18" s="95">
        <v>0</v>
      </c>
      <c r="T18" s="95">
        <v>99.320000000000007</v>
      </c>
      <c r="U18" s="90" t="e">
        <f>_xll.qlMidSafe($Q18,$R18)</f>
        <v>#NUM!</v>
      </c>
      <c r="V18" s="88"/>
      <c r="W18" s="157" t="e">
        <v>#NUM!</v>
      </c>
      <c r="X18" s="88"/>
      <c r="Y18" s="156" t="e">
        <v>#NUM!</v>
      </c>
      <c r="Z18" s="90" t="e">
        <f>_xll.qlSimpleQuoteSetValue(E18,$Y18,ISERROR(F18))</f>
        <v>#NUM!</v>
      </c>
      <c r="AA18" s="109"/>
      <c r="AB18" s="116"/>
      <c r="AC18" s="117"/>
      <c r="AD18" s="116"/>
    </row>
    <row r="19" spans="1:30" x14ac:dyDescent="0.2">
      <c r="A19" s="60"/>
      <c r="B19" s="59">
        <v>16</v>
      </c>
      <c r="C19" s="58" t="b">
        <v>0</v>
      </c>
      <c r="D19" s="57" t="str">
        <v>V5</v>
      </c>
      <c r="E19" s="56" t="str">
        <f t="shared" si="0"/>
        <v>HKDFUT3MV5_Quote</v>
      </c>
      <c r="F19" s="55" t="str">
        <f>_xll.qlSimpleQuote(E19,,PriceTickValue,Permanent,Trigger,ObjectOverwrite)</f>
        <v>HKDFUT3MV5_Quote#0001</v>
      </c>
      <c r="G19" s="295" t="str">
        <f>_xll.ohRangeRetrieveError(F19)</f>
        <v/>
      </c>
      <c r="H19" s="38"/>
      <c r="J19" s="155"/>
      <c r="K19" s="161">
        <v>16</v>
      </c>
      <c r="L19" s="160" t="b">
        <v>0</v>
      </c>
      <c r="M19" s="95" t="str">
        <v>V5</v>
      </c>
      <c r="N19" s="159">
        <v>42298</v>
      </c>
      <c r="O19" s="95" t="str">
        <f t="shared" si="1"/>
        <v>HIRV5</v>
      </c>
      <c r="P19" s="158" t="s">
        <v>206</v>
      </c>
      <c r="Q19" s="95" t="s">
        <v>206</v>
      </c>
      <c r="R19" s="95" t="s">
        <v>206</v>
      </c>
      <c r="S19" s="95" t="s">
        <v>206</v>
      </c>
      <c r="T19" s="95" t="s">
        <v>206</v>
      </c>
      <c r="U19" s="90" t="e">
        <f>_xll.qlMidSafe($Q19,$R19)</f>
        <v>#NUM!</v>
      </c>
      <c r="V19" s="88"/>
      <c r="W19" s="157" t="e">
        <v>#NUM!</v>
      </c>
      <c r="X19" s="88"/>
      <c r="Y19" s="156" t="e">
        <v>#NUM!</v>
      </c>
      <c r="Z19" s="90" t="e">
        <f>_xll.qlSimpleQuoteSetValue(E19,$Y19,ISERROR(F19))</f>
        <v>#NUM!</v>
      </c>
      <c r="AA19" s="109"/>
      <c r="AB19" s="116"/>
      <c r="AC19" s="117"/>
      <c r="AD19" s="116"/>
    </row>
    <row r="20" spans="1:30" x14ac:dyDescent="0.2">
      <c r="A20" s="60"/>
      <c r="B20" s="59">
        <v>17</v>
      </c>
      <c r="C20" s="58" t="b">
        <v>0</v>
      </c>
      <c r="D20" s="57" t="str">
        <v>X5</v>
      </c>
      <c r="E20" s="56" t="str">
        <f t="shared" si="0"/>
        <v>HKDFUT3MX5_Quote</v>
      </c>
      <c r="F20" s="55" t="str">
        <f>_xll.qlSimpleQuote(E20,,PriceTickValue,Permanent,Trigger,ObjectOverwrite)</f>
        <v>HKDFUT3MX5_Quote#0001</v>
      </c>
      <c r="G20" s="295" t="str">
        <f>_xll.ohRangeRetrieveError(F20)</f>
        <v/>
      </c>
      <c r="H20" s="38"/>
      <c r="J20" s="155"/>
      <c r="K20" s="161">
        <v>17</v>
      </c>
      <c r="L20" s="160" t="b">
        <v>0</v>
      </c>
      <c r="M20" s="95" t="str">
        <v>X5</v>
      </c>
      <c r="N20" s="159">
        <v>42326</v>
      </c>
      <c r="O20" s="95" t="str">
        <f t="shared" si="1"/>
        <v>HIRX5</v>
      </c>
      <c r="P20" s="158" t="s">
        <v>206</v>
      </c>
      <c r="Q20" s="95" t="s">
        <v>206</v>
      </c>
      <c r="R20" s="95" t="s">
        <v>206</v>
      </c>
      <c r="S20" s="95" t="s">
        <v>206</v>
      </c>
      <c r="T20" s="95" t="s">
        <v>206</v>
      </c>
      <c r="U20" s="90" t="e">
        <f>_xll.qlMidSafe($Q20,$R20)</f>
        <v>#NUM!</v>
      </c>
      <c r="V20" s="88"/>
      <c r="W20" s="157" t="e">
        <v>#NUM!</v>
      </c>
      <c r="X20" s="88"/>
      <c r="Y20" s="156" t="e">
        <v>#NUM!</v>
      </c>
      <c r="Z20" s="90" t="e">
        <f>_xll.qlSimpleQuoteSetValue(E20,$Y20,ISERROR(F20))</f>
        <v>#NUM!</v>
      </c>
      <c r="AA20" s="109"/>
      <c r="AB20" s="116"/>
      <c r="AC20" s="117"/>
      <c r="AD20" s="116"/>
    </row>
    <row r="21" spans="1:30" x14ac:dyDescent="0.2">
      <c r="A21" s="60"/>
      <c r="B21" s="59">
        <v>18</v>
      </c>
      <c r="C21" s="58" t="b">
        <v>0</v>
      </c>
      <c r="D21" s="57" t="str">
        <v>Z5</v>
      </c>
      <c r="E21" s="56" t="str">
        <f t="shared" si="0"/>
        <v>HKDFUT3MZ5_Quote</v>
      </c>
      <c r="F21" s="55" t="str">
        <f>_xll.qlSimpleQuote(E21,,PriceTickValue,Permanent,Trigger,ObjectOverwrite)</f>
        <v>HKDFUT3MZ5_Quote#0001</v>
      </c>
      <c r="G21" s="295" t="str">
        <f>_xll.ohRangeRetrieveError(F21)</f>
        <v/>
      </c>
      <c r="H21" s="38"/>
      <c r="J21" s="155"/>
      <c r="K21" s="161">
        <v>18</v>
      </c>
      <c r="L21" s="160" t="b">
        <v>0</v>
      </c>
      <c r="M21" s="95" t="str">
        <v>Z5</v>
      </c>
      <c r="N21" s="159">
        <v>42354</v>
      </c>
      <c r="O21" s="95" t="str">
        <f t="shared" si="1"/>
        <v>HIRZ5</v>
      </c>
      <c r="P21" s="158">
        <v>42352</v>
      </c>
      <c r="Q21" s="95">
        <v>0</v>
      </c>
      <c r="R21" s="95">
        <v>0</v>
      </c>
      <c r="S21" s="95">
        <v>0</v>
      </c>
      <c r="T21" s="95">
        <v>99.320000000000007</v>
      </c>
      <c r="U21" s="90" t="e">
        <f>_xll.qlMidSafe($Q21,$R21)</f>
        <v>#NUM!</v>
      </c>
      <c r="V21" s="88"/>
      <c r="W21" s="157" t="e">
        <v>#NUM!</v>
      </c>
      <c r="X21" s="88"/>
      <c r="Y21" s="156" t="e">
        <v>#NUM!</v>
      </c>
      <c r="Z21" s="90" t="e">
        <f>_xll.qlSimpleQuoteSetValue(E21,$Y21,ISERROR(F21))</f>
        <v>#NUM!</v>
      </c>
      <c r="AA21" s="109"/>
      <c r="AB21" s="116"/>
      <c r="AC21" s="117"/>
      <c r="AD21" s="116"/>
    </row>
    <row r="22" spans="1:30" x14ac:dyDescent="0.2">
      <c r="A22" s="60"/>
      <c r="B22" s="59">
        <v>19</v>
      </c>
      <c r="C22" s="58" t="b">
        <v>0</v>
      </c>
      <c r="D22" s="57" t="str">
        <v>F6</v>
      </c>
      <c r="E22" s="56" t="str">
        <f t="shared" si="0"/>
        <v>HKDFUT3MF6_Quote</v>
      </c>
      <c r="F22" s="55" t="str">
        <f>_xll.qlSimpleQuote(E22,,PriceTickValue,Permanent,Trigger,ObjectOverwrite)</f>
        <v>HKDFUT3MF6_Quote#0001</v>
      </c>
      <c r="G22" s="295" t="str">
        <f>_xll.ohRangeRetrieveError(F22)</f>
        <v/>
      </c>
      <c r="H22" s="38"/>
      <c r="J22" s="155"/>
      <c r="K22" s="161">
        <v>19</v>
      </c>
      <c r="L22" s="160" t="b">
        <v>0</v>
      </c>
      <c r="M22" s="95" t="str">
        <v>F6</v>
      </c>
      <c r="N22" s="159">
        <v>42389</v>
      </c>
      <c r="O22" s="95" t="str">
        <f t="shared" si="1"/>
        <v>HIRF6</v>
      </c>
      <c r="P22" s="158" t="s">
        <v>206</v>
      </c>
      <c r="Q22" s="95" t="s">
        <v>206</v>
      </c>
      <c r="R22" s="95" t="s">
        <v>206</v>
      </c>
      <c r="S22" s="95" t="s">
        <v>206</v>
      </c>
      <c r="T22" s="95" t="s">
        <v>206</v>
      </c>
      <c r="U22" s="90" t="e">
        <f>_xll.qlMidSafe($Q22,$R22)</f>
        <v>#NUM!</v>
      </c>
      <c r="V22" s="88"/>
      <c r="W22" s="157" t="e">
        <v>#NUM!</v>
      </c>
      <c r="X22" s="88"/>
      <c r="Y22" s="156" t="e">
        <v>#NUM!</v>
      </c>
      <c r="Z22" s="90" t="e">
        <f>_xll.qlSimpleQuoteSetValue(E22,$Y22,ISERROR(F22))</f>
        <v>#NUM!</v>
      </c>
      <c r="AA22" s="109"/>
      <c r="AB22" s="116"/>
      <c r="AC22" s="117"/>
      <c r="AD22" s="116"/>
    </row>
    <row r="23" spans="1:30" x14ac:dyDescent="0.2">
      <c r="A23" s="60"/>
      <c r="B23" s="59">
        <v>20</v>
      </c>
      <c r="C23" s="58" t="b">
        <v>0</v>
      </c>
      <c r="D23" s="57" t="str">
        <v>G6</v>
      </c>
      <c r="E23" s="56" t="str">
        <f t="shared" si="0"/>
        <v>HKDFUT3MG6_Quote</v>
      </c>
      <c r="F23" s="55" t="str">
        <f>_xll.qlSimpleQuote(E23,,PriceTickValue,Permanent,Trigger,ObjectOverwrite)</f>
        <v>HKDFUT3MG6_Quote#0001</v>
      </c>
      <c r="G23" s="295" t="str">
        <f>_xll.ohRangeRetrieveError(F23)</f>
        <v/>
      </c>
      <c r="H23" s="38"/>
      <c r="J23" s="155"/>
      <c r="K23" s="161">
        <v>20</v>
      </c>
      <c r="L23" s="160" t="b">
        <v>0</v>
      </c>
      <c r="M23" s="95" t="str">
        <v>G6</v>
      </c>
      <c r="N23" s="159">
        <v>42417</v>
      </c>
      <c r="O23" s="95" t="str">
        <f t="shared" si="1"/>
        <v>HIRG6</v>
      </c>
      <c r="P23" s="158" t="s">
        <v>206</v>
      </c>
      <c r="Q23" s="95" t="s">
        <v>206</v>
      </c>
      <c r="R23" s="95" t="s">
        <v>206</v>
      </c>
      <c r="S23" s="95" t="s">
        <v>206</v>
      </c>
      <c r="T23" s="95" t="s">
        <v>206</v>
      </c>
      <c r="U23" s="90" t="e">
        <f>_xll.qlMidSafe($Q23,$R23)</f>
        <v>#NUM!</v>
      </c>
      <c r="V23" s="88"/>
      <c r="W23" s="157" t="e">
        <v>#NUM!</v>
      </c>
      <c r="X23" s="88"/>
      <c r="Y23" s="156" t="e">
        <v>#NUM!</v>
      </c>
      <c r="Z23" s="90" t="e">
        <f>_xll.qlSimpleQuoteSetValue(E23,$Y23,ISERROR(F23))</f>
        <v>#NUM!</v>
      </c>
      <c r="AA23" s="109"/>
      <c r="AB23" s="116"/>
      <c r="AC23" s="117"/>
      <c r="AD23" s="116"/>
    </row>
    <row r="24" spans="1:30" x14ac:dyDescent="0.2">
      <c r="A24" s="60"/>
      <c r="B24" s="59">
        <v>21</v>
      </c>
      <c r="C24" s="58" t="b">
        <v>0</v>
      </c>
      <c r="D24" s="57" t="str">
        <v>H6</v>
      </c>
      <c r="E24" s="56" t="str">
        <f t="shared" si="0"/>
        <v>HKDFUT3MH6_Quote</v>
      </c>
      <c r="F24" s="55" t="str">
        <f>_xll.qlSimpleQuote(E24,,PriceTickValue,Permanent,Trigger,ObjectOverwrite)</f>
        <v>HKDFUT3MH6_Quote#0001</v>
      </c>
      <c r="G24" s="295" t="str">
        <f>_xll.ohRangeRetrieveError(F24)</f>
        <v/>
      </c>
      <c r="H24" s="38"/>
      <c r="J24" s="155"/>
      <c r="K24" s="161">
        <v>21</v>
      </c>
      <c r="L24" s="160" t="b">
        <v>0</v>
      </c>
      <c r="M24" s="95" t="str">
        <v>H6</v>
      </c>
      <c r="N24" s="159">
        <v>42445</v>
      </c>
      <c r="O24" s="95" t="str">
        <f t="shared" si="1"/>
        <v>HIRH6</v>
      </c>
      <c r="P24" s="158">
        <v>42443</v>
      </c>
      <c r="Q24" s="95">
        <v>0</v>
      </c>
      <c r="R24" s="95">
        <v>0</v>
      </c>
      <c r="S24" s="95">
        <v>0</v>
      </c>
      <c r="T24" s="95">
        <v>99.320000000000007</v>
      </c>
      <c r="U24" s="90" t="e">
        <f>_xll.qlMidSafe($Q24,$R24)</f>
        <v>#NUM!</v>
      </c>
      <c r="V24" s="88"/>
      <c r="W24" s="157" t="e">
        <v>#NUM!</v>
      </c>
      <c r="X24" s="88"/>
      <c r="Y24" s="156" t="e">
        <v>#NUM!</v>
      </c>
      <c r="Z24" s="90" t="e">
        <f>_xll.qlSimpleQuoteSetValue(E24,$Y24,ISERROR(F24))</f>
        <v>#NUM!</v>
      </c>
      <c r="AA24" s="109"/>
      <c r="AB24" s="116"/>
      <c r="AC24" s="117"/>
      <c r="AD24" s="116"/>
    </row>
    <row r="25" spans="1:30" x14ac:dyDescent="0.2">
      <c r="A25" s="60"/>
      <c r="B25" s="59">
        <v>22</v>
      </c>
      <c r="C25" s="58" t="b">
        <v>0</v>
      </c>
      <c r="D25" s="57" t="str">
        <v>J6</v>
      </c>
      <c r="E25" s="56" t="str">
        <f t="shared" si="0"/>
        <v>HKDFUT3MJ6_Quote</v>
      </c>
      <c r="F25" s="55" t="str">
        <f>_xll.qlSimpleQuote(E25,,PriceTickValue,Permanent,Trigger,ObjectOverwrite)</f>
        <v>HKDFUT3MJ6_Quote#0001</v>
      </c>
      <c r="G25" s="295" t="str">
        <f>_xll.ohRangeRetrieveError(F25)</f>
        <v/>
      </c>
      <c r="H25" s="38"/>
      <c r="J25" s="155"/>
      <c r="K25" s="161">
        <v>22</v>
      </c>
      <c r="L25" s="160" t="b">
        <v>0</v>
      </c>
      <c r="M25" s="95" t="str">
        <v>J6</v>
      </c>
      <c r="N25" s="159">
        <v>42480</v>
      </c>
      <c r="O25" s="95" t="str">
        <f t="shared" si="1"/>
        <v>HIRJ6</v>
      </c>
      <c r="P25" s="158" t="s">
        <v>206</v>
      </c>
      <c r="Q25" s="95" t="s">
        <v>206</v>
      </c>
      <c r="R25" s="95" t="s">
        <v>206</v>
      </c>
      <c r="S25" s="95" t="s">
        <v>206</v>
      </c>
      <c r="T25" s="95" t="s">
        <v>206</v>
      </c>
      <c r="U25" s="90" t="e">
        <f>_xll.qlMidSafe($Q25,$R25)</f>
        <v>#NUM!</v>
      </c>
      <c r="V25" s="88"/>
      <c r="W25" s="157" t="e">
        <v>#NUM!</v>
      </c>
      <c r="X25" s="88"/>
      <c r="Y25" s="156" t="e">
        <v>#NUM!</v>
      </c>
      <c r="Z25" s="90" t="e">
        <f>_xll.qlSimpleQuoteSetValue(E25,$Y25,ISERROR(F25))</f>
        <v>#NUM!</v>
      </c>
      <c r="AA25" s="109"/>
      <c r="AB25" s="116"/>
      <c r="AC25" s="117"/>
      <c r="AD25" s="116"/>
    </row>
    <row r="26" spans="1:30" x14ac:dyDescent="0.2">
      <c r="A26" s="60"/>
      <c r="B26" s="59">
        <v>23</v>
      </c>
      <c r="C26" s="58" t="b">
        <v>0</v>
      </c>
      <c r="D26" s="57" t="str">
        <v>K6</v>
      </c>
      <c r="E26" s="56" t="str">
        <f t="shared" si="0"/>
        <v>HKDFUT3MK6_Quote</v>
      </c>
      <c r="F26" s="55" t="str">
        <f>_xll.qlSimpleQuote(E26,,PriceTickValue,Permanent,Trigger,ObjectOverwrite)</f>
        <v>HKDFUT3MK6_Quote#0001</v>
      </c>
      <c r="G26" s="295" t="str">
        <f>_xll.ohRangeRetrieveError(F26)</f>
        <v/>
      </c>
      <c r="H26" s="38"/>
      <c r="J26" s="155"/>
      <c r="K26" s="161">
        <v>23</v>
      </c>
      <c r="L26" s="160" t="b">
        <v>0</v>
      </c>
      <c r="M26" s="95" t="str">
        <v>K6</v>
      </c>
      <c r="N26" s="159">
        <v>42508</v>
      </c>
      <c r="O26" s="95" t="str">
        <f t="shared" si="1"/>
        <v>HIRK6</v>
      </c>
      <c r="P26" s="158" t="s">
        <v>206</v>
      </c>
      <c r="Q26" s="95" t="s">
        <v>206</v>
      </c>
      <c r="R26" s="95" t="s">
        <v>206</v>
      </c>
      <c r="S26" s="95" t="s">
        <v>206</v>
      </c>
      <c r="T26" s="95" t="s">
        <v>206</v>
      </c>
      <c r="U26" s="90" t="e">
        <f>_xll.qlMidSafe($Q26,$R26)</f>
        <v>#NUM!</v>
      </c>
      <c r="V26" s="88"/>
      <c r="W26" s="157" t="e">
        <v>#NUM!</v>
      </c>
      <c r="X26" s="88"/>
      <c r="Y26" s="156" t="e">
        <v>#NUM!</v>
      </c>
      <c r="Z26" s="90" t="e">
        <f>_xll.qlSimpleQuoteSetValue(E26,$Y26,ISERROR(F26))</f>
        <v>#NUM!</v>
      </c>
      <c r="AA26" s="109"/>
      <c r="AB26" s="116"/>
      <c r="AC26" s="117"/>
      <c r="AD26" s="116"/>
    </row>
    <row r="27" spans="1:30" x14ac:dyDescent="0.2">
      <c r="A27" s="60"/>
      <c r="B27" s="59">
        <v>24</v>
      </c>
      <c r="C27" s="58" t="b">
        <v>0</v>
      </c>
      <c r="D27" s="57" t="str">
        <v>M6</v>
      </c>
      <c r="E27" s="56" t="str">
        <f t="shared" si="0"/>
        <v>HKDFUT3MM6_Quote</v>
      </c>
      <c r="F27" s="55" t="str">
        <f>_xll.qlSimpleQuote(E27,,PriceTickValue,Permanent,Trigger,ObjectOverwrite)</f>
        <v>HKDFUT3MM6_Quote#0001</v>
      </c>
      <c r="G27" s="295" t="str">
        <f>_xll.ohRangeRetrieveError(F27)</f>
        <v/>
      </c>
      <c r="H27" s="38"/>
      <c r="J27" s="155"/>
      <c r="K27" s="161">
        <v>24</v>
      </c>
      <c r="L27" s="160" t="b">
        <v>0</v>
      </c>
      <c r="M27" s="95" t="str">
        <v>M6</v>
      </c>
      <c r="N27" s="159">
        <v>42536</v>
      </c>
      <c r="O27" s="95" t="str">
        <f t="shared" si="1"/>
        <v>HIRM6</v>
      </c>
      <c r="P27" s="158">
        <v>42534</v>
      </c>
      <c r="Q27" s="95">
        <v>0</v>
      </c>
      <c r="R27" s="95">
        <v>0</v>
      </c>
      <c r="S27" s="95">
        <v>0</v>
      </c>
      <c r="T27" s="95">
        <v>99.320000000000007</v>
      </c>
      <c r="U27" s="90" t="e">
        <f>_xll.qlMidSafe($Q27,$R27)</f>
        <v>#NUM!</v>
      </c>
      <c r="V27" s="88"/>
      <c r="W27" s="157" t="e">
        <v>#NUM!</v>
      </c>
      <c r="X27" s="88"/>
      <c r="Y27" s="156" t="e">
        <v>#NUM!</v>
      </c>
      <c r="Z27" s="90" t="e">
        <f>_xll.qlSimpleQuoteSetValue(E27,$Y27,ISERROR(F27))</f>
        <v>#NUM!</v>
      </c>
      <c r="AA27" s="109"/>
      <c r="AB27" s="116"/>
      <c r="AC27" s="117"/>
      <c r="AD27" s="116"/>
    </row>
    <row r="28" spans="1:30" x14ac:dyDescent="0.2">
      <c r="A28" s="60"/>
      <c r="B28" s="59">
        <v>25</v>
      </c>
      <c r="C28" s="58" t="b">
        <v>0</v>
      </c>
      <c r="D28" s="57" t="str">
        <v>N6</v>
      </c>
      <c r="E28" s="56" t="str">
        <f t="shared" si="0"/>
        <v>HKDFUT3MN6_Quote</v>
      </c>
      <c r="F28" s="55" t="str">
        <f>_xll.qlSimpleQuote(E28,,PriceTickValue,Permanent,Trigger,ObjectOverwrite)</f>
        <v>HKDFUT3MN6_Quote#0001</v>
      </c>
      <c r="G28" s="295" t="str">
        <f>_xll.ohRangeRetrieveError(F28)</f>
        <v/>
      </c>
      <c r="H28" s="38"/>
      <c r="J28" s="155"/>
      <c r="K28" s="161">
        <v>25</v>
      </c>
      <c r="L28" s="160" t="b">
        <v>0</v>
      </c>
      <c r="M28" s="95" t="str">
        <v>N6</v>
      </c>
      <c r="N28" s="159">
        <v>42571</v>
      </c>
      <c r="O28" s="95" t="str">
        <f t="shared" si="1"/>
        <v>HIRN6</v>
      </c>
      <c r="P28" s="158" t="s">
        <v>206</v>
      </c>
      <c r="Q28" s="95" t="s">
        <v>206</v>
      </c>
      <c r="R28" s="95" t="s">
        <v>206</v>
      </c>
      <c r="S28" s="95" t="s">
        <v>206</v>
      </c>
      <c r="T28" s="95" t="s">
        <v>206</v>
      </c>
      <c r="U28" s="90" t="e">
        <f>_xll.qlMidSafe($Q28,$R28)</f>
        <v>#NUM!</v>
      </c>
      <c r="V28" s="88"/>
      <c r="W28" s="157" t="e">
        <v>#NUM!</v>
      </c>
      <c r="X28" s="88"/>
      <c r="Y28" s="156" t="e">
        <v>#NUM!</v>
      </c>
      <c r="Z28" s="90" t="e">
        <f>_xll.qlSimpleQuoteSetValue(E28,$Y28,ISERROR(F28))</f>
        <v>#NUM!</v>
      </c>
      <c r="AA28" s="109"/>
      <c r="AB28" s="116"/>
      <c r="AC28" s="117"/>
      <c r="AD28" s="116"/>
    </row>
    <row r="29" spans="1:30" x14ac:dyDescent="0.2">
      <c r="A29" s="60"/>
      <c r="B29" s="59">
        <v>26</v>
      </c>
      <c r="C29" s="58" t="b">
        <v>0</v>
      </c>
      <c r="D29" s="57" t="str">
        <v>Q6</v>
      </c>
      <c r="E29" s="56" t="str">
        <f t="shared" si="0"/>
        <v>HKDFUT3MQ6_Quote</v>
      </c>
      <c r="F29" s="55" t="str">
        <f>_xll.qlSimpleQuote(E29,,PriceTickValue,Permanent,Trigger,ObjectOverwrite)</f>
        <v>HKDFUT3MQ6_Quote#0001</v>
      </c>
      <c r="G29" s="295" t="str">
        <f>_xll.ohRangeRetrieveError(F29)</f>
        <v/>
      </c>
      <c r="H29" s="38"/>
      <c r="J29" s="155"/>
      <c r="K29" s="161">
        <v>26</v>
      </c>
      <c r="L29" s="160" t="b">
        <v>0</v>
      </c>
      <c r="M29" s="95" t="str">
        <v>Q6</v>
      </c>
      <c r="N29" s="159">
        <v>42599</v>
      </c>
      <c r="O29" s="95" t="str">
        <f t="shared" si="1"/>
        <v>HIRQ6</v>
      </c>
      <c r="P29" s="158" t="s">
        <v>206</v>
      </c>
      <c r="Q29" s="95" t="s">
        <v>206</v>
      </c>
      <c r="R29" s="95" t="s">
        <v>206</v>
      </c>
      <c r="S29" s="95" t="s">
        <v>206</v>
      </c>
      <c r="T29" s="95" t="s">
        <v>206</v>
      </c>
      <c r="U29" s="90" t="e">
        <f>_xll.qlMidSafe($Q29,$R29)</f>
        <v>#NUM!</v>
      </c>
      <c r="V29" s="88"/>
      <c r="W29" s="157" t="e">
        <v>#NUM!</v>
      </c>
      <c r="X29" s="88"/>
      <c r="Y29" s="156" t="e">
        <v>#NUM!</v>
      </c>
      <c r="Z29" s="90" t="e">
        <f>_xll.qlSimpleQuoteSetValue(E29,$Y29,ISERROR(F29))</f>
        <v>#NUM!</v>
      </c>
      <c r="AA29" s="109"/>
      <c r="AB29" s="116"/>
      <c r="AC29" s="117"/>
      <c r="AD29" s="116"/>
    </row>
    <row r="30" spans="1:30" x14ac:dyDescent="0.2">
      <c r="A30" s="60"/>
      <c r="B30" s="59">
        <v>27</v>
      </c>
      <c r="C30" s="58" t="b">
        <v>0</v>
      </c>
      <c r="D30" s="57" t="str">
        <v>U6</v>
      </c>
      <c r="E30" s="56" t="str">
        <f t="shared" si="0"/>
        <v>HKDFUT3MU6_Quote</v>
      </c>
      <c r="F30" s="55" t="str">
        <f>_xll.qlSimpleQuote(E30,,PriceTickValue,Permanent,Trigger,ObjectOverwrite)</f>
        <v>HKDFUT3MU6_Quote#0001</v>
      </c>
      <c r="G30" s="295" t="str">
        <f>_xll.ohRangeRetrieveError(F30)</f>
        <v/>
      </c>
      <c r="H30" s="38"/>
      <c r="J30" s="155"/>
      <c r="K30" s="161">
        <v>27</v>
      </c>
      <c r="L30" s="160" t="b">
        <v>0</v>
      </c>
      <c r="M30" s="95" t="str">
        <v>U6</v>
      </c>
      <c r="N30" s="159">
        <v>42634</v>
      </c>
      <c r="O30" s="95" t="str">
        <f t="shared" si="1"/>
        <v>HIRU6</v>
      </c>
      <c r="P30" s="158" t="s">
        <v>206</v>
      </c>
      <c r="Q30" s="95" t="s">
        <v>206</v>
      </c>
      <c r="R30" s="95" t="s">
        <v>206</v>
      </c>
      <c r="S30" s="95" t="s">
        <v>206</v>
      </c>
      <c r="T30" s="95" t="s">
        <v>206</v>
      </c>
      <c r="U30" s="90" t="e">
        <f>_xll.qlMidSafe($Q30,$R30)</f>
        <v>#NUM!</v>
      </c>
      <c r="V30" s="88"/>
      <c r="W30" s="157" t="e">
        <v>#NUM!</v>
      </c>
      <c r="X30" s="88"/>
      <c r="Y30" s="156" t="e">
        <v>#NUM!</v>
      </c>
      <c r="Z30" s="90" t="e">
        <f>_xll.qlSimpleQuoteSetValue(E30,$Y30,ISERROR(F30))</f>
        <v>#NUM!</v>
      </c>
      <c r="AA30" s="109"/>
      <c r="AB30" s="116"/>
      <c r="AC30" s="117"/>
      <c r="AD30" s="116"/>
    </row>
    <row r="31" spans="1:30" x14ac:dyDescent="0.2">
      <c r="A31" s="60"/>
      <c r="B31" s="59">
        <v>28</v>
      </c>
      <c r="C31" s="58" t="b">
        <v>0</v>
      </c>
      <c r="D31" s="57" t="str">
        <v>V6</v>
      </c>
      <c r="E31" s="56" t="str">
        <f t="shared" si="0"/>
        <v>HKDFUT3MV6_Quote</v>
      </c>
      <c r="F31" s="55" t="str">
        <f>_xll.qlSimpleQuote(E31,,PriceTickValue,Permanent,Trigger,ObjectOverwrite)</f>
        <v>HKDFUT3MV6_Quote#0001</v>
      </c>
      <c r="G31" s="295" t="str">
        <f>_xll.ohRangeRetrieveError(F31)</f>
        <v/>
      </c>
      <c r="H31" s="38"/>
      <c r="J31" s="155"/>
      <c r="K31" s="161">
        <v>28</v>
      </c>
      <c r="L31" s="160" t="b">
        <v>0</v>
      </c>
      <c r="M31" s="95" t="str">
        <v>V6</v>
      </c>
      <c r="N31" s="159">
        <v>42662</v>
      </c>
      <c r="O31" s="95" t="str">
        <f t="shared" si="1"/>
        <v>HIRV6</v>
      </c>
      <c r="P31" s="158" t="s">
        <v>206</v>
      </c>
      <c r="Q31" s="95" t="s">
        <v>206</v>
      </c>
      <c r="R31" s="95" t="s">
        <v>206</v>
      </c>
      <c r="S31" s="95" t="s">
        <v>206</v>
      </c>
      <c r="T31" s="95" t="s">
        <v>206</v>
      </c>
      <c r="U31" s="90" t="e">
        <f>_xll.qlMidSafe($Q31,$R31)</f>
        <v>#NUM!</v>
      </c>
      <c r="V31" s="88"/>
      <c r="W31" s="157" t="e">
        <v>#NUM!</v>
      </c>
      <c r="X31" s="88"/>
      <c r="Y31" s="156" t="e">
        <v>#NUM!</v>
      </c>
      <c r="Z31" s="90" t="e">
        <f>_xll.qlSimpleQuoteSetValue(E31,$Y31,ISERROR(F31))</f>
        <v>#NUM!</v>
      </c>
      <c r="AA31" s="109"/>
      <c r="AB31" s="116"/>
      <c r="AC31" s="117"/>
      <c r="AD31" s="116"/>
    </row>
    <row r="32" spans="1:30" x14ac:dyDescent="0.2">
      <c r="A32" s="60"/>
      <c r="B32" s="59">
        <v>29</v>
      </c>
      <c r="C32" s="58" t="b">
        <v>0</v>
      </c>
      <c r="D32" s="57" t="str">
        <v>X6</v>
      </c>
      <c r="E32" s="56" t="str">
        <f t="shared" si="0"/>
        <v>HKDFUT3MX6_Quote</v>
      </c>
      <c r="F32" s="55" t="str">
        <f>_xll.qlSimpleQuote(E32,,PriceTickValue,Permanent,Trigger,ObjectOverwrite)</f>
        <v>HKDFUT3MX6_Quote#0001</v>
      </c>
      <c r="G32" s="295" t="str">
        <f>_xll.ohRangeRetrieveError(F32)</f>
        <v/>
      </c>
      <c r="H32" s="38"/>
      <c r="J32" s="155"/>
      <c r="K32" s="161">
        <v>29</v>
      </c>
      <c r="L32" s="160" t="b">
        <v>0</v>
      </c>
      <c r="M32" s="95" t="str">
        <v>X6</v>
      </c>
      <c r="N32" s="159">
        <v>42690</v>
      </c>
      <c r="O32" s="95" t="str">
        <f t="shared" si="1"/>
        <v>HIRX6</v>
      </c>
      <c r="P32" s="158" t="s">
        <v>206</v>
      </c>
      <c r="Q32" s="95" t="s">
        <v>206</v>
      </c>
      <c r="R32" s="95" t="s">
        <v>206</v>
      </c>
      <c r="S32" s="95" t="s">
        <v>206</v>
      </c>
      <c r="T32" s="95" t="s">
        <v>206</v>
      </c>
      <c r="U32" s="90" t="e">
        <f>_xll.qlMidSafe($Q32,$R32)</f>
        <v>#NUM!</v>
      </c>
      <c r="V32" s="88"/>
      <c r="W32" s="157" t="e">
        <v>#NUM!</v>
      </c>
      <c r="X32" s="88"/>
      <c r="Y32" s="156" t="e">
        <v>#NUM!</v>
      </c>
      <c r="Z32" s="90" t="e">
        <f>_xll.qlSimpleQuoteSetValue(E32,$Y32,ISERROR(F32))</f>
        <v>#NUM!</v>
      </c>
      <c r="AA32" s="109"/>
      <c r="AB32" s="116"/>
      <c r="AC32" s="117"/>
      <c r="AD32" s="116"/>
    </row>
    <row r="33" spans="1:30" x14ac:dyDescent="0.2">
      <c r="A33" s="60"/>
      <c r="B33" s="59">
        <v>30</v>
      </c>
      <c r="C33" s="58" t="b">
        <v>0</v>
      </c>
      <c r="D33" s="57" t="str">
        <v>Z6</v>
      </c>
      <c r="E33" s="56" t="str">
        <f t="shared" si="0"/>
        <v>HKDFUT3MZ6_Quote</v>
      </c>
      <c r="F33" s="55" t="str">
        <f>_xll.qlSimpleQuote(E33,,PriceTickValue,Permanent,Trigger,ObjectOverwrite)</f>
        <v>HKDFUT3MZ6_Quote#0001</v>
      </c>
      <c r="G33" s="295" t="str">
        <f>_xll.ohRangeRetrieveError(F33)</f>
        <v/>
      </c>
      <c r="H33" s="38"/>
      <c r="J33" s="155"/>
      <c r="K33" s="161">
        <v>30</v>
      </c>
      <c r="L33" s="160" t="b">
        <v>0</v>
      </c>
      <c r="M33" s="95" t="str">
        <v>Z6</v>
      </c>
      <c r="N33" s="159">
        <v>42725</v>
      </c>
      <c r="O33" s="95" t="str">
        <f t="shared" si="1"/>
        <v>HIRZ6</v>
      </c>
      <c r="P33" s="158" t="s">
        <v>206</v>
      </c>
      <c r="Q33" s="95" t="s">
        <v>206</v>
      </c>
      <c r="R33" s="95" t="s">
        <v>206</v>
      </c>
      <c r="S33" s="95" t="s">
        <v>206</v>
      </c>
      <c r="T33" s="95" t="s">
        <v>206</v>
      </c>
      <c r="U33" s="90" t="e">
        <f>_xll.qlMidSafe($Q33,$R33)</f>
        <v>#NUM!</v>
      </c>
      <c r="V33" s="88"/>
      <c r="W33" s="157" t="e">
        <v>#NUM!</v>
      </c>
      <c r="X33" s="88"/>
      <c r="Y33" s="156" t="e">
        <v>#NUM!</v>
      </c>
      <c r="Z33" s="90" t="e">
        <f>_xll.qlSimpleQuoteSetValue(E33,$Y33,ISERROR(F33))</f>
        <v>#NUM!</v>
      </c>
      <c r="AA33" s="109"/>
      <c r="AB33" s="116"/>
      <c r="AC33" s="117"/>
      <c r="AD33" s="116"/>
    </row>
    <row r="34" spans="1:30" x14ac:dyDescent="0.2">
      <c r="A34" s="60"/>
      <c r="B34" s="59">
        <v>31</v>
      </c>
      <c r="C34" s="58" t="b">
        <v>0</v>
      </c>
      <c r="D34" s="57" t="str">
        <v>F7</v>
      </c>
      <c r="E34" s="56" t="str">
        <f t="shared" si="0"/>
        <v>HKDFUT3MF7_Quote</v>
      </c>
      <c r="F34" s="55" t="str">
        <f>_xll.qlSimpleQuote(E34,,PriceTickValue,Permanent,Trigger,ObjectOverwrite)</f>
        <v>HKDFUT3MF7_Quote#0001</v>
      </c>
      <c r="G34" s="295" t="str">
        <f>_xll.ohRangeRetrieveError(F34)</f>
        <v/>
      </c>
      <c r="H34" s="38"/>
      <c r="J34" s="155"/>
      <c r="K34" s="161">
        <v>31</v>
      </c>
      <c r="L34" s="160" t="b">
        <v>0</v>
      </c>
      <c r="M34" s="95" t="str">
        <v>F7</v>
      </c>
      <c r="N34" s="159">
        <v>42753</v>
      </c>
      <c r="O34" s="95" t="str">
        <f t="shared" si="1"/>
        <v>HIRF7</v>
      </c>
      <c r="P34" s="158" t="s">
        <v>206</v>
      </c>
      <c r="Q34" s="95" t="s">
        <v>206</v>
      </c>
      <c r="R34" s="95" t="s">
        <v>206</v>
      </c>
      <c r="S34" s="95" t="s">
        <v>206</v>
      </c>
      <c r="T34" s="95" t="s">
        <v>206</v>
      </c>
      <c r="U34" s="90" t="e">
        <f>_xll.qlMidSafe($Q34,$R34)</f>
        <v>#NUM!</v>
      </c>
      <c r="V34" s="88"/>
      <c r="W34" s="157" t="e">
        <v>#NUM!</v>
      </c>
      <c r="X34" s="88"/>
      <c r="Y34" s="156" t="e">
        <v>#NUM!</v>
      </c>
      <c r="Z34" s="90" t="e">
        <f>_xll.qlSimpleQuoteSetValue(E34,$Y34,ISERROR(F34))</f>
        <v>#NUM!</v>
      </c>
      <c r="AA34" s="109"/>
      <c r="AB34" s="116"/>
      <c r="AC34" s="117"/>
      <c r="AD34" s="116"/>
    </row>
    <row r="35" spans="1:30" x14ac:dyDescent="0.2">
      <c r="A35" s="60"/>
      <c r="B35" s="59">
        <v>32</v>
      </c>
      <c r="C35" s="58" t="b">
        <v>0</v>
      </c>
      <c r="D35" s="57" t="str">
        <v>G7</v>
      </c>
      <c r="E35" s="56" t="str">
        <f t="shared" si="0"/>
        <v>HKDFUT3MG7_Quote</v>
      </c>
      <c r="F35" s="55" t="str">
        <f>_xll.qlSimpleQuote(E35,,PriceTickValue,Permanent,Trigger,ObjectOverwrite)</f>
        <v>HKDFUT3MG7_Quote#0001</v>
      </c>
      <c r="G35" s="295" t="str">
        <f>_xll.ohRangeRetrieveError(F35)</f>
        <v/>
      </c>
      <c r="H35" s="38"/>
      <c r="J35" s="155"/>
      <c r="K35" s="161">
        <v>32</v>
      </c>
      <c r="L35" s="160" t="b">
        <v>0</v>
      </c>
      <c r="M35" s="95" t="str">
        <v>G7</v>
      </c>
      <c r="N35" s="159">
        <v>42781</v>
      </c>
      <c r="O35" s="95" t="str">
        <f t="shared" si="1"/>
        <v>HIRG7</v>
      </c>
      <c r="P35" s="158" t="s">
        <v>206</v>
      </c>
      <c r="Q35" s="95" t="s">
        <v>206</v>
      </c>
      <c r="R35" s="95" t="s">
        <v>206</v>
      </c>
      <c r="S35" s="95" t="s">
        <v>206</v>
      </c>
      <c r="T35" s="95" t="s">
        <v>206</v>
      </c>
      <c r="U35" s="90" t="e">
        <f>_xll.qlMidSafe($Q35,$R35)</f>
        <v>#NUM!</v>
      </c>
      <c r="V35" s="88"/>
      <c r="W35" s="157" t="e">
        <v>#NUM!</v>
      </c>
      <c r="X35" s="88"/>
      <c r="Y35" s="156" t="e">
        <v>#NUM!</v>
      </c>
      <c r="Z35" s="90" t="e">
        <f>_xll.qlSimpleQuoteSetValue(E35,$Y35,ISERROR(F35))</f>
        <v>#NUM!</v>
      </c>
      <c r="AA35" s="109"/>
      <c r="AB35" s="116"/>
      <c r="AC35" s="117"/>
      <c r="AD35" s="116"/>
    </row>
    <row r="36" spans="1:30" x14ac:dyDescent="0.2">
      <c r="A36" s="60"/>
      <c r="B36" s="59">
        <v>33</v>
      </c>
      <c r="C36" s="58" t="b">
        <v>0</v>
      </c>
      <c r="D36" s="57" t="str">
        <v>H7</v>
      </c>
      <c r="E36" s="56" t="str">
        <f t="shared" ref="E36:E39" si="2">Currency&amp;$D$2&amp;$E$2&amp;$D36&amp;QuoteSuffix</f>
        <v>HKDFUT3MH7_Quote</v>
      </c>
      <c r="F36" s="55" t="str">
        <f>_xll.qlSimpleQuote(E36,,PriceTickValue,Permanent,Trigger,ObjectOverwrite)</f>
        <v>HKDFUT3MH7_Quote#0001</v>
      </c>
      <c r="G36" s="295" t="str">
        <f>_xll.ohRangeRetrieveError(F36)</f>
        <v/>
      </c>
      <c r="H36" s="38"/>
      <c r="J36" s="155"/>
      <c r="K36" s="161">
        <v>33</v>
      </c>
      <c r="L36" s="160" t="b">
        <v>0</v>
      </c>
      <c r="M36" s="95" t="str">
        <v>H7</v>
      </c>
      <c r="N36" s="159">
        <v>42809</v>
      </c>
      <c r="O36" s="95" t="str">
        <f t="shared" si="1"/>
        <v>HIRH7</v>
      </c>
      <c r="P36" s="158" t="s">
        <v>206</v>
      </c>
      <c r="Q36" s="95" t="s">
        <v>206</v>
      </c>
      <c r="R36" s="95" t="s">
        <v>206</v>
      </c>
      <c r="S36" s="95" t="s">
        <v>206</v>
      </c>
      <c r="T36" s="95" t="s">
        <v>206</v>
      </c>
      <c r="U36" s="90" t="e">
        <f>_xll.qlMidSafe($Q36,$R36)</f>
        <v>#NUM!</v>
      </c>
      <c r="V36" s="88"/>
      <c r="W36" s="157" t="e">
        <v>#NUM!</v>
      </c>
      <c r="X36" s="88"/>
      <c r="Y36" s="156" t="e">
        <v>#NUM!</v>
      </c>
      <c r="Z36" s="90" t="e">
        <f>_xll.qlSimpleQuoteSetValue(E36,$Y36,ISERROR(F36))</f>
        <v>#NUM!</v>
      </c>
      <c r="AA36" s="109"/>
      <c r="AB36" s="116"/>
      <c r="AC36" s="117"/>
      <c r="AD36" s="116"/>
    </row>
    <row r="37" spans="1:30" ht="11.25" customHeight="1" x14ac:dyDescent="0.2">
      <c r="A37" s="60"/>
      <c r="B37" s="59">
        <v>34</v>
      </c>
      <c r="C37" s="58" t="b">
        <v>0</v>
      </c>
      <c r="D37" s="57" t="str">
        <v>J7</v>
      </c>
      <c r="E37" s="56" t="str">
        <f t="shared" si="2"/>
        <v>HKDFUT3MJ7_Quote</v>
      </c>
      <c r="F37" s="55" t="str">
        <f>_xll.qlSimpleQuote(E37,,PriceTickValue,Permanent,Trigger,ObjectOverwrite)</f>
        <v>HKDFUT3MJ7_Quote#0001</v>
      </c>
      <c r="G37" s="295" t="str">
        <f>_xll.ohRangeRetrieveError(F37)</f>
        <v/>
      </c>
      <c r="H37" s="38"/>
      <c r="J37" s="155"/>
      <c r="K37" s="161">
        <v>34</v>
      </c>
      <c r="L37" s="160" t="b">
        <v>0</v>
      </c>
      <c r="M37" s="95" t="str">
        <v>J7</v>
      </c>
      <c r="N37" s="159">
        <v>42844</v>
      </c>
      <c r="O37" s="95" t="str">
        <f t="shared" si="1"/>
        <v>HIRJ7</v>
      </c>
      <c r="P37" s="158" t="s">
        <v>206</v>
      </c>
      <c r="Q37" s="95" t="s">
        <v>206</v>
      </c>
      <c r="R37" s="95" t="s">
        <v>206</v>
      </c>
      <c r="S37" s="95" t="s">
        <v>206</v>
      </c>
      <c r="T37" s="95" t="s">
        <v>206</v>
      </c>
      <c r="U37" s="90" t="e">
        <f>_xll.qlMidSafe($Q37,$R37)</f>
        <v>#NUM!</v>
      </c>
      <c r="V37" s="88"/>
      <c r="W37" s="157" t="e">
        <v>#NUM!</v>
      </c>
      <c r="X37" s="88"/>
      <c r="Y37" s="156" t="e">
        <v>#NUM!</v>
      </c>
      <c r="Z37" s="90" t="e">
        <f>_xll.qlSimpleQuoteSetValue(E37,$Y37,ISERROR(F37))</f>
        <v>#NUM!</v>
      </c>
      <c r="AA37" s="109"/>
      <c r="AB37" s="116"/>
      <c r="AC37" s="117"/>
      <c r="AD37" s="116"/>
    </row>
    <row r="38" spans="1:30" x14ac:dyDescent="0.2">
      <c r="A38" s="60"/>
      <c r="B38" s="59">
        <v>35</v>
      </c>
      <c r="C38" s="58" t="b">
        <v>0</v>
      </c>
      <c r="D38" s="57" t="str">
        <v>K7</v>
      </c>
      <c r="E38" s="56" t="str">
        <f t="shared" si="2"/>
        <v>HKDFUT3MK7_Quote</v>
      </c>
      <c r="F38" s="55" t="str">
        <f>_xll.qlSimpleQuote(E38,,PriceTickValue,Permanent,Trigger,ObjectOverwrite)</f>
        <v>HKDFUT3MK7_Quote#0001</v>
      </c>
      <c r="G38" s="295" t="str">
        <f>_xll.ohRangeRetrieveError(F38)</f>
        <v/>
      </c>
      <c r="H38" s="38"/>
      <c r="J38" s="155"/>
      <c r="K38" s="161">
        <v>35</v>
      </c>
      <c r="L38" s="160" t="b">
        <v>0</v>
      </c>
      <c r="M38" s="95" t="str">
        <v>K7</v>
      </c>
      <c r="N38" s="159">
        <v>42872</v>
      </c>
      <c r="O38" s="95" t="str">
        <f t="shared" si="1"/>
        <v>HIRK7</v>
      </c>
      <c r="P38" s="158" t="s">
        <v>206</v>
      </c>
      <c r="Q38" s="95" t="s">
        <v>206</v>
      </c>
      <c r="R38" s="95" t="s">
        <v>206</v>
      </c>
      <c r="S38" s="95" t="s">
        <v>206</v>
      </c>
      <c r="T38" s="95" t="s">
        <v>206</v>
      </c>
      <c r="U38" s="90" t="e">
        <f>_xll.qlMidSafe($Q38,$R38)</f>
        <v>#NUM!</v>
      </c>
      <c r="V38" s="88"/>
      <c r="W38" s="157" t="e">
        <v>#NUM!</v>
      </c>
      <c r="X38" s="88"/>
      <c r="Y38" s="156" t="e">
        <v>#NUM!</v>
      </c>
      <c r="Z38" s="90" t="e">
        <f>_xll.qlSimpleQuoteSetValue(E38,$Y38,ISERROR(F38))</f>
        <v>#NUM!</v>
      </c>
      <c r="AA38" s="109"/>
      <c r="AB38" s="116"/>
      <c r="AC38" s="117"/>
      <c r="AD38" s="116"/>
    </row>
    <row r="39" spans="1:30" x14ac:dyDescent="0.2">
      <c r="A39" s="60"/>
      <c r="B39" s="59">
        <v>36</v>
      </c>
      <c r="C39" s="58" t="b">
        <v>0</v>
      </c>
      <c r="D39" s="57" t="str">
        <v>M7</v>
      </c>
      <c r="E39" s="56" t="str">
        <f t="shared" si="2"/>
        <v>HKDFUT3MM7_Quote</v>
      </c>
      <c r="F39" s="55" t="str">
        <f>_xll.qlSimpleQuote(E39,,PriceTickValue,Permanent,Trigger,ObjectOverwrite)</f>
        <v>HKDFUT3MM7_Quote#0001</v>
      </c>
      <c r="G39" s="295" t="str">
        <f>_xll.ohRangeRetrieveError(F39)</f>
        <v/>
      </c>
      <c r="H39" s="38"/>
      <c r="J39" s="155"/>
      <c r="K39" s="154">
        <v>36</v>
      </c>
      <c r="L39" s="153" t="b">
        <v>0</v>
      </c>
      <c r="M39" s="86" t="str">
        <v>M7</v>
      </c>
      <c r="N39" s="152">
        <v>42907</v>
      </c>
      <c r="O39" s="86" t="str">
        <f t="shared" si="1"/>
        <v>HIRM7</v>
      </c>
      <c r="P39" s="151" t="s">
        <v>206</v>
      </c>
      <c r="Q39" s="86" t="s">
        <v>206</v>
      </c>
      <c r="R39" s="86" t="s">
        <v>206</v>
      </c>
      <c r="S39" s="86" t="s">
        <v>206</v>
      </c>
      <c r="T39" s="86" t="s">
        <v>206</v>
      </c>
      <c r="U39" s="131" t="e">
        <f>_xll.qlMidSafe($Q39,$R39)</f>
        <v>#NUM!</v>
      </c>
      <c r="V39" s="88"/>
      <c r="W39" s="150" t="e">
        <v>#NUM!</v>
      </c>
      <c r="X39" s="88"/>
      <c r="Y39" s="149" t="e">
        <v>#NUM!</v>
      </c>
      <c r="Z39" s="131" t="e">
        <f>_xll.qlSimpleQuoteSetValue(E39,$Y39,ISERROR(F39))</f>
        <v>#NUM!</v>
      </c>
      <c r="AA39" s="109"/>
      <c r="AB39" s="116"/>
      <c r="AC39" s="117"/>
      <c r="AD39" s="116"/>
    </row>
    <row r="40" spans="1:30" ht="12" thickBot="1" x14ac:dyDescent="0.25">
      <c r="A40" s="54"/>
      <c r="B40" s="36"/>
      <c r="C40" s="36"/>
      <c r="D40" s="36"/>
      <c r="E40" s="36"/>
      <c r="F40" s="36"/>
      <c r="G40" s="36"/>
      <c r="H40" s="34"/>
      <c r="J40" s="148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0"/>
      <c r="AB40" s="116"/>
      <c r="AC40" s="116"/>
      <c r="AD40" s="116"/>
    </row>
    <row r="41" spans="1:30" x14ac:dyDescent="0.2"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6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Z17"/>
  <sheetViews>
    <sheetView topLeftCell="H1" workbookViewId="0"/>
  </sheetViews>
  <sheetFormatPr defaultRowHeight="11.25" x14ac:dyDescent="0.2"/>
  <cols>
    <col min="1" max="1" width="2.7109375" style="79" customWidth="1"/>
    <col min="2" max="2" width="4.85546875" style="79" bestFit="1" customWidth="1"/>
    <col min="3" max="3" width="5.140625" style="79" bestFit="1" customWidth="1"/>
    <col min="4" max="4" width="3.85546875" style="79" bestFit="1" customWidth="1"/>
    <col min="5" max="5" width="16.140625" style="79" bestFit="1" customWidth="1"/>
    <col min="6" max="6" width="22" style="1" bestFit="1" customWidth="1"/>
    <col min="7" max="7" width="38.28515625" style="79" customWidth="1"/>
    <col min="8" max="10" width="2.7109375" style="79" customWidth="1"/>
    <col min="11" max="11" width="11.42578125" style="79" bestFit="1" customWidth="1"/>
    <col min="12" max="12" width="16.85546875" style="79" bestFit="1" customWidth="1"/>
    <col min="13" max="15" width="9.140625" style="79"/>
    <col min="16" max="16" width="12.5703125" style="79" customWidth="1"/>
    <col min="17" max="17" width="9.140625" style="79"/>
    <col min="18" max="18" width="2.7109375" style="79" customWidth="1"/>
    <col min="19" max="19" width="9.140625" style="79"/>
    <col min="20" max="20" width="2.7109375" style="79" customWidth="1"/>
    <col min="21" max="22" width="9.140625" style="79"/>
    <col min="23" max="24" width="2.7109375" style="79" customWidth="1"/>
    <col min="25" max="16384" width="9.140625" style="79"/>
  </cols>
  <sheetData>
    <row r="1" spans="1:26" x14ac:dyDescent="0.2">
      <c r="A1" s="79" t="s">
        <v>180</v>
      </c>
      <c r="J1" s="147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2"/>
      <c r="X1" s="290"/>
      <c r="Y1" s="290"/>
      <c r="Z1" s="290"/>
    </row>
    <row r="2" spans="1:26" ht="12" thickBot="1" x14ac:dyDescent="0.25">
      <c r="J2" s="111"/>
      <c r="K2" s="88"/>
      <c r="L2" s="110" t="s">
        <v>154</v>
      </c>
      <c r="M2" s="88"/>
      <c r="N2" s="88"/>
      <c r="O2" s="88"/>
      <c r="P2" s="88"/>
      <c r="Q2" s="146"/>
      <c r="R2" s="88"/>
      <c r="S2" s="88"/>
      <c r="T2" s="88"/>
      <c r="U2" s="88"/>
      <c r="V2" s="146"/>
      <c r="W2" s="109"/>
      <c r="X2" s="290"/>
      <c r="Y2" s="290"/>
      <c r="Z2" s="290"/>
    </row>
    <row r="3" spans="1:26" x14ac:dyDescent="0.2">
      <c r="A3" s="78"/>
      <c r="B3" s="77"/>
      <c r="C3" s="77"/>
      <c r="D3" s="77"/>
      <c r="E3" s="67"/>
      <c r="F3" s="292"/>
      <c r="G3" s="67"/>
      <c r="H3" s="76"/>
      <c r="J3" s="93"/>
      <c r="K3" s="146"/>
      <c r="L3" s="146"/>
      <c r="M3" s="146"/>
      <c r="N3" s="146"/>
      <c r="O3" s="146"/>
      <c r="P3" s="146"/>
      <c r="Q3" s="146"/>
      <c r="R3" s="88"/>
      <c r="S3" s="88"/>
      <c r="T3" s="88"/>
      <c r="U3" s="146"/>
      <c r="V3" s="107">
        <f>_xll.ohTrigger(V5:V15)</f>
        <v>3</v>
      </c>
      <c r="W3" s="84"/>
      <c r="X3" s="290"/>
      <c r="Y3" s="290"/>
      <c r="Z3" s="290"/>
    </row>
    <row r="4" spans="1:26" x14ac:dyDescent="0.2">
      <c r="A4" s="43"/>
      <c r="B4" s="75"/>
      <c r="C4" s="74"/>
      <c r="D4" s="22"/>
      <c r="E4" s="287" t="str">
        <f>Currency&amp;"_010_Sw"&amp;"1M.xml"</f>
        <v>HKD_010_Sw1M.xml</v>
      </c>
      <c r="F4" s="288">
        <f ca="1">IF(Serialize,_xll.ohObjectSave(F5:F15,SerializationPath&amp;E4,FileOverwrite,,Serialize),"---")</f>
        <v>11</v>
      </c>
      <c r="G4" s="289" t="str">
        <f ca="1">_xll.ohRangeRetrieveError(F4)</f>
        <v/>
      </c>
      <c r="H4" s="225" t="s">
        <v>181</v>
      </c>
      <c r="J4" s="93"/>
      <c r="K4" s="145"/>
      <c r="L4" s="106" t="str">
        <f>_xll.RData(L5:L15,M4:P4,,ReutersRtMode,,M5)</f>
        <v>Updated at 12:25:54</v>
      </c>
      <c r="M4" s="142" t="s">
        <v>160</v>
      </c>
      <c r="N4" s="142" t="s">
        <v>145</v>
      </c>
      <c r="O4" s="142" t="s">
        <v>144</v>
      </c>
      <c r="P4" s="142" t="s">
        <v>159</v>
      </c>
      <c r="Q4" s="102" t="s">
        <v>158</v>
      </c>
      <c r="R4" s="88"/>
      <c r="S4" s="104" t="s">
        <v>139</v>
      </c>
      <c r="T4" s="88"/>
      <c r="U4" s="221" t="s">
        <v>137</v>
      </c>
      <c r="V4" s="187" t="s">
        <v>136</v>
      </c>
      <c r="W4" s="84"/>
      <c r="X4" s="290"/>
      <c r="Y4" s="224"/>
      <c r="Z4" s="290"/>
    </row>
    <row r="5" spans="1:26" x14ac:dyDescent="0.2">
      <c r="A5" s="43"/>
      <c r="B5" s="73" t="s">
        <v>120</v>
      </c>
      <c r="C5" s="9" t="s">
        <v>118</v>
      </c>
      <c r="D5" s="8">
        <v>2</v>
      </c>
      <c r="E5" s="7" t="str">
        <f t="shared" ref="E5:E15" si="0">Currency&amp;$C5&amp;$D5&amp;$B5&amp;QuoteSuffix</f>
        <v>HKDAM1H2M_Quote</v>
      </c>
      <c r="F5" s="7" t="str">
        <f>_xll.qlSimpleQuote(Currency&amp;$C5&amp;$D5&amp;$B5&amp;QuoteSuffix,,RateTickValue,Permanent,Trigger,ObjectOverwrite)</f>
        <v>HKDAM1H2M_Quote#0001</v>
      </c>
      <c r="G5" s="275" t="str">
        <f>_xll.ohRangeRetrieveError(F5)</f>
        <v/>
      </c>
      <c r="H5" s="38"/>
      <c r="J5" s="93"/>
      <c r="K5" s="96" t="str">
        <f t="shared" ref="K5:K15" si="1">Currency&amp;C5&amp;D5&amp;B5</f>
        <v>HKDAM1H2M</v>
      </c>
      <c r="L5" s="91" t="str">
        <f t="array" ref="L5:L15">Instruments&amp;"="&amp;VLOOKUP(Contributor,ContributorTable,2,FALSE)</f>
        <v>HKDAM1H2M=PREA</v>
      </c>
      <c r="M5" s="127" t="s">
        <v>206</v>
      </c>
      <c r="N5" s="127" t="s">
        <v>206</v>
      </c>
      <c r="O5" s="127" t="s">
        <v>206</v>
      </c>
      <c r="P5" s="127" t="s">
        <v>206</v>
      </c>
      <c r="Q5" s="186" t="e">
        <f>_xll.qlMidSafe($M5,$N5)</f>
        <v>#NUM!</v>
      </c>
      <c r="R5" s="88"/>
      <c r="S5" s="97" t="e">
        <v>#NUM!</v>
      </c>
      <c r="T5" s="88"/>
      <c r="U5" s="156" t="e">
        <f t="array" ref="U5:U15">QuoteLive</f>
        <v>#NUM!</v>
      </c>
      <c r="V5" s="94" t="e">
        <f>_xll.qlSimpleQuoteSetValue(E5,U5/100,ISERROR(F5))</f>
        <v>#NUM!</v>
      </c>
      <c r="W5" s="84"/>
      <c r="X5" s="290"/>
      <c r="Y5" s="117"/>
      <c r="Z5" s="290"/>
    </row>
    <row r="6" spans="1:26" x14ac:dyDescent="0.2">
      <c r="A6" s="43"/>
      <c r="B6" s="72" t="s">
        <v>120</v>
      </c>
      <c r="C6" s="71" t="s">
        <v>118</v>
      </c>
      <c r="D6" s="70">
        <v>3</v>
      </c>
      <c r="E6" s="7" t="str">
        <f t="shared" si="0"/>
        <v>HKDAM1H3M_Quote</v>
      </c>
      <c r="F6" s="7" t="str">
        <f>_xll.qlSimpleQuote(Currency&amp;$C6&amp;$D6&amp;$B6&amp;QuoteSuffix,,RateTickValue,Permanent,Trigger,ObjectOverwrite)</f>
        <v>HKDAM1H3M_Quote#0001</v>
      </c>
      <c r="G6" s="291" t="str">
        <f>_xll.ohRangeRetrieveError(F6)</f>
        <v/>
      </c>
      <c r="H6" s="38"/>
      <c r="J6" s="93"/>
      <c r="K6" s="96" t="str">
        <f t="shared" si="1"/>
        <v>HKDAM1H3M</v>
      </c>
      <c r="L6" s="91" t="str">
        <v>HKDAM1H3M=PREA</v>
      </c>
      <c r="M6" s="127">
        <v>0.16</v>
      </c>
      <c r="N6" s="127">
        <v>0.26</v>
      </c>
      <c r="O6" s="127">
        <v>0</v>
      </c>
      <c r="P6" s="127">
        <v>0</v>
      </c>
      <c r="Q6" s="186">
        <f>_xll.qlMidSafe($M6,$N6)</f>
        <v>0.21000000000000002</v>
      </c>
      <c r="R6" s="88"/>
      <c r="S6" s="97">
        <v>0.21000000000000002</v>
      </c>
      <c r="T6" s="88"/>
      <c r="U6" s="156">
        <v>0.21000000000000002</v>
      </c>
      <c r="V6" s="94" t="e">
        <f>_xll.qlSimpleQuoteSetValue(E6,U6/100,ISERROR(F6))</f>
        <v>#N/A</v>
      </c>
      <c r="W6" s="84"/>
      <c r="X6" s="290"/>
      <c r="Y6" s="117"/>
      <c r="Z6" s="290"/>
    </row>
    <row r="7" spans="1:26" x14ac:dyDescent="0.2">
      <c r="A7" s="43"/>
      <c r="B7" s="72" t="s">
        <v>120</v>
      </c>
      <c r="C7" s="71" t="s">
        <v>118</v>
      </c>
      <c r="D7" s="70">
        <v>4</v>
      </c>
      <c r="E7" s="7" t="str">
        <f t="shared" si="0"/>
        <v>HKDAM1H4M_Quote</v>
      </c>
      <c r="F7" s="7" t="str">
        <f>_xll.qlSimpleQuote(Currency&amp;$C7&amp;$D7&amp;$B7&amp;QuoteSuffix,,RateTickValue,Permanent,Trigger,ObjectOverwrite)</f>
        <v>HKDAM1H4M_Quote#0001</v>
      </c>
      <c r="G7" s="291" t="str">
        <f>_xll.ohRangeRetrieveError(F7)</f>
        <v/>
      </c>
      <c r="H7" s="38"/>
      <c r="J7" s="93"/>
      <c r="K7" s="96" t="str">
        <f t="shared" si="1"/>
        <v>HKDAM1H4M</v>
      </c>
      <c r="L7" s="91" t="str">
        <v>HKDAM1H4M=PREA</v>
      </c>
      <c r="M7" s="127" t="s">
        <v>206</v>
      </c>
      <c r="N7" s="127" t="s">
        <v>206</v>
      </c>
      <c r="O7" s="127" t="s">
        <v>206</v>
      </c>
      <c r="P7" s="127" t="s">
        <v>206</v>
      </c>
      <c r="Q7" s="186" t="e">
        <f>_xll.qlMidSafe($M7,$N7)</f>
        <v>#NUM!</v>
      </c>
      <c r="R7" s="88"/>
      <c r="S7" s="97" t="e">
        <v>#NUM!</v>
      </c>
      <c r="T7" s="88"/>
      <c r="U7" s="156" t="e">
        <v>#NUM!</v>
      </c>
      <c r="V7" s="94" t="e">
        <f>_xll.qlSimpleQuoteSetValue(E7,U7/100,ISERROR(F7))</f>
        <v>#NUM!</v>
      </c>
      <c r="W7" s="84"/>
      <c r="X7" s="290"/>
      <c r="Y7" s="117"/>
      <c r="Z7" s="290"/>
    </row>
    <row r="8" spans="1:26" x14ac:dyDescent="0.2">
      <c r="A8" s="43"/>
      <c r="B8" s="72" t="s">
        <v>120</v>
      </c>
      <c r="C8" s="71" t="s">
        <v>118</v>
      </c>
      <c r="D8" s="70">
        <v>5</v>
      </c>
      <c r="E8" s="7" t="str">
        <f t="shared" si="0"/>
        <v>HKDAM1H5M_Quote</v>
      </c>
      <c r="F8" s="7" t="str">
        <f>_xll.qlSimpleQuote(Currency&amp;$C8&amp;$D8&amp;$B8&amp;QuoteSuffix,,RateTickValue,Permanent,Trigger,ObjectOverwrite)</f>
        <v>HKDAM1H5M_Quote#0001</v>
      </c>
      <c r="G8" s="291" t="str">
        <f>_xll.ohRangeRetrieveError(F8)</f>
        <v/>
      </c>
      <c r="H8" s="38"/>
      <c r="J8" s="93"/>
      <c r="K8" s="96" t="str">
        <f t="shared" si="1"/>
        <v>HKDAM1H5M</v>
      </c>
      <c r="L8" s="91" t="str">
        <v>HKDAM1H5M=PREA</v>
      </c>
      <c r="M8" s="127" t="s">
        <v>206</v>
      </c>
      <c r="N8" s="127" t="s">
        <v>206</v>
      </c>
      <c r="O8" s="127" t="s">
        <v>206</v>
      </c>
      <c r="P8" s="127" t="s">
        <v>206</v>
      </c>
      <c r="Q8" s="186" t="e">
        <f>_xll.qlMidSafe($M8,$N8)</f>
        <v>#NUM!</v>
      </c>
      <c r="R8" s="88"/>
      <c r="S8" s="97" t="e">
        <v>#NUM!</v>
      </c>
      <c r="T8" s="88"/>
      <c r="U8" s="156" t="e">
        <v>#NUM!</v>
      </c>
      <c r="V8" s="94" t="e">
        <f>_xll.qlSimpleQuoteSetValue(E8,U8/100,ISERROR(F8))</f>
        <v>#NUM!</v>
      </c>
      <c r="W8" s="84"/>
      <c r="X8" s="290"/>
      <c r="Y8" s="117"/>
      <c r="Z8" s="290"/>
    </row>
    <row r="9" spans="1:26" x14ac:dyDescent="0.2">
      <c r="A9" s="43"/>
      <c r="B9" s="72" t="s">
        <v>120</v>
      </c>
      <c r="C9" s="71" t="s">
        <v>118</v>
      </c>
      <c r="D9" s="70">
        <v>6</v>
      </c>
      <c r="E9" s="7" t="str">
        <f t="shared" si="0"/>
        <v>HKDAM1H6M_Quote</v>
      </c>
      <c r="F9" s="7" t="str">
        <f>_xll.qlSimpleQuote(Currency&amp;$C9&amp;$D9&amp;$B9&amp;QuoteSuffix,,RateTickValue,Permanent,Trigger,ObjectOverwrite)</f>
        <v>HKDAM1H6M_Quote#0001</v>
      </c>
      <c r="G9" s="291" t="str">
        <f>_xll.ohRangeRetrieveError(F9)</f>
        <v/>
      </c>
      <c r="H9" s="38"/>
      <c r="J9" s="93"/>
      <c r="K9" s="96" t="str">
        <f t="shared" si="1"/>
        <v>HKDAM1H6M</v>
      </c>
      <c r="L9" s="91" t="str">
        <v>HKDAM1H6M=PREA</v>
      </c>
      <c r="M9" s="127">
        <v>0.17</v>
      </c>
      <c r="N9" s="127">
        <v>0.27</v>
      </c>
      <c r="O9" s="127">
        <v>0</v>
      </c>
      <c r="P9" s="127">
        <v>0</v>
      </c>
      <c r="Q9" s="186">
        <f>_xll.qlMidSafe($M9,$N9)</f>
        <v>0.22000000000000003</v>
      </c>
      <c r="R9" s="88"/>
      <c r="S9" s="97">
        <v>0.22000000000000003</v>
      </c>
      <c r="T9" s="88"/>
      <c r="U9" s="156">
        <v>0.22000000000000003</v>
      </c>
      <c r="V9" s="94" t="e">
        <f>_xll.qlSimpleQuoteSetValue(E9,U9/100,ISERROR(F9))</f>
        <v>#N/A</v>
      </c>
      <c r="W9" s="84"/>
      <c r="X9" s="290"/>
      <c r="Y9" s="117"/>
      <c r="Z9" s="290"/>
    </row>
    <row r="10" spans="1:26" x14ac:dyDescent="0.2">
      <c r="A10" s="43"/>
      <c r="B10" s="72" t="s">
        <v>120</v>
      </c>
      <c r="C10" s="71" t="s">
        <v>118</v>
      </c>
      <c r="D10" s="70">
        <v>7</v>
      </c>
      <c r="E10" s="7" t="str">
        <f t="shared" si="0"/>
        <v>HKDAM1H7M_Quote</v>
      </c>
      <c r="F10" s="7" t="str">
        <f>_xll.qlSimpleQuote(Currency&amp;$C10&amp;$D10&amp;$B10&amp;QuoteSuffix,,RateTickValue,Permanent,Trigger,ObjectOverwrite)</f>
        <v>HKDAM1H7M_Quote#0001</v>
      </c>
      <c r="G10" s="291" t="str">
        <f>_xll.ohRangeRetrieveError(F10)</f>
        <v/>
      </c>
      <c r="H10" s="38"/>
      <c r="J10" s="93"/>
      <c r="K10" s="96" t="str">
        <f t="shared" si="1"/>
        <v>HKDAM1H7M</v>
      </c>
      <c r="L10" s="91" t="str">
        <v>HKDAM1H7M=PREA</v>
      </c>
      <c r="M10" s="127" t="s">
        <v>206</v>
      </c>
      <c r="N10" s="127" t="s">
        <v>206</v>
      </c>
      <c r="O10" s="127" t="s">
        <v>206</v>
      </c>
      <c r="P10" s="127" t="s">
        <v>206</v>
      </c>
      <c r="Q10" s="186" t="e">
        <f>_xll.qlMidSafe($M10,$N10)</f>
        <v>#NUM!</v>
      </c>
      <c r="R10" s="88"/>
      <c r="S10" s="97" t="e">
        <v>#NUM!</v>
      </c>
      <c r="T10" s="88"/>
      <c r="U10" s="156" t="e">
        <v>#NUM!</v>
      </c>
      <c r="V10" s="94" t="e">
        <f>_xll.qlSimpleQuoteSetValue(E10,U10/100,ISERROR(F10))</f>
        <v>#NUM!</v>
      </c>
      <c r="W10" s="84"/>
      <c r="X10" s="290"/>
      <c r="Y10" s="117"/>
      <c r="Z10" s="290"/>
    </row>
    <row r="11" spans="1:26" x14ac:dyDescent="0.2">
      <c r="A11" s="43"/>
      <c r="B11" s="72" t="s">
        <v>120</v>
      </c>
      <c r="C11" s="71" t="s">
        <v>118</v>
      </c>
      <c r="D11" s="70">
        <v>8</v>
      </c>
      <c r="E11" s="7" t="str">
        <f t="shared" si="0"/>
        <v>HKDAM1H8M_Quote</v>
      </c>
      <c r="F11" s="7" t="str">
        <f>_xll.qlSimpleQuote(Currency&amp;$C11&amp;$D11&amp;$B11&amp;QuoteSuffix,,RateTickValue,Permanent,Trigger,ObjectOverwrite)</f>
        <v>HKDAM1H8M_Quote#0001</v>
      </c>
      <c r="G11" s="291" t="str">
        <f>_xll.ohRangeRetrieveError(F11)</f>
        <v/>
      </c>
      <c r="H11" s="38"/>
      <c r="J11" s="93"/>
      <c r="K11" s="96" t="str">
        <f t="shared" si="1"/>
        <v>HKDAM1H8M</v>
      </c>
      <c r="L11" s="91" t="str">
        <v>HKDAM1H8M=PREA</v>
      </c>
      <c r="M11" s="127" t="s">
        <v>206</v>
      </c>
      <c r="N11" s="127" t="s">
        <v>206</v>
      </c>
      <c r="O11" s="127" t="s">
        <v>206</v>
      </c>
      <c r="P11" s="127" t="s">
        <v>206</v>
      </c>
      <c r="Q11" s="186" t="e">
        <f>_xll.qlMidSafe($M11,$N11)</f>
        <v>#NUM!</v>
      </c>
      <c r="R11" s="88"/>
      <c r="S11" s="97" t="e">
        <v>#NUM!</v>
      </c>
      <c r="T11" s="88"/>
      <c r="U11" s="156" t="e">
        <v>#NUM!</v>
      </c>
      <c r="V11" s="94" t="e">
        <f>_xll.qlSimpleQuoteSetValue(E11,U11/100,ISERROR(F11))</f>
        <v>#NUM!</v>
      </c>
      <c r="W11" s="84"/>
      <c r="X11" s="290"/>
      <c r="Y11" s="117"/>
      <c r="Z11" s="290"/>
    </row>
    <row r="12" spans="1:26" x14ac:dyDescent="0.2">
      <c r="A12" s="43"/>
      <c r="B12" s="72" t="s">
        <v>120</v>
      </c>
      <c r="C12" s="71" t="s">
        <v>118</v>
      </c>
      <c r="D12" s="70">
        <v>9</v>
      </c>
      <c r="E12" s="7" t="str">
        <f t="shared" si="0"/>
        <v>HKDAM1H9M_Quote</v>
      </c>
      <c r="F12" s="7" t="str">
        <f>_xll.qlSimpleQuote(Currency&amp;$C12&amp;$D12&amp;$B12&amp;QuoteSuffix,,RateTickValue,Permanent,Trigger,ObjectOverwrite)</f>
        <v>HKDAM1H9M_Quote#0001</v>
      </c>
      <c r="G12" s="291" t="str">
        <f>_xll.ohRangeRetrieveError(F12)</f>
        <v/>
      </c>
      <c r="H12" s="38"/>
      <c r="J12" s="93"/>
      <c r="K12" s="96" t="str">
        <f t="shared" si="1"/>
        <v>HKDAM1H9M</v>
      </c>
      <c r="L12" s="91" t="str">
        <v>HKDAM1H9M=PREA</v>
      </c>
      <c r="M12" s="127">
        <v>0.2</v>
      </c>
      <c r="N12" s="127">
        <v>0.3</v>
      </c>
      <c r="O12" s="127">
        <v>0</v>
      </c>
      <c r="P12" s="127">
        <v>0</v>
      </c>
      <c r="Q12" s="186">
        <f>_xll.qlMidSafe($M12,$N12)</f>
        <v>0.25</v>
      </c>
      <c r="R12" s="88"/>
      <c r="S12" s="97">
        <v>0.25</v>
      </c>
      <c r="T12" s="88"/>
      <c r="U12" s="156">
        <v>0.25</v>
      </c>
      <c r="V12" s="94" t="e">
        <f>_xll.qlSimpleQuoteSetValue(E12,U12/100,ISERROR(F12))</f>
        <v>#N/A</v>
      </c>
      <c r="W12" s="84"/>
      <c r="X12" s="290"/>
      <c r="Y12" s="117"/>
      <c r="Z12" s="290"/>
    </row>
    <row r="13" spans="1:26" x14ac:dyDescent="0.2">
      <c r="A13" s="43"/>
      <c r="B13" s="72" t="s">
        <v>120</v>
      </c>
      <c r="C13" s="71" t="s">
        <v>118</v>
      </c>
      <c r="D13" s="70">
        <v>10</v>
      </c>
      <c r="E13" s="7" t="str">
        <f t="shared" si="0"/>
        <v>HKDAM1H10M_Quote</v>
      </c>
      <c r="F13" s="7" t="str">
        <f>_xll.qlSimpleQuote(Currency&amp;$C13&amp;$D13&amp;$B13&amp;QuoteSuffix,,RateTickValue,Permanent,Trigger,ObjectOverwrite)</f>
        <v>HKDAM1H10M_Quote#0001</v>
      </c>
      <c r="G13" s="291" t="str">
        <f>_xll.ohRangeRetrieveError(F13)</f>
        <v/>
      </c>
      <c r="H13" s="38"/>
      <c r="J13" s="93"/>
      <c r="K13" s="96" t="str">
        <f t="shared" si="1"/>
        <v>HKDAM1H10M</v>
      </c>
      <c r="L13" s="91" t="str">
        <v>HKDAM1H10M=PREA</v>
      </c>
      <c r="M13" s="127" t="s">
        <v>206</v>
      </c>
      <c r="N13" s="127" t="s">
        <v>206</v>
      </c>
      <c r="O13" s="127" t="s">
        <v>206</v>
      </c>
      <c r="P13" s="127" t="s">
        <v>206</v>
      </c>
      <c r="Q13" s="186" t="e">
        <f>_xll.qlMidSafe($M13,$N13)</f>
        <v>#NUM!</v>
      </c>
      <c r="R13" s="88"/>
      <c r="S13" s="97" t="e">
        <v>#NUM!</v>
      </c>
      <c r="T13" s="88"/>
      <c r="U13" s="156" t="e">
        <v>#NUM!</v>
      </c>
      <c r="V13" s="94" t="e">
        <f>_xll.qlSimpleQuoteSetValue(E13,U13/100,ISERROR(F13))</f>
        <v>#NUM!</v>
      </c>
      <c r="W13" s="84"/>
      <c r="X13" s="290"/>
      <c r="Y13" s="117"/>
      <c r="Z13" s="290"/>
    </row>
    <row r="14" spans="1:26" x14ac:dyDescent="0.2">
      <c r="A14" s="43"/>
      <c r="B14" s="72" t="s">
        <v>120</v>
      </c>
      <c r="C14" s="71" t="s">
        <v>118</v>
      </c>
      <c r="D14" s="70">
        <v>11</v>
      </c>
      <c r="E14" s="7" t="str">
        <f t="shared" si="0"/>
        <v>HKDAM1H11M_Quote</v>
      </c>
      <c r="F14" s="7" t="str">
        <f>_xll.qlSimpleQuote(Currency&amp;$C14&amp;$D14&amp;$B14&amp;QuoteSuffix,,RateTickValue,Permanent,Trigger,ObjectOverwrite)</f>
        <v>HKDAM1H11M_Quote#0001</v>
      </c>
      <c r="G14" s="291" t="str">
        <f>_xll.ohRangeRetrieveError(F14)</f>
        <v/>
      </c>
      <c r="H14" s="38"/>
      <c r="J14" s="93"/>
      <c r="K14" s="96" t="str">
        <f t="shared" si="1"/>
        <v>HKDAM1H11M</v>
      </c>
      <c r="L14" s="91" t="str">
        <v>HKDAM1H11M=PREA</v>
      </c>
      <c r="M14" s="127" t="s">
        <v>206</v>
      </c>
      <c r="N14" s="127" t="s">
        <v>206</v>
      </c>
      <c r="O14" s="127" t="s">
        <v>206</v>
      </c>
      <c r="P14" s="127" t="s">
        <v>206</v>
      </c>
      <c r="Q14" s="186" t="e">
        <f>_xll.qlMidSafe($M14,$N14)</f>
        <v>#NUM!</v>
      </c>
      <c r="R14" s="88"/>
      <c r="S14" s="97" t="e">
        <v>#NUM!</v>
      </c>
      <c r="T14" s="88"/>
      <c r="U14" s="156" t="e">
        <v>#NUM!</v>
      </c>
      <c r="V14" s="94" t="e">
        <f>_xll.qlSimpleQuoteSetValue(E14,U14/100,ISERROR(F14))</f>
        <v>#NUM!</v>
      </c>
      <c r="W14" s="84"/>
      <c r="X14" s="290"/>
      <c r="Y14" s="117"/>
      <c r="Z14" s="290"/>
    </row>
    <row r="15" spans="1:26" x14ac:dyDescent="0.2">
      <c r="A15" s="43"/>
      <c r="B15" s="72" t="s">
        <v>119</v>
      </c>
      <c r="C15" s="71" t="s">
        <v>118</v>
      </c>
      <c r="D15" s="70">
        <v>1</v>
      </c>
      <c r="E15" s="7" t="str">
        <f t="shared" si="0"/>
        <v>HKDAM1H1Y_Quote</v>
      </c>
      <c r="F15" s="7" t="str">
        <f>_xll.qlSimpleQuote(Currency&amp;$C15&amp;$D15&amp;$B15&amp;QuoteSuffix,,RateTickValue,Permanent,Trigger,ObjectOverwrite)</f>
        <v>HKDAM1H1Y_Quote#0001</v>
      </c>
      <c r="G15" s="291" t="str">
        <f>_xll.ohRangeRetrieveError(F15)</f>
        <v/>
      </c>
      <c r="H15" s="38"/>
      <c r="J15" s="93"/>
      <c r="K15" s="87" t="str">
        <f t="shared" si="1"/>
        <v>HKDAM1H1Y</v>
      </c>
      <c r="L15" s="185" t="str">
        <v>HKDAM1H1Y=PREA</v>
      </c>
      <c r="M15" s="133">
        <v>0.23</v>
      </c>
      <c r="N15" s="133">
        <v>0.33</v>
      </c>
      <c r="O15" s="133">
        <v>0</v>
      </c>
      <c r="P15" s="133">
        <v>0</v>
      </c>
      <c r="Q15" s="184">
        <f>_xll.qlMidSafe($M15,$N15)</f>
        <v>0.28000000000000003</v>
      </c>
      <c r="R15" s="88"/>
      <c r="S15" s="89">
        <v>0.28000000000000003</v>
      </c>
      <c r="T15" s="88"/>
      <c r="U15" s="149">
        <v>0.28000000000000003</v>
      </c>
      <c r="V15" s="85" t="e">
        <f>_xll.qlSimpleQuoteSetValue(E15,U15/100,ISERROR(F15))</f>
        <v>#N/A</v>
      </c>
      <c r="W15" s="84"/>
      <c r="X15" s="290"/>
      <c r="Y15" s="117"/>
      <c r="Z15" s="290"/>
    </row>
    <row r="16" spans="1:26" ht="12" thickBot="1" x14ac:dyDescent="0.25">
      <c r="A16" s="37"/>
      <c r="B16" s="36"/>
      <c r="C16" s="36"/>
      <c r="D16" s="36"/>
      <c r="E16" s="36"/>
      <c r="F16" s="35"/>
      <c r="G16" s="35"/>
      <c r="H16" s="34"/>
      <c r="J16" s="83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183"/>
      <c r="X16" s="290"/>
      <c r="Y16" s="290"/>
      <c r="Z16" s="290"/>
    </row>
    <row r="17" spans="10:26" x14ac:dyDescent="0.2">
      <c r="J17" s="290"/>
      <c r="K17" s="290"/>
      <c r="L17" s="290"/>
      <c r="M17" s="290"/>
      <c r="N17" s="290"/>
      <c r="O17" s="290"/>
      <c r="P17" s="290"/>
      <c r="Q17" s="290"/>
      <c r="R17" s="290"/>
      <c r="S17" s="290"/>
      <c r="T17" s="290"/>
      <c r="U17" s="290"/>
      <c r="V17" s="290"/>
      <c r="W17" s="290"/>
      <c r="X17" s="290"/>
      <c r="Y17" s="290"/>
      <c r="Z17" s="290"/>
    </row>
  </sheetData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/>
  <dimension ref="A1:Z34"/>
  <sheetViews>
    <sheetView topLeftCell="H1" workbookViewId="0"/>
  </sheetViews>
  <sheetFormatPr defaultRowHeight="11.25" x14ac:dyDescent="0.2"/>
  <cols>
    <col min="1" max="1" width="2.7109375" style="79" customWidth="1"/>
    <col min="2" max="2" width="7.42578125" style="79" bestFit="1" customWidth="1"/>
    <col min="3" max="3" width="4" style="79" bestFit="1" customWidth="1"/>
    <col min="4" max="4" width="3.140625" style="79" bestFit="1" customWidth="1"/>
    <col min="5" max="5" width="18" style="79" bestFit="1" customWidth="1"/>
    <col min="6" max="6" width="22.42578125" style="1" bestFit="1" customWidth="1"/>
    <col min="7" max="7" width="38.28515625" style="79" customWidth="1"/>
    <col min="8" max="10" width="2.7109375" style="79" customWidth="1"/>
    <col min="11" max="11" width="12" style="79" bestFit="1" customWidth="1"/>
    <col min="12" max="12" width="17.140625" style="79" bestFit="1" customWidth="1"/>
    <col min="13" max="15" width="9.140625" style="79"/>
    <col min="16" max="16" width="11.7109375" style="79" customWidth="1"/>
    <col min="17" max="17" width="9.140625" style="79"/>
    <col min="18" max="18" width="2.7109375" style="79" customWidth="1"/>
    <col min="19" max="19" width="9.140625" style="79"/>
    <col min="20" max="20" width="2.7109375" style="79" customWidth="1"/>
    <col min="21" max="21" width="9.42578125" style="79" bestFit="1" customWidth="1"/>
    <col min="22" max="22" width="8" style="79" bestFit="1" customWidth="1"/>
    <col min="23" max="24" width="2.7109375" style="79" customWidth="1"/>
    <col min="25" max="16384" width="9.140625" style="79"/>
  </cols>
  <sheetData>
    <row r="1" spans="1:26" x14ac:dyDescent="0.2">
      <c r="A1" s="79" t="s">
        <v>180</v>
      </c>
      <c r="J1" s="147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2"/>
      <c r="X1" s="116"/>
      <c r="Y1" s="116"/>
      <c r="Z1" s="116"/>
    </row>
    <row r="2" spans="1:26" ht="12" thickBot="1" x14ac:dyDescent="0.25">
      <c r="J2" s="111"/>
      <c r="K2" s="88"/>
      <c r="L2" s="110" t="s">
        <v>154</v>
      </c>
      <c r="M2" s="88"/>
      <c r="N2" s="88"/>
      <c r="O2" s="88"/>
      <c r="P2" s="88"/>
      <c r="Q2" s="146"/>
      <c r="R2" s="88"/>
      <c r="S2" s="88"/>
      <c r="T2" s="88"/>
      <c r="U2" s="146"/>
      <c r="V2" s="146"/>
      <c r="W2" s="109"/>
      <c r="X2" s="116"/>
      <c r="Y2" s="116"/>
      <c r="Z2" s="116"/>
    </row>
    <row r="3" spans="1:26" x14ac:dyDescent="0.2">
      <c r="A3" s="78"/>
      <c r="B3" s="77"/>
      <c r="C3" s="77"/>
      <c r="D3" s="77"/>
      <c r="E3" s="67"/>
      <c r="F3" s="292"/>
      <c r="G3" s="67"/>
      <c r="H3" s="76"/>
      <c r="J3" s="93"/>
      <c r="K3" s="146"/>
      <c r="L3" s="146"/>
      <c r="M3" s="146"/>
      <c r="N3" s="146"/>
      <c r="O3" s="146"/>
      <c r="P3" s="146"/>
      <c r="Q3" s="146"/>
      <c r="R3" s="88"/>
      <c r="S3" s="88"/>
      <c r="T3" s="88"/>
      <c r="U3" s="146"/>
      <c r="V3" s="107">
        <f>_xll.ohTrigger(V5:V32)</f>
        <v>3</v>
      </c>
      <c r="W3" s="84"/>
      <c r="X3" s="116"/>
      <c r="Y3" s="116"/>
      <c r="Z3" s="116"/>
    </row>
    <row r="4" spans="1:26" x14ac:dyDescent="0.2">
      <c r="A4" s="43"/>
      <c r="B4" s="22" t="s">
        <v>61</v>
      </c>
      <c r="C4" s="22"/>
      <c r="D4" s="22"/>
      <c r="E4" s="287" t="str">
        <f>Currency&amp;"_010_Sw"&amp;$C$5&amp;$D$5&amp;".xml"</f>
        <v>HKD_010_SwQM3H.xml</v>
      </c>
      <c r="F4" s="288">
        <f ca="1">IF(Serialize,_xll.ohObjectSave(F5:F32,SerializationPath&amp;E4,FileOverwrite,,Serialize),"---")</f>
        <v>24</v>
      </c>
      <c r="G4" s="289" t="str">
        <f ca="1">_xll.ohRangeRetrieveError(F4)</f>
        <v/>
      </c>
      <c r="H4" s="225" t="s">
        <v>181</v>
      </c>
      <c r="J4" s="93"/>
      <c r="K4" s="145"/>
      <c r="L4" s="106" t="str">
        <f>_xll.RData(L5:L32,M4:P4,,ReutersRtMode,,M5)</f>
        <v>Updated at 12:25:54</v>
      </c>
      <c r="M4" s="142" t="s">
        <v>160</v>
      </c>
      <c r="N4" s="142" t="s">
        <v>145</v>
      </c>
      <c r="O4" s="142" t="s">
        <v>144</v>
      </c>
      <c r="P4" s="142" t="s">
        <v>159</v>
      </c>
      <c r="Q4" s="102" t="s">
        <v>158</v>
      </c>
      <c r="R4" s="88"/>
      <c r="S4" s="104" t="s">
        <v>139</v>
      </c>
      <c r="T4" s="88"/>
      <c r="U4" s="221" t="s">
        <v>137</v>
      </c>
      <c r="V4" s="187" t="s">
        <v>136</v>
      </c>
      <c r="W4" s="84"/>
      <c r="X4" s="116"/>
      <c r="Y4" s="224" t="s">
        <v>157</v>
      </c>
      <c r="Z4" s="116"/>
    </row>
    <row r="5" spans="1:26" x14ac:dyDescent="0.2">
      <c r="A5" s="43"/>
      <c r="B5" s="73" t="s">
        <v>60</v>
      </c>
      <c r="C5" s="9" t="s">
        <v>122</v>
      </c>
      <c r="D5" s="9" t="s">
        <v>121</v>
      </c>
      <c r="E5" s="7" t="str">
        <f t="shared" ref="E5:E28" si="0">Currency&amp;C5&amp;D5&amp;$B5&amp;QuoteSuffix</f>
        <v>HKDQM3H6M_Quote</v>
      </c>
      <c r="F5" s="7" t="str">
        <f>_xll.qlSimpleQuote(Currency&amp;$C5&amp;$D5&amp;$B5&amp;QuoteSuffix,,RateTickValue,Permanent,Trigger,ObjectOverwrite)</f>
        <v>HKDQM3H6M_Quote#0001</v>
      </c>
      <c r="G5" s="275" t="str">
        <f>_xll.ohRangeRetrieveError(F5)</f>
        <v/>
      </c>
      <c r="H5" s="38"/>
      <c r="J5" s="93"/>
      <c r="K5" s="92" t="str">
        <f t="shared" ref="K5:K28" si="1">Currency&amp;C5&amp;D5&amp;B5</f>
        <v>HKDQM3H6M</v>
      </c>
      <c r="L5" s="126" t="str">
        <f t="array" ref="L5:L32">Instruments&amp;"="&amp;VLOOKUP(Contributor,ContributorTable,2,FALSE)</f>
        <v>HKDQM3H6M=PREA</v>
      </c>
      <c r="M5" s="127">
        <v>0.33</v>
      </c>
      <c r="N5" s="127">
        <v>0.43</v>
      </c>
      <c r="O5" s="127">
        <v>0</v>
      </c>
      <c r="P5" s="127">
        <v>0</v>
      </c>
      <c r="Q5" s="90">
        <f>_xll.qlMidSafe($M5,$N5)</f>
        <v>0.38</v>
      </c>
      <c r="R5" s="88"/>
      <c r="S5" s="97">
        <v>0.38</v>
      </c>
      <c r="T5" s="88"/>
      <c r="U5" s="156">
        <f t="array" ref="U5:U32">QuoteLive</f>
        <v>0.38</v>
      </c>
      <c r="V5" s="94" t="e">
        <f>_xll.qlSimpleQuoteSetValue(E5,U5/100,ISERROR(F5))</f>
        <v>#N/A</v>
      </c>
      <c r="W5" s="84"/>
      <c r="X5" s="116"/>
      <c r="Y5" s="117">
        <f t="shared" ref="Y5:Y32" si="2">(N5-Q5)/50</f>
        <v>9.999999999999998E-4</v>
      </c>
      <c r="Z5" s="116"/>
    </row>
    <row r="6" spans="1:26" x14ac:dyDescent="0.2">
      <c r="A6" s="43"/>
      <c r="B6" s="73" t="s">
        <v>59</v>
      </c>
      <c r="C6" s="9" t="s">
        <v>122</v>
      </c>
      <c r="D6" s="9" t="s">
        <v>121</v>
      </c>
      <c r="E6" s="7" t="str">
        <f t="shared" si="0"/>
        <v>HKDQM3H1Y_Quote</v>
      </c>
      <c r="F6" s="7" t="str">
        <f>_xll.qlSimpleQuote(Currency&amp;$C6&amp;$D6&amp;$B6&amp;QuoteSuffix,,RateTickValue,Permanent,Trigger,ObjectOverwrite)</f>
        <v>HKDQM3H1Y_Quote#0001</v>
      </c>
      <c r="G6" s="275" t="str">
        <f>_xll.ohRangeRetrieveError(F6)</f>
        <v/>
      </c>
      <c r="H6" s="38"/>
      <c r="J6" s="93"/>
      <c r="K6" s="92" t="str">
        <f t="shared" si="1"/>
        <v>HKDQM3H1Y</v>
      </c>
      <c r="L6" s="126" t="str">
        <v>HKDQM3H1Y=PREA</v>
      </c>
      <c r="M6" s="127">
        <v>0.37</v>
      </c>
      <c r="N6" s="127">
        <v>0.47000000000000003</v>
      </c>
      <c r="O6" s="127">
        <v>0</v>
      </c>
      <c r="P6" s="127">
        <v>0</v>
      </c>
      <c r="Q6" s="90">
        <f>_xll.qlMidSafe($M6,$N6)</f>
        <v>0.42000000000000004</v>
      </c>
      <c r="R6" s="88"/>
      <c r="S6" s="97">
        <v>0.42</v>
      </c>
      <c r="T6" s="88"/>
      <c r="U6" s="156">
        <v>0.42000000000000004</v>
      </c>
      <c r="V6" s="94" t="e">
        <f>_xll.qlSimpleQuoteSetValue(E6,U6/100,ISERROR(F6))</f>
        <v>#N/A</v>
      </c>
      <c r="W6" s="84"/>
      <c r="X6" s="116"/>
      <c r="Y6" s="117">
        <f t="shared" si="2"/>
        <v>9.999999999999998E-4</v>
      </c>
      <c r="Z6" s="116"/>
    </row>
    <row r="7" spans="1:26" x14ac:dyDescent="0.2">
      <c r="A7" s="43"/>
      <c r="B7" s="72" t="s">
        <v>58</v>
      </c>
      <c r="C7" s="9" t="s">
        <v>122</v>
      </c>
      <c r="D7" s="9" t="s">
        <v>121</v>
      </c>
      <c r="E7" s="7" t="str">
        <f t="shared" si="0"/>
        <v>HKDQM3H15M_Quote</v>
      </c>
      <c r="F7" s="7" t="str">
        <f>_xll.qlSimpleQuote(Currency&amp;$C7&amp;$D7&amp;$B7&amp;QuoteSuffix,,RateTickValue,Permanent,Trigger,ObjectOverwrite)</f>
        <v>HKDQM3H15M_Quote#0001</v>
      </c>
      <c r="G7" s="275" t="str">
        <f>_xll.ohRangeRetrieveError(F7)</f>
        <v/>
      </c>
      <c r="H7" s="38"/>
      <c r="J7" s="93"/>
      <c r="K7" s="92" t="str">
        <f t="shared" si="1"/>
        <v>HKDQM3H15M</v>
      </c>
      <c r="L7" s="126" t="str">
        <v>HKDQM3H15M=PREA</v>
      </c>
      <c r="M7" s="127" t="s">
        <v>206</v>
      </c>
      <c r="N7" s="127" t="s">
        <v>206</v>
      </c>
      <c r="O7" s="127" t="s">
        <v>206</v>
      </c>
      <c r="P7" s="127" t="s">
        <v>206</v>
      </c>
      <c r="Q7" s="90" t="e">
        <f>_xll.qlMidSafe($M7,$N7)</f>
        <v>#NUM!</v>
      </c>
      <c r="R7" s="88"/>
      <c r="S7" s="97" t="e">
        <v>#NUM!</v>
      </c>
      <c r="T7" s="88"/>
      <c r="U7" s="156" t="e">
        <v>#NUM!</v>
      </c>
      <c r="V7" s="94" t="e">
        <f>_xll.qlSimpleQuoteSetValue(E7,U7/100,ISERROR(F7))</f>
        <v>#NUM!</v>
      </c>
      <c r="W7" s="84"/>
      <c r="X7" s="116"/>
      <c r="Y7" s="117" t="e">
        <f t="shared" si="2"/>
        <v>#VALUE!</v>
      </c>
      <c r="Z7" s="116"/>
    </row>
    <row r="8" spans="1:26" x14ac:dyDescent="0.2">
      <c r="A8" s="43"/>
      <c r="B8" s="72" t="s">
        <v>57</v>
      </c>
      <c r="C8" s="9" t="s">
        <v>122</v>
      </c>
      <c r="D8" s="9" t="s">
        <v>121</v>
      </c>
      <c r="E8" s="7" t="str">
        <f t="shared" si="0"/>
        <v>HKDQM3H18M_Quote</v>
      </c>
      <c r="F8" s="7" t="str">
        <f>_xll.qlSimpleQuote(Currency&amp;$C8&amp;$D8&amp;$B8&amp;QuoteSuffix,,RateTickValue,Permanent,Trigger,ObjectOverwrite)</f>
        <v>HKDQM3H18M_Quote#0001</v>
      </c>
      <c r="G8" s="291" t="str">
        <f>_xll.ohRangeRetrieveError(F8)</f>
        <v/>
      </c>
      <c r="H8" s="38"/>
      <c r="J8" s="93"/>
      <c r="K8" s="92" t="str">
        <f t="shared" si="1"/>
        <v>HKDQM3H18M</v>
      </c>
      <c r="L8" s="126" t="str">
        <v>HKDQM3H18M=PREA</v>
      </c>
      <c r="M8" s="127">
        <v>0.5</v>
      </c>
      <c r="N8" s="127">
        <v>0.6</v>
      </c>
      <c r="O8" s="127">
        <v>0</v>
      </c>
      <c r="P8" s="127">
        <v>0</v>
      </c>
      <c r="Q8" s="90">
        <f>_xll.qlMidSafe($M8,$N8)</f>
        <v>0.55000000000000004</v>
      </c>
      <c r="R8" s="88"/>
      <c r="S8" s="97">
        <v>0.57000000000000006</v>
      </c>
      <c r="T8" s="88"/>
      <c r="U8" s="156">
        <v>0.55000000000000004</v>
      </c>
      <c r="V8" s="94" t="e">
        <f>_xll.qlSimpleQuoteSetValue(E8,U8/100,ISERROR(F8))</f>
        <v>#N/A</v>
      </c>
      <c r="W8" s="84"/>
      <c r="X8" s="116"/>
      <c r="Y8" s="117">
        <f t="shared" si="2"/>
        <v>9.9999999999999872E-4</v>
      </c>
      <c r="Z8" s="116"/>
    </row>
    <row r="9" spans="1:26" x14ac:dyDescent="0.2">
      <c r="A9" s="43"/>
      <c r="B9" s="72" t="s">
        <v>56</v>
      </c>
      <c r="C9" s="9" t="s">
        <v>122</v>
      </c>
      <c r="D9" s="9" t="s">
        <v>121</v>
      </c>
      <c r="E9" s="7" t="str">
        <f t="shared" si="0"/>
        <v>HKDQM3H21M_Quote</v>
      </c>
      <c r="F9" s="7" t="str">
        <f>_xll.qlSimpleQuote(Currency&amp;$C9&amp;$D9&amp;$B9&amp;QuoteSuffix,,RateTickValue,Permanent,Trigger,ObjectOverwrite)</f>
        <v>HKDQM3H21M_Quote#0001</v>
      </c>
      <c r="G9" s="291" t="str">
        <f>_xll.ohRangeRetrieveError(F9)</f>
        <v/>
      </c>
      <c r="H9" s="38"/>
      <c r="J9" s="93"/>
      <c r="K9" s="92" t="str">
        <f t="shared" si="1"/>
        <v>HKDQM3H21M</v>
      </c>
      <c r="L9" s="126" t="str">
        <v>HKDQM3H21M=PREA</v>
      </c>
      <c r="M9" s="127" t="s">
        <v>206</v>
      </c>
      <c r="N9" s="127" t="s">
        <v>206</v>
      </c>
      <c r="O9" s="127" t="s">
        <v>206</v>
      </c>
      <c r="P9" s="127" t="s">
        <v>206</v>
      </c>
      <c r="Q9" s="90" t="e">
        <f>_xll.qlMidSafe($M9,$N9)</f>
        <v>#NUM!</v>
      </c>
      <c r="R9" s="88"/>
      <c r="S9" s="97" t="e">
        <v>#NUM!</v>
      </c>
      <c r="T9" s="88"/>
      <c r="U9" s="156" t="e">
        <v>#NUM!</v>
      </c>
      <c r="V9" s="94" t="e">
        <f>_xll.qlSimpleQuoteSetValue(E9,U9/100,ISERROR(F9))</f>
        <v>#NUM!</v>
      </c>
      <c r="W9" s="84"/>
      <c r="X9" s="116"/>
      <c r="Y9" s="117" t="e">
        <f t="shared" si="2"/>
        <v>#VALUE!</v>
      </c>
      <c r="Z9" s="116"/>
    </row>
    <row r="10" spans="1:26" x14ac:dyDescent="0.2">
      <c r="A10" s="43"/>
      <c r="B10" s="72" t="s">
        <v>55</v>
      </c>
      <c r="C10" s="9" t="s">
        <v>122</v>
      </c>
      <c r="D10" s="9" t="s">
        <v>121</v>
      </c>
      <c r="E10" s="7" t="str">
        <f t="shared" si="0"/>
        <v>HKDQM3H2Y_Quote</v>
      </c>
      <c r="F10" s="7" t="str">
        <f>_xll.qlSimpleQuote(Currency&amp;$C10&amp;$D10&amp;$B10&amp;QuoteSuffix,,RateTickValue,Permanent,Trigger,ObjectOverwrite)</f>
        <v>HKDQM3H2Y_Quote#0001</v>
      </c>
      <c r="G10" s="291" t="str">
        <f>_xll.ohRangeRetrieveError(F10)</f>
        <v/>
      </c>
      <c r="H10" s="38"/>
      <c r="J10" s="93"/>
      <c r="K10" s="92" t="str">
        <f t="shared" si="1"/>
        <v>HKDQM3H2Y</v>
      </c>
      <c r="L10" s="126" t="str">
        <v>HKDQM3H2Y=PREA</v>
      </c>
      <c r="M10" s="127">
        <v>0.68</v>
      </c>
      <c r="N10" s="127">
        <v>0.78</v>
      </c>
      <c r="O10" s="127">
        <v>0</v>
      </c>
      <c r="P10" s="127">
        <v>0</v>
      </c>
      <c r="Q10" s="90">
        <f>_xll.qlMidSafe($M10,$N10)</f>
        <v>0.73</v>
      </c>
      <c r="R10" s="88"/>
      <c r="S10" s="97">
        <v>0.75</v>
      </c>
      <c r="T10" s="88"/>
      <c r="U10" s="156">
        <v>0.73</v>
      </c>
      <c r="V10" s="94" t="e">
        <f>_xll.qlSimpleQuoteSetValue(E10,U10/100,ISERROR(F10))</f>
        <v>#N/A</v>
      </c>
      <c r="W10" s="84"/>
      <c r="X10" s="116"/>
      <c r="Y10" s="117">
        <f t="shared" si="2"/>
        <v>1.0000000000000009E-3</v>
      </c>
      <c r="Z10" s="116"/>
    </row>
    <row r="11" spans="1:26" x14ac:dyDescent="0.2">
      <c r="A11" s="43"/>
      <c r="B11" s="72" t="s">
        <v>53</v>
      </c>
      <c r="C11" s="9" t="s">
        <v>122</v>
      </c>
      <c r="D11" s="9" t="s">
        <v>121</v>
      </c>
      <c r="E11" s="7" t="str">
        <f t="shared" si="0"/>
        <v>HKDQM3H3Y_Quote</v>
      </c>
      <c r="F11" s="7" t="str">
        <f>_xll.qlSimpleQuote(Currency&amp;$C11&amp;$D11&amp;$B11&amp;QuoteSuffix,,RateTickValue,Permanent,Trigger,ObjectOverwrite)</f>
        <v>HKDQM3H3Y_Quote#0001</v>
      </c>
      <c r="G11" s="291" t="str">
        <f>_xll.ohRangeRetrieveError(F11)</f>
        <v/>
      </c>
      <c r="H11" s="38"/>
      <c r="J11" s="93"/>
      <c r="K11" s="92" t="str">
        <f t="shared" si="1"/>
        <v>HKDQM3H3Y</v>
      </c>
      <c r="L11" s="126" t="str">
        <v>HKDQM3H3Y=PREA</v>
      </c>
      <c r="M11" s="127">
        <v>1.08</v>
      </c>
      <c r="N11" s="127">
        <v>1.18</v>
      </c>
      <c r="O11" s="127">
        <v>0</v>
      </c>
      <c r="P11" s="127">
        <v>0</v>
      </c>
      <c r="Q11" s="90">
        <f>_xll.qlMidSafe($M11,$N11)</f>
        <v>1.1299999999999999</v>
      </c>
      <c r="R11" s="88"/>
      <c r="S11" s="97">
        <v>1.17</v>
      </c>
      <c r="T11" s="88"/>
      <c r="U11" s="156">
        <v>1.1299999999999999</v>
      </c>
      <c r="V11" s="94" t="e">
        <f>_xll.qlSimpleQuoteSetValue(E11,U11/100,ISERROR(F11))</f>
        <v>#N/A</v>
      </c>
      <c r="W11" s="84"/>
      <c r="X11" s="116"/>
      <c r="Y11" s="117">
        <f t="shared" si="2"/>
        <v>1.0000000000000009E-3</v>
      </c>
      <c r="Z11" s="116"/>
    </row>
    <row r="12" spans="1:26" x14ac:dyDescent="0.2">
      <c r="A12" s="43"/>
      <c r="B12" s="72" t="s">
        <v>49</v>
      </c>
      <c r="C12" s="9" t="s">
        <v>122</v>
      </c>
      <c r="D12" s="9" t="s">
        <v>121</v>
      </c>
      <c r="E12" s="7" t="str">
        <f t="shared" si="0"/>
        <v>HKDQM3H4Y_Quote</v>
      </c>
      <c r="F12" s="7" t="str">
        <f>_xll.qlSimpleQuote(Currency&amp;$C12&amp;$D12&amp;$B12&amp;QuoteSuffix,,RateTickValue,Permanent,Trigger,ObjectOverwrite)</f>
        <v>HKDQM3H4Y_Quote#0001</v>
      </c>
      <c r="G12" s="291" t="str">
        <f>_xll.ohRangeRetrieveError(F12)</f>
        <v/>
      </c>
      <c r="H12" s="38"/>
      <c r="J12" s="93"/>
      <c r="K12" s="92" t="str">
        <f t="shared" si="1"/>
        <v>HKDQM3H4Y</v>
      </c>
      <c r="L12" s="126" t="str">
        <v>HKDQM3H4Y=PREA</v>
      </c>
      <c r="M12" s="127">
        <v>1.44</v>
      </c>
      <c r="N12" s="127">
        <v>1.54</v>
      </c>
      <c r="O12" s="127">
        <v>0</v>
      </c>
      <c r="P12" s="127">
        <v>0</v>
      </c>
      <c r="Q12" s="90">
        <f>_xll.qlMidSafe($M12,$N12)</f>
        <v>1.49</v>
      </c>
      <c r="R12" s="88"/>
      <c r="S12" s="97">
        <v>1.55</v>
      </c>
      <c r="T12" s="88"/>
      <c r="U12" s="156">
        <v>1.49</v>
      </c>
      <c r="V12" s="94" t="e">
        <f>_xll.qlSimpleQuoteSetValue(E12,U12/100,ISERROR(F12))</f>
        <v>#N/A</v>
      </c>
      <c r="W12" s="84"/>
      <c r="X12" s="116"/>
      <c r="Y12" s="117">
        <f t="shared" si="2"/>
        <v>1.0000000000000009E-3</v>
      </c>
      <c r="Z12" s="116"/>
    </row>
    <row r="13" spans="1:26" x14ac:dyDescent="0.2">
      <c r="A13" s="43"/>
      <c r="B13" s="72" t="s">
        <v>47</v>
      </c>
      <c r="C13" s="9" t="s">
        <v>122</v>
      </c>
      <c r="D13" s="9" t="s">
        <v>121</v>
      </c>
      <c r="E13" s="7" t="str">
        <f t="shared" si="0"/>
        <v>HKDQM3H5Y_Quote</v>
      </c>
      <c r="F13" s="7" t="str">
        <f>_xll.qlSimpleQuote(Currency&amp;$C13&amp;$D13&amp;$B13&amp;QuoteSuffix,,RateTickValue,Permanent,Trigger,ObjectOverwrite)</f>
        <v>HKDQM3H5Y_Quote#0001</v>
      </c>
      <c r="G13" s="291" t="str">
        <f>_xll.ohRangeRetrieveError(F13)</f>
        <v/>
      </c>
      <c r="H13" s="38"/>
      <c r="J13" s="93"/>
      <c r="K13" s="92" t="str">
        <f t="shared" si="1"/>
        <v>HKDQM3H5Y</v>
      </c>
      <c r="L13" s="126" t="str">
        <v>HKDQM3H5Y=PREA</v>
      </c>
      <c r="M13" s="127">
        <v>1.73</v>
      </c>
      <c r="N13" s="127">
        <v>1.83</v>
      </c>
      <c r="O13" s="127">
        <v>0</v>
      </c>
      <c r="P13" s="127">
        <v>0</v>
      </c>
      <c r="Q13" s="90">
        <f>_xll.qlMidSafe($M13,$N13)</f>
        <v>1.78</v>
      </c>
      <c r="R13" s="88"/>
      <c r="S13" s="97">
        <v>1.83</v>
      </c>
      <c r="T13" s="88"/>
      <c r="U13" s="156">
        <v>1.78</v>
      </c>
      <c r="V13" s="94" t="e">
        <f>_xll.qlSimpleQuoteSetValue(E13,U13/100,ISERROR(F13))</f>
        <v>#N/A</v>
      </c>
      <c r="W13" s="84"/>
      <c r="X13" s="116"/>
      <c r="Y13" s="117">
        <f t="shared" si="2"/>
        <v>1.0000000000000009E-3</v>
      </c>
      <c r="Z13" s="116"/>
    </row>
    <row r="14" spans="1:26" x14ac:dyDescent="0.2">
      <c r="A14" s="43"/>
      <c r="B14" s="72" t="s">
        <v>44</v>
      </c>
      <c r="C14" s="9" t="s">
        <v>122</v>
      </c>
      <c r="D14" s="9" t="s">
        <v>121</v>
      </c>
      <c r="E14" s="7" t="str">
        <f t="shared" si="0"/>
        <v>HKDQM3H6Y_Quote</v>
      </c>
      <c r="F14" s="7" t="str">
        <f>_xll.qlSimpleQuote(Currency&amp;$C14&amp;$D14&amp;$B14&amp;QuoteSuffix,,RateTickValue,Permanent,Trigger,ObjectOverwrite)</f>
        <v>HKDQM3H6Y_Quote#0001</v>
      </c>
      <c r="G14" s="291" t="str">
        <f>_xll.ohRangeRetrieveError(F14)</f>
        <v/>
      </c>
      <c r="H14" s="38"/>
      <c r="J14" s="93"/>
      <c r="K14" s="92" t="str">
        <f t="shared" si="1"/>
        <v>HKDQM3H6Y</v>
      </c>
      <c r="L14" s="126" t="str">
        <v>HKDQM3H6Y=PREA</v>
      </c>
      <c r="M14" s="127" t="s">
        <v>206</v>
      </c>
      <c r="N14" s="127" t="s">
        <v>206</v>
      </c>
      <c r="O14" s="127" t="s">
        <v>206</v>
      </c>
      <c r="P14" s="127" t="s">
        <v>206</v>
      </c>
      <c r="Q14" s="90" t="e">
        <f>_xll.qlMidSafe($M14,$N14)</f>
        <v>#NUM!</v>
      </c>
      <c r="R14" s="88"/>
      <c r="S14" s="97" t="e">
        <v>#NUM!</v>
      </c>
      <c r="T14" s="88"/>
      <c r="U14" s="156" t="e">
        <v>#NUM!</v>
      </c>
      <c r="V14" s="94" t="e">
        <f>_xll.qlSimpleQuoteSetValue(E14,U14/100,ISERROR(F14))</f>
        <v>#NUM!</v>
      </c>
      <c r="W14" s="84"/>
      <c r="X14" s="116"/>
      <c r="Y14" s="117" t="e">
        <f t="shared" si="2"/>
        <v>#VALUE!</v>
      </c>
      <c r="Z14" s="116"/>
    </row>
    <row r="15" spans="1:26" x14ac:dyDescent="0.2">
      <c r="A15" s="43"/>
      <c r="B15" s="72" t="s">
        <v>40</v>
      </c>
      <c r="C15" s="9" t="s">
        <v>122</v>
      </c>
      <c r="D15" s="9" t="s">
        <v>121</v>
      </c>
      <c r="E15" s="7" t="str">
        <f t="shared" si="0"/>
        <v>HKDQM3H7Y_Quote</v>
      </c>
      <c r="F15" s="7" t="str">
        <f>_xll.qlSimpleQuote(Currency&amp;$C15&amp;$D15&amp;$B15&amp;QuoteSuffix,,RateTickValue,Permanent,Trigger,ObjectOverwrite)</f>
        <v>HKDQM3H7Y_Quote#0001</v>
      </c>
      <c r="G15" s="291" t="str">
        <f>_xll.ohRangeRetrieveError(F15)</f>
        <v/>
      </c>
      <c r="H15" s="38"/>
      <c r="J15" s="93"/>
      <c r="K15" s="92" t="str">
        <f t="shared" si="1"/>
        <v>HKDQM3H7Y</v>
      </c>
      <c r="L15" s="126" t="str">
        <v>HKDQM3H7Y=PREA</v>
      </c>
      <c r="M15" s="127">
        <v>2.13</v>
      </c>
      <c r="N15" s="127">
        <v>2.23</v>
      </c>
      <c r="O15" s="127">
        <v>0</v>
      </c>
      <c r="P15" s="127">
        <v>0</v>
      </c>
      <c r="Q15" s="90">
        <f>_xll.qlMidSafe($M15,$N15)</f>
        <v>2.1799999999999997</v>
      </c>
      <c r="R15" s="88"/>
      <c r="S15" s="97">
        <v>2.23</v>
      </c>
      <c r="T15" s="88"/>
      <c r="U15" s="156">
        <v>2.1799999999999997</v>
      </c>
      <c r="V15" s="94" t="e">
        <f>_xll.qlSimpleQuoteSetValue(E15,U15/100,ISERROR(F15))</f>
        <v>#N/A</v>
      </c>
      <c r="W15" s="84"/>
      <c r="X15" s="116"/>
      <c r="Y15" s="117">
        <f t="shared" si="2"/>
        <v>1.0000000000000052E-3</v>
      </c>
      <c r="Z15" s="116"/>
    </row>
    <row r="16" spans="1:26" x14ac:dyDescent="0.2">
      <c r="A16" s="43"/>
      <c r="B16" s="72" t="s">
        <v>39</v>
      </c>
      <c r="C16" s="9" t="s">
        <v>122</v>
      </c>
      <c r="D16" s="9" t="s">
        <v>121</v>
      </c>
      <c r="E16" s="7" t="str">
        <f t="shared" si="0"/>
        <v>HKDQM3H8Y_Quote</v>
      </c>
      <c r="F16" s="7" t="str">
        <f>_xll.qlSimpleQuote(Currency&amp;$C16&amp;$D16&amp;$B16&amp;QuoteSuffix,,RateTickValue,Permanent,Trigger,ObjectOverwrite)</f>
        <v>HKDQM3H8Y_Quote#0001</v>
      </c>
      <c r="G16" s="291" t="str">
        <f>_xll.ohRangeRetrieveError(F16)</f>
        <v/>
      </c>
      <c r="H16" s="38"/>
      <c r="J16" s="93"/>
      <c r="K16" s="92" t="str">
        <f t="shared" si="1"/>
        <v>HKDQM3H8Y</v>
      </c>
      <c r="L16" s="126" t="str">
        <v>HKDQM3H8Y=PREA</v>
      </c>
      <c r="M16" s="127" t="s">
        <v>206</v>
      </c>
      <c r="N16" s="127" t="s">
        <v>206</v>
      </c>
      <c r="O16" s="127" t="s">
        <v>206</v>
      </c>
      <c r="P16" s="127" t="s">
        <v>206</v>
      </c>
      <c r="Q16" s="90" t="e">
        <f>_xll.qlMidSafe($M16,$N16)</f>
        <v>#NUM!</v>
      </c>
      <c r="R16" s="88"/>
      <c r="S16" s="97" t="e">
        <v>#NUM!</v>
      </c>
      <c r="T16" s="88"/>
      <c r="U16" s="156" t="e">
        <v>#NUM!</v>
      </c>
      <c r="V16" s="94" t="e">
        <f>_xll.qlSimpleQuoteSetValue(E16,U16/100,ISERROR(F16))</f>
        <v>#NUM!</v>
      </c>
      <c r="W16" s="84"/>
      <c r="X16" s="116"/>
      <c r="Y16" s="117" t="e">
        <f t="shared" si="2"/>
        <v>#VALUE!</v>
      </c>
      <c r="Z16" s="116"/>
    </row>
    <row r="17" spans="1:26" x14ac:dyDescent="0.2">
      <c r="A17" s="43"/>
      <c r="B17" s="72" t="s">
        <v>38</v>
      </c>
      <c r="C17" s="9" t="s">
        <v>122</v>
      </c>
      <c r="D17" s="9" t="s">
        <v>121</v>
      </c>
      <c r="E17" s="7" t="str">
        <f t="shared" si="0"/>
        <v>HKDQM3H9Y_Quote</v>
      </c>
      <c r="F17" s="7" t="str">
        <f>_xll.qlSimpleQuote(Currency&amp;$C17&amp;$D17&amp;$B17&amp;QuoteSuffix,,RateTickValue,Permanent,Trigger,ObjectOverwrite)</f>
        <v>HKDQM3H9Y_Quote#0001</v>
      </c>
      <c r="G17" s="291" t="str">
        <f>_xll.ohRangeRetrieveError(F17)</f>
        <v/>
      </c>
      <c r="H17" s="38"/>
      <c r="J17" s="93"/>
      <c r="K17" s="92" t="str">
        <f t="shared" si="1"/>
        <v>HKDQM3H9Y</v>
      </c>
      <c r="L17" s="126" t="str">
        <v>HKDQM3H9Y=PREA</v>
      </c>
      <c r="M17" s="127" t="s">
        <v>206</v>
      </c>
      <c r="N17" s="127" t="s">
        <v>206</v>
      </c>
      <c r="O17" s="127" t="s">
        <v>206</v>
      </c>
      <c r="P17" s="127" t="s">
        <v>206</v>
      </c>
      <c r="Q17" s="90" t="e">
        <f>_xll.qlMidSafe($M17,$N17)</f>
        <v>#NUM!</v>
      </c>
      <c r="R17" s="88"/>
      <c r="S17" s="97" t="e">
        <v>#NUM!</v>
      </c>
      <c r="T17" s="88"/>
      <c r="U17" s="156" t="e">
        <v>#NUM!</v>
      </c>
      <c r="V17" s="94" t="e">
        <f>_xll.qlSimpleQuoteSetValue(E17,U17/100,ISERROR(F17))</f>
        <v>#NUM!</v>
      </c>
      <c r="W17" s="84"/>
      <c r="X17" s="116"/>
      <c r="Y17" s="117" t="e">
        <f t="shared" si="2"/>
        <v>#VALUE!</v>
      </c>
      <c r="Z17" s="116"/>
    </row>
    <row r="18" spans="1:26" x14ac:dyDescent="0.2">
      <c r="A18" s="43"/>
      <c r="B18" s="72" t="s">
        <v>37</v>
      </c>
      <c r="C18" s="9" t="s">
        <v>122</v>
      </c>
      <c r="D18" s="9" t="s">
        <v>121</v>
      </c>
      <c r="E18" s="7" t="str">
        <f t="shared" si="0"/>
        <v>HKDQM3H10Y_Quote</v>
      </c>
      <c r="F18" s="7" t="str">
        <f>_xll.qlSimpleQuote(Currency&amp;$C18&amp;$D18&amp;$B18&amp;QuoteSuffix,,RateTickValue,Permanent,Trigger,ObjectOverwrite)</f>
        <v>HKDQM3H10Y_Quote#0001</v>
      </c>
      <c r="G18" s="291" t="str">
        <f>_xll.ohRangeRetrieveError(F18)</f>
        <v/>
      </c>
      <c r="H18" s="38"/>
      <c r="J18" s="93"/>
      <c r="K18" s="92" t="str">
        <f t="shared" si="1"/>
        <v>HKDQM3H10Y</v>
      </c>
      <c r="L18" s="126" t="str">
        <v>HKDQM3H10Y=PREA</v>
      </c>
      <c r="M18" s="127">
        <v>2.4900000000000002</v>
      </c>
      <c r="N18" s="127">
        <v>2.59</v>
      </c>
      <c r="O18" s="127">
        <v>0</v>
      </c>
      <c r="P18" s="127">
        <v>0</v>
      </c>
      <c r="Q18" s="90">
        <f>_xll.qlMidSafe($M18,$N18)</f>
        <v>2.54</v>
      </c>
      <c r="R18" s="88"/>
      <c r="S18" s="97">
        <v>2.58</v>
      </c>
      <c r="T18" s="88"/>
      <c r="U18" s="156">
        <v>2.54</v>
      </c>
      <c r="V18" s="94" t="e">
        <f>_xll.qlSimpleQuoteSetValue(E18,U18/100,ISERROR(F18))</f>
        <v>#N/A</v>
      </c>
      <c r="W18" s="84"/>
      <c r="X18" s="116"/>
      <c r="Y18" s="117">
        <f t="shared" si="2"/>
        <v>9.9999999999999655E-4</v>
      </c>
      <c r="Z18" s="116"/>
    </row>
    <row r="19" spans="1:26" x14ac:dyDescent="0.2">
      <c r="A19" s="43"/>
      <c r="B19" s="72" t="s">
        <v>36</v>
      </c>
      <c r="C19" s="9" t="s">
        <v>122</v>
      </c>
      <c r="D19" s="9" t="s">
        <v>121</v>
      </c>
      <c r="E19" s="7" t="str">
        <f t="shared" si="0"/>
        <v>HKDQM3H11Y_Quote</v>
      </c>
      <c r="F19" s="7" t="str">
        <f>_xll.qlSimpleQuote(Currency&amp;$C19&amp;$D19&amp;$B19&amp;QuoteSuffix,,RateTickValue,Permanent,Trigger,ObjectOverwrite)</f>
        <v>HKDQM3H11Y_Quote#0001</v>
      </c>
      <c r="G19" s="291" t="str">
        <f>_xll.ohRangeRetrieveError(F19)</f>
        <v/>
      </c>
      <c r="H19" s="38"/>
      <c r="J19" s="93"/>
      <c r="K19" s="92" t="str">
        <f t="shared" si="1"/>
        <v>HKDQM3H11Y</v>
      </c>
      <c r="L19" s="126" t="str">
        <v>HKDQM3H11Y=PREA</v>
      </c>
      <c r="M19" s="127" t="s">
        <v>206</v>
      </c>
      <c r="N19" s="127" t="s">
        <v>206</v>
      </c>
      <c r="O19" s="127" t="s">
        <v>206</v>
      </c>
      <c r="P19" s="127" t="s">
        <v>206</v>
      </c>
      <c r="Q19" s="90" t="e">
        <f>_xll.qlMidSafe($M19,$N19)</f>
        <v>#NUM!</v>
      </c>
      <c r="R19" s="88"/>
      <c r="S19" s="97" t="e">
        <v>#NUM!</v>
      </c>
      <c r="T19" s="88"/>
      <c r="U19" s="156" t="e">
        <v>#NUM!</v>
      </c>
      <c r="V19" s="94" t="e">
        <f>_xll.qlSimpleQuoteSetValue(E19,U19/100,ISERROR(F19))</f>
        <v>#NUM!</v>
      </c>
      <c r="W19" s="84"/>
      <c r="X19" s="116"/>
      <c r="Y19" s="117" t="e">
        <f t="shared" si="2"/>
        <v>#VALUE!</v>
      </c>
      <c r="Z19" s="116"/>
    </row>
    <row r="20" spans="1:26" x14ac:dyDescent="0.2">
      <c r="A20" s="43"/>
      <c r="B20" s="72" t="s">
        <v>35</v>
      </c>
      <c r="C20" s="9" t="s">
        <v>122</v>
      </c>
      <c r="D20" s="9" t="s">
        <v>121</v>
      </c>
      <c r="E20" s="7" t="str">
        <f t="shared" si="0"/>
        <v>HKDQM3H12Y_Quote</v>
      </c>
      <c r="F20" s="7" t="str">
        <f>_xll.qlSimpleQuote(Currency&amp;$C20&amp;$D20&amp;$B20&amp;QuoteSuffix,,RateTickValue,Permanent,Trigger,ObjectOverwrite)</f>
        <v>HKDQM3H12Y_Quote#0001</v>
      </c>
      <c r="G20" s="291" t="str">
        <f>_xll.ohRangeRetrieveError(F20)</f>
        <v/>
      </c>
      <c r="H20" s="38"/>
      <c r="J20" s="93"/>
      <c r="K20" s="92" t="str">
        <f t="shared" si="1"/>
        <v>HKDQM3H12Y</v>
      </c>
      <c r="L20" s="126" t="str">
        <v>HKDQM3H12Y=PREA</v>
      </c>
      <c r="M20" s="127">
        <v>2.64</v>
      </c>
      <c r="N20" s="127">
        <v>2.74</v>
      </c>
      <c r="O20" s="127">
        <v>0</v>
      </c>
      <c r="P20" s="127">
        <v>0</v>
      </c>
      <c r="Q20" s="90">
        <f>_xll.qlMidSafe($M20,$N20)</f>
        <v>2.6900000000000004</v>
      </c>
      <c r="R20" s="88"/>
      <c r="S20" s="97">
        <v>2.73</v>
      </c>
      <c r="T20" s="88"/>
      <c r="U20" s="156">
        <v>2.6900000000000004</v>
      </c>
      <c r="V20" s="94" t="e">
        <f>_xll.qlSimpleQuoteSetValue(E20,U20/100,ISERROR(F20))</f>
        <v>#N/A</v>
      </c>
      <c r="W20" s="84"/>
      <c r="X20" s="116"/>
      <c r="Y20" s="117">
        <f t="shared" si="2"/>
        <v>9.9999999999999655E-4</v>
      </c>
      <c r="Z20" s="116"/>
    </row>
    <row r="21" spans="1:26" x14ac:dyDescent="0.2">
      <c r="A21" s="43"/>
      <c r="B21" s="72" t="s">
        <v>34</v>
      </c>
      <c r="C21" s="9" t="s">
        <v>122</v>
      </c>
      <c r="D21" s="9" t="s">
        <v>121</v>
      </c>
      <c r="E21" s="7" t="str">
        <f t="shared" si="0"/>
        <v>HKDQM3H13Y_Quote</v>
      </c>
      <c r="F21" s="7" t="str">
        <f>_xll.qlSimpleQuote(Currency&amp;$C21&amp;$D21&amp;$B21&amp;QuoteSuffix,,RateTickValue,Permanent,Trigger,ObjectOverwrite)</f>
        <v>HKDQM3H13Y_Quote#0001</v>
      </c>
      <c r="G21" s="291" t="str">
        <f>_xll.ohRangeRetrieveError(F21)</f>
        <v/>
      </c>
      <c r="H21" s="38"/>
      <c r="J21" s="93"/>
      <c r="K21" s="92" t="str">
        <f t="shared" si="1"/>
        <v>HKDQM3H13Y</v>
      </c>
      <c r="L21" s="126" t="str">
        <v>HKDQM3H13Y=PREA</v>
      </c>
      <c r="M21" s="127" t="s">
        <v>206</v>
      </c>
      <c r="N21" s="127" t="s">
        <v>206</v>
      </c>
      <c r="O21" s="127" t="s">
        <v>206</v>
      </c>
      <c r="P21" s="127" t="s">
        <v>206</v>
      </c>
      <c r="Q21" s="90" t="e">
        <f>_xll.qlMidSafe($M21,$N21)</f>
        <v>#NUM!</v>
      </c>
      <c r="R21" s="88"/>
      <c r="S21" s="97" t="e">
        <v>#NUM!</v>
      </c>
      <c r="T21" s="88"/>
      <c r="U21" s="156" t="e">
        <v>#NUM!</v>
      </c>
      <c r="V21" s="94" t="e">
        <f>_xll.qlSimpleQuoteSetValue(E21,U21/100,ISERROR(F21))</f>
        <v>#NUM!</v>
      </c>
      <c r="W21" s="84"/>
      <c r="X21" s="116"/>
      <c r="Y21" s="117" t="e">
        <f t="shared" si="2"/>
        <v>#VALUE!</v>
      </c>
      <c r="Z21" s="116"/>
    </row>
    <row r="22" spans="1:26" x14ac:dyDescent="0.2">
      <c r="A22" s="43"/>
      <c r="B22" s="72" t="s">
        <v>33</v>
      </c>
      <c r="C22" s="9" t="s">
        <v>122</v>
      </c>
      <c r="D22" s="9" t="s">
        <v>121</v>
      </c>
      <c r="E22" s="7" t="str">
        <f t="shared" si="0"/>
        <v>HKDQM3H14Y_Quote</v>
      </c>
      <c r="F22" s="7" t="str">
        <f>_xll.qlSimpleQuote(Currency&amp;$C22&amp;$D22&amp;$B22&amp;QuoteSuffix,,RateTickValue,Permanent,Trigger,ObjectOverwrite)</f>
        <v>HKDQM3H14Y_Quote#0001</v>
      </c>
      <c r="G22" s="291" t="str">
        <f>_xll.ohRangeRetrieveError(F22)</f>
        <v/>
      </c>
      <c r="H22" s="38"/>
      <c r="J22" s="93"/>
      <c r="K22" s="92" t="str">
        <f t="shared" si="1"/>
        <v>HKDQM3H14Y</v>
      </c>
      <c r="L22" s="126" t="str">
        <v>HKDQM3H14Y=PREA</v>
      </c>
      <c r="M22" s="127" t="s">
        <v>206</v>
      </c>
      <c r="N22" s="127" t="s">
        <v>206</v>
      </c>
      <c r="O22" s="127" t="s">
        <v>206</v>
      </c>
      <c r="P22" s="127" t="s">
        <v>206</v>
      </c>
      <c r="Q22" s="90" t="e">
        <f>_xll.qlMidSafe($M22,$N22)</f>
        <v>#NUM!</v>
      </c>
      <c r="R22" s="88"/>
      <c r="S22" s="97" t="e">
        <v>#NUM!</v>
      </c>
      <c r="T22" s="88"/>
      <c r="U22" s="156" t="e">
        <v>#NUM!</v>
      </c>
      <c r="V22" s="94" t="e">
        <f>_xll.qlSimpleQuoteSetValue(E22,U22/100,ISERROR(F22))</f>
        <v>#NUM!</v>
      </c>
      <c r="W22" s="84"/>
      <c r="X22" s="116"/>
      <c r="Y22" s="117" t="e">
        <f t="shared" si="2"/>
        <v>#VALUE!</v>
      </c>
      <c r="Z22" s="116"/>
    </row>
    <row r="23" spans="1:26" x14ac:dyDescent="0.2">
      <c r="A23" s="43"/>
      <c r="B23" s="72" t="s">
        <v>32</v>
      </c>
      <c r="C23" s="9" t="s">
        <v>122</v>
      </c>
      <c r="D23" s="9" t="s">
        <v>121</v>
      </c>
      <c r="E23" s="7" t="str">
        <f t="shared" si="0"/>
        <v>HKDQM3H15Y_Quote</v>
      </c>
      <c r="F23" s="7" t="str">
        <f>_xll.qlSimpleQuote(Currency&amp;$C23&amp;$D23&amp;$B23&amp;QuoteSuffix,,RateTickValue,Permanent,Trigger,ObjectOverwrite)</f>
        <v>HKDQM3H15Y_Quote#0001</v>
      </c>
      <c r="G23" s="291" t="str">
        <f>_xll.ohRangeRetrieveError(F23)</f>
        <v/>
      </c>
      <c r="H23" s="38"/>
      <c r="J23" s="93"/>
      <c r="K23" s="92" t="str">
        <f t="shared" si="1"/>
        <v>HKDQM3H15Y</v>
      </c>
      <c r="L23" s="126" t="str">
        <v>HKDQM3H15Y=PREA</v>
      </c>
      <c r="M23" s="127">
        <v>2.75</v>
      </c>
      <c r="N23" s="127">
        <v>2.85</v>
      </c>
      <c r="O23" s="127">
        <v>0</v>
      </c>
      <c r="P23" s="127">
        <v>0</v>
      </c>
      <c r="Q23" s="90">
        <f>_xll.qlMidSafe($M23,$N23)</f>
        <v>2.8</v>
      </c>
      <c r="R23" s="88"/>
      <c r="S23" s="97">
        <v>2.84</v>
      </c>
      <c r="T23" s="88"/>
      <c r="U23" s="156">
        <v>2.8</v>
      </c>
      <c r="V23" s="94" t="e">
        <f>_xll.qlSimpleQuoteSetValue(E23,U23/100,ISERROR(F23))</f>
        <v>#N/A</v>
      </c>
      <c r="W23" s="84"/>
      <c r="X23" s="116"/>
      <c r="Y23" s="117">
        <f t="shared" si="2"/>
        <v>1.0000000000000052E-3</v>
      </c>
      <c r="Z23" s="116"/>
    </row>
    <row r="24" spans="1:26" x14ac:dyDescent="0.2">
      <c r="A24" s="43"/>
      <c r="B24" s="72" t="s">
        <v>31</v>
      </c>
      <c r="C24" s="9" t="s">
        <v>122</v>
      </c>
      <c r="D24" s="9" t="s">
        <v>121</v>
      </c>
      <c r="E24" s="7" t="str">
        <f t="shared" si="0"/>
        <v>HKDQM3H16Y_Quote</v>
      </c>
      <c r="F24" s="7" t="str">
        <f>_xll.qlSimpleQuote(Currency&amp;$C24&amp;$D24&amp;$B24&amp;QuoteSuffix,,RateTickValue,Permanent,Trigger,ObjectOverwrite)</f>
        <v>HKDQM3H16Y_Quote#0001</v>
      </c>
      <c r="G24" s="291" t="str">
        <f>_xll.ohRangeRetrieveError(F24)</f>
        <v/>
      </c>
      <c r="H24" s="38"/>
      <c r="J24" s="93"/>
      <c r="K24" s="92" t="str">
        <f t="shared" si="1"/>
        <v>HKDQM3H16Y</v>
      </c>
      <c r="L24" s="126" t="str">
        <v>HKDQM3H16Y=PREA</v>
      </c>
      <c r="M24" s="127" t="s">
        <v>206</v>
      </c>
      <c r="N24" s="127" t="s">
        <v>206</v>
      </c>
      <c r="O24" s="127" t="s">
        <v>206</v>
      </c>
      <c r="P24" s="127" t="s">
        <v>206</v>
      </c>
      <c r="Q24" s="90" t="e">
        <f>_xll.qlMidSafe($M24,$N24)</f>
        <v>#NUM!</v>
      </c>
      <c r="R24" s="88"/>
      <c r="S24" s="97" t="e">
        <v>#NUM!</v>
      </c>
      <c r="T24" s="88"/>
      <c r="U24" s="156" t="e">
        <v>#NUM!</v>
      </c>
      <c r="V24" s="94" t="e">
        <f>_xll.qlSimpleQuoteSetValue(E24,U24/100,ISERROR(F24))</f>
        <v>#NUM!</v>
      </c>
      <c r="W24" s="84"/>
      <c r="X24" s="116"/>
      <c r="Y24" s="117" t="e">
        <f t="shared" si="2"/>
        <v>#VALUE!</v>
      </c>
      <c r="Z24" s="116"/>
    </row>
    <row r="25" spans="1:26" x14ac:dyDescent="0.2">
      <c r="A25" s="43"/>
      <c r="B25" s="72" t="s">
        <v>30</v>
      </c>
      <c r="C25" s="9" t="s">
        <v>122</v>
      </c>
      <c r="D25" s="9" t="s">
        <v>121</v>
      </c>
      <c r="E25" s="7" t="str">
        <f t="shared" si="0"/>
        <v>HKDQM3H17Y_Quote</v>
      </c>
      <c r="F25" s="7" t="str">
        <f>_xll.qlSimpleQuote(Currency&amp;$C25&amp;$D25&amp;$B25&amp;QuoteSuffix,,RateTickValue,Permanent,Trigger,ObjectOverwrite)</f>
        <v>HKDQM3H17Y_Quote#0001</v>
      </c>
      <c r="G25" s="291" t="str">
        <f>_xll.ohRangeRetrieveError(F25)</f>
        <v/>
      </c>
      <c r="H25" s="38"/>
      <c r="J25" s="93"/>
      <c r="K25" s="92" t="str">
        <f t="shared" si="1"/>
        <v>HKDQM3H17Y</v>
      </c>
      <c r="L25" s="126" t="str">
        <v>HKDQM3H17Y=PREA</v>
      </c>
      <c r="M25" s="127" t="s">
        <v>206</v>
      </c>
      <c r="N25" s="127" t="s">
        <v>206</v>
      </c>
      <c r="O25" s="127" t="s">
        <v>206</v>
      </c>
      <c r="P25" s="127" t="s">
        <v>206</v>
      </c>
      <c r="Q25" s="90" t="e">
        <f>_xll.qlMidSafe($M25,$N25)</f>
        <v>#NUM!</v>
      </c>
      <c r="R25" s="88"/>
      <c r="S25" s="97" t="e">
        <v>#NUM!</v>
      </c>
      <c r="T25" s="88"/>
      <c r="U25" s="156" t="e">
        <v>#NUM!</v>
      </c>
      <c r="V25" s="94" t="e">
        <f>_xll.qlSimpleQuoteSetValue(E25,U25/100,ISERROR(F25))</f>
        <v>#NUM!</v>
      </c>
      <c r="W25" s="84"/>
      <c r="X25" s="116"/>
      <c r="Y25" s="117" t="e">
        <f t="shared" si="2"/>
        <v>#VALUE!</v>
      </c>
      <c r="Z25" s="116"/>
    </row>
    <row r="26" spans="1:26" x14ac:dyDescent="0.2">
      <c r="A26" s="43"/>
      <c r="B26" s="72" t="s">
        <v>29</v>
      </c>
      <c r="C26" s="9" t="s">
        <v>122</v>
      </c>
      <c r="D26" s="9" t="s">
        <v>121</v>
      </c>
      <c r="E26" s="7" t="str">
        <f t="shared" si="0"/>
        <v>HKDQM3H18Y_Quote</v>
      </c>
      <c r="F26" s="7" t="str">
        <f>_xll.qlSimpleQuote(Currency&amp;$C26&amp;$D26&amp;$B26&amp;QuoteSuffix,,RateTickValue,Permanent,Trigger,ObjectOverwrite)</f>
        <v>HKDQM3H18Y_Quote#0001</v>
      </c>
      <c r="G26" s="291" t="str">
        <f>_xll.ohRangeRetrieveError(F26)</f>
        <v/>
      </c>
      <c r="H26" s="38"/>
      <c r="J26" s="93"/>
      <c r="K26" s="92" t="str">
        <f t="shared" si="1"/>
        <v>HKDQM3H18Y</v>
      </c>
      <c r="L26" s="126" t="str">
        <v>HKDQM3H18Y=PREA</v>
      </c>
      <c r="M26" s="127" t="s">
        <v>206</v>
      </c>
      <c r="N26" s="127" t="s">
        <v>206</v>
      </c>
      <c r="O26" s="127" t="s">
        <v>206</v>
      </c>
      <c r="P26" s="127" t="s">
        <v>206</v>
      </c>
      <c r="Q26" s="90" t="e">
        <f>_xll.qlMidSafe($M26,$N26)</f>
        <v>#NUM!</v>
      </c>
      <c r="R26" s="88"/>
      <c r="S26" s="97" t="e">
        <v>#NUM!</v>
      </c>
      <c r="T26" s="88"/>
      <c r="U26" s="156" t="e">
        <v>#NUM!</v>
      </c>
      <c r="V26" s="94" t="e">
        <f>_xll.qlSimpleQuoteSetValue(E26,U26/100,ISERROR(F26))</f>
        <v>#NUM!</v>
      </c>
      <c r="W26" s="84"/>
      <c r="X26" s="116"/>
      <c r="Y26" s="117" t="e">
        <f t="shared" si="2"/>
        <v>#VALUE!</v>
      </c>
      <c r="Z26" s="116"/>
    </row>
    <row r="27" spans="1:26" x14ac:dyDescent="0.2">
      <c r="A27" s="43"/>
      <c r="B27" s="72" t="s">
        <v>28</v>
      </c>
      <c r="C27" s="9" t="s">
        <v>122</v>
      </c>
      <c r="D27" s="9" t="s">
        <v>121</v>
      </c>
      <c r="E27" s="7" t="str">
        <f t="shared" si="0"/>
        <v>HKDQM3H19Y_Quote</v>
      </c>
      <c r="F27" s="7" t="str">
        <f>_xll.qlSimpleQuote(Currency&amp;$C27&amp;$D27&amp;$B27&amp;QuoteSuffix,,RateTickValue,Permanent,Trigger,ObjectOverwrite)</f>
        <v>HKDQM3H19Y_Quote#0001</v>
      </c>
      <c r="G27" s="291" t="str">
        <f>_xll.ohRangeRetrieveError(F27)</f>
        <v/>
      </c>
      <c r="H27" s="38"/>
      <c r="J27" s="93"/>
      <c r="K27" s="92" t="str">
        <f t="shared" si="1"/>
        <v>HKDQM3H19Y</v>
      </c>
      <c r="L27" s="126" t="str">
        <v>HKDQM3H19Y=PREA</v>
      </c>
      <c r="M27" s="127" t="s">
        <v>206</v>
      </c>
      <c r="N27" s="127" t="s">
        <v>206</v>
      </c>
      <c r="O27" s="127" t="s">
        <v>206</v>
      </c>
      <c r="P27" s="127" t="s">
        <v>206</v>
      </c>
      <c r="Q27" s="90" t="e">
        <f>_xll.qlMidSafe($M27,$N27)</f>
        <v>#NUM!</v>
      </c>
      <c r="R27" s="88"/>
      <c r="S27" s="97" t="e">
        <v>#NUM!</v>
      </c>
      <c r="T27" s="88"/>
      <c r="U27" s="156" t="e">
        <v>#NUM!</v>
      </c>
      <c r="V27" s="94" t="e">
        <f>_xll.qlSimpleQuoteSetValue(E27,U27/100,ISERROR(F27))</f>
        <v>#NUM!</v>
      </c>
      <c r="W27" s="84"/>
      <c r="X27" s="116"/>
      <c r="Y27" s="117" t="e">
        <f t="shared" si="2"/>
        <v>#VALUE!</v>
      </c>
      <c r="Z27" s="116"/>
    </row>
    <row r="28" spans="1:26" x14ac:dyDescent="0.2">
      <c r="A28" s="43"/>
      <c r="B28" s="72" t="s">
        <v>27</v>
      </c>
      <c r="C28" s="9" t="s">
        <v>122</v>
      </c>
      <c r="D28" s="9" t="s">
        <v>121</v>
      </c>
      <c r="E28" s="7" t="str">
        <f t="shared" si="0"/>
        <v>HKDQM3H20Y_Quote</v>
      </c>
      <c r="F28" s="7" t="str">
        <f>_xll.qlSimpleQuote(Currency&amp;$C28&amp;$D28&amp;$B28&amp;QuoteSuffix,,RateTickValue,Permanent,Trigger,ObjectOverwrite)</f>
        <v>HKDQM3H20Y_Quote#0001</v>
      </c>
      <c r="G28" s="291" t="str">
        <f>_xll.ohRangeRetrieveError(F28)</f>
        <v/>
      </c>
      <c r="H28" s="38"/>
      <c r="J28" s="93"/>
      <c r="K28" s="92" t="str">
        <f t="shared" si="1"/>
        <v>HKDQM3H20Y</v>
      </c>
      <c r="L28" s="126" t="str">
        <v>HKDQM3H20Y=PREA</v>
      </c>
      <c r="M28" s="127" t="s">
        <v>206</v>
      </c>
      <c r="N28" s="127" t="s">
        <v>206</v>
      </c>
      <c r="O28" s="127" t="s">
        <v>206</v>
      </c>
      <c r="P28" s="127" t="s">
        <v>206</v>
      </c>
      <c r="Q28" s="90" t="e">
        <f>_xll.qlMidSafe($M28,$N28)</f>
        <v>#NUM!</v>
      </c>
      <c r="R28" s="88"/>
      <c r="S28" s="97" t="e">
        <v>#NUM!</v>
      </c>
      <c r="T28" s="88"/>
      <c r="U28" s="156" t="e">
        <v>#NUM!</v>
      </c>
      <c r="V28" s="94" t="e">
        <f>_xll.qlSimpleQuoteSetValue(E28,U28/100,ISERROR(F28))</f>
        <v>#NUM!</v>
      </c>
      <c r="W28" s="84"/>
      <c r="X28" s="116"/>
      <c r="Y28" s="117" t="e">
        <f t="shared" si="2"/>
        <v>#VALUE!</v>
      </c>
      <c r="Z28" s="116"/>
    </row>
    <row r="29" spans="1:26" x14ac:dyDescent="0.2">
      <c r="A29" s="43"/>
      <c r="B29" s="72"/>
      <c r="C29" s="9"/>
      <c r="D29" s="9"/>
      <c r="E29" s="7"/>
      <c r="F29" s="7"/>
      <c r="G29" s="291"/>
      <c r="H29" s="38"/>
      <c r="J29" s="93"/>
      <c r="K29" s="92"/>
      <c r="L29" s="126" t="str">
        <v>=PREA</v>
      </c>
      <c r="M29" s="127" t="s">
        <v>206</v>
      </c>
      <c r="N29" s="127" t="s">
        <v>206</v>
      </c>
      <c r="O29" s="127" t="s">
        <v>206</v>
      </c>
      <c r="P29" s="127" t="s">
        <v>206</v>
      </c>
      <c r="Q29" s="90"/>
      <c r="R29" s="88"/>
      <c r="S29" s="97">
        <v>0</v>
      </c>
      <c r="T29" s="88"/>
      <c r="U29" s="156">
        <v>0</v>
      </c>
      <c r="V29" s="94"/>
      <c r="W29" s="84"/>
      <c r="X29" s="116"/>
      <c r="Y29" s="117" t="e">
        <f t="shared" si="2"/>
        <v>#VALUE!</v>
      </c>
      <c r="Z29" s="116"/>
    </row>
    <row r="30" spans="1:26" x14ac:dyDescent="0.2">
      <c r="A30" s="43"/>
      <c r="B30" s="72"/>
      <c r="C30" s="9"/>
      <c r="D30" s="9"/>
      <c r="E30" s="7"/>
      <c r="F30" s="7"/>
      <c r="G30" s="291"/>
      <c r="H30" s="38"/>
      <c r="J30" s="93"/>
      <c r="K30" s="92"/>
      <c r="L30" s="126" t="str">
        <v>=PREA</v>
      </c>
      <c r="M30" s="127" t="s">
        <v>206</v>
      </c>
      <c r="N30" s="127" t="s">
        <v>206</v>
      </c>
      <c r="O30" s="127" t="s">
        <v>206</v>
      </c>
      <c r="P30" s="127" t="s">
        <v>206</v>
      </c>
      <c r="Q30" s="90"/>
      <c r="R30" s="88"/>
      <c r="S30" s="97">
        <v>0</v>
      </c>
      <c r="T30" s="88"/>
      <c r="U30" s="156">
        <v>0</v>
      </c>
      <c r="V30" s="94"/>
      <c r="W30" s="84"/>
      <c r="X30" s="116"/>
      <c r="Y30" s="117" t="e">
        <f t="shared" si="2"/>
        <v>#VALUE!</v>
      </c>
      <c r="Z30" s="116"/>
    </row>
    <row r="31" spans="1:26" x14ac:dyDescent="0.2">
      <c r="A31" s="43"/>
      <c r="B31" s="72"/>
      <c r="C31" s="9"/>
      <c r="D31" s="9"/>
      <c r="E31" s="7"/>
      <c r="F31" s="7"/>
      <c r="G31" s="291"/>
      <c r="H31" s="38"/>
      <c r="J31" s="93"/>
      <c r="K31" s="92"/>
      <c r="L31" s="126" t="str">
        <v>=PREA</v>
      </c>
      <c r="M31" s="127" t="s">
        <v>206</v>
      </c>
      <c r="N31" s="127" t="s">
        <v>206</v>
      </c>
      <c r="O31" s="127" t="s">
        <v>206</v>
      </c>
      <c r="P31" s="127" t="s">
        <v>206</v>
      </c>
      <c r="Q31" s="90"/>
      <c r="R31" s="88"/>
      <c r="S31" s="97">
        <v>0</v>
      </c>
      <c r="T31" s="88"/>
      <c r="U31" s="156">
        <v>0</v>
      </c>
      <c r="V31" s="94"/>
      <c r="W31" s="84"/>
      <c r="X31" s="116"/>
      <c r="Y31" s="117" t="e">
        <f t="shared" si="2"/>
        <v>#VALUE!</v>
      </c>
      <c r="Z31" s="116"/>
    </row>
    <row r="32" spans="1:26" x14ac:dyDescent="0.2">
      <c r="A32" s="43"/>
      <c r="B32" s="72"/>
      <c r="C32" s="9"/>
      <c r="D32" s="9"/>
      <c r="E32" s="7"/>
      <c r="F32" s="7"/>
      <c r="G32" s="291"/>
      <c r="H32" s="38"/>
      <c r="J32" s="93"/>
      <c r="K32" s="192"/>
      <c r="L32" s="132" t="str">
        <v>=PREA</v>
      </c>
      <c r="M32" s="133" t="s">
        <v>206</v>
      </c>
      <c r="N32" s="133" t="s">
        <v>206</v>
      </c>
      <c r="O32" s="133" t="s">
        <v>206</v>
      </c>
      <c r="P32" s="133" t="s">
        <v>206</v>
      </c>
      <c r="Q32" s="131"/>
      <c r="R32" s="88"/>
      <c r="S32" s="89">
        <v>0</v>
      </c>
      <c r="T32" s="88"/>
      <c r="U32" s="149">
        <v>0</v>
      </c>
      <c r="V32" s="85"/>
      <c r="W32" s="84"/>
      <c r="X32" s="116"/>
      <c r="Y32" s="117" t="e">
        <f t="shared" si="2"/>
        <v>#VALUE!</v>
      </c>
      <c r="Z32" s="116"/>
    </row>
    <row r="33" spans="1:26" ht="12" thickBot="1" x14ac:dyDescent="0.25">
      <c r="A33" s="37"/>
      <c r="B33" s="36"/>
      <c r="C33" s="36"/>
      <c r="D33" s="36"/>
      <c r="E33" s="36"/>
      <c r="F33" s="35"/>
      <c r="G33" s="35"/>
      <c r="H33" s="34"/>
      <c r="J33" s="191"/>
      <c r="K33" s="81"/>
      <c r="L33" s="81"/>
      <c r="M33" s="81"/>
      <c r="N33" s="81"/>
      <c r="O33" s="81"/>
      <c r="P33" s="81"/>
      <c r="Q33" s="81"/>
      <c r="R33" s="190"/>
      <c r="S33" s="190"/>
      <c r="T33" s="190"/>
      <c r="U33" s="190"/>
      <c r="V33" s="190"/>
      <c r="W33" s="183"/>
      <c r="X33" s="116"/>
      <c r="Y33" s="116"/>
      <c r="Z33" s="116"/>
    </row>
    <row r="34" spans="1:26" x14ac:dyDescent="0.2"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290"/>
      <c r="W34" s="116"/>
      <c r="X34" s="116"/>
      <c r="Y34" s="116"/>
      <c r="Z34" s="116"/>
    </row>
  </sheetData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44"/>
  <sheetViews>
    <sheetView topLeftCell="O1" workbookViewId="0"/>
  </sheetViews>
  <sheetFormatPr defaultRowHeight="11.25" x14ac:dyDescent="0.2"/>
  <cols>
    <col min="1" max="1" width="2.7109375" style="79" customWidth="1"/>
    <col min="2" max="2" width="7.7109375" style="79" bestFit="1" customWidth="1"/>
    <col min="3" max="4" width="2.7109375" style="79" bestFit="1" customWidth="1"/>
    <col min="5" max="5" width="17.85546875" style="79" bestFit="1" customWidth="1"/>
    <col min="6" max="6" width="21.5703125" style="1" bestFit="1" customWidth="1"/>
    <col min="7" max="7" width="38.28515625" style="79" customWidth="1"/>
    <col min="8" max="9" width="2.7109375" style="79" customWidth="1"/>
    <col min="10" max="10" width="5" style="79" bestFit="1" customWidth="1"/>
    <col min="11" max="11" width="3" style="79" bestFit="1" customWidth="1"/>
    <col min="12" max="12" width="3.140625" style="79" bestFit="1" customWidth="1"/>
    <col min="13" max="13" width="2.7109375" style="79" customWidth="1"/>
    <col min="14" max="17" width="9.140625" style="79"/>
    <col min="18" max="18" width="12.85546875" style="79" bestFit="1" customWidth="1"/>
    <col min="19" max="19" width="16.28515625" style="79" bestFit="1" customWidth="1"/>
    <col min="20" max="21" width="9.140625" style="79"/>
    <col min="22" max="22" width="11" style="79" bestFit="1" customWidth="1"/>
    <col min="23" max="24" width="9.140625" style="79"/>
    <col min="25" max="25" width="2.7109375" style="79" customWidth="1"/>
    <col min="26" max="26" width="9.140625" style="79"/>
    <col min="27" max="27" width="2.7109375" style="79" customWidth="1"/>
    <col min="28" max="28" width="15.42578125" style="79" bestFit="1" customWidth="1"/>
    <col min="29" max="29" width="9.85546875" style="79" bestFit="1" customWidth="1"/>
    <col min="30" max="30" width="9.140625" style="79"/>
    <col min="31" max="32" width="2.7109375" style="79" customWidth="1"/>
    <col min="33" max="33" width="5" style="79" bestFit="1" customWidth="1"/>
    <col min="34" max="34" width="3" style="79" bestFit="1" customWidth="1"/>
    <col min="35" max="35" width="3.140625" style="79" bestFit="1" customWidth="1"/>
    <col min="36" max="16384" width="9.140625" style="79"/>
  </cols>
  <sheetData>
    <row r="1" spans="1:36" x14ac:dyDescent="0.2">
      <c r="A1" s="79" t="s">
        <v>178</v>
      </c>
      <c r="N1" s="147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2"/>
      <c r="AF1" s="116"/>
      <c r="AG1" s="116"/>
      <c r="AH1" s="116"/>
      <c r="AI1" s="116"/>
      <c r="AJ1" s="116"/>
    </row>
    <row r="2" spans="1:36" x14ac:dyDescent="0.2">
      <c r="N2" s="111"/>
      <c r="O2" s="88"/>
      <c r="P2" s="88"/>
      <c r="Q2" s="88"/>
      <c r="R2" s="88"/>
      <c r="S2" s="110" t="s">
        <v>149</v>
      </c>
      <c r="T2" s="88"/>
      <c r="U2" s="88"/>
      <c r="V2" s="88"/>
      <c r="W2" s="88"/>
      <c r="X2" s="146"/>
      <c r="Y2" s="88"/>
      <c r="Z2" s="88"/>
      <c r="AA2" s="88"/>
      <c r="AB2" s="201" t="s">
        <v>141</v>
      </c>
      <c r="AC2" s="110" t="s">
        <v>2</v>
      </c>
      <c r="AD2" s="146"/>
      <c r="AE2" s="109"/>
      <c r="AF2" s="116"/>
      <c r="AG2" s="116"/>
      <c r="AH2" s="116"/>
      <c r="AI2" s="116"/>
      <c r="AJ2" s="116"/>
    </row>
    <row r="3" spans="1:36" x14ac:dyDescent="0.2">
      <c r="A3" s="28"/>
      <c r="B3" s="27"/>
      <c r="C3" s="27"/>
      <c r="D3" s="27"/>
      <c r="E3" s="25"/>
      <c r="F3" s="26"/>
      <c r="G3" s="25"/>
      <c r="H3" s="24"/>
      <c r="N3" s="93"/>
      <c r="O3" s="88"/>
      <c r="P3" s="146"/>
      <c r="Q3" s="146"/>
      <c r="R3" s="146"/>
      <c r="S3" s="146" t="e">
        <f>_xll.qlInterpolation(,InterpolationType,_xll.ohFilter(N5:N42,W5:W42),_xll.ohFilter(V5:V42,W5:W42))</f>
        <v>#NUM!</v>
      </c>
      <c r="T3" s="146"/>
      <c r="U3" s="146"/>
      <c r="V3" s="146"/>
      <c r="W3" s="146"/>
      <c r="X3" s="146"/>
      <c r="Y3" s="88"/>
      <c r="Z3" s="88"/>
      <c r="AA3" s="88"/>
      <c r="AB3" s="146"/>
      <c r="AC3" s="146"/>
      <c r="AD3" s="107">
        <f>_xll.ohTrigger(AD5:AD42)</f>
        <v>3</v>
      </c>
      <c r="AE3" s="84"/>
      <c r="AF3" s="116"/>
      <c r="AG3" s="116"/>
      <c r="AH3" s="116"/>
      <c r="AI3" s="116"/>
      <c r="AJ3" s="116"/>
    </row>
    <row r="4" spans="1:36" ht="23.25" thickBot="1" x14ac:dyDescent="0.25">
      <c r="A4" s="11"/>
      <c r="B4" s="22" t="s">
        <v>61</v>
      </c>
      <c r="C4" s="23"/>
      <c r="D4" s="22"/>
      <c r="E4" s="287" t="str">
        <f>Currency&amp;"_010_Sw"&amp;$C$6&amp;$D$6&amp;".xml"</f>
        <v>HKD_010_Sw1L6L.xml</v>
      </c>
      <c r="F4" s="288">
        <f ca="1">IF(Serialize,_xll.ohObjectSave(F5:F42,SerializationPath&amp;E4,FileOverwrite,,Serialize),"---")</f>
        <v>38</v>
      </c>
      <c r="G4" s="289" t="str">
        <f ca="1">_xll.ohRangeRetrieveError(F4)</f>
        <v/>
      </c>
      <c r="H4" s="226" t="s">
        <v>181</v>
      </c>
      <c r="N4" s="93"/>
      <c r="O4" s="189"/>
      <c r="P4" s="143"/>
      <c r="Q4" s="143"/>
      <c r="R4" s="143"/>
      <c r="S4" s="106" t="str">
        <f>_xll.RData(S5:S42,T4:U4,,ReutersRtMode,,T5)</f>
        <v>Updated at 12:25:54</v>
      </c>
      <c r="T4" s="142" t="s">
        <v>160</v>
      </c>
      <c r="U4" s="142" t="s">
        <v>145</v>
      </c>
      <c r="V4" s="142" t="s">
        <v>164</v>
      </c>
      <c r="W4" s="142"/>
      <c r="X4" s="102" t="s">
        <v>163</v>
      </c>
      <c r="Y4" s="88"/>
      <c r="Z4" s="104" t="s">
        <v>139</v>
      </c>
      <c r="AA4" s="88"/>
      <c r="AB4" s="103" t="s">
        <v>138</v>
      </c>
      <c r="AC4" s="188" t="s">
        <v>137</v>
      </c>
      <c r="AD4" s="187" t="s">
        <v>136</v>
      </c>
      <c r="AE4" s="84"/>
      <c r="AF4" s="116"/>
      <c r="AG4" s="116"/>
      <c r="AH4" s="116"/>
      <c r="AI4" s="116"/>
      <c r="AJ4" s="116"/>
    </row>
    <row r="5" spans="1:36" x14ac:dyDescent="0.2">
      <c r="A5" s="11"/>
      <c r="B5" s="21" t="s">
        <v>60</v>
      </c>
      <c r="C5" s="9" t="str">
        <f>VLOOKUP(Currency,$J$10:$L$14,2)</f>
        <v>1L</v>
      </c>
      <c r="D5" s="8" t="str">
        <f>VLOOKUP(Currency,$J$10:$L$14,3)</f>
        <v>6L</v>
      </c>
      <c r="E5" s="7" t="str">
        <f t="shared" ref="E5:E42" si="0">IF(ISBLANK(C5),"#",Currency&amp;$C5&amp;$D5&amp;$B5&amp;QuoteSuffix)</f>
        <v>HKD1L6L6M_Quote</v>
      </c>
      <c r="F5" s="7" t="str">
        <f>_xll.qlSimpleQuote(E5,,RateTickValue,Permanent,Trigger,ObjectOverwrite)</f>
        <v>HKD1L6L6M_Quote#0001</v>
      </c>
      <c r="G5" s="289" t="str">
        <f>_xll.ohRangeRetrieveError(F5)</f>
        <v/>
      </c>
      <c r="H5" s="6"/>
      <c r="N5" s="200">
        <v>0.5</v>
      </c>
      <c r="O5" s="129" t="s">
        <v>60</v>
      </c>
      <c r="P5" s="128" t="str">
        <f t="array" ref="P5:P42">VLOOKUP(Currency,Conventions,2)</f>
        <v>1L</v>
      </c>
      <c r="Q5" s="128" t="str">
        <f t="array" ref="Q5:Q42">VLOOKUP(Currency,Conventions,3)</f>
        <v>6L</v>
      </c>
      <c r="R5" s="126" t="str">
        <f t="shared" ref="R5:R42" si="1">Currency&amp;$P5&amp;$Q5&amp;$O5</f>
        <v>HKD1L6L6M</v>
      </c>
      <c r="S5" s="91" t="str">
        <f t="array" ref="S5:S42">Instruments&amp;"="&amp;VLOOKUP(Contributor,ContributorTable,2,FALSE)</f>
        <v>HKD1L6L6M=ICAP</v>
      </c>
      <c r="T5" s="199" t="s">
        <v>206</v>
      </c>
      <c r="U5" s="199" t="s">
        <v>206</v>
      </c>
      <c r="V5" s="199" t="e">
        <f>_xll.qlMidEquivalent(T5,U5)</f>
        <v>#NUM!</v>
      </c>
      <c r="W5" s="95" t="b">
        <f t="shared" ref="W5:W42" si="2">IF(ISNUMBER(V5),TRUE,FALSE)</f>
        <v>0</v>
      </c>
      <c r="X5" s="198" t="e">
        <f t="array" ref="X5:X42">_xll.qlInterpolationInterpolate(S3,N5:N42)</f>
        <v>#VALUE!</v>
      </c>
      <c r="Y5" s="88"/>
      <c r="Z5" s="197" t="e">
        <v>#VALUE!</v>
      </c>
      <c r="AA5" s="88"/>
      <c r="AB5" s="96" t="str">
        <f t="shared" ref="AB5:AB42" si="3">$R5&amp;$AC$2</f>
        <v>HKD1L6L6M_Quote</v>
      </c>
      <c r="AC5" s="196" t="e">
        <f t="array" ref="AC5:AC42">QuoteLive</f>
        <v>#VALUE!</v>
      </c>
      <c r="AD5" s="94" t="e">
        <f>_xll.qlSimpleQuoteSetValue($AB5,ROUND($AC5/10000,6),Trigger)</f>
        <v>#NUM!</v>
      </c>
      <c r="AE5" s="84"/>
      <c r="AF5" s="116"/>
      <c r="AG5" s="182" t="s">
        <v>54</v>
      </c>
      <c r="AH5" s="195" t="s">
        <v>41</v>
      </c>
      <c r="AI5" s="194" t="s">
        <v>45</v>
      </c>
      <c r="AJ5" s="116"/>
    </row>
    <row r="6" spans="1:36" x14ac:dyDescent="0.2">
      <c r="A6" s="11"/>
      <c r="B6" s="21" t="s">
        <v>59</v>
      </c>
      <c r="C6" s="9" t="str">
        <f t="shared" ref="C6:C42" si="4">C5</f>
        <v>1L</v>
      </c>
      <c r="D6" s="8" t="str">
        <f t="shared" ref="D6:D42" si="5">D5</f>
        <v>6L</v>
      </c>
      <c r="E6" s="7" t="str">
        <f t="shared" si="0"/>
        <v>HKD1L6L1Y_Quote</v>
      </c>
      <c r="F6" s="7" t="str">
        <f>_xll.qlSimpleQuote(E6,,RateTickValue,Permanent,Trigger,ObjectOverwrite)</f>
        <v>HKD1L6L1Y_Quote#0001</v>
      </c>
      <c r="G6" s="289" t="str">
        <f>_xll.ohRangeRetrieveError(F6)</f>
        <v/>
      </c>
      <c r="H6" s="6"/>
      <c r="N6" s="200">
        <v>1</v>
      </c>
      <c r="O6" s="129" t="s">
        <v>59</v>
      </c>
      <c r="P6" s="128" t="str">
        <v>1L</v>
      </c>
      <c r="Q6" s="128" t="str">
        <v>6L</v>
      </c>
      <c r="R6" s="126" t="str">
        <f t="shared" si="1"/>
        <v>HKD1L6L1Y</v>
      </c>
      <c r="S6" s="91" t="str">
        <v>HKD1L6L1Y=ICAP</v>
      </c>
      <c r="T6" s="199" t="s">
        <v>206</v>
      </c>
      <c r="U6" s="199" t="s">
        <v>206</v>
      </c>
      <c r="V6" s="199" t="e">
        <f>_xll.qlMidEquivalent(T6,U6)</f>
        <v>#NUM!</v>
      </c>
      <c r="W6" s="95" t="b">
        <f t="shared" si="2"/>
        <v>0</v>
      </c>
      <c r="X6" s="198" t="e">
        <v>#VALUE!</v>
      </c>
      <c r="Y6" s="88"/>
      <c r="Z6" s="197" t="e">
        <v>#VALUE!</v>
      </c>
      <c r="AA6" s="88"/>
      <c r="AB6" s="96" t="str">
        <f t="shared" si="3"/>
        <v>HKD1L6L1Y_Quote</v>
      </c>
      <c r="AC6" s="196" t="e">
        <v>#VALUE!</v>
      </c>
      <c r="AD6" s="94" t="e">
        <f>_xll.qlSimpleQuoteSetValue($AB6,ROUND($AC6/10000,6),Trigger)</f>
        <v>#NUM!</v>
      </c>
      <c r="AE6" s="84"/>
      <c r="AF6" s="116"/>
      <c r="AG6" s="165" t="s">
        <v>52</v>
      </c>
      <c r="AH6" s="115" t="s">
        <v>51</v>
      </c>
      <c r="AI6" s="164" t="s">
        <v>50</v>
      </c>
      <c r="AJ6" s="116"/>
    </row>
    <row r="7" spans="1:36" x14ac:dyDescent="0.2">
      <c r="A7" s="11"/>
      <c r="B7" s="21" t="s">
        <v>58</v>
      </c>
      <c r="C7" s="9" t="str">
        <f t="shared" si="4"/>
        <v>1L</v>
      </c>
      <c r="D7" s="8" t="str">
        <f t="shared" si="5"/>
        <v>6L</v>
      </c>
      <c r="E7" s="7" t="str">
        <f t="shared" si="0"/>
        <v>HKD1L6L15M_Quote</v>
      </c>
      <c r="F7" s="7" t="str">
        <f>_xll.qlSimpleQuote(E7,,RateTickValue,Permanent,Trigger,ObjectOverwrite)</f>
        <v>HKD1L6L15M_Quote#0001</v>
      </c>
      <c r="G7" s="289" t="str">
        <f>_xll.ohRangeRetrieveError(F7)</f>
        <v/>
      </c>
      <c r="H7" s="6"/>
      <c r="N7" s="200">
        <v>1.25</v>
      </c>
      <c r="O7" s="129" t="s">
        <v>58</v>
      </c>
      <c r="P7" s="128" t="str">
        <v>1L</v>
      </c>
      <c r="Q7" s="128" t="str">
        <v>6L</v>
      </c>
      <c r="R7" s="126" t="str">
        <f t="shared" si="1"/>
        <v>HKD1L6L15M</v>
      </c>
      <c r="S7" s="91" t="str">
        <v>HKD1L6L15M=ICAP</v>
      </c>
      <c r="T7" s="199" t="s">
        <v>206</v>
      </c>
      <c r="U7" s="199" t="s">
        <v>206</v>
      </c>
      <c r="V7" s="199" t="e">
        <f>_xll.qlMidEquivalent(T7,U7)</f>
        <v>#NUM!</v>
      </c>
      <c r="W7" s="95" t="b">
        <f t="shared" si="2"/>
        <v>0</v>
      </c>
      <c r="X7" s="198" t="e">
        <v>#VALUE!</v>
      </c>
      <c r="Y7" s="88"/>
      <c r="Z7" s="197" t="e">
        <v>#VALUE!</v>
      </c>
      <c r="AA7" s="88"/>
      <c r="AB7" s="96" t="str">
        <f t="shared" si="3"/>
        <v>HKD1L6L15M_Quote</v>
      </c>
      <c r="AC7" s="196" t="e">
        <v>#VALUE!</v>
      </c>
      <c r="AD7" s="94" t="e">
        <f>_xll.qlSimpleQuoteSetValue($AB7,ROUND($AC7/10000,6),Trigger)</f>
        <v>#NUM!</v>
      </c>
      <c r="AE7" s="84"/>
      <c r="AF7" s="116"/>
      <c r="AG7" s="165" t="s">
        <v>48</v>
      </c>
      <c r="AH7" s="115" t="s">
        <v>41</v>
      </c>
      <c r="AI7" s="164" t="s">
        <v>45</v>
      </c>
      <c r="AJ7" s="116"/>
    </row>
    <row r="8" spans="1:36" x14ac:dyDescent="0.2">
      <c r="A8" s="11"/>
      <c r="B8" s="21" t="s">
        <v>57</v>
      </c>
      <c r="C8" s="9" t="str">
        <f t="shared" si="4"/>
        <v>1L</v>
      </c>
      <c r="D8" s="8" t="str">
        <f t="shared" si="5"/>
        <v>6L</v>
      </c>
      <c r="E8" s="7" t="str">
        <f t="shared" si="0"/>
        <v>HKD1L6L18M_Quote</v>
      </c>
      <c r="F8" s="7" t="str">
        <f>_xll.qlSimpleQuote(E8,,RateTickValue,Permanent,Trigger,ObjectOverwrite)</f>
        <v>HKD1L6L18M_Quote#0001</v>
      </c>
      <c r="G8" s="289" t="str">
        <f>_xll.ohRangeRetrieveError(F8)</f>
        <v/>
      </c>
      <c r="H8" s="6"/>
      <c r="N8" s="200">
        <v>1.5</v>
      </c>
      <c r="O8" s="129" t="s">
        <v>57</v>
      </c>
      <c r="P8" s="128" t="str">
        <v>1L</v>
      </c>
      <c r="Q8" s="128" t="str">
        <v>6L</v>
      </c>
      <c r="R8" s="126" t="str">
        <f t="shared" si="1"/>
        <v>HKD1L6L18M</v>
      </c>
      <c r="S8" s="91" t="str">
        <v>HKD1L6L18M=ICAP</v>
      </c>
      <c r="T8" s="199" t="s">
        <v>206</v>
      </c>
      <c r="U8" s="199" t="s">
        <v>206</v>
      </c>
      <c r="V8" s="199" t="e">
        <f>_xll.qlMidEquivalent(T8,U8)</f>
        <v>#NUM!</v>
      </c>
      <c r="W8" s="95" t="b">
        <f t="shared" si="2"/>
        <v>0</v>
      </c>
      <c r="X8" s="198" t="e">
        <v>#VALUE!</v>
      </c>
      <c r="Y8" s="88"/>
      <c r="Z8" s="197" t="e">
        <v>#VALUE!</v>
      </c>
      <c r="AA8" s="88"/>
      <c r="AB8" s="96" t="str">
        <f t="shared" si="3"/>
        <v>HKD1L6L18M_Quote</v>
      </c>
      <c r="AC8" s="196" t="e">
        <v>#VALUE!</v>
      </c>
      <c r="AD8" s="94" t="e">
        <f>_xll.qlSimpleQuoteSetValue($AB8,ROUND($AC8/10000,6),Trigger)</f>
        <v>#NUM!</v>
      </c>
      <c r="AE8" s="84"/>
      <c r="AF8" s="116"/>
      <c r="AG8" s="165" t="s">
        <v>46</v>
      </c>
      <c r="AH8" s="115" t="s">
        <v>41</v>
      </c>
      <c r="AI8" s="164" t="s">
        <v>45</v>
      </c>
      <c r="AJ8" s="116"/>
    </row>
    <row r="9" spans="1:36" ht="12" thickBot="1" x14ac:dyDescent="0.25">
      <c r="A9" s="11"/>
      <c r="B9" s="21" t="s">
        <v>56</v>
      </c>
      <c r="C9" s="9" t="str">
        <f t="shared" si="4"/>
        <v>1L</v>
      </c>
      <c r="D9" s="8" t="str">
        <f t="shared" si="5"/>
        <v>6L</v>
      </c>
      <c r="E9" s="7" t="str">
        <f t="shared" si="0"/>
        <v>HKD1L6L21M_Quote</v>
      </c>
      <c r="F9" s="7" t="str">
        <f>_xll.qlSimpleQuote(E9,,RateTickValue,Permanent,Trigger,ObjectOverwrite)</f>
        <v>HKD1L6L21M_Quote#0001</v>
      </c>
      <c r="G9" s="289" t="str">
        <f>_xll.ohRangeRetrieveError(F9)</f>
        <v/>
      </c>
      <c r="H9" s="6"/>
      <c r="N9" s="200">
        <v>1.75</v>
      </c>
      <c r="O9" s="129" t="s">
        <v>56</v>
      </c>
      <c r="P9" s="128" t="str">
        <v>1L</v>
      </c>
      <c r="Q9" s="128" t="str">
        <v>6L</v>
      </c>
      <c r="R9" s="126" t="str">
        <f t="shared" si="1"/>
        <v>HKD1L6L21M</v>
      </c>
      <c r="S9" s="91" t="str">
        <v>HKD1L6L21M=ICAP</v>
      </c>
      <c r="T9" s="199" t="s">
        <v>206</v>
      </c>
      <c r="U9" s="199" t="s">
        <v>206</v>
      </c>
      <c r="V9" s="199" t="e">
        <f>_xll.qlMidEquivalent(T9,U9)</f>
        <v>#NUM!</v>
      </c>
      <c r="W9" s="95" t="b">
        <f t="shared" si="2"/>
        <v>0</v>
      </c>
      <c r="X9" s="198" t="e">
        <v>#VALUE!</v>
      </c>
      <c r="Y9" s="88"/>
      <c r="Z9" s="197" t="e">
        <v>#VALUE!</v>
      </c>
      <c r="AA9" s="88"/>
      <c r="AB9" s="96" t="str">
        <f t="shared" si="3"/>
        <v>HKD1L6L21M_Quote</v>
      </c>
      <c r="AC9" s="196" t="e">
        <v>#VALUE!</v>
      </c>
      <c r="AD9" s="94" t="e">
        <f>_xll.qlSimpleQuoteSetValue($AB9,ROUND($AC9/10000,6),Trigger)</f>
        <v>#NUM!</v>
      </c>
      <c r="AE9" s="84"/>
      <c r="AF9" s="116"/>
      <c r="AG9" s="163" t="s">
        <v>43</v>
      </c>
      <c r="AH9" s="193" t="s">
        <v>42</v>
      </c>
      <c r="AI9" s="162" t="s">
        <v>41</v>
      </c>
      <c r="AJ9" s="116"/>
    </row>
    <row r="10" spans="1:36" x14ac:dyDescent="0.2">
      <c r="A10" s="11"/>
      <c r="B10" s="10" t="s">
        <v>55</v>
      </c>
      <c r="C10" s="9" t="str">
        <f t="shared" si="4"/>
        <v>1L</v>
      </c>
      <c r="D10" s="8" t="str">
        <f t="shared" si="5"/>
        <v>6L</v>
      </c>
      <c r="E10" s="7" t="str">
        <f t="shared" si="0"/>
        <v>HKD1L6L2Y_Quote</v>
      </c>
      <c r="F10" s="7" t="str">
        <f>_xll.qlSimpleQuote(E10,,RateTickValue,Permanent,Trigger,ObjectOverwrite)</f>
        <v>HKD1L6L2Y_Quote#0001</v>
      </c>
      <c r="G10" s="289" t="str">
        <f>_xll.ohRangeRetrieveError(F10)</f>
        <v/>
      </c>
      <c r="H10" s="6"/>
      <c r="J10" s="20" t="s">
        <v>54</v>
      </c>
      <c r="K10" s="19" t="s">
        <v>41</v>
      </c>
      <c r="L10" s="18" t="s">
        <v>45</v>
      </c>
      <c r="N10" s="93">
        <v>2</v>
      </c>
      <c r="O10" s="129" t="s">
        <v>55</v>
      </c>
      <c r="P10" s="128" t="str">
        <v>1L</v>
      </c>
      <c r="Q10" s="128" t="str">
        <v>6L</v>
      </c>
      <c r="R10" s="126" t="str">
        <f t="shared" si="1"/>
        <v>HKD1L6L2Y</v>
      </c>
      <c r="S10" s="91" t="str">
        <v>HKD1L6L2Y=ICAP</v>
      </c>
      <c r="T10" s="199" t="s">
        <v>206</v>
      </c>
      <c r="U10" s="199" t="s">
        <v>206</v>
      </c>
      <c r="V10" s="199" t="e">
        <f>_xll.qlMidEquivalent(T10,U10)</f>
        <v>#NUM!</v>
      </c>
      <c r="W10" s="95" t="b">
        <f t="shared" si="2"/>
        <v>0</v>
      </c>
      <c r="X10" s="198" t="e">
        <v>#VALUE!</v>
      </c>
      <c r="Y10" s="88"/>
      <c r="Z10" s="197" t="e">
        <v>#VALUE!</v>
      </c>
      <c r="AA10" s="88"/>
      <c r="AB10" s="96" t="str">
        <f t="shared" si="3"/>
        <v>HKD1L6L2Y_Quote</v>
      </c>
      <c r="AC10" s="196" t="e">
        <v>#VALUE!</v>
      </c>
      <c r="AD10" s="94" t="e">
        <f>_xll.qlSimpleQuoteSetValue($AB10,ROUND($AC10/10000,6),Trigger)</f>
        <v>#NUM!</v>
      </c>
      <c r="AE10" s="84"/>
      <c r="AF10" s="116"/>
      <c r="AG10" s="116"/>
      <c r="AH10" s="116"/>
      <c r="AI10" s="116"/>
      <c r="AJ10" s="116"/>
    </row>
    <row r="11" spans="1:36" x14ac:dyDescent="0.2">
      <c r="A11" s="11"/>
      <c r="B11" s="10" t="s">
        <v>53</v>
      </c>
      <c r="C11" s="9" t="str">
        <f t="shared" si="4"/>
        <v>1L</v>
      </c>
      <c r="D11" s="8" t="str">
        <f t="shared" si="5"/>
        <v>6L</v>
      </c>
      <c r="E11" s="7" t="str">
        <f t="shared" si="0"/>
        <v>HKD1L6L3Y_Quote</v>
      </c>
      <c r="F11" s="7" t="str">
        <f>_xll.qlSimpleQuote(E11,,RateTickValue,Permanent,Trigger,ObjectOverwrite)</f>
        <v>HKD1L6L3Y_Quote#0001</v>
      </c>
      <c r="G11" s="289" t="str">
        <f>_xll.ohRangeRetrieveError(F11)</f>
        <v/>
      </c>
      <c r="H11" s="6"/>
      <c r="J11" s="17" t="s">
        <v>52</v>
      </c>
      <c r="K11" s="16" t="s">
        <v>51</v>
      </c>
      <c r="L11" s="15" t="s">
        <v>50</v>
      </c>
      <c r="N11" s="93">
        <v>3</v>
      </c>
      <c r="O11" s="129" t="s">
        <v>53</v>
      </c>
      <c r="P11" s="128" t="str">
        <v>1L</v>
      </c>
      <c r="Q11" s="128" t="str">
        <v>6L</v>
      </c>
      <c r="R11" s="126" t="str">
        <f t="shared" si="1"/>
        <v>HKD1L6L3Y</v>
      </c>
      <c r="S11" s="91" t="str">
        <v>HKD1L6L3Y=ICAP</v>
      </c>
      <c r="T11" s="199" t="s">
        <v>206</v>
      </c>
      <c r="U11" s="199" t="s">
        <v>206</v>
      </c>
      <c r="V11" s="199" t="e">
        <f>_xll.qlMidEquivalent(T11,U11)</f>
        <v>#NUM!</v>
      </c>
      <c r="W11" s="95" t="b">
        <f t="shared" si="2"/>
        <v>0</v>
      </c>
      <c r="X11" s="198" t="e">
        <v>#VALUE!</v>
      </c>
      <c r="Y11" s="88"/>
      <c r="Z11" s="197" t="e">
        <v>#VALUE!</v>
      </c>
      <c r="AA11" s="88"/>
      <c r="AB11" s="96" t="str">
        <f t="shared" si="3"/>
        <v>HKD1L6L3Y_Quote</v>
      </c>
      <c r="AC11" s="196" t="e">
        <v>#VALUE!</v>
      </c>
      <c r="AD11" s="94" t="e">
        <f>_xll.qlSimpleQuoteSetValue($AB11,ROUND($AC11/10000,6),Trigger)</f>
        <v>#NUM!</v>
      </c>
      <c r="AE11" s="84"/>
      <c r="AF11" s="116"/>
      <c r="AG11" s="116"/>
      <c r="AH11" s="116"/>
      <c r="AI11" s="116"/>
      <c r="AJ11" s="116"/>
    </row>
    <row r="12" spans="1:36" x14ac:dyDescent="0.2">
      <c r="A12" s="11"/>
      <c r="B12" s="10" t="s">
        <v>49</v>
      </c>
      <c r="C12" s="9" t="str">
        <f t="shared" si="4"/>
        <v>1L</v>
      </c>
      <c r="D12" s="8" t="str">
        <f t="shared" si="5"/>
        <v>6L</v>
      </c>
      <c r="E12" s="7" t="str">
        <f t="shared" si="0"/>
        <v>HKD1L6L4Y_Quote</v>
      </c>
      <c r="F12" s="7" t="str">
        <f>_xll.qlSimpleQuote(E12,,RateTickValue,Permanent,Trigger,ObjectOverwrite)</f>
        <v>HKD1L6L4Y_Quote#0001</v>
      </c>
      <c r="G12" s="289" t="str">
        <f>_xll.ohRangeRetrieveError(F12)</f>
        <v/>
      </c>
      <c r="H12" s="6"/>
      <c r="J12" s="17" t="s">
        <v>48</v>
      </c>
      <c r="K12" s="16" t="s">
        <v>41</v>
      </c>
      <c r="L12" s="15" t="s">
        <v>45</v>
      </c>
      <c r="N12" s="93">
        <v>4</v>
      </c>
      <c r="O12" s="129" t="s">
        <v>49</v>
      </c>
      <c r="P12" s="128" t="str">
        <v>1L</v>
      </c>
      <c r="Q12" s="128" t="str">
        <v>6L</v>
      </c>
      <c r="R12" s="126" t="str">
        <f t="shared" si="1"/>
        <v>HKD1L6L4Y</v>
      </c>
      <c r="S12" s="91" t="str">
        <v>HKD1L6L4Y=ICAP</v>
      </c>
      <c r="T12" s="199" t="s">
        <v>206</v>
      </c>
      <c r="U12" s="199" t="s">
        <v>206</v>
      </c>
      <c r="V12" s="199" t="e">
        <f>_xll.qlMidEquivalent(T12,U12)</f>
        <v>#NUM!</v>
      </c>
      <c r="W12" s="95" t="b">
        <f t="shared" si="2"/>
        <v>0</v>
      </c>
      <c r="X12" s="198" t="e">
        <v>#VALUE!</v>
      </c>
      <c r="Y12" s="88"/>
      <c r="Z12" s="197" t="e">
        <v>#VALUE!</v>
      </c>
      <c r="AA12" s="88"/>
      <c r="AB12" s="96" t="str">
        <f t="shared" si="3"/>
        <v>HKD1L6L4Y_Quote</v>
      </c>
      <c r="AC12" s="196" t="e">
        <v>#VALUE!</v>
      </c>
      <c r="AD12" s="94" t="e">
        <f>_xll.qlSimpleQuoteSetValue($AB12,ROUND($AC12/10000,6),Trigger)</f>
        <v>#NUM!</v>
      </c>
      <c r="AE12" s="84"/>
      <c r="AF12" s="116"/>
      <c r="AG12" s="116"/>
      <c r="AH12" s="116"/>
      <c r="AI12" s="116"/>
      <c r="AJ12" s="116"/>
    </row>
    <row r="13" spans="1:36" x14ac:dyDescent="0.2">
      <c r="A13" s="11"/>
      <c r="B13" s="10" t="s">
        <v>47</v>
      </c>
      <c r="C13" s="9" t="str">
        <f t="shared" si="4"/>
        <v>1L</v>
      </c>
      <c r="D13" s="8" t="str">
        <f t="shared" si="5"/>
        <v>6L</v>
      </c>
      <c r="E13" s="7" t="str">
        <f t="shared" si="0"/>
        <v>HKD1L6L5Y_Quote</v>
      </c>
      <c r="F13" s="7" t="str">
        <f>_xll.qlSimpleQuote(E13,,RateTickValue,Permanent,Trigger,ObjectOverwrite)</f>
        <v>HKD1L6L5Y_Quote#0001</v>
      </c>
      <c r="G13" s="289" t="str">
        <f>_xll.ohRangeRetrieveError(F13)</f>
        <v/>
      </c>
      <c r="H13" s="6"/>
      <c r="J13" s="17" t="s">
        <v>46</v>
      </c>
      <c r="K13" s="16" t="s">
        <v>41</v>
      </c>
      <c r="L13" s="15" t="s">
        <v>45</v>
      </c>
      <c r="N13" s="93">
        <v>5</v>
      </c>
      <c r="O13" s="129" t="s">
        <v>47</v>
      </c>
      <c r="P13" s="128" t="str">
        <v>1L</v>
      </c>
      <c r="Q13" s="128" t="str">
        <v>6L</v>
      </c>
      <c r="R13" s="126" t="str">
        <f t="shared" si="1"/>
        <v>HKD1L6L5Y</v>
      </c>
      <c r="S13" s="91" t="str">
        <v>HKD1L6L5Y=ICAP</v>
      </c>
      <c r="T13" s="199" t="s">
        <v>206</v>
      </c>
      <c r="U13" s="199" t="s">
        <v>206</v>
      </c>
      <c r="V13" s="199" t="e">
        <f>_xll.qlMidEquivalent(T13,U13)</f>
        <v>#NUM!</v>
      </c>
      <c r="W13" s="95" t="b">
        <f t="shared" si="2"/>
        <v>0</v>
      </c>
      <c r="X13" s="198" t="e">
        <v>#VALUE!</v>
      </c>
      <c r="Y13" s="88"/>
      <c r="Z13" s="197" t="e">
        <v>#VALUE!</v>
      </c>
      <c r="AA13" s="88"/>
      <c r="AB13" s="96" t="str">
        <f t="shared" si="3"/>
        <v>HKD1L6L5Y_Quote</v>
      </c>
      <c r="AC13" s="196" t="e">
        <v>#VALUE!</v>
      </c>
      <c r="AD13" s="94" t="e">
        <f>_xll.qlSimpleQuoteSetValue($AB13,ROUND($AC13/10000,6),Trigger)</f>
        <v>#NUM!</v>
      </c>
      <c r="AE13" s="84"/>
      <c r="AF13" s="116"/>
      <c r="AG13" s="116"/>
      <c r="AH13" s="116"/>
      <c r="AI13" s="116"/>
      <c r="AJ13" s="116"/>
    </row>
    <row r="14" spans="1:36" ht="12" thickBot="1" x14ac:dyDescent="0.25">
      <c r="A14" s="11"/>
      <c r="B14" s="10" t="s">
        <v>44</v>
      </c>
      <c r="C14" s="9" t="str">
        <f t="shared" si="4"/>
        <v>1L</v>
      </c>
      <c r="D14" s="8" t="str">
        <f t="shared" si="5"/>
        <v>6L</v>
      </c>
      <c r="E14" s="7" t="str">
        <f t="shared" si="0"/>
        <v>HKD1L6L6Y_Quote</v>
      </c>
      <c r="F14" s="7" t="str">
        <f>_xll.qlSimpleQuote(E14,,RateTickValue,Permanent,Trigger,ObjectOverwrite)</f>
        <v>HKD1L6L6Y_Quote#0001</v>
      </c>
      <c r="G14" s="289" t="str">
        <f>_xll.ohRangeRetrieveError(F14)</f>
        <v/>
      </c>
      <c r="H14" s="6"/>
      <c r="J14" s="14" t="s">
        <v>43</v>
      </c>
      <c r="K14" s="13" t="s">
        <v>42</v>
      </c>
      <c r="L14" s="12" t="s">
        <v>41</v>
      </c>
      <c r="N14" s="93">
        <v>6</v>
      </c>
      <c r="O14" s="129" t="s">
        <v>44</v>
      </c>
      <c r="P14" s="128" t="str">
        <v>1L</v>
      </c>
      <c r="Q14" s="128" t="str">
        <v>6L</v>
      </c>
      <c r="R14" s="126" t="str">
        <f t="shared" si="1"/>
        <v>HKD1L6L6Y</v>
      </c>
      <c r="S14" s="91" t="str">
        <v>HKD1L6L6Y=ICAP</v>
      </c>
      <c r="T14" s="199" t="s">
        <v>206</v>
      </c>
      <c r="U14" s="199" t="s">
        <v>206</v>
      </c>
      <c r="V14" s="199" t="e">
        <f>_xll.qlMidEquivalent(T14,U14)</f>
        <v>#NUM!</v>
      </c>
      <c r="W14" s="95" t="b">
        <f t="shared" si="2"/>
        <v>0</v>
      </c>
      <c r="X14" s="198" t="e">
        <v>#VALUE!</v>
      </c>
      <c r="Y14" s="88"/>
      <c r="Z14" s="197" t="e">
        <v>#VALUE!</v>
      </c>
      <c r="AA14" s="88"/>
      <c r="AB14" s="96" t="str">
        <f t="shared" si="3"/>
        <v>HKD1L6L6Y_Quote</v>
      </c>
      <c r="AC14" s="196" t="e">
        <v>#VALUE!</v>
      </c>
      <c r="AD14" s="94" t="e">
        <f>_xll.qlSimpleQuoteSetValue($AB14,ROUND($AC14/10000,6),Trigger)</f>
        <v>#NUM!</v>
      </c>
      <c r="AE14" s="84"/>
      <c r="AF14" s="116"/>
      <c r="AG14" s="116"/>
      <c r="AH14" s="116"/>
      <c r="AI14" s="116"/>
      <c r="AJ14" s="116"/>
    </row>
    <row r="15" spans="1:36" x14ac:dyDescent="0.2">
      <c r="A15" s="11"/>
      <c r="B15" s="10" t="s">
        <v>40</v>
      </c>
      <c r="C15" s="9" t="str">
        <f t="shared" si="4"/>
        <v>1L</v>
      </c>
      <c r="D15" s="8" t="str">
        <f t="shared" si="5"/>
        <v>6L</v>
      </c>
      <c r="E15" s="7" t="str">
        <f t="shared" si="0"/>
        <v>HKD1L6L7Y_Quote</v>
      </c>
      <c r="F15" s="7" t="str">
        <f>_xll.qlSimpleQuote(E15,,RateTickValue,Permanent,Trigger,ObjectOverwrite)</f>
        <v>HKD1L6L7Y_Quote#0001</v>
      </c>
      <c r="G15" s="289" t="str">
        <f>_xll.ohRangeRetrieveError(F15)</f>
        <v/>
      </c>
      <c r="H15" s="6"/>
      <c r="N15" s="93">
        <v>7</v>
      </c>
      <c r="O15" s="129" t="s">
        <v>40</v>
      </c>
      <c r="P15" s="128" t="str">
        <v>1L</v>
      </c>
      <c r="Q15" s="128" t="str">
        <v>6L</v>
      </c>
      <c r="R15" s="126" t="str">
        <f t="shared" si="1"/>
        <v>HKD1L6L7Y</v>
      </c>
      <c r="S15" s="91" t="str">
        <v>HKD1L6L7Y=ICAP</v>
      </c>
      <c r="T15" s="199" t="s">
        <v>206</v>
      </c>
      <c r="U15" s="199" t="s">
        <v>206</v>
      </c>
      <c r="V15" s="199" t="e">
        <f>_xll.qlMidEquivalent(T15,U15)</f>
        <v>#NUM!</v>
      </c>
      <c r="W15" s="95" t="b">
        <f t="shared" si="2"/>
        <v>0</v>
      </c>
      <c r="X15" s="198" t="e">
        <v>#VALUE!</v>
      </c>
      <c r="Y15" s="88"/>
      <c r="Z15" s="197" t="e">
        <v>#VALUE!</v>
      </c>
      <c r="AA15" s="88"/>
      <c r="AB15" s="96" t="str">
        <f t="shared" si="3"/>
        <v>HKD1L6L7Y_Quote</v>
      </c>
      <c r="AC15" s="196" t="e">
        <v>#VALUE!</v>
      </c>
      <c r="AD15" s="94" t="e">
        <f>_xll.qlSimpleQuoteSetValue($AB15,ROUND($AC15/10000,6),Trigger)</f>
        <v>#NUM!</v>
      </c>
      <c r="AE15" s="84"/>
      <c r="AF15" s="116"/>
      <c r="AG15" s="116"/>
      <c r="AH15" s="116"/>
      <c r="AI15" s="116"/>
      <c r="AJ15" s="116"/>
    </row>
    <row r="16" spans="1:36" x14ac:dyDescent="0.2">
      <c r="A16" s="11"/>
      <c r="B16" s="10" t="s">
        <v>39</v>
      </c>
      <c r="C16" s="9" t="str">
        <f t="shared" si="4"/>
        <v>1L</v>
      </c>
      <c r="D16" s="8" t="str">
        <f t="shared" si="5"/>
        <v>6L</v>
      </c>
      <c r="E16" s="7" t="str">
        <f t="shared" si="0"/>
        <v>HKD1L6L8Y_Quote</v>
      </c>
      <c r="F16" s="7" t="str">
        <f>_xll.qlSimpleQuote(E16,,RateTickValue,Permanent,Trigger,ObjectOverwrite)</f>
        <v>HKD1L6L8Y_Quote#0001</v>
      </c>
      <c r="G16" s="289" t="str">
        <f>_xll.ohRangeRetrieveError(F16)</f>
        <v/>
      </c>
      <c r="H16" s="6"/>
      <c r="N16" s="93">
        <v>8</v>
      </c>
      <c r="O16" s="129" t="s">
        <v>39</v>
      </c>
      <c r="P16" s="128" t="str">
        <v>1L</v>
      </c>
      <c r="Q16" s="128" t="str">
        <v>6L</v>
      </c>
      <c r="R16" s="126" t="str">
        <f t="shared" si="1"/>
        <v>HKD1L6L8Y</v>
      </c>
      <c r="S16" s="91" t="str">
        <v>HKD1L6L8Y=ICAP</v>
      </c>
      <c r="T16" s="199" t="s">
        <v>206</v>
      </c>
      <c r="U16" s="199" t="s">
        <v>206</v>
      </c>
      <c r="V16" s="199" t="e">
        <f>_xll.qlMidEquivalent(T16,U16)</f>
        <v>#NUM!</v>
      </c>
      <c r="W16" s="95" t="b">
        <f t="shared" si="2"/>
        <v>0</v>
      </c>
      <c r="X16" s="198" t="e">
        <v>#VALUE!</v>
      </c>
      <c r="Y16" s="88"/>
      <c r="Z16" s="197" t="e">
        <v>#VALUE!</v>
      </c>
      <c r="AA16" s="88"/>
      <c r="AB16" s="96" t="str">
        <f t="shared" si="3"/>
        <v>HKD1L6L8Y_Quote</v>
      </c>
      <c r="AC16" s="196" t="e">
        <v>#VALUE!</v>
      </c>
      <c r="AD16" s="94" t="e">
        <f>_xll.qlSimpleQuoteSetValue($AB16,ROUND($AC16/10000,6),Trigger)</f>
        <v>#NUM!</v>
      </c>
      <c r="AE16" s="84"/>
      <c r="AF16" s="116"/>
      <c r="AG16" s="116"/>
      <c r="AH16" s="116"/>
      <c r="AI16" s="116"/>
      <c r="AJ16" s="116"/>
    </row>
    <row r="17" spans="1:36" x14ac:dyDescent="0.2">
      <c r="A17" s="11"/>
      <c r="B17" s="10" t="s">
        <v>38</v>
      </c>
      <c r="C17" s="9" t="str">
        <f t="shared" si="4"/>
        <v>1L</v>
      </c>
      <c r="D17" s="8" t="str">
        <f t="shared" si="5"/>
        <v>6L</v>
      </c>
      <c r="E17" s="7" t="str">
        <f t="shared" si="0"/>
        <v>HKD1L6L9Y_Quote</v>
      </c>
      <c r="F17" s="7" t="str">
        <f>_xll.qlSimpleQuote(E17,,RateTickValue,Permanent,Trigger,ObjectOverwrite)</f>
        <v>HKD1L6L9Y_Quote#0001</v>
      </c>
      <c r="G17" s="289" t="str">
        <f>_xll.ohRangeRetrieveError(F17)</f>
        <v/>
      </c>
      <c r="H17" s="6"/>
      <c r="N17" s="93">
        <v>9</v>
      </c>
      <c r="O17" s="129" t="s">
        <v>38</v>
      </c>
      <c r="P17" s="128" t="str">
        <v>1L</v>
      </c>
      <c r="Q17" s="128" t="str">
        <v>6L</v>
      </c>
      <c r="R17" s="126" t="str">
        <f t="shared" si="1"/>
        <v>HKD1L6L9Y</v>
      </c>
      <c r="S17" s="91" t="str">
        <v>HKD1L6L9Y=ICAP</v>
      </c>
      <c r="T17" s="199" t="s">
        <v>206</v>
      </c>
      <c r="U17" s="199" t="s">
        <v>206</v>
      </c>
      <c r="V17" s="199" t="e">
        <f>_xll.qlMidEquivalent(T17,U17)</f>
        <v>#NUM!</v>
      </c>
      <c r="W17" s="95" t="b">
        <f t="shared" si="2"/>
        <v>0</v>
      </c>
      <c r="X17" s="198" t="e">
        <v>#VALUE!</v>
      </c>
      <c r="Y17" s="88"/>
      <c r="Z17" s="197" t="e">
        <v>#VALUE!</v>
      </c>
      <c r="AA17" s="88"/>
      <c r="AB17" s="96" t="str">
        <f t="shared" si="3"/>
        <v>HKD1L6L9Y_Quote</v>
      </c>
      <c r="AC17" s="196" t="e">
        <v>#VALUE!</v>
      </c>
      <c r="AD17" s="94" t="e">
        <f>_xll.qlSimpleQuoteSetValue($AB17,ROUND($AC17/10000,6),Trigger)</f>
        <v>#NUM!</v>
      </c>
      <c r="AE17" s="84"/>
      <c r="AF17" s="116"/>
      <c r="AG17" s="116"/>
      <c r="AH17" s="116"/>
      <c r="AI17" s="116"/>
      <c r="AJ17" s="116"/>
    </row>
    <row r="18" spans="1:36" x14ac:dyDescent="0.2">
      <c r="A18" s="11"/>
      <c r="B18" s="10" t="s">
        <v>37</v>
      </c>
      <c r="C18" s="9" t="str">
        <f t="shared" si="4"/>
        <v>1L</v>
      </c>
      <c r="D18" s="8" t="str">
        <f t="shared" si="5"/>
        <v>6L</v>
      </c>
      <c r="E18" s="7" t="str">
        <f t="shared" si="0"/>
        <v>HKD1L6L10Y_Quote</v>
      </c>
      <c r="F18" s="7" t="str">
        <f>_xll.qlSimpleQuote(E18,,RateTickValue,Permanent,Trigger,ObjectOverwrite)</f>
        <v>HKD1L6L10Y_Quote#0001</v>
      </c>
      <c r="G18" s="289" t="str">
        <f>_xll.ohRangeRetrieveError(F18)</f>
        <v/>
      </c>
      <c r="H18" s="6"/>
      <c r="N18" s="93">
        <v>10</v>
      </c>
      <c r="O18" s="129" t="s">
        <v>37</v>
      </c>
      <c r="P18" s="128" t="str">
        <v>1L</v>
      </c>
      <c r="Q18" s="128" t="str">
        <v>6L</v>
      </c>
      <c r="R18" s="126" t="str">
        <f t="shared" si="1"/>
        <v>HKD1L6L10Y</v>
      </c>
      <c r="S18" s="91" t="str">
        <v>HKD1L6L10Y=ICAP</v>
      </c>
      <c r="T18" s="199" t="s">
        <v>206</v>
      </c>
      <c r="U18" s="199" t="s">
        <v>206</v>
      </c>
      <c r="V18" s="199" t="e">
        <f>_xll.qlMidEquivalent(T18,U18)</f>
        <v>#NUM!</v>
      </c>
      <c r="W18" s="95" t="b">
        <f t="shared" si="2"/>
        <v>0</v>
      </c>
      <c r="X18" s="198" t="e">
        <v>#VALUE!</v>
      </c>
      <c r="Y18" s="88"/>
      <c r="Z18" s="197" t="e">
        <v>#VALUE!</v>
      </c>
      <c r="AA18" s="88"/>
      <c r="AB18" s="96" t="str">
        <f t="shared" si="3"/>
        <v>HKD1L6L10Y_Quote</v>
      </c>
      <c r="AC18" s="196" t="e">
        <v>#VALUE!</v>
      </c>
      <c r="AD18" s="94" t="e">
        <f>_xll.qlSimpleQuoteSetValue($AB18,ROUND($AC18/10000,6),Trigger)</f>
        <v>#NUM!</v>
      </c>
      <c r="AE18" s="84"/>
      <c r="AF18" s="116"/>
      <c r="AG18" s="116"/>
      <c r="AH18" s="116"/>
      <c r="AI18" s="116"/>
      <c r="AJ18" s="116"/>
    </row>
    <row r="19" spans="1:36" x14ac:dyDescent="0.2">
      <c r="A19" s="11"/>
      <c r="B19" s="10" t="s">
        <v>36</v>
      </c>
      <c r="C19" s="9" t="str">
        <f t="shared" si="4"/>
        <v>1L</v>
      </c>
      <c r="D19" s="8" t="str">
        <f t="shared" si="5"/>
        <v>6L</v>
      </c>
      <c r="E19" s="7" t="str">
        <f t="shared" si="0"/>
        <v>HKD1L6L11Y_Quote</v>
      </c>
      <c r="F19" s="7" t="str">
        <f>_xll.qlSimpleQuote(E19,,RateTickValue,Permanent,Trigger,ObjectOverwrite)</f>
        <v>HKD1L6L11Y_Quote#0001</v>
      </c>
      <c r="G19" s="289" t="str">
        <f>_xll.ohRangeRetrieveError(F19)</f>
        <v/>
      </c>
      <c r="H19" s="6"/>
      <c r="N19" s="93">
        <v>11</v>
      </c>
      <c r="O19" s="129" t="s">
        <v>36</v>
      </c>
      <c r="P19" s="128" t="str">
        <v>1L</v>
      </c>
      <c r="Q19" s="128" t="str">
        <v>6L</v>
      </c>
      <c r="R19" s="126" t="str">
        <f t="shared" si="1"/>
        <v>HKD1L6L11Y</v>
      </c>
      <c r="S19" s="91" t="str">
        <v>HKD1L6L11Y=ICAP</v>
      </c>
      <c r="T19" s="199" t="s">
        <v>206</v>
      </c>
      <c r="U19" s="199" t="s">
        <v>206</v>
      </c>
      <c r="V19" s="199" t="e">
        <f>_xll.qlMidEquivalent(T19,U19)</f>
        <v>#NUM!</v>
      </c>
      <c r="W19" s="95" t="b">
        <f t="shared" si="2"/>
        <v>0</v>
      </c>
      <c r="X19" s="198" t="e">
        <v>#VALUE!</v>
      </c>
      <c r="Y19" s="88"/>
      <c r="Z19" s="197" t="e">
        <v>#VALUE!</v>
      </c>
      <c r="AA19" s="88"/>
      <c r="AB19" s="96" t="str">
        <f t="shared" si="3"/>
        <v>HKD1L6L11Y_Quote</v>
      </c>
      <c r="AC19" s="196" t="e">
        <v>#VALUE!</v>
      </c>
      <c r="AD19" s="94" t="e">
        <f>_xll.qlSimpleQuoteSetValue($AB19,ROUND($AC19/10000,6),Trigger)</f>
        <v>#NUM!</v>
      </c>
      <c r="AE19" s="84"/>
      <c r="AF19" s="116"/>
      <c r="AG19" s="116"/>
      <c r="AH19" s="116"/>
      <c r="AI19" s="116"/>
      <c r="AJ19" s="116"/>
    </row>
    <row r="20" spans="1:36" x14ac:dyDescent="0.2">
      <c r="A20" s="11"/>
      <c r="B20" s="10" t="s">
        <v>35</v>
      </c>
      <c r="C20" s="9" t="str">
        <f t="shared" si="4"/>
        <v>1L</v>
      </c>
      <c r="D20" s="8" t="str">
        <f t="shared" si="5"/>
        <v>6L</v>
      </c>
      <c r="E20" s="7" t="str">
        <f t="shared" si="0"/>
        <v>HKD1L6L12Y_Quote</v>
      </c>
      <c r="F20" s="7" t="str">
        <f>_xll.qlSimpleQuote(E20,,RateTickValue,Permanent,Trigger,ObjectOverwrite)</f>
        <v>HKD1L6L12Y_Quote#0001</v>
      </c>
      <c r="G20" s="289" t="str">
        <f>_xll.ohRangeRetrieveError(F20)</f>
        <v/>
      </c>
      <c r="H20" s="6"/>
      <c r="N20" s="93">
        <v>12</v>
      </c>
      <c r="O20" s="129" t="s">
        <v>35</v>
      </c>
      <c r="P20" s="128" t="str">
        <v>1L</v>
      </c>
      <c r="Q20" s="128" t="str">
        <v>6L</v>
      </c>
      <c r="R20" s="126" t="str">
        <f t="shared" si="1"/>
        <v>HKD1L6L12Y</v>
      </c>
      <c r="S20" s="91" t="str">
        <v>HKD1L6L12Y=ICAP</v>
      </c>
      <c r="T20" s="199" t="s">
        <v>206</v>
      </c>
      <c r="U20" s="199" t="s">
        <v>206</v>
      </c>
      <c r="V20" s="199" t="e">
        <f>_xll.qlMidEquivalent(T20,U20)</f>
        <v>#NUM!</v>
      </c>
      <c r="W20" s="95" t="b">
        <f t="shared" si="2"/>
        <v>0</v>
      </c>
      <c r="X20" s="198" t="e">
        <v>#VALUE!</v>
      </c>
      <c r="Y20" s="88"/>
      <c r="Z20" s="197" t="e">
        <v>#VALUE!</v>
      </c>
      <c r="AA20" s="88"/>
      <c r="AB20" s="96" t="str">
        <f t="shared" si="3"/>
        <v>HKD1L6L12Y_Quote</v>
      </c>
      <c r="AC20" s="196" t="e">
        <v>#VALUE!</v>
      </c>
      <c r="AD20" s="94" t="e">
        <f>_xll.qlSimpleQuoteSetValue($AB20,ROUND($AC20/10000,6),Trigger)</f>
        <v>#NUM!</v>
      </c>
      <c r="AE20" s="84"/>
      <c r="AF20" s="116"/>
      <c r="AG20" s="116"/>
      <c r="AH20" s="116"/>
      <c r="AI20" s="116"/>
      <c r="AJ20" s="116"/>
    </row>
    <row r="21" spans="1:36" x14ac:dyDescent="0.2">
      <c r="A21" s="11"/>
      <c r="B21" s="10" t="s">
        <v>34</v>
      </c>
      <c r="C21" s="9" t="str">
        <f t="shared" si="4"/>
        <v>1L</v>
      </c>
      <c r="D21" s="8" t="str">
        <f t="shared" si="5"/>
        <v>6L</v>
      </c>
      <c r="E21" s="7" t="str">
        <f t="shared" si="0"/>
        <v>HKD1L6L13Y_Quote</v>
      </c>
      <c r="F21" s="7" t="str">
        <f>_xll.qlSimpleQuote(E21,,RateTickValue,Permanent,Trigger,ObjectOverwrite)</f>
        <v>HKD1L6L13Y_Quote#0001</v>
      </c>
      <c r="G21" s="289" t="str">
        <f>_xll.ohRangeRetrieveError(F21)</f>
        <v/>
      </c>
      <c r="H21" s="6"/>
      <c r="N21" s="93">
        <v>13</v>
      </c>
      <c r="O21" s="129" t="s">
        <v>34</v>
      </c>
      <c r="P21" s="128" t="str">
        <v>1L</v>
      </c>
      <c r="Q21" s="128" t="str">
        <v>6L</v>
      </c>
      <c r="R21" s="126" t="str">
        <f t="shared" si="1"/>
        <v>HKD1L6L13Y</v>
      </c>
      <c r="S21" s="91" t="str">
        <v>HKD1L6L13Y=ICAP</v>
      </c>
      <c r="T21" s="199" t="s">
        <v>206</v>
      </c>
      <c r="U21" s="199" t="s">
        <v>206</v>
      </c>
      <c r="V21" s="199" t="e">
        <f>_xll.qlMidEquivalent(T21,U21)</f>
        <v>#NUM!</v>
      </c>
      <c r="W21" s="95" t="b">
        <f t="shared" si="2"/>
        <v>0</v>
      </c>
      <c r="X21" s="198" t="e">
        <v>#VALUE!</v>
      </c>
      <c r="Y21" s="88"/>
      <c r="Z21" s="197" t="e">
        <v>#VALUE!</v>
      </c>
      <c r="AA21" s="88"/>
      <c r="AB21" s="96" t="str">
        <f t="shared" si="3"/>
        <v>HKD1L6L13Y_Quote</v>
      </c>
      <c r="AC21" s="196" t="e">
        <v>#VALUE!</v>
      </c>
      <c r="AD21" s="94" t="e">
        <f>_xll.qlSimpleQuoteSetValue($AB21,ROUND($AC21/10000,6),Trigger)</f>
        <v>#NUM!</v>
      </c>
      <c r="AE21" s="84"/>
      <c r="AF21" s="116"/>
      <c r="AG21" s="116"/>
      <c r="AH21" s="116"/>
      <c r="AI21" s="116"/>
      <c r="AJ21" s="116"/>
    </row>
    <row r="22" spans="1:36" x14ac:dyDescent="0.2">
      <c r="A22" s="11"/>
      <c r="B22" s="10" t="s">
        <v>33</v>
      </c>
      <c r="C22" s="9" t="str">
        <f t="shared" si="4"/>
        <v>1L</v>
      </c>
      <c r="D22" s="8" t="str">
        <f t="shared" si="5"/>
        <v>6L</v>
      </c>
      <c r="E22" s="7" t="str">
        <f t="shared" si="0"/>
        <v>HKD1L6L14Y_Quote</v>
      </c>
      <c r="F22" s="7" t="str">
        <f>_xll.qlSimpleQuote(E22,,RateTickValue,Permanent,Trigger,ObjectOverwrite)</f>
        <v>HKD1L6L14Y_Quote#0001</v>
      </c>
      <c r="G22" s="289" t="str">
        <f>_xll.ohRangeRetrieveError(F22)</f>
        <v/>
      </c>
      <c r="H22" s="6"/>
      <c r="N22" s="93">
        <v>14</v>
      </c>
      <c r="O22" s="129" t="s">
        <v>33</v>
      </c>
      <c r="P22" s="128" t="str">
        <v>1L</v>
      </c>
      <c r="Q22" s="128" t="str">
        <v>6L</v>
      </c>
      <c r="R22" s="126" t="str">
        <f t="shared" si="1"/>
        <v>HKD1L6L14Y</v>
      </c>
      <c r="S22" s="91" t="str">
        <v>HKD1L6L14Y=ICAP</v>
      </c>
      <c r="T22" s="199" t="s">
        <v>206</v>
      </c>
      <c r="U22" s="199" t="s">
        <v>206</v>
      </c>
      <c r="V22" s="199" t="e">
        <f>_xll.qlMidEquivalent(T22,U22)</f>
        <v>#NUM!</v>
      </c>
      <c r="W22" s="95" t="b">
        <f t="shared" si="2"/>
        <v>0</v>
      </c>
      <c r="X22" s="198" t="e">
        <v>#VALUE!</v>
      </c>
      <c r="Y22" s="88"/>
      <c r="Z22" s="197" t="e">
        <v>#VALUE!</v>
      </c>
      <c r="AA22" s="88"/>
      <c r="AB22" s="96" t="str">
        <f t="shared" si="3"/>
        <v>HKD1L6L14Y_Quote</v>
      </c>
      <c r="AC22" s="196" t="e">
        <v>#VALUE!</v>
      </c>
      <c r="AD22" s="94" t="e">
        <f>_xll.qlSimpleQuoteSetValue($AB22,ROUND($AC22/10000,6),Trigger)</f>
        <v>#NUM!</v>
      </c>
      <c r="AE22" s="84"/>
      <c r="AF22" s="116"/>
      <c r="AG22" s="116"/>
      <c r="AH22" s="116"/>
      <c r="AI22" s="116"/>
      <c r="AJ22" s="116"/>
    </row>
    <row r="23" spans="1:36" x14ac:dyDescent="0.2">
      <c r="A23" s="11"/>
      <c r="B23" s="10" t="s">
        <v>32</v>
      </c>
      <c r="C23" s="9" t="str">
        <f t="shared" si="4"/>
        <v>1L</v>
      </c>
      <c r="D23" s="8" t="str">
        <f t="shared" si="5"/>
        <v>6L</v>
      </c>
      <c r="E23" s="7" t="str">
        <f t="shared" si="0"/>
        <v>HKD1L6L15Y_Quote</v>
      </c>
      <c r="F23" s="7" t="str">
        <f>_xll.qlSimpleQuote(E23,,RateTickValue,Permanent,Trigger,ObjectOverwrite)</f>
        <v>HKD1L6L15Y_Quote#0001</v>
      </c>
      <c r="G23" s="289" t="str">
        <f>_xll.ohRangeRetrieveError(F23)</f>
        <v/>
      </c>
      <c r="H23" s="6"/>
      <c r="N23" s="93">
        <v>15</v>
      </c>
      <c r="O23" s="129" t="s">
        <v>32</v>
      </c>
      <c r="P23" s="128" t="str">
        <v>1L</v>
      </c>
      <c r="Q23" s="128" t="str">
        <v>6L</v>
      </c>
      <c r="R23" s="126" t="str">
        <f t="shared" si="1"/>
        <v>HKD1L6L15Y</v>
      </c>
      <c r="S23" s="91" t="str">
        <v>HKD1L6L15Y=ICAP</v>
      </c>
      <c r="T23" s="199" t="s">
        <v>206</v>
      </c>
      <c r="U23" s="199" t="s">
        <v>206</v>
      </c>
      <c r="V23" s="199" t="e">
        <f>_xll.qlMidEquivalent(T23,U23)</f>
        <v>#NUM!</v>
      </c>
      <c r="W23" s="95" t="b">
        <f t="shared" si="2"/>
        <v>0</v>
      </c>
      <c r="X23" s="198" t="e">
        <v>#VALUE!</v>
      </c>
      <c r="Y23" s="88"/>
      <c r="Z23" s="197" t="e">
        <v>#VALUE!</v>
      </c>
      <c r="AA23" s="88"/>
      <c r="AB23" s="96" t="str">
        <f t="shared" si="3"/>
        <v>HKD1L6L15Y_Quote</v>
      </c>
      <c r="AC23" s="196" t="e">
        <v>#VALUE!</v>
      </c>
      <c r="AD23" s="94" t="e">
        <f>_xll.qlSimpleQuoteSetValue($AB23,ROUND($AC23/10000,6),Trigger)</f>
        <v>#NUM!</v>
      </c>
      <c r="AE23" s="84"/>
      <c r="AF23" s="116"/>
      <c r="AG23" s="116"/>
      <c r="AH23" s="116"/>
      <c r="AI23" s="116"/>
      <c r="AJ23" s="116"/>
    </row>
    <row r="24" spans="1:36" x14ac:dyDescent="0.2">
      <c r="A24" s="11"/>
      <c r="B24" s="10" t="s">
        <v>31</v>
      </c>
      <c r="C24" s="9" t="str">
        <f t="shared" si="4"/>
        <v>1L</v>
      </c>
      <c r="D24" s="8" t="str">
        <f t="shared" si="5"/>
        <v>6L</v>
      </c>
      <c r="E24" s="7" t="str">
        <f t="shared" si="0"/>
        <v>HKD1L6L16Y_Quote</v>
      </c>
      <c r="F24" s="7" t="str">
        <f>_xll.qlSimpleQuote(E24,,RateTickValue,Permanent,Trigger,ObjectOverwrite)</f>
        <v>HKD1L6L16Y_Quote#0001</v>
      </c>
      <c r="G24" s="289" t="str">
        <f>_xll.ohRangeRetrieveError(F24)</f>
        <v/>
      </c>
      <c r="H24" s="6"/>
      <c r="N24" s="93">
        <v>16</v>
      </c>
      <c r="O24" s="129" t="s">
        <v>31</v>
      </c>
      <c r="P24" s="128" t="str">
        <v>1L</v>
      </c>
      <c r="Q24" s="128" t="str">
        <v>6L</v>
      </c>
      <c r="R24" s="126" t="str">
        <f t="shared" si="1"/>
        <v>HKD1L6L16Y</v>
      </c>
      <c r="S24" s="91" t="str">
        <v>HKD1L6L16Y=ICAP</v>
      </c>
      <c r="T24" s="199" t="s">
        <v>206</v>
      </c>
      <c r="U24" s="199" t="s">
        <v>206</v>
      </c>
      <c r="V24" s="199" t="e">
        <f>_xll.qlMidEquivalent(T24,U24)</f>
        <v>#NUM!</v>
      </c>
      <c r="W24" s="95" t="b">
        <f t="shared" si="2"/>
        <v>0</v>
      </c>
      <c r="X24" s="198" t="e">
        <v>#VALUE!</v>
      </c>
      <c r="Y24" s="88"/>
      <c r="Z24" s="197" t="e">
        <v>#VALUE!</v>
      </c>
      <c r="AA24" s="88"/>
      <c r="AB24" s="96" t="str">
        <f t="shared" si="3"/>
        <v>HKD1L6L16Y_Quote</v>
      </c>
      <c r="AC24" s="196" t="e">
        <v>#VALUE!</v>
      </c>
      <c r="AD24" s="94" t="e">
        <f>_xll.qlSimpleQuoteSetValue($AB24,ROUND($AC24/10000,6),Trigger)</f>
        <v>#NUM!</v>
      </c>
      <c r="AE24" s="84"/>
      <c r="AF24" s="116"/>
      <c r="AG24" s="116"/>
      <c r="AH24" s="116"/>
      <c r="AI24" s="116"/>
      <c r="AJ24" s="116"/>
    </row>
    <row r="25" spans="1:36" x14ac:dyDescent="0.2">
      <c r="A25" s="11"/>
      <c r="B25" s="10" t="s">
        <v>30</v>
      </c>
      <c r="C25" s="9" t="str">
        <f t="shared" si="4"/>
        <v>1L</v>
      </c>
      <c r="D25" s="8" t="str">
        <f t="shared" si="5"/>
        <v>6L</v>
      </c>
      <c r="E25" s="7" t="str">
        <f t="shared" si="0"/>
        <v>HKD1L6L17Y_Quote</v>
      </c>
      <c r="F25" s="7" t="str">
        <f>_xll.qlSimpleQuote(E25,,RateTickValue,Permanent,Trigger,ObjectOverwrite)</f>
        <v>HKD1L6L17Y_Quote#0001</v>
      </c>
      <c r="G25" s="289" t="str">
        <f>_xll.ohRangeRetrieveError(F25)</f>
        <v/>
      </c>
      <c r="H25" s="6"/>
      <c r="N25" s="93">
        <v>17</v>
      </c>
      <c r="O25" s="129" t="s">
        <v>30</v>
      </c>
      <c r="P25" s="128" t="str">
        <v>1L</v>
      </c>
      <c r="Q25" s="128" t="str">
        <v>6L</v>
      </c>
      <c r="R25" s="126" t="str">
        <f t="shared" si="1"/>
        <v>HKD1L6L17Y</v>
      </c>
      <c r="S25" s="91" t="str">
        <v>HKD1L6L17Y=ICAP</v>
      </c>
      <c r="T25" s="199" t="s">
        <v>206</v>
      </c>
      <c r="U25" s="199" t="s">
        <v>206</v>
      </c>
      <c r="V25" s="199" t="e">
        <f>_xll.qlMidEquivalent(T25,U25)</f>
        <v>#NUM!</v>
      </c>
      <c r="W25" s="95" t="b">
        <f t="shared" si="2"/>
        <v>0</v>
      </c>
      <c r="X25" s="198" t="e">
        <v>#VALUE!</v>
      </c>
      <c r="Y25" s="88"/>
      <c r="Z25" s="197" t="e">
        <v>#VALUE!</v>
      </c>
      <c r="AA25" s="88"/>
      <c r="AB25" s="96" t="str">
        <f t="shared" si="3"/>
        <v>HKD1L6L17Y_Quote</v>
      </c>
      <c r="AC25" s="196" t="e">
        <v>#VALUE!</v>
      </c>
      <c r="AD25" s="94" t="e">
        <f>_xll.qlSimpleQuoteSetValue($AB25,ROUND($AC25/10000,6),Trigger)</f>
        <v>#NUM!</v>
      </c>
      <c r="AE25" s="84"/>
      <c r="AF25" s="116"/>
      <c r="AG25" s="116"/>
      <c r="AH25" s="116"/>
      <c r="AI25" s="116"/>
      <c r="AJ25" s="116"/>
    </row>
    <row r="26" spans="1:36" x14ac:dyDescent="0.2">
      <c r="A26" s="11"/>
      <c r="B26" s="10" t="s">
        <v>29</v>
      </c>
      <c r="C26" s="9" t="str">
        <f t="shared" si="4"/>
        <v>1L</v>
      </c>
      <c r="D26" s="8" t="str">
        <f t="shared" si="5"/>
        <v>6L</v>
      </c>
      <c r="E26" s="7" t="str">
        <f t="shared" si="0"/>
        <v>HKD1L6L18Y_Quote</v>
      </c>
      <c r="F26" s="7" t="str">
        <f>_xll.qlSimpleQuote(E26,,RateTickValue,Permanent,Trigger,ObjectOverwrite)</f>
        <v>HKD1L6L18Y_Quote#0001</v>
      </c>
      <c r="G26" s="289" t="str">
        <f>_xll.ohRangeRetrieveError(F26)</f>
        <v/>
      </c>
      <c r="H26" s="6"/>
      <c r="N26" s="93">
        <v>18</v>
      </c>
      <c r="O26" s="129" t="s">
        <v>29</v>
      </c>
      <c r="P26" s="128" t="str">
        <v>1L</v>
      </c>
      <c r="Q26" s="128" t="str">
        <v>6L</v>
      </c>
      <c r="R26" s="126" t="str">
        <f t="shared" si="1"/>
        <v>HKD1L6L18Y</v>
      </c>
      <c r="S26" s="91" t="str">
        <v>HKD1L6L18Y=ICAP</v>
      </c>
      <c r="T26" s="199" t="s">
        <v>206</v>
      </c>
      <c r="U26" s="199" t="s">
        <v>206</v>
      </c>
      <c r="V26" s="199" t="e">
        <f>_xll.qlMidEquivalent(T26,U26)</f>
        <v>#NUM!</v>
      </c>
      <c r="W26" s="95" t="b">
        <f t="shared" si="2"/>
        <v>0</v>
      </c>
      <c r="X26" s="198" t="e">
        <v>#VALUE!</v>
      </c>
      <c r="Y26" s="88"/>
      <c r="Z26" s="197" t="e">
        <v>#VALUE!</v>
      </c>
      <c r="AA26" s="88"/>
      <c r="AB26" s="96" t="str">
        <f t="shared" si="3"/>
        <v>HKD1L6L18Y_Quote</v>
      </c>
      <c r="AC26" s="196" t="e">
        <v>#VALUE!</v>
      </c>
      <c r="AD26" s="94" t="e">
        <f>_xll.qlSimpleQuoteSetValue($AB26,ROUND($AC26/10000,6),Trigger)</f>
        <v>#NUM!</v>
      </c>
      <c r="AE26" s="84"/>
      <c r="AF26" s="116"/>
      <c r="AG26" s="116"/>
      <c r="AH26" s="116"/>
      <c r="AI26" s="116"/>
      <c r="AJ26" s="116"/>
    </row>
    <row r="27" spans="1:36" x14ac:dyDescent="0.2">
      <c r="A27" s="11"/>
      <c r="B27" s="10" t="s">
        <v>28</v>
      </c>
      <c r="C27" s="9" t="str">
        <f t="shared" si="4"/>
        <v>1L</v>
      </c>
      <c r="D27" s="8" t="str">
        <f t="shared" si="5"/>
        <v>6L</v>
      </c>
      <c r="E27" s="7" t="str">
        <f t="shared" si="0"/>
        <v>HKD1L6L19Y_Quote</v>
      </c>
      <c r="F27" s="7" t="str">
        <f>_xll.qlSimpleQuote(E27,,RateTickValue,Permanent,Trigger,ObjectOverwrite)</f>
        <v>HKD1L6L19Y_Quote#0001</v>
      </c>
      <c r="G27" s="289" t="str">
        <f>_xll.ohRangeRetrieveError(F27)</f>
        <v/>
      </c>
      <c r="H27" s="6"/>
      <c r="N27" s="93">
        <v>19</v>
      </c>
      <c r="O27" s="129" t="s">
        <v>28</v>
      </c>
      <c r="P27" s="128" t="str">
        <v>1L</v>
      </c>
      <c r="Q27" s="128" t="str">
        <v>6L</v>
      </c>
      <c r="R27" s="126" t="str">
        <f t="shared" si="1"/>
        <v>HKD1L6L19Y</v>
      </c>
      <c r="S27" s="91" t="str">
        <v>HKD1L6L19Y=ICAP</v>
      </c>
      <c r="T27" s="199" t="s">
        <v>206</v>
      </c>
      <c r="U27" s="199" t="s">
        <v>206</v>
      </c>
      <c r="V27" s="199" t="e">
        <f>_xll.qlMidEquivalent(T27,U27)</f>
        <v>#NUM!</v>
      </c>
      <c r="W27" s="95" t="b">
        <f t="shared" si="2"/>
        <v>0</v>
      </c>
      <c r="X27" s="198" t="e">
        <v>#VALUE!</v>
      </c>
      <c r="Y27" s="88"/>
      <c r="Z27" s="197" t="e">
        <v>#VALUE!</v>
      </c>
      <c r="AA27" s="88"/>
      <c r="AB27" s="96" t="str">
        <f t="shared" si="3"/>
        <v>HKD1L6L19Y_Quote</v>
      </c>
      <c r="AC27" s="196" t="e">
        <v>#VALUE!</v>
      </c>
      <c r="AD27" s="94" t="e">
        <f>_xll.qlSimpleQuoteSetValue($AB27,ROUND($AC27/10000,6),Trigger)</f>
        <v>#NUM!</v>
      </c>
      <c r="AE27" s="84"/>
      <c r="AF27" s="116"/>
      <c r="AG27" s="116"/>
      <c r="AH27" s="116"/>
      <c r="AI27" s="116"/>
      <c r="AJ27" s="116"/>
    </row>
    <row r="28" spans="1:36" x14ac:dyDescent="0.2">
      <c r="A28" s="11"/>
      <c r="B28" s="10" t="s">
        <v>27</v>
      </c>
      <c r="C28" s="9" t="str">
        <f t="shared" si="4"/>
        <v>1L</v>
      </c>
      <c r="D28" s="8" t="str">
        <f t="shared" si="5"/>
        <v>6L</v>
      </c>
      <c r="E28" s="7" t="str">
        <f t="shared" si="0"/>
        <v>HKD1L6L20Y_Quote</v>
      </c>
      <c r="F28" s="7" t="str">
        <f>_xll.qlSimpleQuote(E28,,RateTickValue,Permanent,Trigger,ObjectOverwrite)</f>
        <v>HKD1L6L20Y_Quote#0001</v>
      </c>
      <c r="G28" s="289" t="str">
        <f>_xll.ohRangeRetrieveError(F28)</f>
        <v/>
      </c>
      <c r="H28" s="6"/>
      <c r="N28" s="93">
        <v>20</v>
      </c>
      <c r="O28" s="129" t="s">
        <v>27</v>
      </c>
      <c r="P28" s="128" t="str">
        <v>1L</v>
      </c>
      <c r="Q28" s="128" t="str">
        <v>6L</v>
      </c>
      <c r="R28" s="126" t="str">
        <f t="shared" si="1"/>
        <v>HKD1L6L20Y</v>
      </c>
      <c r="S28" s="91" t="str">
        <v>HKD1L6L20Y=ICAP</v>
      </c>
      <c r="T28" s="199" t="s">
        <v>206</v>
      </c>
      <c r="U28" s="199" t="s">
        <v>206</v>
      </c>
      <c r="V28" s="199" t="e">
        <f>_xll.qlMidEquivalent(T28,U28)</f>
        <v>#NUM!</v>
      </c>
      <c r="W28" s="95" t="b">
        <f t="shared" si="2"/>
        <v>0</v>
      </c>
      <c r="X28" s="198" t="e">
        <v>#VALUE!</v>
      </c>
      <c r="Y28" s="88"/>
      <c r="Z28" s="197" t="e">
        <v>#VALUE!</v>
      </c>
      <c r="AA28" s="88"/>
      <c r="AB28" s="96" t="str">
        <f t="shared" si="3"/>
        <v>HKD1L6L20Y_Quote</v>
      </c>
      <c r="AC28" s="196" t="e">
        <v>#VALUE!</v>
      </c>
      <c r="AD28" s="94" t="e">
        <f>_xll.qlSimpleQuoteSetValue($AB28,ROUND($AC28/10000,6),Trigger)</f>
        <v>#NUM!</v>
      </c>
      <c r="AE28" s="84"/>
      <c r="AF28" s="116"/>
      <c r="AG28" s="116"/>
      <c r="AH28" s="116"/>
      <c r="AI28" s="116"/>
      <c r="AJ28" s="116"/>
    </row>
    <row r="29" spans="1:36" x14ac:dyDescent="0.2">
      <c r="A29" s="11"/>
      <c r="B29" s="10" t="s">
        <v>26</v>
      </c>
      <c r="C29" s="9" t="str">
        <f t="shared" si="4"/>
        <v>1L</v>
      </c>
      <c r="D29" s="8" t="str">
        <f t="shared" si="5"/>
        <v>6L</v>
      </c>
      <c r="E29" s="7" t="str">
        <f t="shared" si="0"/>
        <v>HKD1L6L21Y_Quote</v>
      </c>
      <c r="F29" s="7" t="str">
        <f>_xll.qlSimpleQuote(E29,,RateTickValue,Permanent,Trigger,ObjectOverwrite)</f>
        <v>HKD1L6L21Y_Quote#0001</v>
      </c>
      <c r="G29" s="289" t="str">
        <f>_xll.ohRangeRetrieveError(F29)</f>
        <v/>
      </c>
      <c r="H29" s="6"/>
      <c r="N29" s="93">
        <v>21</v>
      </c>
      <c r="O29" s="129" t="s">
        <v>26</v>
      </c>
      <c r="P29" s="128" t="str">
        <v>1L</v>
      </c>
      <c r="Q29" s="128" t="str">
        <v>6L</v>
      </c>
      <c r="R29" s="126" t="str">
        <f t="shared" si="1"/>
        <v>HKD1L6L21Y</v>
      </c>
      <c r="S29" s="91" t="str">
        <v>HKD1L6L21Y=ICAP</v>
      </c>
      <c r="T29" s="199" t="s">
        <v>206</v>
      </c>
      <c r="U29" s="199" t="s">
        <v>206</v>
      </c>
      <c r="V29" s="199" t="e">
        <f>_xll.qlMidEquivalent(T29,U29)</f>
        <v>#NUM!</v>
      </c>
      <c r="W29" s="95" t="b">
        <f t="shared" si="2"/>
        <v>0</v>
      </c>
      <c r="X29" s="198" t="e">
        <v>#VALUE!</v>
      </c>
      <c r="Y29" s="88"/>
      <c r="Z29" s="197" t="e">
        <v>#VALUE!</v>
      </c>
      <c r="AA29" s="88"/>
      <c r="AB29" s="96" t="str">
        <f t="shared" si="3"/>
        <v>HKD1L6L21Y_Quote</v>
      </c>
      <c r="AC29" s="196" t="e">
        <v>#VALUE!</v>
      </c>
      <c r="AD29" s="94" t="e">
        <f>_xll.qlSimpleQuoteSetValue($AB29,ROUND($AC29/10000,6),Trigger)</f>
        <v>#NUM!</v>
      </c>
      <c r="AE29" s="84"/>
      <c r="AF29" s="116"/>
      <c r="AG29" s="116"/>
      <c r="AH29" s="116"/>
      <c r="AI29" s="116"/>
      <c r="AJ29" s="116"/>
    </row>
    <row r="30" spans="1:36" x14ac:dyDescent="0.2">
      <c r="A30" s="11"/>
      <c r="B30" s="10" t="s">
        <v>25</v>
      </c>
      <c r="C30" s="9" t="str">
        <f t="shared" si="4"/>
        <v>1L</v>
      </c>
      <c r="D30" s="8" t="str">
        <f t="shared" si="5"/>
        <v>6L</v>
      </c>
      <c r="E30" s="7" t="str">
        <f t="shared" si="0"/>
        <v>HKD1L6L22Y_Quote</v>
      </c>
      <c r="F30" s="7" t="str">
        <f>_xll.qlSimpleQuote(E30,,RateTickValue,Permanent,Trigger,ObjectOverwrite)</f>
        <v>HKD1L6L22Y_Quote#0001</v>
      </c>
      <c r="G30" s="289" t="str">
        <f>_xll.ohRangeRetrieveError(F30)</f>
        <v/>
      </c>
      <c r="H30" s="6"/>
      <c r="N30" s="93">
        <v>22</v>
      </c>
      <c r="O30" s="129" t="s">
        <v>25</v>
      </c>
      <c r="P30" s="128" t="str">
        <v>1L</v>
      </c>
      <c r="Q30" s="128" t="str">
        <v>6L</v>
      </c>
      <c r="R30" s="126" t="str">
        <f t="shared" si="1"/>
        <v>HKD1L6L22Y</v>
      </c>
      <c r="S30" s="91" t="str">
        <v>HKD1L6L22Y=ICAP</v>
      </c>
      <c r="T30" s="199" t="s">
        <v>206</v>
      </c>
      <c r="U30" s="199" t="s">
        <v>206</v>
      </c>
      <c r="V30" s="199" t="e">
        <f>_xll.qlMidEquivalent(T30,U30)</f>
        <v>#NUM!</v>
      </c>
      <c r="W30" s="95" t="b">
        <f t="shared" si="2"/>
        <v>0</v>
      </c>
      <c r="X30" s="198" t="e">
        <v>#VALUE!</v>
      </c>
      <c r="Y30" s="88"/>
      <c r="Z30" s="197" t="e">
        <v>#VALUE!</v>
      </c>
      <c r="AA30" s="88"/>
      <c r="AB30" s="96" t="str">
        <f t="shared" si="3"/>
        <v>HKD1L6L22Y_Quote</v>
      </c>
      <c r="AC30" s="196" t="e">
        <v>#VALUE!</v>
      </c>
      <c r="AD30" s="94" t="e">
        <f>_xll.qlSimpleQuoteSetValue($AB30,ROUND($AC30/10000,6),Trigger)</f>
        <v>#NUM!</v>
      </c>
      <c r="AE30" s="84"/>
      <c r="AF30" s="116"/>
      <c r="AG30" s="116"/>
      <c r="AH30" s="116"/>
      <c r="AI30" s="116"/>
      <c r="AJ30" s="116"/>
    </row>
    <row r="31" spans="1:36" x14ac:dyDescent="0.2">
      <c r="A31" s="11"/>
      <c r="B31" s="10" t="s">
        <v>24</v>
      </c>
      <c r="C31" s="9" t="str">
        <f t="shared" si="4"/>
        <v>1L</v>
      </c>
      <c r="D31" s="8" t="str">
        <f t="shared" si="5"/>
        <v>6L</v>
      </c>
      <c r="E31" s="7" t="str">
        <f t="shared" si="0"/>
        <v>HKD1L6L23Y_Quote</v>
      </c>
      <c r="F31" s="7" t="str">
        <f>_xll.qlSimpleQuote(E31,,RateTickValue,Permanent,Trigger,ObjectOverwrite)</f>
        <v>HKD1L6L23Y_Quote#0001</v>
      </c>
      <c r="G31" s="289" t="str">
        <f>_xll.ohRangeRetrieveError(F31)</f>
        <v/>
      </c>
      <c r="H31" s="6"/>
      <c r="N31" s="93">
        <v>23</v>
      </c>
      <c r="O31" s="129" t="s">
        <v>24</v>
      </c>
      <c r="P31" s="128" t="str">
        <v>1L</v>
      </c>
      <c r="Q31" s="128" t="str">
        <v>6L</v>
      </c>
      <c r="R31" s="126" t="str">
        <f t="shared" si="1"/>
        <v>HKD1L6L23Y</v>
      </c>
      <c r="S31" s="91" t="str">
        <v>HKD1L6L23Y=ICAP</v>
      </c>
      <c r="T31" s="199" t="s">
        <v>206</v>
      </c>
      <c r="U31" s="199" t="s">
        <v>206</v>
      </c>
      <c r="V31" s="199" t="e">
        <f>_xll.qlMidEquivalent(T31,U31)</f>
        <v>#NUM!</v>
      </c>
      <c r="W31" s="95" t="b">
        <f t="shared" si="2"/>
        <v>0</v>
      </c>
      <c r="X31" s="198" t="e">
        <v>#VALUE!</v>
      </c>
      <c r="Y31" s="88"/>
      <c r="Z31" s="197" t="e">
        <v>#VALUE!</v>
      </c>
      <c r="AA31" s="88"/>
      <c r="AB31" s="96" t="str">
        <f t="shared" si="3"/>
        <v>HKD1L6L23Y_Quote</v>
      </c>
      <c r="AC31" s="196" t="e">
        <v>#VALUE!</v>
      </c>
      <c r="AD31" s="94" t="e">
        <f>_xll.qlSimpleQuoteSetValue($AB31,ROUND($AC31/10000,6),Trigger)</f>
        <v>#NUM!</v>
      </c>
      <c r="AE31" s="84"/>
      <c r="AF31" s="116"/>
      <c r="AG31" s="116"/>
      <c r="AH31" s="116"/>
      <c r="AI31" s="116"/>
      <c r="AJ31" s="116"/>
    </row>
    <row r="32" spans="1:36" x14ac:dyDescent="0.2">
      <c r="A32" s="11"/>
      <c r="B32" s="10" t="s">
        <v>23</v>
      </c>
      <c r="C32" s="9" t="str">
        <f t="shared" si="4"/>
        <v>1L</v>
      </c>
      <c r="D32" s="8" t="str">
        <f t="shared" si="5"/>
        <v>6L</v>
      </c>
      <c r="E32" s="7" t="str">
        <f t="shared" si="0"/>
        <v>HKD1L6L24Y_Quote</v>
      </c>
      <c r="F32" s="7" t="str">
        <f>_xll.qlSimpleQuote(E32,,RateTickValue,Permanent,Trigger,ObjectOverwrite)</f>
        <v>HKD1L6L24Y_Quote#0001</v>
      </c>
      <c r="G32" s="289" t="str">
        <f>_xll.ohRangeRetrieveError(F32)</f>
        <v/>
      </c>
      <c r="H32" s="6"/>
      <c r="N32" s="93">
        <v>24</v>
      </c>
      <c r="O32" s="129" t="s">
        <v>23</v>
      </c>
      <c r="P32" s="128" t="str">
        <v>1L</v>
      </c>
      <c r="Q32" s="128" t="str">
        <v>6L</v>
      </c>
      <c r="R32" s="126" t="str">
        <f t="shared" si="1"/>
        <v>HKD1L6L24Y</v>
      </c>
      <c r="S32" s="91" t="str">
        <v>HKD1L6L24Y=ICAP</v>
      </c>
      <c r="T32" s="199" t="s">
        <v>206</v>
      </c>
      <c r="U32" s="199" t="s">
        <v>206</v>
      </c>
      <c r="V32" s="199" t="e">
        <f>_xll.qlMidEquivalent(T32,U32)</f>
        <v>#NUM!</v>
      </c>
      <c r="W32" s="95" t="b">
        <f t="shared" si="2"/>
        <v>0</v>
      </c>
      <c r="X32" s="198" t="e">
        <v>#VALUE!</v>
      </c>
      <c r="Y32" s="88"/>
      <c r="Z32" s="197" t="e">
        <v>#VALUE!</v>
      </c>
      <c r="AA32" s="88"/>
      <c r="AB32" s="96" t="str">
        <f t="shared" si="3"/>
        <v>HKD1L6L24Y_Quote</v>
      </c>
      <c r="AC32" s="196" t="e">
        <v>#VALUE!</v>
      </c>
      <c r="AD32" s="94" t="e">
        <f>_xll.qlSimpleQuoteSetValue($AB32,ROUND($AC32/10000,6),Trigger)</f>
        <v>#NUM!</v>
      </c>
      <c r="AE32" s="84"/>
      <c r="AF32" s="116"/>
      <c r="AG32" s="116"/>
      <c r="AH32" s="116"/>
      <c r="AI32" s="116"/>
      <c r="AJ32" s="116"/>
    </row>
    <row r="33" spans="1:36" x14ac:dyDescent="0.2">
      <c r="A33" s="11"/>
      <c r="B33" s="10" t="s">
        <v>22</v>
      </c>
      <c r="C33" s="9" t="str">
        <f t="shared" si="4"/>
        <v>1L</v>
      </c>
      <c r="D33" s="8" t="str">
        <f t="shared" si="5"/>
        <v>6L</v>
      </c>
      <c r="E33" s="7" t="str">
        <f t="shared" si="0"/>
        <v>HKD1L6L25Y_Quote</v>
      </c>
      <c r="F33" s="7" t="str">
        <f>_xll.qlSimpleQuote(E33,,RateTickValue,Permanent,Trigger,ObjectOverwrite)</f>
        <v>HKD1L6L25Y_Quote#0001</v>
      </c>
      <c r="G33" s="289" t="str">
        <f>_xll.ohRangeRetrieveError(F33)</f>
        <v/>
      </c>
      <c r="H33" s="6"/>
      <c r="N33" s="93">
        <v>25</v>
      </c>
      <c r="O33" s="129" t="s">
        <v>22</v>
      </c>
      <c r="P33" s="128" t="str">
        <v>1L</v>
      </c>
      <c r="Q33" s="128" t="str">
        <v>6L</v>
      </c>
      <c r="R33" s="126" t="str">
        <f t="shared" si="1"/>
        <v>HKD1L6L25Y</v>
      </c>
      <c r="S33" s="91" t="str">
        <v>HKD1L6L25Y=ICAP</v>
      </c>
      <c r="T33" s="199" t="s">
        <v>206</v>
      </c>
      <c r="U33" s="199" t="s">
        <v>206</v>
      </c>
      <c r="V33" s="199" t="e">
        <f>_xll.qlMidEquivalent(T33,U33)</f>
        <v>#NUM!</v>
      </c>
      <c r="W33" s="95" t="b">
        <f t="shared" si="2"/>
        <v>0</v>
      </c>
      <c r="X33" s="198" t="e">
        <v>#VALUE!</v>
      </c>
      <c r="Y33" s="88"/>
      <c r="Z33" s="197" t="e">
        <v>#VALUE!</v>
      </c>
      <c r="AA33" s="88"/>
      <c r="AB33" s="96" t="str">
        <f t="shared" si="3"/>
        <v>HKD1L6L25Y_Quote</v>
      </c>
      <c r="AC33" s="196" t="e">
        <v>#VALUE!</v>
      </c>
      <c r="AD33" s="94" t="e">
        <f>_xll.qlSimpleQuoteSetValue($AB33,ROUND($AC33/10000,6),Trigger)</f>
        <v>#NUM!</v>
      </c>
      <c r="AE33" s="84"/>
      <c r="AF33" s="116"/>
      <c r="AG33" s="116"/>
      <c r="AH33" s="116"/>
      <c r="AI33" s="116"/>
      <c r="AJ33" s="116"/>
    </row>
    <row r="34" spans="1:36" x14ac:dyDescent="0.2">
      <c r="A34" s="11"/>
      <c r="B34" s="10" t="s">
        <v>21</v>
      </c>
      <c r="C34" s="9" t="str">
        <f t="shared" si="4"/>
        <v>1L</v>
      </c>
      <c r="D34" s="8" t="str">
        <f t="shared" si="5"/>
        <v>6L</v>
      </c>
      <c r="E34" s="7" t="str">
        <f t="shared" si="0"/>
        <v>HKD1L6L26Y_Quote</v>
      </c>
      <c r="F34" s="7" t="str">
        <f>_xll.qlSimpleQuote(E34,,RateTickValue,Permanent,Trigger,ObjectOverwrite)</f>
        <v>HKD1L6L26Y_Quote#0001</v>
      </c>
      <c r="G34" s="289" t="str">
        <f>_xll.ohRangeRetrieveError(F34)</f>
        <v/>
      </c>
      <c r="H34" s="6"/>
      <c r="N34" s="93">
        <v>26</v>
      </c>
      <c r="O34" s="129" t="s">
        <v>21</v>
      </c>
      <c r="P34" s="128" t="str">
        <v>1L</v>
      </c>
      <c r="Q34" s="128" t="str">
        <v>6L</v>
      </c>
      <c r="R34" s="126" t="str">
        <f t="shared" si="1"/>
        <v>HKD1L6L26Y</v>
      </c>
      <c r="S34" s="91" t="str">
        <v>HKD1L6L26Y=ICAP</v>
      </c>
      <c r="T34" s="199" t="s">
        <v>206</v>
      </c>
      <c r="U34" s="199" t="s">
        <v>206</v>
      </c>
      <c r="V34" s="199" t="e">
        <f>_xll.qlMidEquivalent(T34,U34)</f>
        <v>#NUM!</v>
      </c>
      <c r="W34" s="95" t="b">
        <f t="shared" si="2"/>
        <v>0</v>
      </c>
      <c r="X34" s="198" t="e">
        <v>#VALUE!</v>
      </c>
      <c r="Y34" s="88"/>
      <c r="Z34" s="197" t="e">
        <v>#VALUE!</v>
      </c>
      <c r="AA34" s="88"/>
      <c r="AB34" s="96" t="str">
        <f t="shared" si="3"/>
        <v>HKD1L6L26Y_Quote</v>
      </c>
      <c r="AC34" s="196" t="e">
        <v>#VALUE!</v>
      </c>
      <c r="AD34" s="94" t="e">
        <f>_xll.qlSimpleQuoteSetValue($AB34,ROUND($AC34/10000,6),Trigger)</f>
        <v>#NUM!</v>
      </c>
      <c r="AE34" s="84"/>
      <c r="AF34" s="116"/>
      <c r="AG34" s="116"/>
      <c r="AH34" s="116"/>
      <c r="AI34" s="116"/>
      <c r="AJ34" s="116"/>
    </row>
    <row r="35" spans="1:36" x14ac:dyDescent="0.2">
      <c r="A35" s="11"/>
      <c r="B35" s="10" t="s">
        <v>20</v>
      </c>
      <c r="C35" s="9" t="str">
        <f t="shared" si="4"/>
        <v>1L</v>
      </c>
      <c r="D35" s="8" t="str">
        <f t="shared" si="5"/>
        <v>6L</v>
      </c>
      <c r="E35" s="7" t="str">
        <f t="shared" si="0"/>
        <v>HKD1L6L27Y_Quote</v>
      </c>
      <c r="F35" s="7" t="str">
        <f>_xll.qlSimpleQuote(E35,,RateTickValue,Permanent,Trigger,ObjectOverwrite)</f>
        <v>HKD1L6L27Y_Quote#0001</v>
      </c>
      <c r="G35" s="289" t="str">
        <f>_xll.ohRangeRetrieveError(F35)</f>
        <v/>
      </c>
      <c r="H35" s="6"/>
      <c r="N35" s="93">
        <v>27</v>
      </c>
      <c r="O35" s="129" t="s">
        <v>20</v>
      </c>
      <c r="P35" s="128" t="str">
        <v>1L</v>
      </c>
      <c r="Q35" s="128" t="str">
        <v>6L</v>
      </c>
      <c r="R35" s="126" t="str">
        <f t="shared" si="1"/>
        <v>HKD1L6L27Y</v>
      </c>
      <c r="S35" s="91" t="str">
        <v>HKD1L6L27Y=ICAP</v>
      </c>
      <c r="T35" s="199" t="s">
        <v>206</v>
      </c>
      <c r="U35" s="199" t="s">
        <v>206</v>
      </c>
      <c r="V35" s="199" t="e">
        <f>_xll.qlMidEquivalent(T35,U35)</f>
        <v>#NUM!</v>
      </c>
      <c r="W35" s="95" t="b">
        <f t="shared" si="2"/>
        <v>0</v>
      </c>
      <c r="X35" s="198" t="e">
        <v>#VALUE!</v>
      </c>
      <c r="Y35" s="88"/>
      <c r="Z35" s="197" t="e">
        <v>#VALUE!</v>
      </c>
      <c r="AA35" s="88"/>
      <c r="AB35" s="96" t="str">
        <f t="shared" si="3"/>
        <v>HKD1L6L27Y_Quote</v>
      </c>
      <c r="AC35" s="196" t="e">
        <v>#VALUE!</v>
      </c>
      <c r="AD35" s="94" t="e">
        <f>_xll.qlSimpleQuoteSetValue($AB35,ROUND($AC35/10000,6),Trigger)</f>
        <v>#NUM!</v>
      </c>
      <c r="AE35" s="84"/>
      <c r="AF35" s="116"/>
      <c r="AG35" s="116"/>
      <c r="AH35" s="116"/>
      <c r="AI35" s="116"/>
      <c r="AJ35" s="116"/>
    </row>
    <row r="36" spans="1:36" x14ac:dyDescent="0.2">
      <c r="A36" s="11"/>
      <c r="B36" s="10" t="s">
        <v>19</v>
      </c>
      <c r="C36" s="9" t="str">
        <f t="shared" si="4"/>
        <v>1L</v>
      </c>
      <c r="D36" s="8" t="str">
        <f t="shared" si="5"/>
        <v>6L</v>
      </c>
      <c r="E36" s="7" t="str">
        <f t="shared" si="0"/>
        <v>HKD1L6L28Y_Quote</v>
      </c>
      <c r="F36" s="7" t="str">
        <f>_xll.qlSimpleQuote(E36,,RateTickValue,Permanent,Trigger,ObjectOverwrite)</f>
        <v>HKD1L6L28Y_Quote#0001</v>
      </c>
      <c r="G36" s="289" t="str">
        <f>_xll.ohRangeRetrieveError(F36)</f>
        <v/>
      </c>
      <c r="H36" s="6"/>
      <c r="N36" s="93">
        <v>28</v>
      </c>
      <c r="O36" s="129" t="s">
        <v>19</v>
      </c>
      <c r="P36" s="128" t="str">
        <v>1L</v>
      </c>
      <c r="Q36" s="128" t="str">
        <v>6L</v>
      </c>
      <c r="R36" s="126" t="str">
        <f t="shared" si="1"/>
        <v>HKD1L6L28Y</v>
      </c>
      <c r="S36" s="91" t="str">
        <v>HKD1L6L28Y=ICAP</v>
      </c>
      <c r="T36" s="199" t="s">
        <v>206</v>
      </c>
      <c r="U36" s="199" t="s">
        <v>206</v>
      </c>
      <c r="V36" s="199" t="e">
        <f>_xll.qlMidEquivalent(T36,U36)</f>
        <v>#NUM!</v>
      </c>
      <c r="W36" s="95" t="b">
        <f t="shared" si="2"/>
        <v>0</v>
      </c>
      <c r="X36" s="198" t="e">
        <v>#VALUE!</v>
      </c>
      <c r="Y36" s="88"/>
      <c r="Z36" s="197" t="e">
        <v>#VALUE!</v>
      </c>
      <c r="AA36" s="88"/>
      <c r="AB36" s="96" t="str">
        <f t="shared" si="3"/>
        <v>HKD1L6L28Y_Quote</v>
      </c>
      <c r="AC36" s="196" t="e">
        <v>#VALUE!</v>
      </c>
      <c r="AD36" s="94" t="e">
        <f>_xll.qlSimpleQuoteSetValue($AB36,ROUND($AC36/10000,6),Trigger)</f>
        <v>#NUM!</v>
      </c>
      <c r="AE36" s="84"/>
      <c r="AF36" s="116"/>
      <c r="AG36" s="116"/>
      <c r="AH36" s="116"/>
      <c r="AI36" s="116"/>
      <c r="AJ36" s="116"/>
    </row>
    <row r="37" spans="1:36" x14ac:dyDescent="0.2">
      <c r="A37" s="11"/>
      <c r="B37" s="10" t="s">
        <v>18</v>
      </c>
      <c r="C37" s="9" t="str">
        <f t="shared" si="4"/>
        <v>1L</v>
      </c>
      <c r="D37" s="8" t="str">
        <f t="shared" si="5"/>
        <v>6L</v>
      </c>
      <c r="E37" s="7" t="str">
        <f t="shared" si="0"/>
        <v>HKD1L6L29Y_Quote</v>
      </c>
      <c r="F37" s="7" t="str">
        <f>_xll.qlSimpleQuote(E37,,RateTickValue,Permanent,Trigger,ObjectOverwrite)</f>
        <v>HKD1L6L29Y_Quote#0001</v>
      </c>
      <c r="G37" s="289" t="str">
        <f>_xll.ohRangeRetrieveError(F37)</f>
        <v/>
      </c>
      <c r="H37" s="6"/>
      <c r="N37" s="93">
        <v>29</v>
      </c>
      <c r="O37" s="129" t="s">
        <v>18</v>
      </c>
      <c r="P37" s="128" t="str">
        <v>1L</v>
      </c>
      <c r="Q37" s="128" t="str">
        <v>6L</v>
      </c>
      <c r="R37" s="126" t="str">
        <f t="shared" si="1"/>
        <v>HKD1L6L29Y</v>
      </c>
      <c r="S37" s="91" t="str">
        <v>HKD1L6L29Y=ICAP</v>
      </c>
      <c r="T37" s="199" t="s">
        <v>206</v>
      </c>
      <c r="U37" s="199" t="s">
        <v>206</v>
      </c>
      <c r="V37" s="199" t="e">
        <f>_xll.qlMidEquivalent(T37,U37)</f>
        <v>#NUM!</v>
      </c>
      <c r="W37" s="95" t="b">
        <f t="shared" si="2"/>
        <v>0</v>
      </c>
      <c r="X37" s="198" t="e">
        <v>#VALUE!</v>
      </c>
      <c r="Y37" s="88"/>
      <c r="Z37" s="197" t="e">
        <v>#VALUE!</v>
      </c>
      <c r="AA37" s="88"/>
      <c r="AB37" s="96" t="str">
        <f t="shared" si="3"/>
        <v>HKD1L6L29Y_Quote</v>
      </c>
      <c r="AC37" s="196" t="e">
        <v>#VALUE!</v>
      </c>
      <c r="AD37" s="94" t="e">
        <f>_xll.qlSimpleQuoteSetValue($AB37,ROUND($AC37/10000,6),Trigger)</f>
        <v>#NUM!</v>
      </c>
      <c r="AE37" s="84"/>
      <c r="AF37" s="116"/>
      <c r="AG37" s="116"/>
      <c r="AH37" s="116"/>
      <c r="AI37" s="116"/>
      <c r="AJ37" s="116"/>
    </row>
    <row r="38" spans="1:36" x14ac:dyDescent="0.2">
      <c r="A38" s="11"/>
      <c r="B38" s="10" t="s">
        <v>17</v>
      </c>
      <c r="C38" s="9" t="str">
        <f t="shared" si="4"/>
        <v>1L</v>
      </c>
      <c r="D38" s="8" t="str">
        <f t="shared" si="5"/>
        <v>6L</v>
      </c>
      <c r="E38" s="7" t="str">
        <f t="shared" si="0"/>
        <v>HKD1L6L30Y_Quote</v>
      </c>
      <c r="F38" s="7" t="str">
        <f>_xll.qlSimpleQuote(E38,,RateTickValue,Permanent,Trigger,ObjectOverwrite)</f>
        <v>HKD1L6L30Y_Quote#0001</v>
      </c>
      <c r="G38" s="289" t="str">
        <f>_xll.ohRangeRetrieveError(F38)</f>
        <v/>
      </c>
      <c r="H38" s="6"/>
      <c r="N38" s="93">
        <v>30</v>
      </c>
      <c r="O38" s="129" t="s">
        <v>17</v>
      </c>
      <c r="P38" s="128" t="str">
        <v>1L</v>
      </c>
      <c r="Q38" s="128" t="str">
        <v>6L</v>
      </c>
      <c r="R38" s="126" t="str">
        <f t="shared" si="1"/>
        <v>HKD1L6L30Y</v>
      </c>
      <c r="S38" s="91" t="str">
        <v>HKD1L6L30Y=ICAP</v>
      </c>
      <c r="T38" s="199" t="s">
        <v>206</v>
      </c>
      <c r="U38" s="199" t="s">
        <v>206</v>
      </c>
      <c r="V38" s="199" t="e">
        <f>_xll.qlMidEquivalent(T38,U38)</f>
        <v>#NUM!</v>
      </c>
      <c r="W38" s="95" t="b">
        <f t="shared" si="2"/>
        <v>0</v>
      </c>
      <c r="X38" s="198" t="e">
        <v>#VALUE!</v>
      </c>
      <c r="Y38" s="88"/>
      <c r="Z38" s="197" t="e">
        <v>#VALUE!</v>
      </c>
      <c r="AA38" s="88"/>
      <c r="AB38" s="96" t="str">
        <f t="shared" si="3"/>
        <v>HKD1L6L30Y_Quote</v>
      </c>
      <c r="AC38" s="196" t="e">
        <v>#VALUE!</v>
      </c>
      <c r="AD38" s="94" t="e">
        <f>_xll.qlSimpleQuoteSetValue($AB38,ROUND($AC38/10000,6),Trigger)</f>
        <v>#NUM!</v>
      </c>
      <c r="AE38" s="84"/>
      <c r="AF38" s="116"/>
      <c r="AG38" s="116"/>
      <c r="AH38" s="116"/>
      <c r="AI38" s="116"/>
      <c r="AJ38" s="116"/>
    </row>
    <row r="39" spans="1:36" x14ac:dyDescent="0.2">
      <c r="A39" s="11"/>
      <c r="B39" s="10" t="s">
        <v>16</v>
      </c>
      <c r="C39" s="9" t="str">
        <f t="shared" si="4"/>
        <v>1L</v>
      </c>
      <c r="D39" s="8" t="str">
        <f t="shared" si="5"/>
        <v>6L</v>
      </c>
      <c r="E39" s="7" t="str">
        <f t="shared" si="0"/>
        <v>HKD1L6L35Y_Quote</v>
      </c>
      <c r="F39" s="7" t="str">
        <f>_xll.qlSimpleQuote(E39,,RateTickValue,Permanent,Trigger,ObjectOverwrite)</f>
        <v>HKD1L6L35Y_Quote#0001</v>
      </c>
      <c r="G39" s="289" t="str">
        <f>_xll.ohRangeRetrieveError(F39)</f>
        <v/>
      </c>
      <c r="H39" s="6"/>
      <c r="N39" s="93">
        <v>35</v>
      </c>
      <c r="O39" s="129" t="s">
        <v>16</v>
      </c>
      <c r="P39" s="128" t="str">
        <v>1L</v>
      </c>
      <c r="Q39" s="128" t="str">
        <v>6L</v>
      </c>
      <c r="R39" s="126" t="str">
        <f t="shared" si="1"/>
        <v>HKD1L6L35Y</v>
      </c>
      <c r="S39" s="91" t="str">
        <v>HKD1L6L35Y=ICAP</v>
      </c>
      <c r="T39" s="199" t="s">
        <v>206</v>
      </c>
      <c r="U39" s="199" t="s">
        <v>206</v>
      </c>
      <c r="V39" s="199" t="e">
        <f>_xll.qlMidEquivalent(T39,U39)</f>
        <v>#NUM!</v>
      </c>
      <c r="W39" s="95" t="b">
        <f t="shared" si="2"/>
        <v>0</v>
      </c>
      <c r="X39" s="198" t="e">
        <v>#VALUE!</v>
      </c>
      <c r="Y39" s="88"/>
      <c r="Z39" s="197" t="e">
        <v>#VALUE!</v>
      </c>
      <c r="AA39" s="88"/>
      <c r="AB39" s="96" t="str">
        <f t="shared" si="3"/>
        <v>HKD1L6L35Y_Quote</v>
      </c>
      <c r="AC39" s="196" t="e">
        <v>#VALUE!</v>
      </c>
      <c r="AD39" s="94" t="e">
        <f>_xll.qlSimpleQuoteSetValue($AB39,ROUND($AC39/10000,6),Trigger)</f>
        <v>#NUM!</v>
      </c>
      <c r="AE39" s="84"/>
      <c r="AF39" s="116"/>
      <c r="AG39" s="116"/>
      <c r="AH39" s="116"/>
      <c r="AI39" s="116"/>
      <c r="AJ39" s="116"/>
    </row>
    <row r="40" spans="1:36" x14ac:dyDescent="0.2">
      <c r="A40" s="11"/>
      <c r="B40" s="10" t="s">
        <v>15</v>
      </c>
      <c r="C40" s="9" t="str">
        <f t="shared" si="4"/>
        <v>1L</v>
      </c>
      <c r="D40" s="8" t="str">
        <f t="shared" si="5"/>
        <v>6L</v>
      </c>
      <c r="E40" s="7" t="str">
        <f t="shared" si="0"/>
        <v>HKD1L6L40Y_Quote</v>
      </c>
      <c r="F40" s="7" t="str">
        <f>_xll.qlSimpleQuote(E40,,RateTickValue,Permanent,Trigger,ObjectOverwrite)</f>
        <v>HKD1L6L40Y_Quote#0001</v>
      </c>
      <c r="G40" s="289" t="str">
        <f>_xll.ohRangeRetrieveError(F40)</f>
        <v/>
      </c>
      <c r="H40" s="6"/>
      <c r="N40" s="93">
        <v>40</v>
      </c>
      <c r="O40" s="129" t="s">
        <v>15</v>
      </c>
      <c r="P40" s="128" t="str">
        <v>1L</v>
      </c>
      <c r="Q40" s="128" t="str">
        <v>6L</v>
      </c>
      <c r="R40" s="126" t="str">
        <f t="shared" si="1"/>
        <v>HKD1L6L40Y</v>
      </c>
      <c r="S40" s="91" t="str">
        <v>HKD1L6L40Y=ICAP</v>
      </c>
      <c r="T40" s="199" t="s">
        <v>206</v>
      </c>
      <c r="U40" s="199" t="s">
        <v>206</v>
      </c>
      <c r="V40" s="199" t="e">
        <f>_xll.qlMidEquivalent(T40,U40)</f>
        <v>#NUM!</v>
      </c>
      <c r="W40" s="95" t="b">
        <f t="shared" si="2"/>
        <v>0</v>
      </c>
      <c r="X40" s="198" t="e">
        <v>#VALUE!</v>
      </c>
      <c r="Y40" s="88"/>
      <c r="Z40" s="197" t="e">
        <v>#VALUE!</v>
      </c>
      <c r="AA40" s="88"/>
      <c r="AB40" s="96" t="str">
        <f t="shared" si="3"/>
        <v>HKD1L6L40Y_Quote</v>
      </c>
      <c r="AC40" s="196" t="e">
        <v>#VALUE!</v>
      </c>
      <c r="AD40" s="94" t="e">
        <f>_xll.qlSimpleQuoteSetValue($AB40,ROUND($AC40/10000,6),Trigger)</f>
        <v>#NUM!</v>
      </c>
      <c r="AE40" s="84"/>
      <c r="AF40" s="116"/>
      <c r="AG40" s="116"/>
      <c r="AH40" s="116"/>
      <c r="AI40" s="116"/>
      <c r="AJ40" s="116"/>
    </row>
    <row r="41" spans="1:36" x14ac:dyDescent="0.2">
      <c r="A41" s="11"/>
      <c r="B41" s="10" t="s">
        <v>14</v>
      </c>
      <c r="C41" s="9" t="str">
        <f t="shared" si="4"/>
        <v>1L</v>
      </c>
      <c r="D41" s="8" t="str">
        <f t="shared" si="5"/>
        <v>6L</v>
      </c>
      <c r="E41" s="7" t="str">
        <f t="shared" si="0"/>
        <v>HKD1L6L50Y_Quote</v>
      </c>
      <c r="F41" s="7" t="str">
        <f>_xll.qlSimpleQuote(E41,,RateTickValue,Permanent,Trigger,ObjectOverwrite)</f>
        <v>HKD1L6L50Y_Quote#0001</v>
      </c>
      <c r="G41" s="289" t="str">
        <f>_xll.ohRangeRetrieveError(F41)</f>
        <v/>
      </c>
      <c r="H41" s="6"/>
      <c r="N41" s="93">
        <v>50</v>
      </c>
      <c r="O41" s="129" t="s">
        <v>14</v>
      </c>
      <c r="P41" s="128" t="str">
        <v>1L</v>
      </c>
      <c r="Q41" s="128" t="str">
        <v>6L</v>
      </c>
      <c r="R41" s="126" t="str">
        <f t="shared" si="1"/>
        <v>HKD1L6L50Y</v>
      </c>
      <c r="S41" s="91" t="str">
        <v>HKD1L6L50Y=ICAP</v>
      </c>
      <c r="T41" s="199" t="s">
        <v>206</v>
      </c>
      <c r="U41" s="199" t="s">
        <v>206</v>
      </c>
      <c r="V41" s="199" t="e">
        <f>_xll.qlMidEquivalent(T41,U41)</f>
        <v>#NUM!</v>
      </c>
      <c r="W41" s="95" t="b">
        <f t="shared" si="2"/>
        <v>0</v>
      </c>
      <c r="X41" s="198" t="e">
        <v>#VALUE!</v>
      </c>
      <c r="Y41" s="88"/>
      <c r="Z41" s="197" t="e">
        <v>#VALUE!</v>
      </c>
      <c r="AA41" s="88"/>
      <c r="AB41" s="96" t="str">
        <f t="shared" si="3"/>
        <v>HKD1L6L50Y_Quote</v>
      </c>
      <c r="AC41" s="196" t="e">
        <v>#VALUE!</v>
      </c>
      <c r="AD41" s="94" t="e">
        <f>_xll.qlSimpleQuoteSetValue($AB41,ROUND($AC41/10000,6),Trigger)</f>
        <v>#NUM!</v>
      </c>
      <c r="AE41" s="84"/>
      <c r="AF41" s="116"/>
      <c r="AG41" s="116"/>
      <c r="AH41" s="116"/>
      <c r="AI41" s="116"/>
      <c r="AJ41" s="116"/>
    </row>
    <row r="42" spans="1:36" x14ac:dyDescent="0.2">
      <c r="A42" s="11"/>
      <c r="B42" s="10" t="s">
        <v>13</v>
      </c>
      <c r="C42" s="9" t="str">
        <f t="shared" si="4"/>
        <v>1L</v>
      </c>
      <c r="D42" s="8" t="str">
        <f t="shared" si="5"/>
        <v>6L</v>
      </c>
      <c r="E42" s="7" t="str">
        <f t="shared" si="0"/>
        <v>HKD1L6L60Y_Quote</v>
      </c>
      <c r="F42" s="7" t="str">
        <f>_xll.qlSimpleQuote(E42,,RateTickValue,Permanent,Trigger,ObjectOverwrite)</f>
        <v>HKD1L6L60Y_Quote#0001</v>
      </c>
      <c r="G42" s="289" t="str">
        <f>_xll.ohRangeRetrieveError(F42)</f>
        <v/>
      </c>
      <c r="H42" s="6"/>
      <c r="N42" s="93">
        <v>60</v>
      </c>
      <c r="O42" s="129" t="s">
        <v>13</v>
      </c>
      <c r="P42" s="128" t="str">
        <v>1L</v>
      </c>
      <c r="Q42" s="128" t="str">
        <v>6L</v>
      </c>
      <c r="R42" s="126" t="str">
        <f t="shared" si="1"/>
        <v>HKD1L6L60Y</v>
      </c>
      <c r="S42" s="91" t="str">
        <v>HKD1L6L60Y=ICAP</v>
      </c>
      <c r="T42" s="199" t="s">
        <v>206</v>
      </c>
      <c r="U42" s="199" t="s">
        <v>206</v>
      </c>
      <c r="V42" s="199" t="e">
        <f>_xll.qlMidEquivalent(T42,U42)</f>
        <v>#NUM!</v>
      </c>
      <c r="W42" s="95" t="b">
        <f t="shared" si="2"/>
        <v>0</v>
      </c>
      <c r="X42" s="198" t="e">
        <v>#VALUE!</v>
      </c>
      <c r="Y42" s="88"/>
      <c r="Z42" s="197" t="e">
        <v>#VALUE!</v>
      </c>
      <c r="AA42" s="88"/>
      <c r="AB42" s="96" t="str">
        <f t="shared" si="3"/>
        <v>HKD1L6L60Y_Quote</v>
      </c>
      <c r="AC42" s="196" t="e">
        <v>#VALUE!</v>
      </c>
      <c r="AD42" s="94" t="e">
        <f>_xll.qlSimpleQuoteSetValue($AB42,ROUND($AC42/10000,6),Trigger)</f>
        <v>#NUM!</v>
      </c>
      <c r="AE42" s="84"/>
      <c r="AF42" s="116"/>
      <c r="AG42" s="116"/>
      <c r="AH42" s="116"/>
      <c r="AI42" s="116"/>
      <c r="AJ42" s="116"/>
    </row>
    <row r="43" spans="1:36" ht="12" thickBot="1" x14ac:dyDescent="0.25">
      <c r="A43" s="5"/>
      <c r="B43" s="4"/>
      <c r="C43" s="4"/>
      <c r="D43" s="4"/>
      <c r="E43" s="4"/>
      <c r="F43" s="3"/>
      <c r="G43" s="3"/>
      <c r="H43" s="2"/>
      <c r="N43" s="83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1"/>
      <c r="Z43" s="82"/>
      <c r="AA43" s="81"/>
      <c r="AB43" s="82"/>
      <c r="AC43" s="82"/>
      <c r="AD43" s="82"/>
      <c r="AE43" s="183"/>
      <c r="AF43" s="116"/>
      <c r="AG43" s="116"/>
      <c r="AH43" s="116"/>
      <c r="AI43" s="116"/>
      <c r="AJ43" s="116"/>
    </row>
    <row r="44" spans="1:36" x14ac:dyDescent="0.2"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16"/>
      <c r="AD44" s="116"/>
      <c r="AE44" s="116"/>
      <c r="AF44" s="116"/>
      <c r="AG44" s="116"/>
      <c r="AH44" s="116"/>
      <c r="AI44" s="116"/>
      <c r="AJ44" s="116"/>
    </row>
  </sheetData>
  <dataValidations disablePrompts="1"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46"/>
  <sheetViews>
    <sheetView topLeftCell="P1" workbookViewId="0"/>
  </sheetViews>
  <sheetFormatPr defaultRowHeight="11.25" x14ac:dyDescent="0.2"/>
  <cols>
    <col min="1" max="1" width="2.7109375" style="79" customWidth="1"/>
    <col min="2" max="2" width="6.5703125" style="79" bestFit="1" customWidth="1"/>
    <col min="3" max="4" width="2.7109375" style="79" bestFit="1" customWidth="1"/>
    <col min="5" max="5" width="17.85546875" style="79" bestFit="1" customWidth="1"/>
    <col min="6" max="6" width="19.7109375" style="79" bestFit="1" customWidth="1"/>
    <col min="7" max="7" width="36.28515625" style="79" customWidth="1"/>
    <col min="8" max="9" width="2.7109375" style="79" customWidth="1"/>
    <col min="10" max="12" width="3.5703125" style="79" customWidth="1"/>
    <col min="13" max="13" width="2.7109375" style="79" customWidth="1"/>
    <col min="14" max="24" width="9.140625" style="79"/>
    <col min="25" max="25" width="2.7109375" style="79" customWidth="1"/>
    <col min="26" max="26" width="9.140625" style="79"/>
    <col min="27" max="27" width="2.7109375" style="79" customWidth="1"/>
    <col min="28" max="28" width="15.42578125" style="79" bestFit="1" customWidth="1"/>
    <col min="29" max="30" width="9.140625" style="79"/>
    <col min="31" max="32" width="2.7109375" style="79" customWidth="1"/>
    <col min="33" max="33" width="4.5703125" style="79" bestFit="1" customWidth="1"/>
    <col min="34" max="35" width="3.140625" style="79" bestFit="1" customWidth="1"/>
    <col min="36" max="16384" width="9.140625" style="79"/>
  </cols>
  <sheetData>
    <row r="1" spans="1:38" x14ac:dyDescent="0.2">
      <c r="A1" s="79" t="s">
        <v>178</v>
      </c>
      <c r="N1" s="147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2"/>
      <c r="AF1" s="116"/>
      <c r="AG1" s="116"/>
      <c r="AH1" s="116"/>
      <c r="AI1" s="116"/>
      <c r="AJ1" s="116"/>
      <c r="AK1" s="116"/>
      <c r="AL1" s="116"/>
    </row>
    <row r="2" spans="1:38" x14ac:dyDescent="0.2">
      <c r="N2" s="111"/>
      <c r="O2" s="146"/>
      <c r="P2" s="88"/>
      <c r="Q2" s="88"/>
      <c r="R2" s="88"/>
      <c r="S2" s="110" t="s">
        <v>149</v>
      </c>
      <c r="T2" s="88"/>
      <c r="U2" s="88"/>
      <c r="V2" s="88"/>
      <c r="W2" s="88"/>
      <c r="X2" s="146"/>
      <c r="Y2" s="88"/>
      <c r="Z2" s="88"/>
      <c r="AA2" s="88"/>
      <c r="AB2" s="201" t="s">
        <v>141</v>
      </c>
      <c r="AC2" s="110" t="s">
        <v>2</v>
      </c>
      <c r="AD2" s="146"/>
      <c r="AE2" s="109"/>
      <c r="AF2" s="116"/>
      <c r="AG2" s="116"/>
      <c r="AH2" s="116"/>
      <c r="AI2" s="116"/>
      <c r="AJ2" s="116"/>
      <c r="AK2" s="116"/>
      <c r="AL2" s="116"/>
    </row>
    <row r="3" spans="1:38" x14ac:dyDescent="0.2">
      <c r="A3" s="28"/>
      <c r="B3" s="27"/>
      <c r="C3" s="27"/>
      <c r="D3" s="27"/>
      <c r="E3" s="25"/>
      <c r="F3" s="26"/>
      <c r="G3" s="25"/>
      <c r="H3" s="24"/>
      <c r="N3" s="93"/>
      <c r="O3" s="88"/>
      <c r="P3" s="146"/>
      <c r="Q3" s="146"/>
      <c r="R3" s="146"/>
      <c r="S3" s="146" t="e">
        <f>_xll.qlInterpolation(,InterpolationType,_xll.ohFilter(N5:N42,W5:W42),_xll.ohFilter(V5:V42,W5:W42))</f>
        <v>#NUM!</v>
      </c>
      <c r="T3" s="146"/>
      <c r="U3" s="146"/>
      <c r="V3" s="146"/>
      <c r="W3" s="146"/>
      <c r="X3" s="146"/>
      <c r="Y3" s="88"/>
      <c r="Z3" s="88"/>
      <c r="AA3" s="88"/>
      <c r="AB3" s="146"/>
      <c r="AC3" s="146"/>
      <c r="AD3" s="107">
        <f>_xll.ohTrigger(AD5:AD42)</f>
        <v>3</v>
      </c>
      <c r="AE3" s="84"/>
      <c r="AF3" s="116"/>
      <c r="AG3" s="116"/>
      <c r="AH3" s="116"/>
      <c r="AI3" s="116"/>
      <c r="AJ3" s="116"/>
      <c r="AK3" s="116"/>
      <c r="AL3" s="116"/>
    </row>
    <row r="4" spans="1:38" ht="23.25" thickBot="1" x14ac:dyDescent="0.25">
      <c r="A4" s="11"/>
      <c r="B4" s="22" t="s">
        <v>61</v>
      </c>
      <c r="C4" s="23"/>
      <c r="D4" s="22"/>
      <c r="E4" s="287" t="str">
        <f>Currency&amp;"_010_Sw"&amp;$C$6&amp;$D$6&amp;".xml"</f>
        <v>HKD_010_Sw3L6L.xml</v>
      </c>
      <c r="F4" s="288">
        <f ca="1">IF(Serialize,_xll.ohObjectSave(F5:F42,SerializationPath&amp;E4,FileOverwrite,,Serialize),"---")</f>
        <v>38</v>
      </c>
      <c r="G4" s="289" t="str">
        <f ca="1">_xll.ohRangeRetrieveError(F4)</f>
        <v/>
      </c>
      <c r="H4" s="226" t="s">
        <v>181</v>
      </c>
      <c r="N4" s="93"/>
      <c r="O4" s="189"/>
      <c r="P4" s="143"/>
      <c r="Q4" s="143"/>
      <c r="R4" s="143"/>
      <c r="S4" s="106" t="str">
        <f>_xll.RData(S5:S42,T4:U4,,ReutersRtMode,,T5)</f>
        <v>Updated at 12:25:54</v>
      </c>
      <c r="T4" s="142" t="s">
        <v>160</v>
      </c>
      <c r="U4" s="142" t="s">
        <v>145</v>
      </c>
      <c r="V4" s="142" t="s">
        <v>164</v>
      </c>
      <c r="W4" s="142"/>
      <c r="X4" s="102" t="s">
        <v>163</v>
      </c>
      <c r="Y4" s="88"/>
      <c r="Z4" s="104" t="s">
        <v>139</v>
      </c>
      <c r="AA4" s="88"/>
      <c r="AB4" s="103" t="s">
        <v>138</v>
      </c>
      <c r="AC4" s="188" t="s">
        <v>137</v>
      </c>
      <c r="AD4" s="187" t="s">
        <v>136</v>
      </c>
      <c r="AE4" s="84"/>
      <c r="AF4" s="116"/>
      <c r="AG4" s="116"/>
      <c r="AH4" s="116"/>
      <c r="AI4" s="116"/>
      <c r="AJ4" s="116"/>
      <c r="AK4" s="141"/>
      <c r="AL4" s="116"/>
    </row>
    <row r="5" spans="1:38" x14ac:dyDescent="0.2">
      <c r="A5" s="11"/>
      <c r="B5" s="21" t="s">
        <v>60</v>
      </c>
      <c r="C5" s="9" t="str">
        <f>VLOOKUP(Currency,$J$10:$L$14,2)</f>
        <v>3L</v>
      </c>
      <c r="D5" s="8" t="str">
        <f>VLOOKUP(Currency,$J$10:$L$14,3)</f>
        <v>6L</v>
      </c>
      <c r="E5" s="7" t="str">
        <f t="shared" ref="E5:E42" si="0">IF(ISBLANK(C5),"#",Currency&amp;$C5&amp;$D5&amp;$B5&amp;QuoteSuffix)</f>
        <v>HKD3L6L6M_Quote</v>
      </c>
      <c r="F5" s="7" t="str">
        <f>_xll.qlSimpleQuote(E5,,RateTickValue,Permanent,Trigger,ObjectOverwrite)</f>
        <v>HKD3L6L6M_Quote#0001</v>
      </c>
      <c r="G5" s="289" t="str">
        <f>_xll.ohRangeRetrieveError(F5)</f>
        <v/>
      </c>
      <c r="H5" s="6"/>
      <c r="N5" s="200">
        <v>0.5</v>
      </c>
      <c r="O5" s="129" t="s">
        <v>60</v>
      </c>
      <c r="P5" s="128" t="str">
        <f t="array" ref="P5:P42">VLOOKUP(Currency,Conventions,2)</f>
        <v>3L</v>
      </c>
      <c r="Q5" s="128" t="str">
        <f t="array" ref="Q5:Q42">VLOOKUP(Currency,Conventions,3)</f>
        <v>6L</v>
      </c>
      <c r="R5" s="126" t="str">
        <f t="shared" ref="R5:R42" si="1">Currency&amp;$P5&amp;$Q5&amp;$O5</f>
        <v>HKD3L6L6M</v>
      </c>
      <c r="S5" s="91" t="str">
        <f t="array" ref="S5:S42">Instruments&amp;"="&amp;VLOOKUP(Contributor,ContributorTable,2,FALSE)</f>
        <v>HKD3L6L6M=ICAP</v>
      </c>
      <c r="T5" s="199" t="s">
        <v>206</v>
      </c>
      <c r="U5" s="199" t="s">
        <v>206</v>
      </c>
      <c r="V5" s="199" t="e">
        <f>_xll.qlMidEquivalent(T5,U5)</f>
        <v>#NUM!</v>
      </c>
      <c r="W5" s="95" t="b">
        <f t="shared" ref="W5:W42" si="2">IF(ISNUMBER(V5),TRUE,FALSE)</f>
        <v>0</v>
      </c>
      <c r="X5" s="205" t="e">
        <f t="array" ref="X5:X41">_xll.qlInterpolationInterpolate(S3,N5:N42)</f>
        <v>#VALUE!</v>
      </c>
      <c r="Y5" s="88"/>
      <c r="Z5" s="197" t="e">
        <v>#VALUE!</v>
      </c>
      <c r="AA5" s="88"/>
      <c r="AB5" s="96" t="str">
        <f t="shared" ref="AB5:AB42" si="3">$R5&amp;$AC$2</f>
        <v>HKD3L6L6M_Quote</v>
      </c>
      <c r="AC5" s="196" t="e">
        <f t="array" ref="AC5:AC42">QuoteLive</f>
        <v>#VALUE!</v>
      </c>
      <c r="AD5" s="94" t="e">
        <f>_xll.qlSimpleQuoteSetValue($AB5,ROUND($AC5/10000,6),Trigger)</f>
        <v>#NUM!</v>
      </c>
      <c r="AE5" s="84"/>
      <c r="AF5" s="116"/>
      <c r="AG5" s="182" t="s">
        <v>54</v>
      </c>
      <c r="AH5" s="195" t="s">
        <v>42</v>
      </c>
      <c r="AI5" s="194" t="s">
        <v>45</v>
      </c>
      <c r="AJ5" s="116"/>
      <c r="AK5" s="202"/>
      <c r="AL5" s="116"/>
    </row>
    <row r="6" spans="1:38" x14ac:dyDescent="0.2">
      <c r="A6" s="11"/>
      <c r="B6" s="21" t="s">
        <v>59</v>
      </c>
      <c r="C6" s="9" t="str">
        <f t="shared" ref="C6:C42" si="4">C5</f>
        <v>3L</v>
      </c>
      <c r="D6" s="8" t="str">
        <f t="shared" ref="D6:D42" si="5">D5</f>
        <v>6L</v>
      </c>
      <c r="E6" s="7" t="str">
        <f t="shared" si="0"/>
        <v>HKD3L6L1Y_Quote</v>
      </c>
      <c r="F6" s="7" t="str">
        <f>_xll.qlSimpleQuote(E6,,RateTickValue,Permanent,Trigger,ObjectOverwrite)</f>
        <v>HKD3L6L1Y_Quote#0001</v>
      </c>
      <c r="G6" s="289" t="str">
        <f>_xll.ohRangeRetrieveError(F6)</f>
        <v/>
      </c>
      <c r="H6" s="6"/>
      <c r="N6" s="200">
        <v>1</v>
      </c>
      <c r="O6" s="129" t="s">
        <v>59</v>
      </c>
      <c r="P6" s="128" t="str">
        <v>3L</v>
      </c>
      <c r="Q6" s="128" t="str">
        <v>6L</v>
      </c>
      <c r="R6" s="126" t="str">
        <f t="shared" si="1"/>
        <v>HKD3L6L1Y</v>
      </c>
      <c r="S6" s="91" t="str">
        <v>HKD3L6L1Y=ICAP</v>
      </c>
      <c r="T6" s="199" t="s">
        <v>206</v>
      </c>
      <c r="U6" s="199" t="s">
        <v>206</v>
      </c>
      <c r="V6" s="199" t="e">
        <f>_xll.qlMidEquivalent(T6,U6)</f>
        <v>#NUM!</v>
      </c>
      <c r="W6" s="95" t="b">
        <f t="shared" si="2"/>
        <v>0</v>
      </c>
      <c r="X6" s="205" t="e">
        <v>#VALUE!</v>
      </c>
      <c r="Y6" s="88"/>
      <c r="Z6" s="197" t="e">
        <v>#VALUE!</v>
      </c>
      <c r="AA6" s="88"/>
      <c r="AB6" s="96" t="str">
        <f t="shared" si="3"/>
        <v>HKD3L6L1Y_Quote</v>
      </c>
      <c r="AC6" s="196" t="e">
        <v>#VALUE!</v>
      </c>
      <c r="AD6" s="94" t="e">
        <f>_xll.qlSimpleQuoteSetValue($AB6,ROUND($AC6/10000,6),Trigger)</f>
        <v>#NUM!</v>
      </c>
      <c r="AE6" s="84"/>
      <c r="AF6" s="116"/>
      <c r="AG6" s="165" t="s">
        <v>52</v>
      </c>
      <c r="AH6" s="115" t="s">
        <v>62</v>
      </c>
      <c r="AI6" s="164" t="s">
        <v>50</v>
      </c>
      <c r="AJ6" s="116"/>
      <c r="AK6" s="202"/>
      <c r="AL6" s="116"/>
    </row>
    <row r="7" spans="1:38" x14ac:dyDescent="0.2">
      <c r="A7" s="11"/>
      <c r="B7" s="21" t="s">
        <v>58</v>
      </c>
      <c r="C7" s="9" t="str">
        <f t="shared" si="4"/>
        <v>3L</v>
      </c>
      <c r="D7" s="8" t="str">
        <f t="shared" si="5"/>
        <v>6L</v>
      </c>
      <c r="E7" s="7" t="str">
        <f t="shared" si="0"/>
        <v>HKD3L6L15M_Quote</v>
      </c>
      <c r="F7" s="7" t="str">
        <f>_xll.qlSimpleQuote(E7,,RateTickValue,Permanent,Trigger,ObjectOverwrite)</f>
        <v>HKD3L6L15M_Quote#0001</v>
      </c>
      <c r="G7" s="289" t="str">
        <f>_xll.ohRangeRetrieveError(F7)</f>
        <v/>
      </c>
      <c r="H7" s="6"/>
      <c r="N7" s="200">
        <v>1.25</v>
      </c>
      <c r="O7" s="129" t="s">
        <v>58</v>
      </c>
      <c r="P7" s="128" t="str">
        <v>3L</v>
      </c>
      <c r="Q7" s="128" t="str">
        <v>6L</v>
      </c>
      <c r="R7" s="126" t="str">
        <f t="shared" si="1"/>
        <v>HKD3L6L15M</v>
      </c>
      <c r="S7" s="91" t="str">
        <v>HKD3L6L15M=ICAP</v>
      </c>
      <c r="T7" s="199" t="s">
        <v>206</v>
      </c>
      <c r="U7" s="199" t="s">
        <v>206</v>
      </c>
      <c r="V7" s="199" t="e">
        <f>_xll.qlMidEquivalent(T7,U7)</f>
        <v>#NUM!</v>
      </c>
      <c r="W7" s="95" t="b">
        <f t="shared" si="2"/>
        <v>0</v>
      </c>
      <c r="X7" s="205" t="e">
        <v>#VALUE!</v>
      </c>
      <c r="Y7" s="88"/>
      <c r="Z7" s="197" t="e">
        <v>#VALUE!</v>
      </c>
      <c r="AA7" s="88"/>
      <c r="AB7" s="96" t="str">
        <f t="shared" si="3"/>
        <v>HKD3L6L15M_Quote</v>
      </c>
      <c r="AC7" s="196" t="e">
        <v>#VALUE!</v>
      </c>
      <c r="AD7" s="94" t="e">
        <f>_xll.qlSimpleQuoteSetValue($AB7,ROUND($AC7/10000,6),Trigger)</f>
        <v>#NUM!</v>
      </c>
      <c r="AE7" s="84"/>
      <c r="AF7" s="116"/>
      <c r="AG7" s="165" t="s">
        <v>48</v>
      </c>
      <c r="AH7" s="115" t="s">
        <v>42</v>
      </c>
      <c r="AI7" s="164" t="s">
        <v>45</v>
      </c>
      <c r="AJ7" s="116"/>
      <c r="AK7" s="202"/>
      <c r="AL7" s="116"/>
    </row>
    <row r="8" spans="1:38" x14ac:dyDescent="0.2">
      <c r="A8" s="11"/>
      <c r="B8" s="21" t="s">
        <v>57</v>
      </c>
      <c r="C8" s="9" t="str">
        <f t="shared" si="4"/>
        <v>3L</v>
      </c>
      <c r="D8" s="8" t="str">
        <f t="shared" si="5"/>
        <v>6L</v>
      </c>
      <c r="E8" s="7" t="str">
        <f t="shared" si="0"/>
        <v>HKD3L6L18M_Quote</v>
      </c>
      <c r="F8" s="7" t="str">
        <f>_xll.qlSimpleQuote(E8,,RateTickValue,Permanent,Trigger,ObjectOverwrite)</f>
        <v>HKD3L6L18M_Quote#0001</v>
      </c>
      <c r="G8" s="289" t="str">
        <f>_xll.ohRangeRetrieveError(F8)</f>
        <v/>
      </c>
      <c r="H8" s="6"/>
      <c r="N8" s="200">
        <v>1.5</v>
      </c>
      <c r="O8" s="129" t="s">
        <v>57</v>
      </c>
      <c r="P8" s="128" t="str">
        <v>3L</v>
      </c>
      <c r="Q8" s="128" t="str">
        <v>6L</v>
      </c>
      <c r="R8" s="126" t="str">
        <f t="shared" si="1"/>
        <v>HKD3L6L18M</v>
      </c>
      <c r="S8" s="91" t="str">
        <v>HKD3L6L18M=ICAP</v>
      </c>
      <c r="T8" s="199" t="s">
        <v>206</v>
      </c>
      <c r="U8" s="199" t="s">
        <v>206</v>
      </c>
      <c r="V8" s="199" t="e">
        <f>_xll.qlMidEquivalent(T8,U8)</f>
        <v>#NUM!</v>
      </c>
      <c r="W8" s="95" t="b">
        <f t="shared" si="2"/>
        <v>0</v>
      </c>
      <c r="X8" s="205" t="e">
        <v>#VALUE!</v>
      </c>
      <c r="Y8" s="88"/>
      <c r="Z8" s="197" t="e">
        <v>#VALUE!</v>
      </c>
      <c r="AA8" s="88"/>
      <c r="AB8" s="96" t="str">
        <f t="shared" si="3"/>
        <v>HKD3L6L18M_Quote</v>
      </c>
      <c r="AC8" s="196" t="e">
        <v>#VALUE!</v>
      </c>
      <c r="AD8" s="94" t="e">
        <f>_xll.qlSimpleQuoteSetValue($AB8,ROUND($AC8/10000,6),Trigger)</f>
        <v>#NUM!</v>
      </c>
      <c r="AE8" s="84"/>
      <c r="AF8" s="116"/>
      <c r="AG8" s="165" t="s">
        <v>46</v>
      </c>
      <c r="AH8" s="115" t="s">
        <v>42</v>
      </c>
      <c r="AI8" s="164" t="s">
        <v>45</v>
      </c>
      <c r="AJ8" s="116"/>
      <c r="AK8" s="202"/>
      <c r="AL8" s="116"/>
    </row>
    <row r="9" spans="1:38" ht="12" thickBot="1" x14ac:dyDescent="0.25">
      <c r="A9" s="11"/>
      <c r="B9" s="21" t="s">
        <v>56</v>
      </c>
      <c r="C9" s="9" t="str">
        <f t="shared" si="4"/>
        <v>3L</v>
      </c>
      <c r="D9" s="8" t="str">
        <f t="shared" si="5"/>
        <v>6L</v>
      </c>
      <c r="E9" s="7" t="str">
        <f t="shared" si="0"/>
        <v>HKD3L6L21M_Quote</v>
      </c>
      <c r="F9" s="7" t="str">
        <f>_xll.qlSimpleQuote(E9,,RateTickValue,Permanent,Trigger,ObjectOverwrite)</f>
        <v>HKD3L6L21M_Quote#0001</v>
      </c>
      <c r="G9" s="289" t="str">
        <f>_xll.ohRangeRetrieveError(F9)</f>
        <v/>
      </c>
      <c r="H9" s="6"/>
      <c r="N9" s="200">
        <v>1.75</v>
      </c>
      <c r="O9" s="129" t="s">
        <v>56</v>
      </c>
      <c r="P9" s="128" t="str">
        <v>3L</v>
      </c>
      <c r="Q9" s="128" t="str">
        <v>6L</v>
      </c>
      <c r="R9" s="126" t="str">
        <f t="shared" si="1"/>
        <v>HKD3L6L21M</v>
      </c>
      <c r="S9" s="91" t="str">
        <v>HKD3L6L21M=ICAP</v>
      </c>
      <c r="T9" s="199" t="s">
        <v>206</v>
      </c>
      <c r="U9" s="199" t="s">
        <v>206</v>
      </c>
      <c r="V9" s="199" t="e">
        <f>_xll.qlMidEquivalent(T9,U9)</f>
        <v>#NUM!</v>
      </c>
      <c r="W9" s="95" t="b">
        <f t="shared" si="2"/>
        <v>0</v>
      </c>
      <c r="X9" s="205" t="e">
        <v>#VALUE!</v>
      </c>
      <c r="Y9" s="88"/>
      <c r="Z9" s="197" t="e">
        <v>#VALUE!</v>
      </c>
      <c r="AA9" s="88"/>
      <c r="AB9" s="96" t="str">
        <f t="shared" si="3"/>
        <v>HKD3L6L21M_Quote</v>
      </c>
      <c r="AC9" s="196" t="e">
        <v>#VALUE!</v>
      </c>
      <c r="AD9" s="94" t="e">
        <f>_xll.qlSimpleQuoteSetValue($AB9,ROUND($AC9/10000,6),Trigger)</f>
        <v>#NUM!</v>
      </c>
      <c r="AE9" s="84"/>
      <c r="AF9" s="116"/>
      <c r="AG9" s="163" t="s">
        <v>43</v>
      </c>
      <c r="AH9" s="193" t="s">
        <v>45</v>
      </c>
      <c r="AI9" s="162" t="s">
        <v>42</v>
      </c>
      <c r="AJ9" s="116"/>
      <c r="AK9" s="202"/>
      <c r="AL9" s="116"/>
    </row>
    <row r="10" spans="1:38" x14ac:dyDescent="0.2">
      <c r="A10" s="11"/>
      <c r="B10" s="10" t="s">
        <v>55</v>
      </c>
      <c r="C10" s="9" t="str">
        <f t="shared" si="4"/>
        <v>3L</v>
      </c>
      <c r="D10" s="8" t="str">
        <f t="shared" si="5"/>
        <v>6L</v>
      </c>
      <c r="E10" s="7" t="str">
        <f t="shared" si="0"/>
        <v>HKD3L6L2Y_Quote</v>
      </c>
      <c r="F10" s="7" t="str">
        <f>_xll.qlSimpleQuote(E10,,RateTickValue,Permanent,Trigger,ObjectOverwrite)</f>
        <v>HKD3L6L2Y_Quote#0001</v>
      </c>
      <c r="G10" s="289" t="str">
        <f>_xll.ohRangeRetrieveError(F10)</f>
        <v/>
      </c>
      <c r="H10" s="6"/>
      <c r="J10" s="20" t="s">
        <v>54</v>
      </c>
      <c r="K10" s="19" t="s">
        <v>42</v>
      </c>
      <c r="L10" s="18" t="s">
        <v>45</v>
      </c>
      <c r="N10" s="93">
        <v>2</v>
      </c>
      <c r="O10" s="129" t="s">
        <v>55</v>
      </c>
      <c r="P10" s="128" t="str">
        <v>3L</v>
      </c>
      <c r="Q10" s="128" t="str">
        <v>6L</v>
      </c>
      <c r="R10" s="126" t="str">
        <f t="shared" si="1"/>
        <v>HKD3L6L2Y</v>
      </c>
      <c r="S10" s="91" t="str">
        <v>HKD3L6L2Y=ICAP</v>
      </c>
      <c r="T10" s="199" t="s">
        <v>206</v>
      </c>
      <c r="U10" s="199" t="s">
        <v>206</v>
      </c>
      <c r="V10" s="199" t="e">
        <f>_xll.qlMidEquivalent(T10,U10)</f>
        <v>#NUM!</v>
      </c>
      <c r="W10" s="95" t="b">
        <f t="shared" si="2"/>
        <v>0</v>
      </c>
      <c r="X10" s="205" t="e">
        <v>#VALUE!</v>
      </c>
      <c r="Y10" s="88"/>
      <c r="Z10" s="197" t="e">
        <v>#VALUE!</v>
      </c>
      <c r="AA10" s="88"/>
      <c r="AB10" s="96" t="str">
        <f t="shared" si="3"/>
        <v>HKD3L6L2Y_Quote</v>
      </c>
      <c r="AC10" s="196" t="e">
        <v>#VALUE!</v>
      </c>
      <c r="AD10" s="94" t="e">
        <f>_xll.qlSimpleQuoteSetValue($AB10,ROUND($AC10/10000,6),Trigger)</f>
        <v>#NUM!</v>
      </c>
      <c r="AE10" s="84"/>
      <c r="AF10" s="116"/>
      <c r="AG10" s="116"/>
      <c r="AH10" s="116"/>
      <c r="AI10" s="116"/>
      <c r="AJ10" s="116"/>
      <c r="AK10" s="202"/>
      <c r="AL10" s="116"/>
    </row>
    <row r="11" spans="1:38" x14ac:dyDescent="0.2">
      <c r="A11" s="11"/>
      <c r="B11" s="10" t="s">
        <v>53</v>
      </c>
      <c r="C11" s="9" t="str">
        <f t="shared" si="4"/>
        <v>3L</v>
      </c>
      <c r="D11" s="8" t="str">
        <f t="shared" si="5"/>
        <v>6L</v>
      </c>
      <c r="E11" s="7" t="str">
        <f t="shared" si="0"/>
        <v>HKD3L6L3Y_Quote</v>
      </c>
      <c r="F11" s="7" t="str">
        <f>_xll.qlSimpleQuote(E11,,RateTickValue,Permanent,Trigger,ObjectOverwrite)</f>
        <v>HKD3L6L3Y_Quote#0001</v>
      </c>
      <c r="G11" s="289" t="str">
        <f>_xll.ohRangeRetrieveError(F11)</f>
        <v/>
      </c>
      <c r="H11" s="6"/>
      <c r="J11" s="17" t="s">
        <v>52</v>
      </c>
      <c r="K11" s="16" t="s">
        <v>62</v>
      </c>
      <c r="L11" s="15" t="s">
        <v>50</v>
      </c>
      <c r="N11" s="93">
        <v>3</v>
      </c>
      <c r="O11" s="129" t="s">
        <v>53</v>
      </c>
      <c r="P11" s="128" t="str">
        <v>3L</v>
      </c>
      <c r="Q11" s="128" t="str">
        <v>6L</v>
      </c>
      <c r="R11" s="126" t="str">
        <f t="shared" si="1"/>
        <v>HKD3L6L3Y</v>
      </c>
      <c r="S11" s="91" t="str">
        <v>HKD3L6L3Y=ICAP</v>
      </c>
      <c r="T11" s="199" t="s">
        <v>206</v>
      </c>
      <c r="U11" s="199" t="s">
        <v>206</v>
      </c>
      <c r="V11" s="199" t="e">
        <f>_xll.qlMidEquivalent(T11,U11)</f>
        <v>#NUM!</v>
      </c>
      <c r="W11" s="95" t="b">
        <f t="shared" si="2"/>
        <v>0</v>
      </c>
      <c r="X11" s="205" t="e">
        <v>#VALUE!</v>
      </c>
      <c r="Y11" s="88"/>
      <c r="Z11" s="197" t="e">
        <v>#VALUE!</v>
      </c>
      <c r="AA11" s="88"/>
      <c r="AB11" s="96" t="str">
        <f t="shared" si="3"/>
        <v>HKD3L6L3Y_Quote</v>
      </c>
      <c r="AC11" s="196" t="e">
        <v>#VALUE!</v>
      </c>
      <c r="AD11" s="94" t="e">
        <f>_xll.qlSimpleQuoteSetValue($AB11,ROUND($AC11/10000,6),Trigger)</f>
        <v>#NUM!</v>
      </c>
      <c r="AE11" s="84"/>
      <c r="AF11" s="116"/>
      <c r="AG11" s="116"/>
      <c r="AH11" s="116"/>
      <c r="AI11" s="116"/>
      <c r="AJ11" s="116"/>
      <c r="AK11" s="202"/>
      <c r="AL11" s="116"/>
    </row>
    <row r="12" spans="1:38" x14ac:dyDescent="0.2">
      <c r="A12" s="11"/>
      <c r="B12" s="10" t="s">
        <v>49</v>
      </c>
      <c r="C12" s="9" t="str">
        <f t="shared" si="4"/>
        <v>3L</v>
      </c>
      <c r="D12" s="8" t="str">
        <f t="shared" si="5"/>
        <v>6L</v>
      </c>
      <c r="E12" s="7" t="str">
        <f t="shared" si="0"/>
        <v>HKD3L6L4Y_Quote</v>
      </c>
      <c r="F12" s="7" t="str">
        <f>_xll.qlSimpleQuote(E12,,RateTickValue,Permanent,Trigger,ObjectOverwrite)</f>
        <v>HKD3L6L4Y_Quote#0001</v>
      </c>
      <c r="G12" s="289" t="str">
        <f>_xll.ohRangeRetrieveError(F12)</f>
        <v/>
      </c>
      <c r="H12" s="6"/>
      <c r="J12" s="17" t="s">
        <v>48</v>
      </c>
      <c r="K12" s="16" t="s">
        <v>42</v>
      </c>
      <c r="L12" s="15" t="s">
        <v>45</v>
      </c>
      <c r="N12" s="93">
        <v>4</v>
      </c>
      <c r="O12" s="129" t="s">
        <v>49</v>
      </c>
      <c r="P12" s="128" t="str">
        <v>3L</v>
      </c>
      <c r="Q12" s="128" t="str">
        <v>6L</v>
      </c>
      <c r="R12" s="126" t="str">
        <f t="shared" si="1"/>
        <v>HKD3L6L4Y</v>
      </c>
      <c r="S12" s="91" t="str">
        <v>HKD3L6L4Y=ICAP</v>
      </c>
      <c r="T12" s="199" t="s">
        <v>206</v>
      </c>
      <c r="U12" s="199" t="s">
        <v>206</v>
      </c>
      <c r="V12" s="199" t="e">
        <f>_xll.qlMidEquivalent(T12,U12)</f>
        <v>#NUM!</v>
      </c>
      <c r="W12" s="95" t="b">
        <f t="shared" si="2"/>
        <v>0</v>
      </c>
      <c r="X12" s="205" t="e">
        <v>#VALUE!</v>
      </c>
      <c r="Y12" s="88"/>
      <c r="Z12" s="197" t="e">
        <v>#VALUE!</v>
      </c>
      <c r="AA12" s="88"/>
      <c r="AB12" s="96" t="str">
        <f t="shared" si="3"/>
        <v>HKD3L6L4Y_Quote</v>
      </c>
      <c r="AC12" s="196" t="e">
        <v>#VALUE!</v>
      </c>
      <c r="AD12" s="94" t="e">
        <f>_xll.qlSimpleQuoteSetValue($AB12,ROUND($AC12/10000,6),Trigger)</f>
        <v>#NUM!</v>
      </c>
      <c r="AE12" s="84"/>
      <c r="AF12" s="116"/>
      <c r="AG12" s="116"/>
      <c r="AH12" s="116"/>
      <c r="AI12" s="116"/>
      <c r="AJ12" s="116"/>
      <c r="AK12" s="202"/>
      <c r="AL12" s="116"/>
    </row>
    <row r="13" spans="1:38" x14ac:dyDescent="0.2">
      <c r="A13" s="11"/>
      <c r="B13" s="10" t="s">
        <v>47</v>
      </c>
      <c r="C13" s="9" t="str">
        <f t="shared" si="4"/>
        <v>3L</v>
      </c>
      <c r="D13" s="8" t="str">
        <f t="shared" si="5"/>
        <v>6L</v>
      </c>
      <c r="E13" s="7" t="str">
        <f t="shared" si="0"/>
        <v>HKD3L6L5Y_Quote</v>
      </c>
      <c r="F13" s="7" t="str">
        <f>_xll.qlSimpleQuote(E13,,RateTickValue,Permanent,Trigger,ObjectOverwrite)</f>
        <v>HKD3L6L5Y_Quote#0001</v>
      </c>
      <c r="G13" s="289" t="str">
        <f>_xll.ohRangeRetrieveError(F13)</f>
        <v/>
      </c>
      <c r="H13" s="6"/>
      <c r="J13" s="17" t="s">
        <v>46</v>
      </c>
      <c r="K13" s="16" t="s">
        <v>42</v>
      </c>
      <c r="L13" s="15" t="s">
        <v>45</v>
      </c>
      <c r="N13" s="93">
        <v>5</v>
      </c>
      <c r="O13" s="129" t="s">
        <v>47</v>
      </c>
      <c r="P13" s="128" t="str">
        <v>3L</v>
      </c>
      <c r="Q13" s="128" t="str">
        <v>6L</v>
      </c>
      <c r="R13" s="126" t="str">
        <f t="shared" si="1"/>
        <v>HKD3L6L5Y</v>
      </c>
      <c r="S13" s="91" t="str">
        <v>HKD3L6L5Y=ICAP</v>
      </c>
      <c r="T13" s="199" t="s">
        <v>206</v>
      </c>
      <c r="U13" s="199" t="s">
        <v>206</v>
      </c>
      <c r="V13" s="199" t="e">
        <f>_xll.qlMidEquivalent(T13,U13)</f>
        <v>#NUM!</v>
      </c>
      <c r="W13" s="95" t="b">
        <f t="shared" si="2"/>
        <v>0</v>
      </c>
      <c r="X13" s="205" t="e">
        <v>#VALUE!</v>
      </c>
      <c r="Y13" s="88"/>
      <c r="Z13" s="197" t="e">
        <v>#VALUE!</v>
      </c>
      <c r="AA13" s="88"/>
      <c r="AB13" s="96" t="str">
        <f t="shared" si="3"/>
        <v>HKD3L6L5Y_Quote</v>
      </c>
      <c r="AC13" s="196" t="e">
        <v>#VALUE!</v>
      </c>
      <c r="AD13" s="94" t="e">
        <f>_xll.qlSimpleQuoteSetValue($AB13,ROUND($AC13/10000,6),Trigger)</f>
        <v>#NUM!</v>
      </c>
      <c r="AE13" s="84"/>
      <c r="AF13" s="116"/>
      <c r="AG13" s="116"/>
      <c r="AH13" s="116"/>
      <c r="AI13" s="116"/>
      <c r="AJ13" s="116"/>
      <c r="AK13" s="202"/>
      <c r="AL13" s="116"/>
    </row>
    <row r="14" spans="1:38" ht="12" thickBot="1" x14ac:dyDescent="0.25">
      <c r="A14" s="11"/>
      <c r="B14" s="10" t="s">
        <v>44</v>
      </c>
      <c r="C14" s="9" t="str">
        <f t="shared" si="4"/>
        <v>3L</v>
      </c>
      <c r="D14" s="8" t="str">
        <f t="shared" si="5"/>
        <v>6L</v>
      </c>
      <c r="E14" s="7" t="str">
        <f t="shared" si="0"/>
        <v>HKD3L6L6Y_Quote</v>
      </c>
      <c r="F14" s="7" t="str">
        <f>_xll.qlSimpleQuote(E14,,RateTickValue,Permanent,Trigger,ObjectOverwrite)</f>
        <v>HKD3L6L6Y_Quote#0001</v>
      </c>
      <c r="G14" s="289" t="str">
        <f>_xll.ohRangeRetrieveError(F14)</f>
        <v/>
      </c>
      <c r="H14" s="6"/>
      <c r="J14" s="14" t="s">
        <v>43</v>
      </c>
      <c r="K14" s="13" t="s">
        <v>45</v>
      </c>
      <c r="L14" s="12" t="s">
        <v>42</v>
      </c>
      <c r="N14" s="93">
        <v>6</v>
      </c>
      <c r="O14" s="129" t="s">
        <v>44</v>
      </c>
      <c r="P14" s="128" t="str">
        <v>3L</v>
      </c>
      <c r="Q14" s="128" t="str">
        <v>6L</v>
      </c>
      <c r="R14" s="126" t="str">
        <f t="shared" si="1"/>
        <v>HKD3L6L6Y</v>
      </c>
      <c r="S14" s="91" t="str">
        <v>HKD3L6L6Y=ICAP</v>
      </c>
      <c r="T14" s="199" t="s">
        <v>206</v>
      </c>
      <c r="U14" s="199" t="s">
        <v>206</v>
      </c>
      <c r="V14" s="199" t="e">
        <f>_xll.qlMidEquivalent(T14,U14)</f>
        <v>#NUM!</v>
      </c>
      <c r="W14" s="95" t="b">
        <f t="shared" si="2"/>
        <v>0</v>
      </c>
      <c r="X14" s="205" t="e">
        <v>#VALUE!</v>
      </c>
      <c r="Y14" s="88"/>
      <c r="Z14" s="197" t="e">
        <v>#VALUE!</v>
      </c>
      <c r="AA14" s="88"/>
      <c r="AB14" s="96" t="str">
        <f t="shared" si="3"/>
        <v>HKD3L6L6Y_Quote</v>
      </c>
      <c r="AC14" s="196" t="e">
        <v>#VALUE!</v>
      </c>
      <c r="AD14" s="94" t="e">
        <f>_xll.qlSimpleQuoteSetValue($AB14,ROUND($AC14/10000,6),Trigger)</f>
        <v>#NUM!</v>
      </c>
      <c r="AE14" s="84"/>
      <c r="AF14" s="116"/>
      <c r="AG14" s="116"/>
      <c r="AH14" s="116"/>
      <c r="AI14" s="116"/>
      <c r="AJ14" s="116"/>
      <c r="AK14" s="202"/>
      <c r="AL14" s="116"/>
    </row>
    <row r="15" spans="1:38" x14ac:dyDescent="0.2">
      <c r="A15" s="11"/>
      <c r="B15" s="10" t="s">
        <v>40</v>
      </c>
      <c r="C15" s="9" t="str">
        <f t="shared" si="4"/>
        <v>3L</v>
      </c>
      <c r="D15" s="8" t="str">
        <f t="shared" si="5"/>
        <v>6L</v>
      </c>
      <c r="E15" s="7" t="str">
        <f t="shared" si="0"/>
        <v>HKD3L6L7Y_Quote</v>
      </c>
      <c r="F15" s="7" t="str">
        <f>_xll.qlSimpleQuote(E15,,RateTickValue,Permanent,Trigger,ObjectOverwrite)</f>
        <v>HKD3L6L7Y_Quote#0001</v>
      </c>
      <c r="G15" s="289" t="str">
        <f>_xll.ohRangeRetrieveError(F15)</f>
        <v/>
      </c>
      <c r="H15" s="6"/>
      <c r="N15" s="93">
        <v>7</v>
      </c>
      <c r="O15" s="129" t="s">
        <v>40</v>
      </c>
      <c r="P15" s="128" t="str">
        <v>3L</v>
      </c>
      <c r="Q15" s="128" t="str">
        <v>6L</v>
      </c>
      <c r="R15" s="126" t="str">
        <f t="shared" si="1"/>
        <v>HKD3L6L7Y</v>
      </c>
      <c r="S15" s="91" t="str">
        <v>HKD3L6L7Y=ICAP</v>
      </c>
      <c r="T15" s="199" t="s">
        <v>206</v>
      </c>
      <c r="U15" s="199" t="s">
        <v>206</v>
      </c>
      <c r="V15" s="199" t="e">
        <f>_xll.qlMidEquivalent(T15,U15)</f>
        <v>#NUM!</v>
      </c>
      <c r="W15" s="95" t="b">
        <f t="shared" si="2"/>
        <v>0</v>
      </c>
      <c r="X15" s="205" t="e">
        <v>#VALUE!</v>
      </c>
      <c r="Y15" s="88"/>
      <c r="Z15" s="197" t="e">
        <v>#VALUE!</v>
      </c>
      <c r="AA15" s="88"/>
      <c r="AB15" s="96" t="str">
        <f t="shared" si="3"/>
        <v>HKD3L6L7Y_Quote</v>
      </c>
      <c r="AC15" s="196" t="e">
        <v>#VALUE!</v>
      </c>
      <c r="AD15" s="94" t="e">
        <f>_xll.qlSimpleQuoteSetValue($AB15,ROUND($AC15/10000,6),Trigger)</f>
        <v>#NUM!</v>
      </c>
      <c r="AE15" s="84"/>
      <c r="AF15" s="116"/>
      <c r="AG15" s="116"/>
      <c r="AH15" s="116"/>
      <c r="AI15" s="116"/>
      <c r="AJ15" s="116"/>
      <c r="AK15" s="202"/>
      <c r="AL15" s="116"/>
    </row>
    <row r="16" spans="1:38" x14ac:dyDescent="0.2">
      <c r="A16" s="11"/>
      <c r="B16" s="10" t="s">
        <v>39</v>
      </c>
      <c r="C16" s="9" t="str">
        <f t="shared" si="4"/>
        <v>3L</v>
      </c>
      <c r="D16" s="8" t="str">
        <f t="shared" si="5"/>
        <v>6L</v>
      </c>
      <c r="E16" s="7" t="str">
        <f t="shared" si="0"/>
        <v>HKD3L6L8Y_Quote</v>
      </c>
      <c r="F16" s="7" t="str">
        <f>_xll.qlSimpleQuote(E16,,RateTickValue,Permanent,Trigger,ObjectOverwrite)</f>
        <v>HKD3L6L8Y_Quote#0001</v>
      </c>
      <c r="G16" s="289" t="str">
        <f>_xll.ohRangeRetrieveError(F16)</f>
        <v/>
      </c>
      <c r="H16" s="6"/>
      <c r="N16" s="93">
        <v>8</v>
      </c>
      <c r="O16" s="129" t="s">
        <v>39</v>
      </c>
      <c r="P16" s="128" t="str">
        <v>3L</v>
      </c>
      <c r="Q16" s="128" t="str">
        <v>6L</v>
      </c>
      <c r="R16" s="126" t="str">
        <f t="shared" si="1"/>
        <v>HKD3L6L8Y</v>
      </c>
      <c r="S16" s="91" t="str">
        <v>HKD3L6L8Y=ICAP</v>
      </c>
      <c r="T16" s="199" t="s">
        <v>206</v>
      </c>
      <c r="U16" s="199" t="s">
        <v>206</v>
      </c>
      <c r="V16" s="199" t="e">
        <f>_xll.qlMidEquivalent(T16,U16)</f>
        <v>#NUM!</v>
      </c>
      <c r="W16" s="95" t="b">
        <f t="shared" si="2"/>
        <v>0</v>
      </c>
      <c r="X16" s="205" t="e">
        <v>#VALUE!</v>
      </c>
      <c r="Y16" s="88"/>
      <c r="Z16" s="197" t="e">
        <v>#VALUE!</v>
      </c>
      <c r="AA16" s="88"/>
      <c r="AB16" s="96" t="str">
        <f t="shared" si="3"/>
        <v>HKD3L6L8Y_Quote</v>
      </c>
      <c r="AC16" s="196" t="e">
        <v>#VALUE!</v>
      </c>
      <c r="AD16" s="94" t="e">
        <f>_xll.qlSimpleQuoteSetValue($AB16,ROUND($AC16/10000,6),Trigger)</f>
        <v>#NUM!</v>
      </c>
      <c r="AE16" s="84"/>
      <c r="AF16" s="116"/>
      <c r="AG16" s="116"/>
      <c r="AH16" s="116"/>
      <c r="AI16" s="116"/>
      <c r="AJ16" s="116"/>
      <c r="AK16" s="202"/>
      <c r="AL16" s="116"/>
    </row>
    <row r="17" spans="1:38" x14ac:dyDescent="0.2">
      <c r="A17" s="11"/>
      <c r="B17" s="10" t="s">
        <v>38</v>
      </c>
      <c r="C17" s="9" t="str">
        <f t="shared" si="4"/>
        <v>3L</v>
      </c>
      <c r="D17" s="8" t="str">
        <f t="shared" si="5"/>
        <v>6L</v>
      </c>
      <c r="E17" s="7" t="str">
        <f t="shared" si="0"/>
        <v>HKD3L6L9Y_Quote</v>
      </c>
      <c r="F17" s="7" t="str">
        <f>_xll.qlSimpleQuote(E17,,RateTickValue,Permanent,Trigger,ObjectOverwrite)</f>
        <v>HKD3L6L9Y_Quote#0001</v>
      </c>
      <c r="G17" s="289" t="str">
        <f>_xll.ohRangeRetrieveError(F17)</f>
        <v/>
      </c>
      <c r="H17" s="6"/>
      <c r="N17" s="93">
        <v>9</v>
      </c>
      <c r="O17" s="129" t="s">
        <v>38</v>
      </c>
      <c r="P17" s="128" t="str">
        <v>3L</v>
      </c>
      <c r="Q17" s="128" t="str">
        <v>6L</v>
      </c>
      <c r="R17" s="126" t="str">
        <f t="shared" si="1"/>
        <v>HKD3L6L9Y</v>
      </c>
      <c r="S17" s="91" t="str">
        <v>HKD3L6L9Y=ICAP</v>
      </c>
      <c r="T17" s="199" t="s">
        <v>206</v>
      </c>
      <c r="U17" s="199" t="s">
        <v>206</v>
      </c>
      <c r="V17" s="199" t="e">
        <f>_xll.qlMidEquivalent(T17,U17)</f>
        <v>#NUM!</v>
      </c>
      <c r="W17" s="95" t="b">
        <f t="shared" si="2"/>
        <v>0</v>
      </c>
      <c r="X17" s="205" t="e">
        <v>#VALUE!</v>
      </c>
      <c r="Y17" s="88"/>
      <c r="Z17" s="197" t="e">
        <v>#VALUE!</v>
      </c>
      <c r="AA17" s="88"/>
      <c r="AB17" s="96" t="str">
        <f t="shared" si="3"/>
        <v>HKD3L6L9Y_Quote</v>
      </c>
      <c r="AC17" s="196" t="e">
        <v>#VALUE!</v>
      </c>
      <c r="AD17" s="94" t="e">
        <f>_xll.qlSimpleQuoteSetValue($AB17,ROUND($AC17/10000,6),Trigger)</f>
        <v>#NUM!</v>
      </c>
      <c r="AE17" s="84"/>
      <c r="AF17" s="116"/>
      <c r="AG17" s="116"/>
      <c r="AH17" s="116"/>
      <c r="AI17" s="116"/>
      <c r="AJ17" s="116"/>
      <c r="AK17" s="202"/>
      <c r="AL17" s="116"/>
    </row>
    <row r="18" spans="1:38" x14ac:dyDescent="0.2">
      <c r="A18" s="11"/>
      <c r="B18" s="10" t="s">
        <v>37</v>
      </c>
      <c r="C18" s="9" t="str">
        <f t="shared" si="4"/>
        <v>3L</v>
      </c>
      <c r="D18" s="8" t="str">
        <f t="shared" si="5"/>
        <v>6L</v>
      </c>
      <c r="E18" s="7" t="str">
        <f t="shared" si="0"/>
        <v>HKD3L6L10Y_Quote</v>
      </c>
      <c r="F18" s="7" t="str">
        <f>_xll.qlSimpleQuote(E18,,RateTickValue,Permanent,Trigger,ObjectOverwrite)</f>
        <v>HKD3L6L10Y_Quote#0001</v>
      </c>
      <c r="G18" s="289" t="str">
        <f>_xll.ohRangeRetrieveError(F18)</f>
        <v/>
      </c>
      <c r="H18" s="6"/>
      <c r="N18" s="93">
        <v>10</v>
      </c>
      <c r="O18" s="129" t="s">
        <v>37</v>
      </c>
      <c r="P18" s="128" t="str">
        <v>3L</v>
      </c>
      <c r="Q18" s="128" t="str">
        <v>6L</v>
      </c>
      <c r="R18" s="126" t="str">
        <f t="shared" si="1"/>
        <v>HKD3L6L10Y</v>
      </c>
      <c r="S18" s="91" t="str">
        <v>HKD3L6L10Y=ICAP</v>
      </c>
      <c r="T18" s="199" t="s">
        <v>206</v>
      </c>
      <c r="U18" s="199" t="s">
        <v>206</v>
      </c>
      <c r="V18" s="199" t="e">
        <f>_xll.qlMidEquivalent(T18,U18)</f>
        <v>#NUM!</v>
      </c>
      <c r="W18" s="95" t="b">
        <f t="shared" si="2"/>
        <v>0</v>
      </c>
      <c r="X18" s="205" t="e">
        <v>#VALUE!</v>
      </c>
      <c r="Y18" s="88"/>
      <c r="Z18" s="197" t="e">
        <v>#VALUE!</v>
      </c>
      <c r="AA18" s="88"/>
      <c r="AB18" s="96" t="str">
        <f t="shared" si="3"/>
        <v>HKD3L6L10Y_Quote</v>
      </c>
      <c r="AC18" s="196" t="e">
        <v>#VALUE!</v>
      </c>
      <c r="AD18" s="94" t="e">
        <f>_xll.qlSimpleQuoteSetValue($AB18,ROUND($AC18/10000,6),Trigger)</f>
        <v>#NUM!</v>
      </c>
      <c r="AE18" s="84"/>
      <c r="AF18" s="116"/>
      <c r="AG18" s="116"/>
      <c r="AH18" s="116"/>
      <c r="AI18" s="116"/>
      <c r="AJ18" s="116"/>
      <c r="AK18" s="202"/>
      <c r="AL18" s="116"/>
    </row>
    <row r="19" spans="1:38" x14ac:dyDescent="0.2">
      <c r="A19" s="11"/>
      <c r="B19" s="10" t="s">
        <v>36</v>
      </c>
      <c r="C19" s="9" t="str">
        <f t="shared" si="4"/>
        <v>3L</v>
      </c>
      <c r="D19" s="8" t="str">
        <f t="shared" si="5"/>
        <v>6L</v>
      </c>
      <c r="E19" s="7" t="str">
        <f t="shared" si="0"/>
        <v>HKD3L6L11Y_Quote</v>
      </c>
      <c r="F19" s="7" t="str">
        <f>_xll.qlSimpleQuote(E19,,RateTickValue,Permanent,Trigger,ObjectOverwrite)</f>
        <v>HKD3L6L11Y_Quote#0001</v>
      </c>
      <c r="G19" s="289" t="str">
        <f>_xll.ohRangeRetrieveError(F19)</f>
        <v/>
      </c>
      <c r="H19" s="6"/>
      <c r="N19" s="93">
        <v>11</v>
      </c>
      <c r="O19" s="129" t="s">
        <v>36</v>
      </c>
      <c r="P19" s="128" t="str">
        <v>3L</v>
      </c>
      <c r="Q19" s="128" t="str">
        <v>6L</v>
      </c>
      <c r="R19" s="126" t="str">
        <f t="shared" si="1"/>
        <v>HKD3L6L11Y</v>
      </c>
      <c r="S19" s="91" t="str">
        <v>HKD3L6L11Y=ICAP</v>
      </c>
      <c r="T19" s="199" t="s">
        <v>206</v>
      </c>
      <c r="U19" s="199" t="s">
        <v>206</v>
      </c>
      <c r="V19" s="199" t="e">
        <f>_xll.qlMidEquivalent(T19,U19)</f>
        <v>#NUM!</v>
      </c>
      <c r="W19" s="95" t="b">
        <f t="shared" si="2"/>
        <v>0</v>
      </c>
      <c r="X19" s="205" t="e">
        <v>#VALUE!</v>
      </c>
      <c r="Y19" s="88"/>
      <c r="Z19" s="197" t="e">
        <v>#VALUE!</v>
      </c>
      <c r="AA19" s="88"/>
      <c r="AB19" s="96" t="str">
        <f t="shared" si="3"/>
        <v>HKD3L6L11Y_Quote</v>
      </c>
      <c r="AC19" s="196" t="e">
        <v>#VALUE!</v>
      </c>
      <c r="AD19" s="94" t="e">
        <f>_xll.qlSimpleQuoteSetValue($AB19,ROUND($AC19/10000,6),Trigger)</f>
        <v>#NUM!</v>
      </c>
      <c r="AE19" s="84"/>
      <c r="AF19" s="116"/>
      <c r="AG19" s="116"/>
      <c r="AH19" s="116"/>
      <c r="AI19" s="116"/>
      <c r="AJ19" s="116"/>
      <c r="AK19" s="202"/>
      <c r="AL19" s="116"/>
    </row>
    <row r="20" spans="1:38" x14ac:dyDescent="0.2">
      <c r="A20" s="11"/>
      <c r="B20" s="10" t="s">
        <v>35</v>
      </c>
      <c r="C20" s="9" t="str">
        <f t="shared" si="4"/>
        <v>3L</v>
      </c>
      <c r="D20" s="8" t="str">
        <f t="shared" si="5"/>
        <v>6L</v>
      </c>
      <c r="E20" s="7" t="str">
        <f t="shared" si="0"/>
        <v>HKD3L6L12Y_Quote</v>
      </c>
      <c r="F20" s="7" t="str">
        <f>_xll.qlSimpleQuote(E20,,RateTickValue,Permanent,Trigger,ObjectOverwrite)</f>
        <v>HKD3L6L12Y_Quote#0001</v>
      </c>
      <c r="G20" s="289" t="str">
        <f>_xll.ohRangeRetrieveError(F20)</f>
        <v/>
      </c>
      <c r="H20" s="6"/>
      <c r="N20" s="93">
        <v>12</v>
      </c>
      <c r="O20" s="129" t="s">
        <v>35</v>
      </c>
      <c r="P20" s="128" t="str">
        <v>3L</v>
      </c>
      <c r="Q20" s="128" t="str">
        <v>6L</v>
      </c>
      <c r="R20" s="126" t="str">
        <f t="shared" si="1"/>
        <v>HKD3L6L12Y</v>
      </c>
      <c r="S20" s="91" t="str">
        <v>HKD3L6L12Y=ICAP</v>
      </c>
      <c r="T20" s="199" t="s">
        <v>206</v>
      </c>
      <c r="U20" s="199" t="s">
        <v>206</v>
      </c>
      <c r="V20" s="199" t="e">
        <f>_xll.qlMidEquivalent(T20,U20)</f>
        <v>#NUM!</v>
      </c>
      <c r="W20" s="95" t="b">
        <f t="shared" si="2"/>
        <v>0</v>
      </c>
      <c r="X20" s="205" t="e">
        <v>#VALUE!</v>
      </c>
      <c r="Y20" s="88"/>
      <c r="Z20" s="197" t="e">
        <v>#VALUE!</v>
      </c>
      <c r="AA20" s="88"/>
      <c r="AB20" s="96" t="str">
        <f t="shared" si="3"/>
        <v>HKD3L6L12Y_Quote</v>
      </c>
      <c r="AC20" s="196" t="e">
        <v>#VALUE!</v>
      </c>
      <c r="AD20" s="94" t="e">
        <f>_xll.qlSimpleQuoteSetValue($AB20,ROUND($AC20/10000,6),Trigger)</f>
        <v>#NUM!</v>
      </c>
      <c r="AE20" s="84"/>
      <c r="AF20" s="116"/>
      <c r="AG20" s="116"/>
      <c r="AH20" s="116"/>
      <c r="AI20" s="116"/>
      <c r="AJ20" s="116"/>
      <c r="AK20" s="202"/>
      <c r="AL20" s="116"/>
    </row>
    <row r="21" spans="1:38" x14ac:dyDescent="0.2">
      <c r="A21" s="11"/>
      <c r="B21" s="10" t="s">
        <v>34</v>
      </c>
      <c r="C21" s="9" t="str">
        <f t="shared" si="4"/>
        <v>3L</v>
      </c>
      <c r="D21" s="8" t="str">
        <f t="shared" si="5"/>
        <v>6L</v>
      </c>
      <c r="E21" s="7" t="str">
        <f t="shared" si="0"/>
        <v>HKD3L6L13Y_Quote</v>
      </c>
      <c r="F21" s="7" t="str">
        <f>_xll.qlSimpleQuote(E21,,RateTickValue,Permanent,Trigger,ObjectOverwrite)</f>
        <v>HKD3L6L13Y_Quote#0001</v>
      </c>
      <c r="G21" s="289" t="str">
        <f>_xll.ohRangeRetrieveError(F21)</f>
        <v/>
      </c>
      <c r="H21" s="6"/>
      <c r="N21" s="93">
        <v>13</v>
      </c>
      <c r="O21" s="129" t="s">
        <v>34</v>
      </c>
      <c r="P21" s="128" t="str">
        <v>3L</v>
      </c>
      <c r="Q21" s="128" t="str">
        <v>6L</v>
      </c>
      <c r="R21" s="126" t="str">
        <f t="shared" si="1"/>
        <v>HKD3L6L13Y</v>
      </c>
      <c r="S21" s="91" t="str">
        <v>HKD3L6L13Y=ICAP</v>
      </c>
      <c r="T21" s="199" t="s">
        <v>206</v>
      </c>
      <c r="U21" s="199" t="s">
        <v>206</v>
      </c>
      <c r="V21" s="199" t="e">
        <f>_xll.qlMidEquivalent(T21,U21)</f>
        <v>#NUM!</v>
      </c>
      <c r="W21" s="95" t="b">
        <f t="shared" si="2"/>
        <v>0</v>
      </c>
      <c r="X21" s="205" t="e">
        <v>#VALUE!</v>
      </c>
      <c r="Y21" s="88"/>
      <c r="Z21" s="197" t="e">
        <v>#VALUE!</v>
      </c>
      <c r="AA21" s="88"/>
      <c r="AB21" s="96" t="str">
        <f t="shared" si="3"/>
        <v>HKD3L6L13Y_Quote</v>
      </c>
      <c r="AC21" s="196" t="e">
        <v>#VALUE!</v>
      </c>
      <c r="AD21" s="94" t="e">
        <f>_xll.qlSimpleQuoteSetValue($AB21,ROUND($AC21/10000,6),Trigger)</f>
        <v>#NUM!</v>
      </c>
      <c r="AE21" s="84"/>
      <c r="AF21" s="116"/>
      <c r="AG21" s="116"/>
      <c r="AH21" s="116"/>
      <c r="AI21" s="116"/>
      <c r="AJ21" s="116"/>
      <c r="AK21" s="202"/>
      <c r="AL21" s="116"/>
    </row>
    <row r="22" spans="1:38" x14ac:dyDescent="0.2">
      <c r="A22" s="11"/>
      <c r="B22" s="10" t="s">
        <v>33</v>
      </c>
      <c r="C22" s="9" t="str">
        <f t="shared" si="4"/>
        <v>3L</v>
      </c>
      <c r="D22" s="8" t="str">
        <f t="shared" si="5"/>
        <v>6L</v>
      </c>
      <c r="E22" s="7" t="str">
        <f t="shared" si="0"/>
        <v>HKD3L6L14Y_Quote</v>
      </c>
      <c r="F22" s="7" t="str">
        <f>_xll.qlSimpleQuote(E22,,RateTickValue,Permanent,Trigger,ObjectOverwrite)</f>
        <v>HKD3L6L14Y_Quote#0001</v>
      </c>
      <c r="G22" s="289" t="str">
        <f>_xll.ohRangeRetrieveError(F22)</f>
        <v/>
      </c>
      <c r="H22" s="6"/>
      <c r="N22" s="93">
        <v>14</v>
      </c>
      <c r="O22" s="129" t="s">
        <v>33</v>
      </c>
      <c r="P22" s="128" t="str">
        <v>3L</v>
      </c>
      <c r="Q22" s="128" t="str">
        <v>6L</v>
      </c>
      <c r="R22" s="126" t="str">
        <f t="shared" si="1"/>
        <v>HKD3L6L14Y</v>
      </c>
      <c r="S22" s="91" t="str">
        <v>HKD3L6L14Y=ICAP</v>
      </c>
      <c r="T22" s="199" t="s">
        <v>206</v>
      </c>
      <c r="U22" s="199" t="s">
        <v>206</v>
      </c>
      <c r="V22" s="199" t="e">
        <f>_xll.qlMidEquivalent(T22,U22)</f>
        <v>#NUM!</v>
      </c>
      <c r="W22" s="95" t="b">
        <f t="shared" si="2"/>
        <v>0</v>
      </c>
      <c r="X22" s="205" t="e">
        <v>#VALUE!</v>
      </c>
      <c r="Y22" s="88"/>
      <c r="Z22" s="197" t="e">
        <v>#VALUE!</v>
      </c>
      <c r="AA22" s="88"/>
      <c r="AB22" s="96" t="str">
        <f t="shared" si="3"/>
        <v>HKD3L6L14Y_Quote</v>
      </c>
      <c r="AC22" s="196" t="e">
        <v>#VALUE!</v>
      </c>
      <c r="AD22" s="94" t="e">
        <f>_xll.qlSimpleQuoteSetValue($AB22,ROUND($AC22/10000,6),Trigger)</f>
        <v>#NUM!</v>
      </c>
      <c r="AE22" s="84"/>
      <c r="AF22" s="116"/>
      <c r="AG22" s="116"/>
      <c r="AH22" s="116"/>
      <c r="AI22" s="116"/>
      <c r="AJ22" s="116"/>
      <c r="AK22" s="202"/>
      <c r="AL22" s="116"/>
    </row>
    <row r="23" spans="1:38" x14ac:dyDescent="0.2">
      <c r="A23" s="11"/>
      <c r="B23" s="10" t="s">
        <v>32</v>
      </c>
      <c r="C23" s="9" t="str">
        <f t="shared" si="4"/>
        <v>3L</v>
      </c>
      <c r="D23" s="8" t="str">
        <f t="shared" si="5"/>
        <v>6L</v>
      </c>
      <c r="E23" s="7" t="str">
        <f t="shared" si="0"/>
        <v>HKD3L6L15Y_Quote</v>
      </c>
      <c r="F23" s="7" t="str">
        <f>_xll.qlSimpleQuote(E23,,RateTickValue,Permanent,Trigger,ObjectOverwrite)</f>
        <v>HKD3L6L15Y_Quote#0001</v>
      </c>
      <c r="G23" s="289" t="str">
        <f>_xll.ohRangeRetrieveError(F23)</f>
        <v/>
      </c>
      <c r="H23" s="6"/>
      <c r="N23" s="93">
        <v>15</v>
      </c>
      <c r="O23" s="129" t="s">
        <v>32</v>
      </c>
      <c r="P23" s="128" t="str">
        <v>3L</v>
      </c>
      <c r="Q23" s="128" t="str">
        <v>6L</v>
      </c>
      <c r="R23" s="126" t="str">
        <f t="shared" si="1"/>
        <v>HKD3L6L15Y</v>
      </c>
      <c r="S23" s="91" t="str">
        <v>HKD3L6L15Y=ICAP</v>
      </c>
      <c r="T23" s="199" t="s">
        <v>206</v>
      </c>
      <c r="U23" s="199" t="s">
        <v>206</v>
      </c>
      <c r="V23" s="199" t="e">
        <f>_xll.qlMidEquivalent(T23,U23)</f>
        <v>#NUM!</v>
      </c>
      <c r="W23" s="95" t="b">
        <f t="shared" si="2"/>
        <v>0</v>
      </c>
      <c r="X23" s="205" t="e">
        <v>#VALUE!</v>
      </c>
      <c r="Y23" s="88"/>
      <c r="Z23" s="197" t="e">
        <v>#VALUE!</v>
      </c>
      <c r="AA23" s="88"/>
      <c r="AB23" s="96" t="str">
        <f t="shared" si="3"/>
        <v>HKD3L6L15Y_Quote</v>
      </c>
      <c r="AC23" s="196" t="e">
        <v>#VALUE!</v>
      </c>
      <c r="AD23" s="94" t="e">
        <f>_xll.qlSimpleQuoteSetValue($AB23,ROUND($AC23/10000,6),Trigger)</f>
        <v>#NUM!</v>
      </c>
      <c r="AE23" s="84"/>
      <c r="AF23" s="116"/>
      <c r="AG23" s="116"/>
      <c r="AH23" s="116"/>
      <c r="AI23" s="116"/>
      <c r="AJ23" s="116"/>
      <c r="AK23" s="202"/>
      <c r="AL23" s="116"/>
    </row>
    <row r="24" spans="1:38" x14ac:dyDescent="0.2">
      <c r="A24" s="11"/>
      <c r="B24" s="10" t="s">
        <v>31</v>
      </c>
      <c r="C24" s="9" t="str">
        <f t="shared" si="4"/>
        <v>3L</v>
      </c>
      <c r="D24" s="8" t="str">
        <f t="shared" si="5"/>
        <v>6L</v>
      </c>
      <c r="E24" s="7" t="str">
        <f t="shared" si="0"/>
        <v>HKD3L6L16Y_Quote</v>
      </c>
      <c r="F24" s="7" t="str">
        <f>_xll.qlSimpleQuote(E24,,RateTickValue,Permanent,Trigger,ObjectOverwrite)</f>
        <v>HKD3L6L16Y_Quote#0001</v>
      </c>
      <c r="G24" s="289" t="str">
        <f>_xll.ohRangeRetrieveError(F24)</f>
        <v/>
      </c>
      <c r="H24" s="6"/>
      <c r="N24" s="93">
        <v>16</v>
      </c>
      <c r="O24" s="129" t="s">
        <v>31</v>
      </c>
      <c r="P24" s="128" t="str">
        <v>3L</v>
      </c>
      <c r="Q24" s="128" t="str">
        <v>6L</v>
      </c>
      <c r="R24" s="126" t="str">
        <f t="shared" si="1"/>
        <v>HKD3L6L16Y</v>
      </c>
      <c r="S24" s="91" t="str">
        <v>HKD3L6L16Y=ICAP</v>
      </c>
      <c r="T24" s="199" t="s">
        <v>206</v>
      </c>
      <c r="U24" s="199" t="s">
        <v>206</v>
      </c>
      <c r="V24" s="199" t="e">
        <f>_xll.qlMidEquivalent(T24,U24)</f>
        <v>#NUM!</v>
      </c>
      <c r="W24" s="95" t="b">
        <f t="shared" si="2"/>
        <v>0</v>
      </c>
      <c r="X24" s="205" t="e">
        <v>#VALUE!</v>
      </c>
      <c r="Y24" s="88"/>
      <c r="Z24" s="197" t="e">
        <v>#VALUE!</v>
      </c>
      <c r="AA24" s="88"/>
      <c r="AB24" s="96" t="str">
        <f t="shared" si="3"/>
        <v>HKD3L6L16Y_Quote</v>
      </c>
      <c r="AC24" s="196" t="e">
        <v>#VALUE!</v>
      </c>
      <c r="AD24" s="94" t="e">
        <f>_xll.qlSimpleQuoteSetValue($AB24,ROUND($AC24/10000,6),Trigger)</f>
        <v>#NUM!</v>
      </c>
      <c r="AE24" s="84"/>
      <c r="AF24" s="116"/>
      <c r="AG24" s="116"/>
      <c r="AH24" s="116"/>
      <c r="AI24" s="116"/>
      <c r="AJ24" s="116"/>
      <c r="AK24" s="202"/>
      <c r="AL24" s="116"/>
    </row>
    <row r="25" spans="1:38" x14ac:dyDescent="0.2">
      <c r="A25" s="11"/>
      <c r="B25" s="10" t="s">
        <v>30</v>
      </c>
      <c r="C25" s="9" t="str">
        <f t="shared" si="4"/>
        <v>3L</v>
      </c>
      <c r="D25" s="8" t="str">
        <f t="shared" si="5"/>
        <v>6L</v>
      </c>
      <c r="E25" s="7" t="str">
        <f t="shared" si="0"/>
        <v>HKD3L6L17Y_Quote</v>
      </c>
      <c r="F25" s="7" t="str">
        <f>_xll.qlSimpleQuote(E25,,RateTickValue,Permanent,Trigger,ObjectOverwrite)</f>
        <v>HKD3L6L17Y_Quote#0001</v>
      </c>
      <c r="G25" s="289" t="str">
        <f>_xll.ohRangeRetrieveError(F25)</f>
        <v/>
      </c>
      <c r="H25" s="6"/>
      <c r="N25" s="93">
        <v>17</v>
      </c>
      <c r="O25" s="129" t="s">
        <v>30</v>
      </c>
      <c r="P25" s="128" t="str">
        <v>3L</v>
      </c>
      <c r="Q25" s="128" t="str">
        <v>6L</v>
      </c>
      <c r="R25" s="126" t="str">
        <f t="shared" si="1"/>
        <v>HKD3L6L17Y</v>
      </c>
      <c r="S25" s="91" t="str">
        <v>HKD3L6L17Y=ICAP</v>
      </c>
      <c r="T25" s="199" t="s">
        <v>206</v>
      </c>
      <c r="U25" s="199" t="s">
        <v>206</v>
      </c>
      <c r="V25" s="199" t="e">
        <f>_xll.qlMidEquivalent(T25,U25)</f>
        <v>#NUM!</v>
      </c>
      <c r="W25" s="95" t="b">
        <f t="shared" si="2"/>
        <v>0</v>
      </c>
      <c r="X25" s="205" t="e">
        <v>#VALUE!</v>
      </c>
      <c r="Y25" s="88"/>
      <c r="Z25" s="197" t="e">
        <v>#VALUE!</v>
      </c>
      <c r="AA25" s="88"/>
      <c r="AB25" s="96" t="str">
        <f t="shared" si="3"/>
        <v>HKD3L6L17Y_Quote</v>
      </c>
      <c r="AC25" s="196" t="e">
        <v>#VALUE!</v>
      </c>
      <c r="AD25" s="94" t="e">
        <f>_xll.qlSimpleQuoteSetValue($AB25,ROUND($AC25/10000,6),Trigger)</f>
        <v>#NUM!</v>
      </c>
      <c r="AE25" s="84"/>
      <c r="AF25" s="116"/>
      <c r="AG25" s="116"/>
      <c r="AH25" s="116"/>
      <c r="AI25" s="116"/>
      <c r="AJ25" s="116"/>
      <c r="AK25" s="202"/>
      <c r="AL25" s="116"/>
    </row>
    <row r="26" spans="1:38" x14ac:dyDescent="0.2">
      <c r="A26" s="11"/>
      <c r="B26" s="10" t="s">
        <v>29</v>
      </c>
      <c r="C26" s="9" t="str">
        <f t="shared" si="4"/>
        <v>3L</v>
      </c>
      <c r="D26" s="8" t="str">
        <f t="shared" si="5"/>
        <v>6L</v>
      </c>
      <c r="E26" s="7" t="str">
        <f t="shared" si="0"/>
        <v>HKD3L6L18Y_Quote</v>
      </c>
      <c r="F26" s="7" t="str">
        <f>_xll.qlSimpleQuote(E26,,RateTickValue,Permanent,Trigger,ObjectOverwrite)</f>
        <v>HKD3L6L18Y_Quote#0001</v>
      </c>
      <c r="G26" s="289" t="str">
        <f>_xll.ohRangeRetrieveError(F26)</f>
        <v/>
      </c>
      <c r="H26" s="6"/>
      <c r="N26" s="93">
        <v>18</v>
      </c>
      <c r="O26" s="129" t="s">
        <v>29</v>
      </c>
      <c r="P26" s="128" t="str">
        <v>3L</v>
      </c>
      <c r="Q26" s="128" t="str">
        <v>6L</v>
      </c>
      <c r="R26" s="126" t="str">
        <f t="shared" si="1"/>
        <v>HKD3L6L18Y</v>
      </c>
      <c r="S26" s="91" t="str">
        <v>HKD3L6L18Y=ICAP</v>
      </c>
      <c r="T26" s="199" t="s">
        <v>206</v>
      </c>
      <c r="U26" s="199" t="s">
        <v>206</v>
      </c>
      <c r="V26" s="199" t="e">
        <f>_xll.qlMidEquivalent(T26,U26)</f>
        <v>#NUM!</v>
      </c>
      <c r="W26" s="95" t="b">
        <f t="shared" si="2"/>
        <v>0</v>
      </c>
      <c r="X26" s="205" t="e">
        <v>#VALUE!</v>
      </c>
      <c r="Y26" s="88"/>
      <c r="Z26" s="197" t="e">
        <v>#VALUE!</v>
      </c>
      <c r="AA26" s="88"/>
      <c r="AB26" s="96" t="str">
        <f t="shared" si="3"/>
        <v>HKD3L6L18Y_Quote</v>
      </c>
      <c r="AC26" s="196" t="e">
        <v>#VALUE!</v>
      </c>
      <c r="AD26" s="94" t="e">
        <f>_xll.qlSimpleQuoteSetValue($AB26,ROUND($AC26/10000,6),Trigger)</f>
        <v>#NUM!</v>
      </c>
      <c r="AE26" s="84"/>
      <c r="AF26" s="116"/>
      <c r="AG26" s="116"/>
      <c r="AH26" s="116"/>
      <c r="AI26" s="116"/>
      <c r="AJ26" s="116"/>
      <c r="AK26" s="202"/>
      <c r="AL26" s="116"/>
    </row>
    <row r="27" spans="1:38" x14ac:dyDescent="0.2">
      <c r="A27" s="11"/>
      <c r="B27" s="10" t="s">
        <v>28</v>
      </c>
      <c r="C27" s="9" t="str">
        <f t="shared" si="4"/>
        <v>3L</v>
      </c>
      <c r="D27" s="8" t="str">
        <f t="shared" si="5"/>
        <v>6L</v>
      </c>
      <c r="E27" s="7" t="str">
        <f t="shared" si="0"/>
        <v>HKD3L6L19Y_Quote</v>
      </c>
      <c r="F27" s="7" t="str">
        <f>_xll.qlSimpleQuote(E27,,RateTickValue,Permanent,Trigger,ObjectOverwrite)</f>
        <v>HKD3L6L19Y_Quote#0001</v>
      </c>
      <c r="G27" s="289" t="str">
        <f>_xll.ohRangeRetrieveError(F27)</f>
        <v/>
      </c>
      <c r="H27" s="6"/>
      <c r="N27" s="93">
        <v>19</v>
      </c>
      <c r="O27" s="129" t="s">
        <v>28</v>
      </c>
      <c r="P27" s="128" t="str">
        <v>3L</v>
      </c>
      <c r="Q27" s="128" t="str">
        <v>6L</v>
      </c>
      <c r="R27" s="126" t="str">
        <f t="shared" si="1"/>
        <v>HKD3L6L19Y</v>
      </c>
      <c r="S27" s="91" t="str">
        <v>HKD3L6L19Y=ICAP</v>
      </c>
      <c r="T27" s="199" t="s">
        <v>206</v>
      </c>
      <c r="U27" s="199" t="s">
        <v>206</v>
      </c>
      <c r="V27" s="199" t="e">
        <f>_xll.qlMidEquivalent(T27,U27)</f>
        <v>#NUM!</v>
      </c>
      <c r="W27" s="95" t="b">
        <f t="shared" si="2"/>
        <v>0</v>
      </c>
      <c r="X27" s="205" t="e">
        <v>#VALUE!</v>
      </c>
      <c r="Y27" s="88"/>
      <c r="Z27" s="197" t="e">
        <v>#VALUE!</v>
      </c>
      <c r="AA27" s="88"/>
      <c r="AB27" s="96" t="str">
        <f t="shared" si="3"/>
        <v>HKD3L6L19Y_Quote</v>
      </c>
      <c r="AC27" s="196" t="e">
        <v>#VALUE!</v>
      </c>
      <c r="AD27" s="94" t="e">
        <f>_xll.qlSimpleQuoteSetValue($AB27,ROUND($AC27/10000,6),Trigger)</f>
        <v>#NUM!</v>
      </c>
      <c r="AE27" s="84"/>
      <c r="AF27" s="116"/>
      <c r="AG27" s="116"/>
      <c r="AH27" s="116"/>
      <c r="AI27" s="116"/>
      <c r="AJ27" s="116"/>
      <c r="AK27" s="202"/>
      <c r="AL27" s="116"/>
    </row>
    <row r="28" spans="1:38" x14ac:dyDescent="0.2">
      <c r="A28" s="11"/>
      <c r="B28" s="10" t="s">
        <v>27</v>
      </c>
      <c r="C28" s="9" t="str">
        <f t="shared" si="4"/>
        <v>3L</v>
      </c>
      <c r="D28" s="8" t="str">
        <f t="shared" si="5"/>
        <v>6L</v>
      </c>
      <c r="E28" s="7" t="str">
        <f t="shared" si="0"/>
        <v>HKD3L6L20Y_Quote</v>
      </c>
      <c r="F28" s="7" t="str">
        <f>_xll.qlSimpleQuote(E28,,RateTickValue,Permanent,Trigger,ObjectOverwrite)</f>
        <v>HKD3L6L20Y_Quote#0001</v>
      </c>
      <c r="G28" s="289" t="str">
        <f>_xll.ohRangeRetrieveError(F28)</f>
        <v/>
      </c>
      <c r="H28" s="6"/>
      <c r="N28" s="93">
        <v>20</v>
      </c>
      <c r="O28" s="129" t="s">
        <v>27</v>
      </c>
      <c r="P28" s="128" t="str">
        <v>3L</v>
      </c>
      <c r="Q28" s="128" t="str">
        <v>6L</v>
      </c>
      <c r="R28" s="126" t="str">
        <f t="shared" si="1"/>
        <v>HKD3L6L20Y</v>
      </c>
      <c r="S28" s="91" t="str">
        <v>HKD3L6L20Y=ICAP</v>
      </c>
      <c r="T28" s="199" t="s">
        <v>206</v>
      </c>
      <c r="U28" s="199" t="s">
        <v>206</v>
      </c>
      <c r="V28" s="199" t="e">
        <f>_xll.qlMidEquivalent(T28,U28)</f>
        <v>#NUM!</v>
      </c>
      <c r="W28" s="95" t="b">
        <f t="shared" si="2"/>
        <v>0</v>
      </c>
      <c r="X28" s="205" t="e">
        <v>#VALUE!</v>
      </c>
      <c r="Y28" s="88"/>
      <c r="Z28" s="197" t="e">
        <v>#VALUE!</v>
      </c>
      <c r="AA28" s="88"/>
      <c r="AB28" s="96" t="str">
        <f t="shared" si="3"/>
        <v>HKD3L6L20Y_Quote</v>
      </c>
      <c r="AC28" s="196" t="e">
        <v>#VALUE!</v>
      </c>
      <c r="AD28" s="94" t="e">
        <f>_xll.qlSimpleQuoteSetValue($AB28,ROUND($AC28/10000,6),Trigger)</f>
        <v>#NUM!</v>
      </c>
      <c r="AE28" s="84"/>
      <c r="AF28" s="116"/>
      <c r="AG28" s="116"/>
      <c r="AH28" s="116"/>
      <c r="AI28" s="116"/>
      <c r="AJ28" s="116"/>
      <c r="AK28" s="202"/>
      <c r="AL28" s="116"/>
    </row>
    <row r="29" spans="1:38" x14ac:dyDescent="0.2">
      <c r="A29" s="11"/>
      <c r="B29" s="10" t="s">
        <v>26</v>
      </c>
      <c r="C29" s="9" t="str">
        <f t="shared" si="4"/>
        <v>3L</v>
      </c>
      <c r="D29" s="8" t="str">
        <f t="shared" si="5"/>
        <v>6L</v>
      </c>
      <c r="E29" s="7" t="str">
        <f t="shared" si="0"/>
        <v>HKD3L6L21Y_Quote</v>
      </c>
      <c r="F29" s="7" t="str">
        <f>_xll.qlSimpleQuote(E29,,RateTickValue,Permanent,Trigger,ObjectOverwrite)</f>
        <v>HKD3L6L21Y_Quote#0001</v>
      </c>
      <c r="G29" s="289" t="str">
        <f>_xll.ohRangeRetrieveError(F29)</f>
        <v/>
      </c>
      <c r="H29" s="6"/>
      <c r="N29" s="93">
        <v>21</v>
      </c>
      <c r="O29" s="129" t="s">
        <v>26</v>
      </c>
      <c r="P29" s="128" t="str">
        <v>3L</v>
      </c>
      <c r="Q29" s="128" t="str">
        <v>6L</v>
      </c>
      <c r="R29" s="126" t="str">
        <f t="shared" si="1"/>
        <v>HKD3L6L21Y</v>
      </c>
      <c r="S29" s="91" t="str">
        <v>HKD3L6L21Y=ICAP</v>
      </c>
      <c r="T29" s="199" t="s">
        <v>206</v>
      </c>
      <c r="U29" s="199" t="s">
        <v>206</v>
      </c>
      <c r="V29" s="199" t="e">
        <f>_xll.qlMidEquivalent(T29,U29)</f>
        <v>#NUM!</v>
      </c>
      <c r="W29" s="95" t="b">
        <f t="shared" si="2"/>
        <v>0</v>
      </c>
      <c r="X29" s="205" t="e">
        <v>#VALUE!</v>
      </c>
      <c r="Y29" s="88"/>
      <c r="Z29" s="197" t="e">
        <v>#VALUE!</v>
      </c>
      <c r="AA29" s="88"/>
      <c r="AB29" s="96" t="str">
        <f t="shared" si="3"/>
        <v>HKD3L6L21Y_Quote</v>
      </c>
      <c r="AC29" s="196" t="e">
        <v>#VALUE!</v>
      </c>
      <c r="AD29" s="94" t="e">
        <f>_xll.qlSimpleQuoteSetValue($AB29,ROUND($AC29/10000,6),Trigger)</f>
        <v>#NUM!</v>
      </c>
      <c r="AE29" s="84"/>
      <c r="AF29" s="116"/>
      <c r="AG29" s="116"/>
      <c r="AH29" s="116"/>
      <c r="AI29" s="116"/>
      <c r="AJ29" s="116"/>
      <c r="AK29" s="202"/>
      <c r="AL29" s="116"/>
    </row>
    <row r="30" spans="1:38" x14ac:dyDescent="0.2">
      <c r="A30" s="11"/>
      <c r="B30" s="10" t="s">
        <v>25</v>
      </c>
      <c r="C30" s="9" t="str">
        <f t="shared" si="4"/>
        <v>3L</v>
      </c>
      <c r="D30" s="8" t="str">
        <f t="shared" si="5"/>
        <v>6L</v>
      </c>
      <c r="E30" s="7" t="str">
        <f t="shared" si="0"/>
        <v>HKD3L6L22Y_Quote</v>
      </c>
      <c r="F30" s="7" t="str">
        <f>_xll.qlSimpleQuote(E30,,RateTickValue,Permanent,Trigger,ObjectOverwrite)</f>
        <v>HKD3L6L22Y_Quote#0001</v>
      </c>
      <c r="G30" s="289" t="str">
        <f>_xll.ohRangeRetrieveError(F30)</f>
        <v/>
      </c>
      <c r="H30" s="6"/>
      <c r="N30" s="93">
        <v>22</v>
      </c>
      <c r="O30" s="129" t="s">
        <v>25</v>
      </c>
      <c r="P30" s="128" t="str">
        <v>3L</v>
      </c>
      <c r="Q30" s="128" t="str">
        <v>6L</v>
      </c>
      <c r="R30" s="126" t="str">
        <f t="shared" si="1"/>
        <v>HKD3L6L22Y</v>
      </c>
      <c r="S30" s="91" t="str">
        <v>HKD3L6L22Y=ICAP</v>
      </c>
      <c r="T30" s="199" t="s">
        <v>206</v>
      </c>
      <c r="U30" s="199" t="s">
        <v>206</v>
      </c>
      <c r="V30" s="199" t="e">
        <f>_xll.qlMidEquivalent(T30,U30)</f>
        <v>#NUM!</v>
      </c>
      <c r="W30" s="95" t="b">
        <f t="shared" si="2"/>
        <v>0</v>
      </c>
      <c r="X30" s="205" t="e">
        <v>#VALUE!</v>
      </c>
      <c r="Y30" s="88"/>
      <c r="Z30" s="197" t="e">
        <v>#VALUE!</v>
      </c>
      <c r="AA30" s="88"/>
      <c r="AB30" s="96" t="str">
        <f t="shared" si="3"/>
        <v>HKD3L6L22Y_Quote</v>
      </c>
      <c r="AC30" s="196" t="e">
        <v>#VALUE!</v>
      </c>
      <c r="AD30" s="94" t="e">
        <f>_xll.qlSimpleQuoteSetValue($AB30,ROUND($AC30/10000,6),Trigger)</f>
        <v>#NUM!</v>
      </c>
      <c r="AE30" s="84"/>
      <c r="AF30" s="116"/>
      <c r="AG30" s="116"/>
      <c r="AH30" s="116"/>
      <c r="AI30" s="116"/>
      <c r="AJ30" s="116"/>
      <c r="AK30" s="202"/>
      <c r="AL30" s="116"/>
    </row>
    <row r="31" spans="1:38" x14ac:dyDescent="0.2">
      <c r="A31" s="11"/>
      <c r="B31" s="10" t="s">
        <v>24</v>
      </c>
      <c r="C31" s="9" t="str">
        <f t="shared" si="4"/>
        <v>3L</v>
      </c>
      <c r="D31" s="8" t="str">
        <f t="shared" si="5"/>
        <v>6L</v>
      </c>
      <c r="E31" s="7" t="str">
        <f t="shared" si="0"/>
        <v>HKD3L6L23Y_Quote</v>
      </c>
      <c r="F31" s="7" t="str">
        <f>_xll.qlSimpleQuote(E31,,RateTickValue,Permanent,Trigger,ObjectOverwrite)</f>
        <v>HKD3L6L23Y_Quote#0001</v>
      </c>
      <c r="G31" s="289" t="str">
        <f>_xll.ohRangeRetrieveError(F31)</f>
        <v/>
      </c>
      <c r="H31" s="6"/>
      <c r="N31" s="93">
        <v>23</v>
      </c>
      <c r="O31" s="129" t="s">
        <v>24</v>
      </c>
      <c r="P31" s="128" t="str">
        <v>3L</v>
      </c>
      <c r="Q31" s="128" t="str">
        <v>6L</v>
      </c>
      <c r="R31" s="126" t="str">
        <f t="shared" si="1"/>
        <v>HKD3L6L23Y</v>
      </c>
      <c r="S31" s="91" t="str">
        <v>HKD3L6L23Y=ICAP</v>
      </c>
      <c r="T31" s="199" t="s">
        <v>206</v>
      </c>
      <c r="U31" s="199" t="s">
        <v>206</v>
      </c>
      <c r="V31" s="199" t="e">
        <f>_xll.qlMidEquivalent(T31,U31)</f>
        <v>#NUM!</v>
      </c>
      <c r="W31" s="95" t="b">
        <f t="shared" si="2"/>
        <v>0</v>
      </c>
      <c r="X31" s="205" t="e">
        <v>#VALUE!</v>
      </c>
      <c r="Y31" s="88"/>
      <c r="Z31" s="197" t="e">
        <v>#VALUE!</v>
      </c>
      <c r="AA31" s="88"/>
      <c r="AB31" s="96" t="str">
        <f t="shared" si="3"/>
        <v>HKD3L6L23Y_Quote</v>
      </c>
      <c r="AC31" s="196" t="e">
        <v>#VALUE!</v>
      </c>
      <c r="AD31" s="94" t="e">
        <f>_xll.qlSimpleQuoteSetValue($AB31,ROUND($AC31/10000,6),Trigger)</f>
        <v>#NUM!</v>
      </c>
      <c r="AE31" s="84"/>
      <c r="AF31" s="116"/>
      <c r="AG31" s="116"/>
      <c r="AH31" s="116"/>
      <c r="AI31" s="116"/>
      <c r="AJ31" s="116"/>
      <c r="AK31" s="202"/>
      <c r="AL31" s="116"/>
    </row>
    <row r="32" spans="1:38" x14ac:dyDescent="0.2">
      <c r="A32" s="11"/>
      <c r="B32" s="10" t="s">
        <v>23</v>
      </c>
      <c r="C32" s="9" t="str">
        <f t="shared" si="4"/>
        <v>3L</v>
      </c>
      <c r="D32" s="8" t="str">
        <f t="shared" si="5"/>
        <v>6L</v>
      </c>
      <c r="E32" s="7" t="str">
        <f t="shared" si="0"/>
        <v>HKD3L6L24Y_Quote</v>
      </c>
      <c r="F32" s="7" t="str">
        <f>_xll.qlSimpleQuote(E32,,RateTickValue,Permanent,Trigger,ObjectOverwrite)</f>
        <v>HKD3L6L24Y_Quote#0001</v>
      </c>
      <c r="G32" s="289" t="str">
        <f>_xll.ohRangeRetrieveError(F32)</f>
        <v/>
      </c>
      <c r="H32" s="6"/>
      <c r="N32" s="93">
        <v>24</v>
      </c>
      <c r="O32" s="129" t="s">
        <v>23</v>
      </c>
      <c r="P32" s="128" t="str">
        <v>3L</v>
      </c>
      <c r="Q32" s="128" t="str">
        <v>6L</v>
      </c>
      <c r="R32" s="126" t="str">
        <f t="shared" si="1"/>
        <v>HKD3L6L24Y</v>
      </c>
      <c r="S32" s="91" t="str">
        <v>HKD3L6L24Y=ICAP</v>
      </c>
      <c r="T32" s="199" t="s">
        <v>206</v>
      </c>
      <c r="U32" s="199" t="s">
        <v>206</v>
      </c>
      <c r="V32" s="199" t="e">
        <f>_xll.qlMidEquivalent(T32,U32)</f>
        <v>#NUM!</v>
      </c>
      <c r="W32" s="95" t="b">
        <f t="shared" si="2"/>
        <v>0</v>
      </c>
      <c r="X32" s="205" t="e">
        <v>#VALUE!</v>
      </c>
      <c r="Y32" s="88"/>
      <c r="Z32" s="197" t="e">
        <v>#VALUE!</v>
      </c>
      <c r="AA32" s="88"/>
      <c r="AB32" s="96" t="str">
        <f t="shared" si="3"/>
        <v>HKD3L6L24Y_Quote</v>
      </c>
      <c r="AC32" s="196" t="e">
        <v>#VALUE!</v>
      </c>
      <c r="AD32" s="94" t="e">
        <f>_xll.qlSimpleQuoteSetValue($AB32,ROUND($AC32/10000,6),Trigger)</f>
        <v>#NUM!</v>
      </c>
      <c r="AE32" s="84"/>
      <c r="AF32" s="116"/>
      <c r="AG32" s="116"/>
      <c r="AH32" s="116"/>
      <c r="AI32" s="116"/>
      <c r="AJ32" s="116"/>
      <c r="AK32" s="202"/>
      <c r="AL32" s="116"/>
    </row>
    <row r="33" spans="1:38" x14ac:dyDescent="0.2">
      <c r="A33" s="11"/>
      <c r="B33" s="10" t="s">
        <v>22</v>
      </c>
      <c r="C33" s="9" t="str">
        <f t="shared" si="4"/>
        <v>3L</v>
      </c>
      <c r="D33" s="8" t="str">
        <f t="shared" si="5"/>
        <v>6L</v>
      </c>
      <c r="E33" s="7" t="str">
        <f t="shared" si="0"/>
        <v>HKD3L6L25Y_Quote</v>
      </c>
      <c r="F33" s="7" t="str">
        <f>_xll.qlSimpleQuote(E33,,RateTickValue,Permanent,Trigger,ObjectOverwrite)</f>
        <v>HKD3L6L25Y_Quote#0001</v>
      </c>
      <c r="G33" s="289" t="str">
        <f>_xll.ohRangeRetrieveError(F33)</f>
        <v/>
      </c>
      <c r="H33" s="6"/>
      <c r="N33" s="93">
        <v>25</v>
      </c>
      <c r="O33" s="129" t="s">
        <v>22</v>
      </c>
      <c r="P33" s="128" t="str">
        <v>3L</v>
      </c>
      <c r="Q33" s="128" t="str">
        <v>6L</v>
      </c>
      <c r="R33" s="126" t="str">
        <f t="shared" si="1"/>
        <v>HKD3L6L25Y</v>
      </c>
      <c r="S33" s="91" t="str">
        <v>HKD3L6L25Y=ICAP</v>
      </c>
      <c r="T33" s="199" t="s">
        <v>206</v>
      </c>
      <c r="U33" s="199" t="s">
        <v>206</v>
      </c>
      <c r="V33" s="199" t="e">
        <f>_xll.qlMidEquivalent(T33,U33)</f>
        <v>#NUM!</v>
      </c>
      <c r="W33" s="95" t="b">
        <f t="shared" si="2"/>
        <v>0</v>
      </c>
      <c r="X33" s="205" t="e">
        <v>#VALUE!</v>
      </c>
      <c r="Y33" s="88"/>
      <c r="Z33" s="197" t="e">
        <v>#VALUE!</v>
      </c>
      <c r="AA33" s="88"/>
      <c r="AB33" s="96" t="str">
        <f t="shared" si="3"/>
        <v>HKD3L6L25Y_Quote</v>
      </c>
      <c r="AC33" s="196" t="e">
        <v>#VALUE!</v>
      </c>
      <c r="AD33" s="94" t="e">
        <f>_xll.qlSimpleQuoteSetValue($AB33,ROUND($AC33/10000,6),Trigger)</f>
        <v>#NUM!</v>
      </c>
      <c r="AE33" s="84"/>
      <c r="AF33" s="116"/>
      <c r="AG33" s="116"/>
      <c r="AH33" s="116"/>
      <c r="AI33" s="116"/>
      <c r="AJ33" s="116"/>
      <c r="AK33" s="202"/>
      <c r="AL33" s="116"/>
    </row>
    <row r="34" spans="1:38" x14ac:dyDescent="0.2">
      <c r="A34" s="11"/>
      <c r="B34" s="10" t="s">
        <v>21</v>
      </c>
      <c r="C34" s="9" t="str">
        <f t="shared" si="4"/>
        <v>3L</v>
      </c>
      <c r="D34" s="8" t="str">
        <f t="shared" si="5"/>
        <v>6L</v>
      </c>
      <c r="E34" s="7" t="str">
        <f t="shared" si="0"/>
        <v>HKD3L6L26Y_Quote</v>
      </c>
      <c r="F34" s="7" t="str">
        <f>_xll.qlSimpleQuote(E34,,RateTickValue,Permanent,Trigger,ObjectOverwrite)</f>
        <v>HKD3L6L26Y_Quote#0001</v>
      </c>
      <c r="G34" s="289" t="str">
        <f>_xll.ohRangeRetrieveError(F34)</f>
        <v/>
      </c>
      <c r="H34" s="6"/>
      <c r="N34" s="93">
        <v>26</v>
      </c>
      <c r="O34" s="129" t="s">
        <v>21</v>
      </c>
      <c r="P34" s="128" t="str">
        <v>3L</v>
      </c>
      <c r="Q34" s="128" t="str">
        <v>6L</v>
      </c>
      <c r="R34" s="126" t="str">
        <f t="shared" si="1"/>
        <v>HKD3L6L26Y</v>
      </c>
      <c r="S34" s="91" t="str">
        <v>HKD3L6L26Y=ICAP</v>
      </c>
      <c r="T34" s="199" t="s">
        <v>206</v>
      </c>
      <c r="U34" s="199" t="s">
        <v>206</v>
      </c>
      <c r="V34" s="199" t="e">
        <f>_xll.qlMidEquivalent(T34,U34)</f>
        <v>#NUM!</v>
      </c>
      <c r="W34" s="95" t="b">
        <f t="shared" si="2"/>
        <v>0</v>
      </c>
      <c r="X34" s="205" t="e">
        <v>#VALUE!</v>
      </c>
      <c r="Y34" s="88"/>
      <c r="Z34" s="197" t="e">
        <v>#VALUE!</v>
      </c>
      <c r="AA34" s="88"/>
      <c r="AB34" s="96" t="str">
        <f t="shared" si="3"/>
        <v>HKD3L6L26Y_Quote</v>
      </c>
      <c r="AC34" s="196" t="e">
        <v>#VALUE!</v>
      </c>
      <c r="AD34" s="94" t="e">
        <f>_xll.qlSimpleQuoteSetValue($AB34,ROUND($AC34/10000,6),Trigger)</f>
        <v>#NUM!</v>
      </c>
      <c r="AE34" s="84"/>
      <c r="AF34" s="116"/>
      <c r="AG34" s="116"/>
      <c r="AH34" s="116"/>
      <c r="AI34" s="116"/>
      <c r="AJ34" s="116"/>
      <c r="AK34" s="202"/>
      <c r="AL34" s="116"/>
    </row>
    <row r="35" spans="1:38" x14ac:dyDescent="0.2">
      <c r="A35" s="11"/>
      <c r="B35" s="10" t="s">
        <v>20</v>
      </c>
      <c r="C35" s="9" t="str">
        <f t="shared" si="4"/>
        <v>3L</v>
      </c>
      <c r="D35" s="8" t="str">
        <f t="shared" si="5"/>
        <v>6L</v>
      </c>
      <c r="E35" s="7" t="str">
        <f t="shared" si="0"/>
        <v>HKD3L6L27Y_Quote</v>
      </c>
      <c r="F35" s="7" t="str">
        <f>_xll.qlSimpleQuote(E35,,RateTickValue,Permanent,Trigger,ObjectOverwrite)</f>
        <v>HKD3L6L27Y_Quote#0001</v>
      </c>
      <c r="G35" s="289" t="str">
        <f>_xll.ohRangeRetrieveError(F35)</f>
        <v/>
      </c>
      <c r="H35" s="6"/>
      <c r="N35" s="93">
        <v>27</v>
      </c>
      <c r="O35" s="129" t="s">
        <v>20</v>
      </c>
      <c r="P35" s="128" t="str">
        <v>3L</v>
      </c>
      <c r="Q35" s="128" t="str">
        <v>6L</v>
      </c>
      <c r="R35" s="126" t="str">
        <f t="shared" si="1"/>
        <v>HKD3L6L27Y</v>
      </c>
      <c r="S35" s="91" t="str">
        <v>HKD3L6L27Y=ICAP</v>
      </c>
      <c r="T35" s="199" t="s">
        <v>206</v>
      </c>
      <c r="U35" s="199" t="s">
        <v>206</v>
      </c>
      <c r="V35" s="199" t="e">
        <f>_xll.qlMidEquivalent(T35,U35)</f>
        <v>#NUM!</v>
      </c>
      <c r="W35" s="95" t="b">
        <f t="shared" si="2"/>
        <v>0</v>
      </c>
      <c r="X35" s="205" t="e">
        <v>#VALUE!</v>
      </c>
      <c r="Y35" s="88"/>
      <c r="Z35" s="197" t="e">
        <v>#VALUE!</v>
      </c>
      <c r="AA35" s="88"/>
      <c r="AB35" s="96" t="str">
        <f t="shared" si="3"/>
        <v>HKD3L6L27Y_Quote</v>
      </c>
      <c r="AC35" s="196" t="e">
        <v>#VALUE!</v>
      </c>
      <c r="AD35" s="94" t="e">
        <f>_xll.qlSimpleQuoteSetValue($AB35,ROUND($AC35/10000,6),Trigger)</f>
        <v>#NUM!</v>
      </c>
      <c r="AE35" s="84"/>
      <c r="AF35" s="116"/>
      <c r="AG35" s="116"/>
      <c r="AH35" s="116"/>
      <c r="AI35" s="116"/>
      <c r="AJ35" s="116"/>
      <c r="AK35" s="202"/>
      <c r="AL35" s="116"/>
    </row>
    <row r="36" spans="1:38" x14ac:dyDescent="0.2">
      <c r="A36" s="11"/>
      <c r="B36" s="10" t="s">
        <v>19</v>
      </c>
      <c r="C36" s="9" t="str">
        <f t="shared" si="4"/>
        <v>3L</v>
      </c>
      <c r="D36" s="8" t="str">
        <f t="shared" si="5"/>
        <v>6L</v>
      </c>
      <c r="E36" s="7" t="str">
        <f t="shared" si="0"/>
        <v>HKD3L6L28Y_Quote</v>
      </c>
      <c r="F36" s="7" t="str">
        <f>_xll.qlSimpleQuote(E36,,RateTickValue,Permanent,Trigger,ObjectOverwrite)</f>
        <v>HKD3L6L28Y_Quote#0001</v>
      </c>
      <c r="G36" s="289" t="str">
        <f>_xll.ohRangeRetrieveError(F36)</f>
        <v/>
      </c>
      <c r="H36" s="6"/>
      <c r="N36" s="93">
        <v>28</v>
      </c>
      <c r="O36" s="129" t="s">
        <v>19</v>
      </c>
      <c r="P36" s="128" t="str">
        <v>3L</v>
      </c>
      <c r="Q36" s="128" t="str">
        <v>6L</v>
      </c>
      <c r="R36" s="126" t="str">
        <f t="shared" si="1"/>
        <v>HKD3L6L28Y</v>
      </c>
      <c r="S36" s="91" t="str">
        <v>HKD3L6L28Y=ICAP</v>
      </c>
      <c r="T36" s="199" t="s">
        <v>206</v>
      </c>
      <c r="U36" s="199" t="s">
        <v>206</v>
      </c>
      <c r="V36" s="199" t="e">
        <f>_xll.qlMidEquivalent(T36,U36)</f>
        <v>#NUM!</v>
      </c>
      <c r="W36" s="95" t="b">
        <f t="shared" si="2"/>
        <v>0</v>
      </c>
      <c r="X36" s="205" t="e">
        <v>#VALUE!</v>
      </c>
      <c r="Y36" s="88"/>
      <c r="Z36" s="197" t="e">
        <v>#VALUE!</v>
      </c>
      <c r="AA36" s="88"/>
      <c r="AB36" s="96" t="str">
        <f t="shared" si="3"/>
        <v>HKD3L6L28Y_Quote</v>
      </c>
      <c r="AC36" s="196" t="e">
        <v>#VALUE!</v>
      </c>
      <c r="AD36" s="94" t="e">
        <f>_xll.qlSimpleQuoteSetValue($AB36,ROUND($AC36/10000,6),Trigger)</f>
        <v>#NUM!</v>
      </c>
      <c r="AE36" s="84"/>
      <c r="AF36" s="116"/>
      <c r="AG36" s="116"/>
      <c r="AH36" s="116"/>
      <c r="AI36" s="116"/>
      <c r="AJ36" s="116"/>
      <c r="AK36" s="202"/>
      <c r="AL36" s="116"/>
    </row>
    <row r="37" spans="1:38" x14ac:dyDescent="0.2">
      <c r="A37" s="11"/>
      <c r="B37" s="10" t="s">
        <v>18</v>
      </c>
      <c r="C37" s="9" t="str">
        <f t="shared" si="4"/>
        <v>3L</v>
      </c>
      <c r="D37" s="8" t="str">
        <f t="shared" si="5"/>
        <v>6L</v>
      </c>
      <c r="E37" s="7" t="str">
        <f t="shared" si="0"/>
        <v>HKD3L6L29Y_Quote</v>
      </c>
      <c r="F37" s="7" t="str">
        <f>_xll.qlSimpleQuote(E37,,RateTickValue,Permanent,Trigger,ObjectOverwrite)</f>
        <v>HKD3L6L29Y_Quote#0001</v>
      </c>
      <c r="G37" s="289" t="str">
        <f>_xll.ohRangeRetrieveError(F37)</f>
        <v/>
      </c>
      <c r="H37" s="6"/>
      <c r="N37" s="93">
        <v>29</v>
      </c>
      <c r="O37" s="129" t="s">
        <v>18</v>
      </c>
      <c r="P37" s="128" t="str">
        <v>3L</v>
      </c>
      <c r="Q37" s="128" t="str">
        <v>6L</v>
      </c>
      <c r="R37" s="126" t="str">
        <f t="shared" si="1"/>
        <v>HKD3L6L29Y</v>
      </c>
      <c r="S37" s="91" t="str">
        <v>HKD3L6L29Y=ICAP</v>
      </c>
      <c r="T37" s="199" t="s">
        <v>206</v>
      </c>
      <c r="U37" s="199" t="s">
        <v>206</v>
      </c>
      <c r="V37" s="199" t="e">
        <f>_xll.qlMidEquivalent(T37,U37)</f>
        <v>#NUM!</v>
      </c>
      <c r="W37" s="95" t="b">
        <f t="shared" si="2"/>
        <v>0</v>
      </c>
      <c r="X37" s="205" t="e">
        <v>#VALUE!</v>
      </c>
      <c r="Y37" s="88"/>
      <c r="Z37" s="197" t="e">
        <v>#VALUE!</v>
      </c>
      <c r="AA37" s="88"/>
      <c r="AB37" s="96" t="str">
        <f t="shared" si="3"/>
        <v>HKD3L6L29Y_Quote</v>
      </c>
      <c r="AC37" s="196" t="e">
        <v>#VALUE!</v>
      </c>
      <c r="AD37" s="94" t="e">
        <f>_xll.qlSimpleQuoteSetValue($AB37,ROUND($AC37/10000,6),Trigger)</f>
        <v>#NUM!</v>
      </c>
      <c r="AE37" s="84"/>
      <c r="AF37" s="116"/>
      <c r="AG37" s="116"/>
      <c r="AH37" s="116"/>
      <c r="AI37" s="116"/>
      <c r="AJ37" s="116"/>
      <c r="AK37" s="202"/>
      <c r="AL37" s="116"/>
    </row>
    <row r="38" spans="1:38" x14ac:dyDescent="0.2">
      <c r="A38" s="11"/>
      <c r="B38" s="10" t="s">
        <v>17</v>
      </c>
      <c r="C38" s="9" t="str">
        <f t="shared" si="4"/>
        <v>3L</v>
      </c>
      <c r="D38" s="8" t="str">
        <f t="shared" si="5"/>
        <v>6L</v>
      </c>
      <c r="E38" s="7" t="str">
        <f t="shared" si="0"/>
        <v>HKD3L6L30Y_Quote</v>
      </c>
      <c r="F38" s="7" t="str">
        <f>_xll.qlSimpleQuote(E38,,RateTickValue,Permanent,Trigger,ObjectOverwrite)</f>
        <v>HKD3L6L30Y_Quote#0001</v>
      </c>
      <c r="G38" s="289" t="str">
        <f>_xll.ohRangeRetrieveError(F38)</f>
        <v/>
      </c>
      <c r="H38" s="6"/>
      <c r="N38" s="93">
        <v>30</v>
      </c>
      <c r="O38" s="129" t="s">
        <v>17</v>
      </c>
      <c r="P38" s="128" t="str">
        <v>3L</v>
      </c>
      <c r="Q38" s="128" t="str">
        <v>6L</v>
      </c>
      <c r="R38" s="126" t="str">
        <f t="shared" si="1"/>
        <v>HKD3L6L30Y</v>
      </c>
      <c r="S38" s="91" t="str">
        <v>HKD3L6L30Y=ICAP</v>
      </c>
      <c r="T38" s="199" t="s">
        <v>206</v>
      </c>
      <c r="U38" s="199" t="s">
        <v>206</v>
      </c>
      <c r="V38" s="199" t="e">
        <f>_xll.qlMidEquivalent(T38,U38)</f>
        <v>#NUM!</v>
      </c>
      <c r="W38" s="95" t="b">
        <f t="shared" si="2"/>
        <v>0</v>
      </c>
      <c r="X38" s="205" t="e">
        <v>#VALUE!</v>
      </c>
      <c r="Y38" s="88"/>
      <c r="Z38" s="197" t="e">
        <v>#VALUE!</v>
      </c>
      <c r="AA38" s="88"/>
      <c r="AB38" s="96" t="str">
        <f t="shared" si="3"/>
        <v>HKD3L6L30Y_Quote</v>
      </c>
      <c r="AC38" s="196" t="e">
        <v>#VALUE!</v>
      </c>
      <c r="AD38" s="94" t="e">
        <f>_xll.qlSimpleQuoteSetValue($AB38,ROUND($AC38/10000,6),Trigger)</f>
        <v>#NUM!</v>
      </c>
      <c r="AE38" s="84"/>
      <c r="AF38" s="116"/>
      <c r="AG38" s="116"/>
      <c r="AH38" s="116"/>
      <c r="AI38" s="116"/>
      <c r="AJ38" s="116"/>
      <c r="AK38" s="202"/>
      <c r="AL38" s="116"/>
    </row>
    <row r="39" spans="1:38" x14ac:dyDescent="0.2">
      <c r="A39" s="11"/>
      <c r="B39" s="10" t="s">
        <v>16</v>
      </c>
      <c r="C39" s="9" t="str">
        <f t="shared" si="4"/>
        <v>3L</v>
      </c>
      <c r="D39" s="8" t="str">
        <f t="shared" si="5"/>
        <v>6L</v>
      </c>
      <c r="E39" s="7" t="str">
        <f t="shared" si="0"/>
        <v>HKD3L6L35Y_Quote</v>
      </c>
      <c r="F39" s="7" t="str">
        <f>_xll.qlSimpleQuote(E39,,RateTickValue,Permanent,Trigger,ObjectOverwrite)</f>
        <v>HKD3L6L35Y_Quote#0001</v>
      </c>
      <c r="G39" s="289" t="str">
        <f>_xll.ohRangeRetrieveError(F39)</f>
        <v/>
      </c>
      <c r="H39" s="6"/>
      <c r="N39" s="93">
        <v>35</v>
      </c>
      <c r="O39" s="129" t="s">
        <v>16</v>
      </c>
      <c r="P39" s="128" t="str">
        <v>3L</v>
      </c>
      <c r="Q39" s="128" t="str">
        <v>6L</v>
      </c>
      <c r="R39" s="126" t="str">
        <f t="shared" si="1"/>
        <v>HKD3L6L35Y</v>
      </c>
      <c r="S39" s="91" t="str">
        <v>HKD3L6L35Y=ICAP</v>
      </c>
      <c r="T39" s="199" t="s">
        <v>206</v>
      </c>
      <c r="U39" s="199" t="s">
        <v>206</v>
      </c>
      <c r="V39" s="199" t="e">
        <f>_xll.qlMidEquivalent(T39,U39)</f>
        <v>#NUM!</v>
      </c>
      <c r="W39" s="95" t="b">
        <f t="shared" si="2"/>
        <v>0</v>
      </c>
      <c r="X39" s="205" t="e">
        <v>#VALUE!</v>
      </c>
      <c r="Y39" s="88"/>
      <c r="Z39" s="197" t="e">
        <v>#VALUE!</v>
      </c>
      <c r="AA39" s="88"/>
      <c r="AB39" s="96" t="str">
        <f t="shared" si="3"/>
        <v>HKD3L6L35Y_Quote</v>
      </c>
      <c r="AC39" s="196" t="e">
        <v>#VALUE!</v>
      </c>
      <c r="AD39" s="94" t="e">
        <f>_xll.qlSimpleQuoteSetValue($AB39,ROUND($AC39/10000,6),Trigger)</f>
        <v>#NUM!</v>
      </c>
      <c r="AE39" s="84"/>
      <c r="AF39" s="116"/>
      <c r="AG39" s="116"/>
      <c r="AH39" s="116"/>
      <c r="AI39" s="116"/>
      <c r="AJ39" s="116"/>
      <c r="AK39" s="202"/>
      <c r="AL39" s="116"/>
    </row>
    <row r="40" spans="1:38" x14ac:dyDescent="0.2">
      <c r="A40" s="11"/>
      <c r="B40" s="10" t="s">
        <v>15</v>
      </c>
      <c r="C40" s="9" t="str">
        <f t="shared" si="4"/>
        <v>3L</v>
      </c>
      <c r="D40" s="8" t="str">
        <f t="shared" si="5"/>
        <v>6L</v>
      </c>
      <c r="E40" s="7" t="str">
        <f t="shared" si="0"/>
        <v>HKD3L6L40Y_Quote</v>
      </c>
      <c r="F40" s="7" t="str">
        <f>_xll.qlSimpleQuote(E40,,RateTickValue,Permanent,Trigger,ObjectOverwrite)</f>
        <v>HKD3L6L40Y_Quote#0001</v>
      </c>
      <c r="G40" s="289" t="str">
        <f>_xll.ohRangeRetrieveError(F40)</f>
        <v/>
      </c>
      <c r="H40" s="6"/>
      <c r="N40" s="93">
        <v>40</v>
      </c>
      <c r="O40" s="129" t="s">
        <v>15</v>
      </c>
      <c r="P40" s="128" t="str">
        <v>3L</v>
      </c>
      <c r="Q40" s="128" t="str">
        <v>6L</v>
      </c>
      <c r="R40" s="126" t="str">
        <f t="shared" si="1"/>
        <v>HKD3L6L40Y</v>
      </c>
      <c r="S40" s="91" t="str">
        <v>HKD3L6L40Y=ICAP</v>
      </c>
      <c r="T40" s="199" t="s">
        <v>206</v>
      </c>
      <c r="U40" s="199" t="s">
        <v>206</v>
      </c>
      <c r="V40" s="199" t="e">
        <f>_xll.qlMidEquivalent(T40,U40)</f>
        <v>#NUM!</v>
      </c>
      <c r="W40" s="95" t="b">
        <f t="shared" si="2"/>
        <v>0</v>
      </c>
      <c r="X40" s="205" t="e">
        <v>#VALUE!</v>
      </c>
      <c r="Y40" s="203" t="e">
        <f>X38-X40</f>
        <v>#VALUE!</v>
      </c>
      <c r="Z40" s="197" t="e">
        <v>#VALUE!</v>
      </c>
      <c r="AA40" s="88"/>
      <c r="AB40" s="96" t="str">
        <f t="shared" si="3"/>
        <v>HKD3L6L40Y_Quote</v>
      </c>
      <c r="AC40" s="196" t="e">
        <v>#VALUE!</v>
      </c>
      <c r="AD40" s="94" t="e">
        <f>_xll.qlSimpleQuoteSetValue($AB40,ROUND($AC40/10000,6),Trigger)</f>
        <v>#NUM!</v>
      </c>
      <c r="AE40" s="84"/>
      <c r="AF40" s="116"/>
      <c r="AG40" s="116"/>
      <c r="AH40" s="116"/>
      <c r="AI40" s="116"/>
      <c r="AJ40" s="116"/>
      <c r="AK40" s="202"/>
      <c r="AL40" s="116"/>
    </row>
    <row r="41" spans="1:38" x14ac:dyDescent="0.2">
      <c r="A41" s="11"/>
      <c r="B41" s="10" t="s">
        <v>14</v>
      </c>
      <c r="C41" s="9" t="str">
        <f t="shared" si="4"/>
        <v>3L</v>
      </c>
      <c r="D41" s="8" t="str">
        <f t="shared" si="5"/>
        <v>6L</v>
      </c>
      <c r="E41" s="7" t="str">
        <f t="shared" si="0"/>
        <v>HKD3L6L50Y_Quote</v>
      </c>
      <c r="F41" s="7" t="str">
        <f>_xll.qlSimpleQuote(E41,,RateTickValue,Permanent,Trigger,ObjectOverwrite)</f>
        <v>HKD3L6L50Y_Quote#0001</v>
      </c>
      <c r="G41" s="289" t="str">
        <f>_xll.ohRangeRetrieveError(F41)</f>
        <v/>
      </c>
      <c r="H41" s="6"/>
      <c r="N41" s="93">
        <v>50</v>
      </c>
      <c r="O41" s="129" t="s">
        <v>14</v>
      </c>
      <c r="P41" s="128" t="str">
        <v>3L</v>
      </c>
      <c r="Q41" s="128" t="str">
        <v>6L</v>
      </c>
      <c r="R41" s="126" t="str">
        <f t="shared" si="1"/>
        <v>HKD3L6L50Y</v>
      </c>
      <c r="S41" s="91" t="str">
        <v>HKD3L6L50Y=ICAP</v>
      </c>
      <c r="T41" s="199" t="s">
        <v>206</v>
      </c>
      <c r="U41" s="199" t="s">
        <v>206</v>
      </c>
      <c r="V41" s="199" t="e">
        <f>_xll.qlMidEquivalent(T41,U41)</f>
        <v>#NUM!</v>
      </c>
      <c r="W41" s="95" t="b">
        <f t="shared" si="2"/>
        <v>0</v>
      </c>
      <c r="X41" s="205" t="e">
        <v>#VALUE!</v>
      </c>
      <c r="Y41" s="203" t="e">
        <f>X40-X41</f>
        <v>#VALUE!</v>
      </c>
      <c r="Z41" s="197" t="e">
        <v>#VALUE!</v>
      </c>
      <c r="AA41" s="88"/>
      <c r="AB41" s="96" t="str">
        <f t="shared" si="3"/>
        <v>HKD3L6L50Y_Quote</v>
      </c>
      <c r="AC41" s="196" t="e">
        <v>#VALUE!</v>
      </c>
      <c r="AD41" s="94" t="e">
        <f>_xll.qlSimpleQuoteSetValue($AB41,ROUND($AC41/10000,6),Trigger)</f>
        <v>#NUM!</v>
      </c>
      <c r="AE41" s="84"/>
      <c r="AF41" s="116"/>
      <c r="AG41" s="116"/>
      <c r="AH41" s="116"/>
      <c r="AI41" s="116"/>
      <c r="AJ41" s="116"/>
      <c r="AK41" s="202"/>
      <c r="AL41" s="116"/>
    </row>
    <row r="42" spans="1:38" x14ac:dyDescent="0.2">
      <c r="A42" s="11"/>
      <c r="B42" s="10" t="s">
        <v>13</v>
      </c>
      <c r="C42" s="9" t="str">
        <f t="shared" si="4"/>
        <v>3L</v>
      </c>
      <c r="D42" s="8" t="str">
        <f t="shared" si="5"/>
        <v>6L</v>
      </c>
      <c r="E42" s="7" t="str">
        <f t="shared" si="0"/>
        <v>HKD3L6L60Y_Quote</v>
      </c>
      <c r="F42" s="7" t="str">
        <f>_xll.qlSimpleQuote(E42,,RateTickValue,Permanent,Trigger,ObjectOverwrite)</f>
        <v>HKD3L6L60Y_Quote#0001</v>
      </c>
      <c r="G42" s="289" t="str">
        <f>_xll.ohRangeRetrieveError(F42)</f>
        <v/>
      </c>
      <c r="H42" s="6"/>
      <c r="N42" s="93">
        <v>60</v>
      </c>
      <c r="O42" s="129" t="s">
        <v>13</v>
      </c>
      <c r="P42" s="128" t="str">
        <v>3L</v>
      </c>
      <c r="Q42" s="128" t="str">
        <v>6L</v>
      </c>
      <c r="R42" s="126" t="str">
        <f t="shared" si="1"/>
        <v>HKD3L6L60Y</v>
      </c>
      <c r="S42" s="91" t="str">
        <v>HKD3L6L60Y=ICAP</v>
      </c>
      <c r="T42" s="199" t="s">
        <v>206</v>
      </c>
      <c r="U42" s="199" t="s">
        <v>206</v>
      </c>
      <c r="V42" s="199" t="e">
        <f>_xll.qlMidEquivalent(T42,U42)</f>
        <v>#NUM!</v>
      </c>
      <c r="W42" s="95" t="b">
        <f t="shared" si="2"/>
        <v>0</v>
      </c>
      <c r="X42" s="204" t="e">
        <f>X41-Y42</f>
        <v>#VALUE!</v>
      </c>
      <c r="Y42" s="203" t="e">
        <f>Y41/Y40*Y41</f>
        <v>#VALUE!</v>
      </c>
      <c r="Z42" s="197" t="e">
        <v>#VALUE!</v>
      </c>
      <c r="AA42" s="88"/>
      <c r="AB42" s="96" t="str">
        <f t="shared" si="3"/>
        <v>HKD3L6L60Y_Quote</v>
      </c>
      <c r="AC42" s="196" t="e">
        <v>#VALUE!</v>
      </c>
      <c r="AD42" s="94" t="e">
        <f>_xll.qlSimpleQuoteSetValue($AB42,ROUND($AC42/10000,6),Trigger)</f>
        <v>#NUM!</v>
      </c>
      <c r="AE42" s="84"/>
      <c r="AF42" s="116"/>
      <c r="AG42" s="116"/>
      <c r="AH42" s="116"/>
      <c r="AI42" s="116"/>
      <c r="AJ42" s="116"/>
      <c r="AK42" s="202"/>
      <c r="AL42" s="116"/>
    </row>
    <row r="43" spans="1:38" ht="12" thickBot="1" x14ac:dyDescent="0.25">
      <c r="A43" s="5"/>
      <c r="B43" s="4"/>
      <c r="C43" s="4"/>
      <c r="D43" s="4"/>
      <c r="E43" s="4"/>
      <c r="F43" s="3"/>
      <c r="G43" s="3"/>
      <c r="H43" s="2"/>
      <c r="N43" s="83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1"/>
      <c r="Z43" s="82"/>
      <c r="AA43" s="81"/>
      <c r="AB43" s="82"/>
      <c r="AC43" s="82"/>
      <c r="AD43" s="82"/>
      <c r="AE43" s="183"/>
      <c r="AF43" s="116"/>
      <c r="AG43" s="116"/>
      <c r="AH43" s="116"/>
      <c r="AI43" s="116"/>
      <c r="AJ43" s="116"/>
      <c r="AK43" s="116"/>
      <c r="AL43" s="116"/>
    </row>
    <row r="44" spans="1:38" x14ac:dyDescent="0.2"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16"/>
      <c r="AD44" s="116"/>
      <c r="AE44" s="116"/>
      <c r="AF44" s="116"/>
      <c r="AG44" s="116"/>
      <c r="AH44" s="116"/>
      <c r="AI44" s="116"/>
      <c r="AJ44" s="116"/>
      <c r="AK44" s="116"/>
      <c r="AL44" s="116"/>
    </row>
    <row r="45" spans="1:38" x14ac:dyDescent="0.2"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290"/>
      <c r="AH45" s="116"/>
      <c r="AI45" s="116"/>
      <c r="AJ45" s="116"/>
      <c r="AK45" s="116"/>
      <c r="AL45" s="116"/>
    </row>
    <row r="46" spans="1:38" x14ac:dyDescent="0.2"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  <c r="AB46" s="116"/>
      <c r="AC46" s="116"/>
      <c r="AD46" s="116"/>
      <c r="AE46" s="116"/>
      <c r="AF46" s="116"/>
      <c r="AG46" s="116"/>
      <c r="AH46" s="116"/>
      <c r="AI46" s="116"/>
      <c r="AJ46" s="116"/>
      <c r="AK46" s="116"/>
      <c r="AL46" s="116"/>
    </row>
  </sheetData>
  <dataValidations count="2">
    <dataValidation type="list" showInputMessage="1" showErrorMessage="1" sqref="S2">
      <formula1>Contributors</formula1>
    </dataValidation>
    <dataValidation type="list" allowBlank="1" showInputMessage="1" showErrorMessage="1" sqref="S43:S44">
      <formula1>"FirstDerivative,SecondDerivative,Lagrange,NotAKnot,Periodic"</formula1>
    </dataValidation>
  </dataValidation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59</vt:i4>
      </vt:variant>
    </vt:vector>
  </HeadingPairs>
  <TitlesOfParts>
    <vt:vector size="70" baseType="lpstr">
      <vt:lpstr>General Settings</vt:lpstr>
      <vt:lpstr>Hibor</vt:lpstr>
      <vt:lpstr>Hibor Time Series</vt:lpstr>
      <vt:lpstr>OIS</vt:lpstr>
      <vt:lpstr>Deposits</vt:lpstr>
      <vt:lpstr>FRA</vt:lpstr>
      <vt:lpstr>Futures3M</vt:lpstr>
      <vt:lpstr>Swaps1M</vt:lpstr>
      <vt:lpstr>Swap3M</vt:lpstr>
      <vt:lpstr>BasisSwap1M3M</vt:lpstr>
      <vt:lpstr>BasisSwap3M6M</vt:lpstr>
      <vt:lpstr>BasisSwap1M3M!Contributor</vt:lpstr>
      <vt:lpstr>BasisSwap3M6M!Contributor</vt:lpstr>
      <vt:lpstr>FRA!Contributor</vt:lpstr>
      <vt:lpstr>OIS!Contributor</vt:lpstr>
      <vt:lpstr>Swap3M!Contributor</vt:lpstr>
      <vt:lpstr>Swaps1M!Contributor</vt:lpstr>
      <vt:lpstr>Contributors</vt:lpstr>
      <vt:lpstr>ContributorTable</vt:lpstr>
      <vt:lpstr>BasisSwap1M3M!Conventions</vt:lpstr>
      <vt:lpstr>BasisSwap3M6M!Conventions</vt:lpstr>
      <vt:lpstr>Currency</vt:lpstr>
      <vt:lpstr>Hibor!FamilyName</vt:lpstr>
      <vt:lpstr>Hibor!FileName</vt:lpstr>
      <vt:lpstr>FileOverwrite</vt:lpstr>
      <vt:lpstr>Futures3M!FuturesCodes</vt:lpstr>
      <vt:lpstr>Futures3M!FuturesDates</vt:lpstr>
      <vt:lpstr>BasisSwap1M3M!Instruments</vt:lpstr>
      <vt:lpstr>BasisSwap3M6M!Instruments</vt:lpstr>
      <vt:lpstr>FRA!Instruments</vt:lpstr>
      <vt:lpstr>Swap3M!Instruments</vt:lpstr>
      <vt:lpstr>Swaps1M!Instruments</vt:lpstr>
      <vt:lpstr>InterpolationType</vt:lpstr>
      <vt:lpstr>LastUpdate</vt:lpstr>
      <vt:lpstr>LiveDataFeed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Futures3M!Quote</vt:lpstr>
      <vt:lpstr>OIS!Quote</vt:lpstr>
      <vt:lpstr>Swap3M!Quote</vt:lpstr>
      <vt:lpstr>Swaps1M!Quote</vt:lpstr>
      <vt:lpstr>BasisSwap1M3M!QuoteLive</vt:lpstr>
      <vt:lpstr>BasisSwap3M6M!QuoteLive</vt:lpstr>
      <vt:lpstr>Deposits!QuoteLive</vt:lpstr>
      <vt:lpstr>FRA!QuoteLive</vt:lpstr>
      <vt:lpstr>Futures3M!QuoteLive</vt:lpstr>
      <vt:lpstr>OIS!QuoteLive</vt:lpstr>
      <vt:lpstr>Swap3M!QuoteLive</vt:lpstr>
      <vt:lpstr>Swaps1M!QuoteLive</vt:lpstr>
      <vt:lpstr>BasisSwap1M3M!QuoteStatic</vt:lpstr>
      <vt:lpstr>BasisSwap3M6M!QuoteStatic</vt:lpstr>
      <vt:lpstr>Deposits!QuoteStatic</vt:lpstr>
      <vt:lpstr>FRA!QuoteStatic</vt:lpstr>
      <vt:lpstr>Futures3M!QuoteStatic</vt:lpstr>
      <vt:lpstr>OIS!QuoteStatic</vt:lpstr>
      <vt:lpstr>Swap3M!QuoteStatic</vt:lpstr>
      <vt:lpstr>Swaps1M!QuoteStatic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Trigger</vt:lpstr>
      <vt:lpstr>TriggerCounter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2013-11-19T00:34:40Z</dcterms:created>
  <dcterms:modified xsi:type="dcterms:W3CDTF">2014-06-30T10:37:01Z</dcterms:modified>
</cp:coreProperties>
</file>