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45" windowWidth="15270" windowHeight="7875" activeTab="2"/>
  </bookViews>
  <sheets>
    <sheet name="General Settings" sheetId="6" r:id="rId1"/>
    <sheet name="RateHelpers" sheetId="4" r:id="rId2"/>
    <sheet name="Selected" sheetId="5" r:id="rId3"/>
    <sheet name="Deposits" sheetId="7" r:id="rId4"/>
    <sheet name="Futures" sheetId="9" r:id="rId5"/>
    <sheet name="Swaps" sheetId="11" r:id="rId6"/>
  </sheets>
  <externalReferences>
    <externalReference r:id="rId7"/>
  </externalReferences>
  <definedNames>
    <definedName name="Accuracy">'General Settings'!$D$19</definedName>
    <definedName name="BondBasisDayCounter">'General Settings'!$J$13</definedName>
    <definedName name="Calendar">'General Settings'!$D$18</definedName>
    <definedName name="Conventions" localSheetId="5">Swaps!$P$5:$R$9</definedName>
    <definedName name="Currency">'General Settings'!$D$4</definedName>
    <definedName name="DepoInclusionCriteria">Selected!$B$5</definedName>
    <definedName name="Discounting">'General Settings'!$J$15</definedName>
    <definedName name="Discounting2">'General Settings'!$J$16</definedName>
    <definedName name="DiscountingCurve" localSheetId="5">Swaps!#REF!</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Settings'!$J$14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Settings'!$J$12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26" i="6" l="1"/>
  <c r="I20" i="7" l="1"/>
  <c r="D20" i="7" l="1"/>
  <c r="N3" i="9"/>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J5" i="7"/>
  <c r="J8" i="7"/>
  <c r="J19" i="7"/>
  <c r="J9" i="7"/>
  <c r="J13" i="7"/>
  <c r="J10" i="7"/>
  <c r="H4" i="7"/>
  <c r="H6" i="7"/>
  <c r="H14" i="7"/>
  <c r="H7" i="7"/>
  <c r="H12" i="7"/>
  <c r="N4" i="9"/>
  <c r="H18" i="7"/>
  <c r="H15" i="7"/>
  <c r="H17" i="7"/>
  <c r="H11" i="7"/>
  <c r="J3" i="7"/>
  <c r="H16" i="7"/>
  <c r="B4" i="4" l="1"/>
  <c r="B7" i="4"/>
  <c r="B9" i="4"/>
  <c r="B8" i="4"/>
  <c r="B12" i="4"/>
  <c r="B18" i="4"/>
  <c r="J12" i="4"/>
  <c r="D12" i="4"/>
  <c r="O3" i="9"/>
  <c r="I8" i="4"/>
  <c r="I7" i="4"/>
  <c r="C12" i="4"/>
  <c r="D4" i="4"/>
  <c r="C7" i="4"/>
  <c r="D9" i="4"/>
  <c r="D7" i="4"/>
  <c r="I9" i="4"/>
  <c r="J8" i="4"/>
  <c r="J18" i="4"/>
  <c r="I4" i="4"/>
  <c r="C9" i="4"/>
  <c r="J9" i="4"/>
  <c r="D18" i="4"/>
  <c r="I18" i="4"/>
  <c r="I12" i="4"/>
  <c r="C8" i="4"/>
  <c r="J4" i="4"/>
  <c r="C4" i="4"/>
  <c r="D8" i="4"/>
  <c r="J7" i="4"/>
  <c r="C18" i="4"/>
  <c r="K5" i="7"/>
  <c r="C24" i="7" l="1"/>
  <c r="I4" i="7"/>
  <c r="I6" i="7"/>
  <c r="I7" i="7"/>
  <c r="I11" i="7"/>
  <c r="I12" i="7"/>
  <c r="I14" i="7"/>
  <c r="I15" i="7"/>
  <c r="I16" i="7"/>
  <c r="I17" i="7"/>
  <c r="I18" i="7"/>
  <c r="J16" i="7"/>
  <c r="J4" i="7"/>
  <c r="J17" i="7"/>
  <c r="J6" i="7"/>
  <c r="J18" i="7"/>
  <c r="J7" i="7"/>
  <c r="J11" i="7"/>
  <c r="J12" i="7"/>
  <c r="J14" i="7"/>
  <c r="J15" i="7"/>
  <c r="K13" i="7"/>
  <c r="K9" i="7"/>
  <c r="K10" i="7"/>
  <c r="K8" i="7"/>
  <c r="K19" i="7"/>
  <c r="O4" i="9"/>
  <c r="D24" i="7"/>
  <c r="B5" i="4" l="1"/>
  <c r="B3" i="4"/>
  <c r="B10" i="4"/>
  <c r="B17" i="4"/>
  <c r="B16" i="4"/>
  <c r="B15" i="4"/>
  <c r="B14" i="4"/>
  <c r="B6" i="4"/>
  <c r="B13" i="4"/>
  <c r="B11" i="4"/>
  <c r="K16" i="7"/>
  <c r="J15" i="4"/>
  <c r="J13" i="4"/>
  <c r="C3" i="4"/>
  <c r="I11" i="4"/>
  <c r="D17" i="4"/>
  <c r="I5" i="4"/>
  <c r="D13" i="4"/>
  <c r="I10" i="4"/>
  <c r="I15" i="4"/>
  <c r="C11" i="4"/>
  <c r="J16" i="4"/>
  <c r="J5" i="4"/>
  <c r="D10" i="4"/>
  <c r="C5" i="4"/>
  <c r="C14" i="4"/>
  <c r="J6" i="4"/>
  <c r="D16" i="4"/>
  <c r="C10" i="4"/>
  <c r="I16" i="4"/>
  <c r="I13" i="4"/>
  <c r="O5" i="9"/>
  <c r="C6" i="4"/>
  <c r="D6" i="4"/>
  <c r="D5" i="4"/>
  <c r="I6" i="4"/>
  <c r="C17" i="4"/>
  <c r="I14" i="4"/>
  <c r="D14" i="4"/>
  <c r="D15" i="4"/>
  <c r="J3" i="4"/>
  <c r="K14" i="7"/>
  <c r="J11" i="4"/>
  <c r="C15" i="4"/>
  <c r="K11" i="7"/>
  <c r="I3" i="4"/>
  <c r="C13" i="4"/>
  <c r="K12" i="7"/>
  <c r="D11" i="4"/>
  <c r="B20" i="7"/>
  <c r="J20" i="7" s="1"/>
  <c r="I17" i="4"/>
  <c r="J14" i="4"/>
  <c r="K18" i="7"/>
  <c r="J17" i="4"/>
  <c r="K17" i="7"/>
  <c r="J10" i="4"/>
  <c r="C16" i="4"/>
  <c r="O6" i="9"/>
  <c r="D3" i="4"/>
  <c r="K15" i="7"/>
  <c r="F3" i="4" l="1"/>
  <c r="F11" i="4"/>
  <c r="F15" i="4"/>
  <c r="F14" i="4"/>
  <c r="F5" i="4"/>
  <c r="F16" i="4"/>
  <c r="F10" i="4"/>
  <c r="F13" i="4"/>
  <c r="F17" i="4"/>
  <c r="J16" i="6"/>
  <c r="J15" i="6"/>
  <c r="O7" i="9"/>
  <c r="L3" i="11"/>
  <c r="K1" i="11" l="1"/>
  <c r="L1" i="11" s="1"/>
  <c r="E5" i="11" a="1"/>
  <c r="E5" i="11" s="1"/>
  <c r="F5" i="11" a="1"/>
  <c r="F9" i="11" s="1"/>
  <c r="I1" i="9"/>
  <c r="J1" i="9" s="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I1" i="7"/>
  <c r="J1" i="7" s="1"/>
  <c r="E3" i="9" a="1"/>
  <c r="O8" i="9"/>
  <c r="B2" i="4" l="1"/>
  <c r="E3" i="9"/>
  <c r="E37" i="9"/>
  <c r="E17" i="9"/>
  <c r="E19" i="9"/>
  <c r="E14" i="9"/>
  <c r="E33" i="9"/>
  <c r="E22" i="9"/>
  <c r="E41" i="9"/>
  <c r="E30" i="9"/>
  <c r="E9" i="9"/>
  <c r="E43" i="9"/>
  <c r="E10" i="9"/>
  <c r="E7" i="9"/>
  <c r="E12" i="9"/>
  <c r="E26" i="9"/>
  <c r="E20" i="9"/>
  <c r="E28" i="9"/>
  <c r="E42" i="9"/>
  <c r="E36" i="9"/>
  <c r="E16" i="9"/>
  <c r="E32" i="9"/>
  <c r="E40" i="9"/>
  <c r="E11" i="9"/>
  <c r="E6" i="9"/>
  <c r="E25" i="9"/>
  <c r="E27" i="9"/>
  <c r="E35" i="9"/>
  <c r="E38" i="9"/>
  <c r="E4" i="9"/>
  <c r="E18" i="9"/>
  <c r="E15" i="9"/>
  <c r="E23" i="9"/>
  <c r="E34" i="9"/>
  <c r="E31" i="9"/>
  <c r="E39" i="9"/>
  <c r="E44" i="9"/>
  <c r="E21" i="9"/>
  <c r="E29" i="9"/>
  <c r="E13" i="9"/>
  <c r="E5" i="9"/>
  <c r="E24" i="9"/>
  <c r="E8" i="9"/>
  <c r="F27" i="11"/>
  <c r="F32" i="11"/>
  <c r="F19" i="11"/>
  <c r="F8" i="11"/>
  <c r="F5" i="11"/>
  <c r="K5" i="11" s="1"/>
  <c r="E16" i="11"/>
  <c r="E27" i="11"/>
  <c r="I27" i="11" s="1"/>
  <c r="E11" i="11"/>
  <c r="I11" i="11" s="1"/>
  <c r="E24" i="11"/>
  <c r="E35" i="11"/>
  <c r="I35" i="11" s="1"/>
  <c r="E8" i="11"/>
  <c r="E22" i="11"/>
  <c r="I22" i="11" s="1"/>
  <c r="E32" i="11"/>
  <c r="I32" i="11" s="1"/>
  <c r="E19" i="11"/>
  <c r="I19" i="11" s="1"/>
  <c r="E6" i="11"/>
  <c r="I6" i="11" s="1"/>
  <c r="E14" i="11"/>
  <c r="I14" i="11" s="1"/>
  <c r="E30" i="11"/>
  <c r="I30" i="11" s="1"/>
  <c r="F35" i="11"/>
  <c r="F24" i="11"/>
  <c r="F11" i="11"/>
  <c r="F41" i="11"/>
  <c r="F16" i="11"/>
  <c r="F40" i="11"/>
  <c r="F39" i="11"/>
  <c r="F34" i="11"/>
  <c r="F18" i="11"/>
  <c r="F10" i="11"/>
  <c r="E33" i="11"/>
  <c r="F30" i="11"/>
  <c r="E25" i="11"/>
  <c r="F22" i="11"/>
  <c r="E17" i="11"/>
  <c r="F14" i="11"/>
  <c r="E9" i="11"/>
  <c r="K9" i="11" s="1"/>
  <c r="F6" i="11"/>
  <c r="F38" i="11"/>
  <c r="E34" i="11"/>
  <c r="F31" i="11"/>
  <c r="E26" i="11"/>
  <c r="F23" i="11"/>
  <c r="E18" i="11"/>
  <c r="F15" i="11"/>
  <c r="E10" i="11"/>
  <c r="F7" i="11"/>
  <c r="E29" i="11"/>
  <c r="F26" i="11"/>
  <c r="E21" i="11"/>
  <c r="E13" i="11"/>
  <c r="F37" i="11"/>
  <c r="E31" i="11"/>
  <c r="F28" i="11"/>
  <c r="E23" i="11"/>
  <c r="F20" i="11"/>
  <c r="E15" i="11"/>
  <c r="F12" i="11"/>
  <c r="E7" i="11"/>
  <c r="F29" i="11"/>
  <c r="F21" i="11"/>
  <c r="F13" i="11"/>
  <c r="F36" i="11"/>
  <c r="F33" i="11"/>
  <c r="E28" i="11"/>
  <c r="F25" i="11"/>
  <c r="E20" i="11"/>
  <c r="F17" i="11"/>
  <c r="E12" i="11"/>
  <c r="I5" i="11"/>
  <c r="G5" i="11"/>
  <c r="E41" i="11"/>
  <c r="E40" i="11"/>
  <c r="E39" i="11"/>
  <c r="E38" i="11"/>
  <c r="E37" i="11"/>
  <c r="E36" i="11"/>
  <c r="F41" i="9"/>
  <c r="F20" i="9"/>
  <c r="F6" i="9"/>
  <c r="F23" i="9"/>
  <c r="F5" i="9"/>
  <c r="F3" i="9"/>
  <c r="F30" i="9"/>
  <c r="F28" i="9"/>
  <c r="F25" i="9"/>
  <c r="F34" i="9"/>
  <c r="F24" i="9"/>
  <c r="F37" i="9"/>
  <c r="F9" i="9"/>
  <c r="F42" i="9"/>
  <c r="F27" i="9"/>
  <c r="F31" i="9"/>
  <c r="F8" i="9"/>
  <c r="F17" i="9"/>
  <c r="F43" i="9"/>
  <c r="F36" i="9"/>
  <c r="F35" i="9"/>
  <c r="F39" i="9"/>
  <c r="F19" i="9"/>
  <c r="F10" i="9"/>
  <c r="F16" i="9"/>
  <c r="F38" i="9"/>
  <c r="F44" i="9"/>
  <c r="F14" i="9"/>
  <c r="F7" i="9"/>
  <c r="F32" i="9"/>
  <c r="F4" i="9"/>
  <c r="F21" i="9"/>
  <c r="F33" i="9"/>
  <c r="F12" i="9"/>
  <c r="F40" i="9"/>
  <c r="F18" i="9"/>
  <c r="F29" i="9"/>
  <c r="F22" i="9"/>
  <c r="F26" i="9"/>
  <c r="F11" i="9"/>
  <c r="F15" i="9"/>
  <c r="F13" i="9"/>
  <c r="L5" i="11"/>
  <c r="C2" i="4"/>
  <c r="H13" i="9" l="1"/>
  <c r="H15" i="9"/>
  <c r="H11" i="9"/>
  <c r="H26" i="9"/>
  <c r="H22" i="9"/>
  <c r="H29" i="9"/>
  <c r="H18" i="9"/>
  <c r="H40" i="9"/>
  <c r="H12" i="9"/>
  <c r="H33" i="9"/>
  <c r="H21" i="9"/>
  <c r="H4" i="9"/>
  <c r="H32" i="9"/>
  <c r="H7" i="9"/>
  <c r="H14" i="9"/>
  <c r="H44" i="9"/>
  <c r="H38" i="9"/>
  <c r="H16" i="9"/>
  <c r="H10" i="9"/>
  <c r="H19" i="9"/>
  <c r="H39" i="9"/>
  <c r="H35" i="9"/>
  <c r="H36" i="9"/>
  <c r="H43" i="9"/>
  <c r="H17" i="9"/>
  <c r="H8" i="9"/>
  <c r="H31" i="9"/>
  <c r="H27" i="9"/>
  <c r="H42" i="9"/>
  <c r="H9" i="9"/>
  <c r="H37" i="9"/>
  <c r="H24" i="9"/>
  <c r="H34" i="9"/>
  <c r="H25" i="9"/>
  <c r="H28" i="9"/>
  <c r="H30" i="9"/>
  <c r="H3" i="9"/>
  <c r="H5" i="9"/>
  <c r="H23" i="9"/>
  <c r="H6" i="9"/>
  <c r="H20" i="9"/>
  <c r="H41" i="9"/>
  <c r="I13" i="9"/>
  <c r="I15" i="9"/>
  <c r="I11" i="9"/>
  <c r="I26" i="9"/>
  <c r="I22" i="9"/>
  <c r="I29" i="9"/>
  <c r="I18" i="9"/>
  <c r="I40" i="9"/>
  <c r="I12" i="9"/>
  <c r="I33" i="9"/>
  <c r="I21" i="9"/>
  <c r="I4" i="9"/>
  <c r="I32" i="9"/>
  <c r="I7" i="9"/>
  <c r="I14" i="9"/>
  <c r="I44" i="9"/>
  <c r="I38" i="9"/>
  <c r="I16" i="9"/>
  <c r="I10" i="9"/>
  <c r="I19" i="9"/>
  <c r="I39" i="9"/>
  <c r="I35" i="9"/>
  <c r="I36" i="9"/>
  <c r="I43" i="9"/>
  <c r="I17" i="9"/>
  <c r="I8" i="9"/>
  <c r="I31" i="9"/>
  <c r="I27" i="9"/>
  <c r="I42" i="9"/>
  <c r="I9" i="9"/>
  <c r="I37" i="9"/>
  <c r="I24" i="9"/>
  <c r="I34" i="9"/>
  <c r="I25" i="9"/>
  <c r="I28" i="9"/>
  <c r="I30" i="9"/>
  <c r="I3" i="9"/>
  <c r="I5" i="9"/>
  <c r="I23" i="9"/>
  <c r="I6" i="9"/>
  <c r="I20" i="9"/>
  <c r="I41" i="9"/>
  <c r="K27" i="11"/>
  <c r="G6" i="11"/>
  <c r="G14" i="11"/>
  <c r="G27" i="11"/>
  <c r="K32" i="11"/>
  <c r="K8" i="11"/>
  <c r="K12" i="11"/>
  <c r="G19" i="11"/>
  <c r="G32" i="11"/>
  <c r="K26" i="11"/>
  <c r="K16" i="11"/>
  <c r="K22" i="11"/>
  <c r="K34" i="11"/>
  <c r="K6" i="11"/>
  <c r="K19" i="11"/>
  <c r="K18" i="11"/>
  <c r="I24" i="11"/>
  <c r="G24" i="11"/>
  <c r="K10" i="11"/>
  <c r="K7" i="11"/>
  <c r="K14" i="11"/>
  <c r="G35" i="11"/>
  <c r="K11" i="11"/>
  <c r="K35" i="11"/>
  <c r="G30" i="11"/>
  <c r="K24" i="11"/>
  <c r="I8" i="11"/>
  <c r="G8" i="11"/>
  <c r="K20" i="11"/>
  <c r="K30" i="11"/>
  <c r="G22" i="11"/>
  <c r="K29" i="11"/>
  <c r="G11" i="11"/>
  <c r="K33" i="11"/>
  <c r="I16" i="11"/>
  <c r="G16" i="11"/>
  <c r="K28" i="11"/>
  <c r="K25" i="11"/>
  <c r="K17" i="11"/>
  <c r="K31" i="11"/>
  <c r="I28" i="11"/>
  <c r="G28" i="11"/>
  <c r="I15" i="11"/>
  <c r="G15" i="11"/>
  <c r="I12" i="11"/>
  <c r="G12" i="11"/>
  <c r="I29" i="11"/>
  <c r="G29" i="11"/>
  <c r="I34" i="11"/>
  <c r="G34" i="11"/>
  <c r="K23" i="11"/>
  <c r="I20" i="11"/>
  <c r="G20" i="11"/>
  <c r="I31" i="11"/>
  <c r="G31" i="11"/>
  <c r="I9" i="11"/>
  <c r="G9" i="11"/>
  <c r="I18" i="11"/>
  <c r="G18" i="11"/>
  <c r="I17" i="11"/>
  <c r="G17" i="11"/>
  <c r="I21" i="11"/>
  <c r="G21" i="11"/>
  <c r="I33" i="11"/>
  <c r="G33" i="11"/>
  <c r="I7" i="11"/>
  <c r="G7" i="11"/>
  <c r="I13" i="11"/>
  <c r="G13" i="11"/>
  <c r="I26" i="11"/>
  <c r="G26" i="11"/>
  <c r="K13" i="11"/>
  <c r="K21" i="11"/>
  <c r="K15" i="11"/>
  <c r="I23" i="11"/>
  <c r="G23" i="11"/>
  <c r="I25" i="11"/>
  <c r="G25" i="11"/>
  <c r="I10" i="11"/>
  <c r="G10" i="11"/>
  <c r="I39" i="11"/>
  <c r="G39" i="11"/>
  <c r="K39" i="11"/>
  <c r="I40" i="11"/>
  <c r="K40" i="11"/>
  <c r="G40" i="11"/>
  <c r="I41" i="11"/>
  <c r="G41" i="11"/>
  <c r="K41" i="11"/>
  <c r="I36" i="11"/>
  <c r="G36" i="11"/>
  <c r="K36" i="11"/>
  <c r="I37" i="11"/>
  <c r="K37" i="11"/>
  <c r="G37" i="11"/>
  <c r="I38" i="11"/>
  <c r="K38" i="11"/>
  <c r="G38" i="11"/>
  <c r="J2" i="9"/>
  <c r="J2" i="7"/>
  <c r="J13" i="9"/>
  <c r="J12" i="9"/>
  <c r="J38" i="9"/>
  <c r="J17" i="9"/>
  <c r="J34" i="9"/>
  <c r="J20" i="9"/>
  <c r="J15" i="9"/>
  <c r="J33" i="9"/>
  <c r="J16" i="9"/>
  <c r="J8" i="9"/>
  <c r="J25" i="9"/>
  <c r="J41" i="9"/>
  <c r="J11" i="9"/>
  <c r="J21" i="9"/>
  <c r="J10" i="9"/>
  <c r="J31" i="9"/>
  <c r="J28" i="9"/>
  <c r="J26" i="9"/>
  <c r="J4" i="9"/>
  <c r="J19" i="9"/>
  <c r="J30" i="9"/>
  <c r="J22" i="9"/>
  <c r="J39" i="9"/>
  <c r="J3" i="9"/>
  <c r="J29" i="9"/>
  <c r="J35" i="9"/>
  <c r="J5" i="9"/>
  <c r="J18" i="9"/>
  <c r="J36" i="9"/>
  <c r="J23" i="9"/>
  <c r="J40" i="9"/>
  <c r="J43" i="9"/>
  <c r="J6" i="9"/>
  <c r="J27" i="9"/>
  <c r="J32" i="9"/>
  <c r="J42" i="9"/>
  <c r="J7" i="9"/>
  <c r="J9" i="9"/>
  <c r="J14" i="9"/>
  <c r="J37" i="9"/>
  <c r="J44" i="9"/>
  <c r="J24" i="9"/>
  <c r="L12" i="11"/>
  <c r="L19" i="11"/>
  <c r="L11" i="11"/>
  <c r="L17" i="11"/>
  <c r="L18" i="11"/>
  <c r="L35" i="11"/>
  <c r="L29" i="11"/>
  <c r="L31" i="11"/>
  <c r="L13" i="11"/>
  <c r="L27" i="11"/>
  <c r="L9" i="11"/>
  <c r="L21" i="11"/>
  <c r="L41" i="11"/>
  <c r="L38" i="11"/>
  <c r="L26" i="11"/>
  <c r="L24" i="11"/>
  <c r="L33" i="11"/>
  <c r="L15" i="11"/>
  <c r="L10" i="11"/>
  <c r="L23" i="11"/>
  <c r="L39" i="11"/>
  <c r="L7" i="11"/>
  <c r="L36" i="11"/>
  <c r="L34" i="11"/>
  <c r="L20" i="11"/>
  <c r="L40" i="11"/>
  <c r="L6" i="11"/>
  <c r="L37" i="11"/>
  <c r="L16" i="11"/>
  <c r="L22" i="11"/>
  <c r="L32" i="11"/>
  <c r="L14" i="11"/>
  <c r="L28" i="11"/>
  <c r="L8" i="11"/>
  <c r="L30" i="11"/>
  <c r="L25" i="11"/>
  <c r="K4" i="7"/>
  <c r="K3" i="7"/>
  <c r="K6" i="7"/>
  <c r="K7" i="7"/>
  <c r="M3" i="11"/>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L2" i="11"/>
  <c r="D9" i="6"/>
  <c r="D6" i="6"/>
  <c r="K3" i="9"/>
  <c r="D16" i="6" l="1"/>
  <c r="B1" i="6"/>
  <c r="J40" i="4"/>
  <c r="J64" i="4"/>
  <c r="I21" i="4"/>
  <c r="C70" i="4"/>
  <c r="D86" i="4"/>
  <c r="C37" i="4"/>
  <c r="M33" i="11"/>
  <c r="I70" i="4"/>
  <c r="I2" i="4"/>
  <c r="M24" i="11"/>
  <c r="E42" i="4"/>
  <c r="D46" i="4"/>
  <c r="C46" i="4"/>
  <c r="K20" i="9"/>
  <c r="C79" i="4"/>
  <c r="C38" i="4"/>
  <c r="E49" i="4"/>
  <c r="J85" i="4"/>
  <c r="I73" i="4"/>
  <c r="K8" i="9"/>
  <c r="C76" i="4"/>
  <c r="C57" i="4"/>
  <c r="J59" i="4"/>
  <c r="M7" i="11"/>
  <c r="J81" i="4"/>
  <c r="K2" i="9"/>
  <c r="J87" i="4"/>
  <c r="D73" i="4"/>
  <c r="E34" i="4"/>
  <c r="E91" i="4"/>
  <c r="C95" i="4"/>
  <c r="J58" i="4"/>
  <c r="J93" i="4"/>
  <c r="M21" i="11"/>
  <c r="E22" i="4"/>
  <c r="E39" i="4"/>
  <c r="M40" i="11"/>
  <c r="J32" i="4"/>
  <c r="I30" i="4"/>
  <c r="I62" i="4"/>
  <c r="D85" i="4"/>
  <c r="J43" i="4"/>
  <c r="I25" i="4"/>
  <c r="D90" i="4"/>
  <c r="J56" i="4"/>
  <c r="M27" i="11"/>
  <c r="J37" i="4"/>
  <c r="I35" i="4"/>
  <c r="E71" i="4"/>
  <c r="I63" i="4"/>
  <c r="E70" i="4"/>
  <c r="D37" i="4"/>
  <c r="J98" i="4"/>
  <c r="C25" i="4"/>
  <c r="E73" i="4"/>
  <c r="I41" i="4"/>
  <c r="E48" i="4"/>
  <c r="C31" i="4"/>
  <c r="E23" i="4"/>
  <c r="M16" i="11"/>
  <c r="M9" i="11"/>
  <c r="C41" i="4"/>
  <c r="E31" i="4"/>
  <c r="K18" i="9"/>
  <c r="D67" i="4"/>
  <c r="D80" i="4"/>
  <c r="C49" i="4"/>
  <c r="I51" i="4"/>
  <c r="E86" i="4"/>
  <c r="D93" i="4"/>
  <c r="J77" i="4"/>
  <c r="J83" i="4"/>
  <c r="K19" i="9"/>
  <c r="J42" i="4"/>
  <c r="E20" i="4"/>
  <c r="M31" i="11"/>
  <c r="E24" i="4"/>
  <c r="J80" i="4"/>
  <c r="D23" i="4"/>
  <c r="J29" i="4"/>
  <c r="E69" i="4"/>
  <c r="C71" i="4"/>
  <c r="J92" i="4"/>
  <c r="I28" i="4"/>
  <c r="I37" i="4"/>
  <c r="C84" i="4"/>
  <c r="K22" i="9"/>
  <c r="I87" i="4"/>
  <c r="I82" i="4"/>
  <c r="J78" i="4"/>
  <c r="J53" i="4"/>
  <c r="D69" i="4"/>
  <c r="C33" i="4"/>
  <c r="D2" i="4"/>
  <c r="E95" i="4"/>
  <c r="J84" i="4"/>
  <c r="K12" i="9"/>
  <c r="C88" i="4"/>
  <c r="C22" i="4"/>
  <c r="D92" i="4"/>
  <c r="D21" i="4"/>
  <c r="C92" i="4"/>
  <c r="J39" i="4"/>
  <c r="D26" i="4"/>
  <c r="C55" i="4"/>
  <c r="I90" i="4"/>
  <c r="D41" i="4"/>
  <c r="K42" i="9"/>
  <c r="I57" i="4"/>
  <c r="K28" i="9"/>
  <c r="E74" i="4"/>
  <c r="C27" i="4"/>
  <c r="I43" i="4"/>
  <c r="J90" i="4"/>
  <c r="C73" i="4"/>
  <c r="K35" i="9"/>
  <c r="M34" i="11"/>
  <c r="J36" i="4"/>
  <c r="E53" i="4"/>
  <c r="I38" i="4"/>
  <c r="J95" i="4"/>
  <c r="I92" i="4"/>
  <c r="D94" i="4"/>
  <c r="C90" i="4"/>
  <c r="D39" i="4"/>
  <c r="I95" i="4"/>
  <c r="J74" i="4"/>
  <c r="E45" i="4"/>
  <c r="D66" i="4"/>
  <c r="D89" i="4"/>
  <c r="I67" i="4"/>
  <c r="E96" i="4"/>
  <c r="M11" i="11"/>
  <c r="D95" i="4"/>
  <c r="C20" i="4"/>
  <c r="K36" i="9"/>
  <c r="E29" i="4"/>
  <c r="J49" i="4"/>
  <c r="I52" i="4"/>
  <c r="K24" i="9"/>
  <c r="D72" i="4"/>
  <c r="I85" i="4"/>
  <c r="E79" i="4"/>
  <c r="E55" i="4"/>
  <c r="I88" i="4"/>
  <c r="K9" i="9"/>
  <c r="E92" i="4"/>
  <c r="C72" i="4"/>
  <c r="C67" i="4"/>
  <c r="C63" i="4"/>
  <c r="I59" i="4"/>
  <c r="E81" i="4"/>
  <c r="I22" i="4"/>
  <c r="I23" i="4"/>
  <c r="M12" i="11"/>
  <c r="E21" i="4"/>
  <c r="E32" i="4"/>
  <c r="E78" i="4"/>
  <c r="E59" i="4"/>
  <c r="I44" i="4"/>
  <c r="C66" i="4"/>
  <c r="C24" i="4"/>
  <c r="K32" i="9"/>
  <c r="J2" i="4"/>
  <c r="K41" i="9"/>
  <c r="E64" i="4"/>
  <c r="I83" i="4"/>
  <c r="C78" i="4"/>
  <c r="E67" i="4"/>
  <c r="I76" i="4"/>
  <c r="J65" i="4"/>
  <c r="M6" i="11"/>
  <c r="J73" i="4"/>
  <c r="E36" i="4"/>
  <c r="E72" i="4"/>
  <c r="D58" i="4"/>
  <c r="J46" i="4"/>
  <c r="I20" i="4"/>
  <c r="E94" i="4"/>
  <c r="D60" i="4"/>
  <c r="I33" i="4"/>
  <c r="D79" i="4"/>
  <c r="I74" i="4"/>
  <c r="E58" i="4"/>
  <c r="M30" i="11"/>
  <c r="D44" i="4"/>
  <c r="E44" i="4"/>
  <c r="J96" i="4"/>
  <c r="C89" i="4"/>
  <c r="C83" i="4"/>
  <c r="E28" i="4"/>
  <c r="J97" i="4"/>
  <c r="K15" i="9"/>
  <c r="E51" i="4"/>
  <c r="M41" i="11"/>
  <c r="D74" i="4"/>
  <c r="K25" i="9"/>
  <c r="J79" i="4"/>
  <c r="J24" i="4"/>
  <c r="I77" i="4"/>
  <c r="I79" i="4"/>
  <c r="D31" i="4"/>
  <c r="J63" i="4"/>
  <c r="E66" i="4"/>
  <c r="I49" i="4"/>
  <c r="C62" i="4"/>
  <c r="D48" i="4"/>
  <c r="J54" i="4"/>
  <c r="D30" i="4"/>
  <c r="M22" i="11"/>
  <c r="E98" i="4"/>
  <c r="J21" i="4"/>
  <c r="I24" i="4"/>
  <c r="I75" i="4"/>
  <c r="E33" i="4"/>
  <c r="E93" i="4"/>
  <c r="E90" i="4"/>
  <c r="J52" i="4"/>
  <c r="J72" i="4"/>
  <c r="C39" i="4"/>
  <c r="E40" i="4"/>
  <c r="K29" i="9"/>
  <c r="D59" i="4"/>
  <c r="D70" i="4"/>
  <c r="C60" i="4"/>
  <c r="I84" i="4"/>
  <c r="D38" i="4"/>
  <c r="D81" i="4"/>
  <c r="C97" i="4"/>
  <c r="C96" i="4"/>
  <c r="D40" i="4"/>
  <c r="K23" i="9"/>
  <c r="E35" i="4"/>
  <c r="I81" i="4"/>
  <c r="I40" i="4"/>
  <c r="D68" i="4"/>
  <c r="I89" i="4"/>
  <c r="M28" i="11"/>
  <c r="D20" i="4"/>
  <c r="D25" i="4"/>
  <c r="D51" i="4"/>
  <c r="J88" i="4"/>
  <c r="J89" i="4"/>
  <c r="I71" i="4"/>
  <c r="J91" i="4"/>
  <c r="I78" i="4"/>
  <c r="D98" i="4"/>
  <c r="J48" i="4"/>
  <c r="M38" i="11"/>
  <c r="K38" i="9"/>
  <c r="I91" i="4"/>
  <c r="E30" i="4"/>
  <c r="K26" i="9"/>
  <c r="I27" i="4"/>
  <c r="C59" i="4"/>
  <c r="E82" i="4"/>
  <c r="K31" i="9"/>
  <c r="D50" i="4"/>
  <c r="I53" i="4"/>
  <c r="J60" i="4"/>
  <c r="I60" i="4"/>
  <c r="C35" i="4"/>
  <c r="I68" i="4"/>
  <c r="J38" i="4"/>
  <c r="I61" i="4"/>
  <c r="I50" i="4"/>
  <c r="J82" i="4"/>
  <c r="J30" i="4"/>
  <c r="I54" i="4"/>
  <c r="D27" i="4"/>
  <c r="J61" i="4"/>
  <c r="M39" i="11"/>
  <c r="D91" i="4"/>
  <c r="E26" i="4"/>
  <c r="E84" i="4"/>
  <c r="I97" i="4"/>
  <c r="I93" i="4"/>
  <c r="E62" i="4"/>
  <c r="J20" i="4"/>
  <c r="C45" i="4"/>
  <c r="D65" i="4"/>
  <c r="M35" i="11"/>
  <c r="I39" i="4"/>
  <c r="K27" i="9"/>
  <c r="E46" i="4"/>
  <c r="M19" i="11"/>
  <c r="D28" i="4"/>
  <c r="D34" i="4"/>
  <c r="J31" i="4"/>
  <c r="M5" i="11"/>
  <c r="C29" i="4"/>
  <c r="C52" i="4"/>
  <c r="J57" i="4"/>
  <c r="E60" i="4"/>
  <c r="C91" i="4"/>
  <c r="C81" i="4"/>
  <c r="I47" i="4"/>
  <c r="K4" i="9"/>
  <c r="J67" i="4"/>
  <c r="K44" i="9"/>
  <c r="D36" i="4"/>
  <c r="D55" i="4"/>
  <c r="E47" i="4"/>
  <c r="M23" i="11"/>
  <c r="K10" i="9"/>
  <c r="M20" i="11"/>
  <c r="E80" i="4"/>
  <c r="D75" i="4"/>
  <c r="E77" i="4"/>
  <c r="J34" i="4"/>
  <c r="D43" i="4"/>
  <c r="E85" i="4"/>
  <c r="E50" i="4"/>
  <c r="D88" i="4"/>
  <c r="J22" i="4"/>
  <c r="K43" i="9"/>
  <c r="C64" i="4"/>
  <c r="M17" i="11"/>
  <c r="D49" i="4"/>
  <c r="K33" i="9"/>
  <c r="K40" i="9"/>
  <c r="J62" i="4"/>
  <c r="K13" i="9"/>
  <c r="C32" i="4"/>
  <c r="I56" i="4"/>
  <c r="C98" i="4"/>
  <c r="C28" i="4"/>
  <c r="M36" i="11"/>
  <c r="J33" i="4"/>
  <c r="J55" i="4"/>
  <c r="C56" i="4"/>
  <c r="E88" i="4"/>
  <c r="C21" i="4"/>
  <c r="K34" i="9"/>
  <c r="E65" i="4"/>
  <c r="D78" i="4"/>
  <c r="C65" i="4"/>
  <c r="J26" i="4"/>
  <c r="C58" i="4"/>
  <c r="C74" i="4"/>
  <c r="M13" i="11"/>
  <c r="D97" i="4"/>
  <c r="C23" i="4"/>
  <c r="I94" i="4"/>
  <c r="J69" i="4"/>
  <c r="C77" i="4"/>
  <c r="C80" i="4"/>
  <c r="I69" i="4"/>
  <c r="I58" i="4"/>
  <c r="C53" i="4"/>
  <c r="J27" i="4"/>
  <c r="E97" i="4"/>
  <c r="J70" i="4"/>
  <c r="I42" i="4"/>
  <c r="E75" i="4"/>
  <c r="C40" i="4"/>
  <c r="J23" i="4"/>
  <c r="E43" i="4"/>
  <c r="J51" i="4"/>
  <c r="C94" i="4"/>
  <c r="D63" i="4"/>
  <c r="D22" i="4"/>
  <c r="D52" i="4"/>
  <c r="D24" i="4"/>
  <c r="C26" i="4"/>
  <c r="D62" i="4"/>
  <c r="K37" i="9"/>
  <c r="I98" i="4"/>
  <c r="D61" i="4"/>
  <c r="D35" i="4"/>
  <c r="J45" i="4"/>
  <c r="E25" i="4"/>
  <c r="C34" i="4"/>
  <c r="D71" i="4"/>
  <c r="I36" i="4"/>
  <c r="J86" i="4"/>
  <c r="K11" i="9"/>
  <c r="K30" i="9"/>
  <c r="C44" i="4"/>
  <c r="E76" i="4"/>
  <c r="C50" i="4"/>
  <c r="D96" i="4"/>
  <c r="C51" i="4"/>
  <c r="J76" i="4"/>
  <c r="E61" i="4"/>
  <c r="D57" i="4"/>
  <c r="D42" i="4"/>
  <c r="C61" i="4"/>
  <c r="I32" i="4"/>
  <c r="E83" i="4"/>
  <c r="C93" i="4"/>
  <c r="D54" i="4"/>
  <c r="K5" i="9"/>
  <c r="C68" i="4"/>
  <c r="I64" i="4"/>
  <c r="J35" i="4"/>
  <c r="K2" i="7"/>
  <c r="C69" i="4"/>
  <c r="I34" i="4"/>
  <c r="D33" i="4"/>
  <c r="C30" i="4"/>
  <c r="D84" i="4"/>
  <c r="I96" i="4"/>
  <c r="J44" i="4"/>
  <c r="E37" i="4"/>
  <c r="D45" i="4"/>
  <c r="E87" i="4"/>
  <c r="C82" i="4"/>
  <c r="C48" i="4"/>
  <c r="K16" i="9"/>
  <c r="I55" i="4"/>
  <c r="D32" i="4"/>
  <c r="C43" i="4"/>
  <c r="D76" i="4"/>
  <c r="D53" i="4"/>
  <c r="J25" i="4"/>
  <c r="K21" i="9"/>
  <c r="J68" i="4"/>
  <c r="I48" i="4"/>
  <c r="D47" i="4"/>
  <c r="C47" i="4"/>
  <c r="K39" i="9"/>
  <c r="C54" i="4"/>
  <c r="I86" i="4"/>
  <c r="E63" i="4"/>
  <c r="D83" i="4"/>
  <c r="I65" i="4"/>
  <c r="I31" i="4"/>
  <c r="M37" i="11"/>
  <c r="J47" i="4"/>
  <c r="D29" i="4"/>
  <c r="E56" i="4"/>
  <c r="I72" i="4"/>
  <c r="J94" i="4"/>
  <c r="C42" i="4"/>
  <c r="M2" i="11"/>
  <c r="E41" i="4"/>
  <c r="E27" i="4"/>
  <c r="M32" i="11"/>
  <c r="E38" i="4"/>
  <c r="M18" i="11"/>
  <c r="E57" i="4"/>
  <c r="M15" i="11"/>
  <c r="C86" i="4"/>
  <c r="J41" i="4"/>
  <c r="D82" i="4"/>
  <c r="D64" i="4"/>
  <c r="K7" i="9"/>
  <c r="I26" i="4"/>
  <c r="J75" i="4"/>
  <c r="K17" i="9"/>
  <c r="I80" i="4"/>
  <c r="I66" i="4"/>
  <c r="I29" i="4"/>
  <c r="J50" i="4"/>
  <c r="D56" i="4"/>
  <c r="M26" i="11"/>
  <c r="J66" i="4"/>
  <c r="C36" i="4"/>
  <c r="M8" i="11"/>
  <c r="M25" i="11"/>
  <c r="E52" i="4"/>
  <c r="M29" i="11"/>
  <c r="I45" i="4"/>
  <c r="M10" i="11"/>
  <c r="C85" i="4"/>
  <c r="D77" i="4"/>
  <c r="K6" i="9"/>
  <c r="C75" i="4"/>
  <c r="M14" i="11"/>
  <c r="J71" i="4"/>
  <c r="J28" i="4"/>
  <c r="K14" i="9"/>
  <c r="C87" i="4"/>
  <c r="I46" i="4"/>
  <c r="E89" i="4"/>
  <c r="E68" i="4"/>
  <c r="D87" i="4"/>
  <c r="E54" i="4"/>
  <c r="E24" i="7"/>
  <c r="K20" i="7"/>
  <c r="B19" i="4" l="1"/>
  <c r="D19" i="4"/>
  <c r="C19" i="4"/>
  <c r="J19" i="4"/>
  <c r="I19" i="4"/>
  <c r="F19" i="4" l="1"/>
  <c r="D2" i="5" a="1"/>
  <c r="D107" i="5" l="1"/>
  <c r="D60" i="5"/>
  <c r="D63" i="5"/>
  <c r="D83" i="5"/>
  <c r="D125" i="5"/>
  <c r="D88" i="5"/>
  <c r="D37" i="5"/>
  <c r="D4" i="5"/>
  <c r="D93" i="5"/>
  <c r="D50" i="5"/>
  <c r="D114" i="5"/>
  <c r="D90" i="5"/>
  <c r="D40" i="5"/>
  <c r="D87" i="5"/>
  <c r="D82" i="5"/>
  <c r="D91" i="5"/>
  <c r="D51" i="5"/>
  <c r="D124" i="5"/>
  <c r="D42" i="5"/>
  <c r="D18" i="5"/>
  <c r="D23" i="5"/>
  <c r="D53" i="5"/>
  <c r="D15" i="5"/>
  <c r="D22" i="5"/>
  <c r="D116" i="5"/>
  <c r="D95" i="5"/>
  <c r="D112" i="5"/>
  <c r="D115" i="5"/>
  <c r="D35" i="5"/>
  <c r="D92" i="5"/>
  <c r="D89" i="5"/>
  <c r="D94" i="5"/>
  <c r="D48" i="5"/>
  <c r="D16" i="5"/>
  <c r="D109" i="5"/>
  <c r="D2" i="5"/>
  <c r="D52" i="5"/>
  <c r="D65" i="5"/>
  <c r="D84" i="5"/>
  <c r="D64" i="5"/>
  <c r="D111" i="5"/>
  <c r="D108" i="5"/>
  <c r="D123" i="5"/>
  <c r="D28" i="5"/>
  <c r="D101" i="5"/>
  <c r="D12" i="5"/>
  <c r="D20" i="5"/>
  <c r="D30" i="5"/>
  <c r="D5" i="5"/>
  <c r="D74" i="5"/>
  <c r="D120" i="5"/>
  <c r="D80" i="5"/>
  <c r="D78" i="5"/>
  <c r="D66" i="5"/>
  <c r="D99" i="5"/>
  <c r="D9" i="5"/>
  <c r="D102" i="5"/>
  <c r="D46" i="5"/>
  <c r="D119" i="5"/>
  <c r="D45" i="5"/>
  <c r="D100" i="5"/>
  <c r="D79" i="5"/>
  <c r="D106" i="5"/>
  <c r="D27" i="5"/>
  <c r="D49" i="5"/>
  <c r="D110" i="5"/>
  <c r="D36" i="5"/>
  <c r="D17" i="5"/>
  <c r="D19" i="5"/>
  <c r="D61" i="5"/>
  <c r="D39" i="5"/>
  <c r="D34" i="5"/>
  <c r="D86" i="5"/>
  <c r="D24" i="5"/>
  <c r="D3" i="5"/>
  <c r="D117" i="5"/>
  <c r="D6" i="5"/>
  <c r="D68" i="5"/>
  <c r="D71" i="5"/>
  <c r="D38" i="5"/>
  <c r="D104" i="5"/>
  <c r="D44" i="5"/>
  <c r="D14" i="5"/>
  <c r="D72" i="5"/>
  <c r="D31" i="5"/>
  <c r="D59" i="5"/>
  <c r="D8" i="5"/>
  <c r="D126" i="5"/>
  <c r="D41" i="5"/>
  <c r="D97" i="5"/>
  <c r="D98" i="5"/>
  <c r="D47" i="5"/>
  <c r="D54" i="5"/>
  <c r="D25" i="5"/>
  <c r="D11" i="5"/>
  <c r="D77" i="5"/>
  <c r="D33" i="5"/>
  <c r="D113" i="5"/>
  <c r="D13" i="5"/>
  <c r="D118" i="5"/>
  <c r="D70" i="5"/>
  <c r="D55" i="5"/>
  <c r="D76" i="5"/>
  <c r="D21" i="5"/>
  <c r="D121" i="5"/>
  <c r="D10" i="5"/>
  <c r="D58" i="5"/>
  <c r="D85" i="5"/>
  <c r="D96" i="5"/>
  <c r="D81" i="5"/>
  <c r="D62" i="5"/>
  <c r="D56" i="5"/>
  <c r="D43" i="5"/>
  <c r="D75" i="5"/>
  <c r="D73" i="5"/>
  <c r="D105" i="5"/>
  <c r="D57" i="5"/>
  <c r="D103" i="5"/>
  <c r="D29" i="5"/>
  <c r="D122" i="5"/>
  <c r="D67" i="5"/>
  <c r="D7" i="5"/>
  <c r="D26" i="5"/>
  <c r="D32" i="5"/>
  <c r="D69" i="5"/>
  <c r="H107" i="5"/>
  <c r="G107" i="5"/>
  <c r="F107" i="5"/>
  <c r="E107" i="5"/>
  <c r="I107" i="5"/>
  <c r="G93" i="5"/>
  <c r="I93" i="5"/>
  <c r="F93" i="5"/>
  <c r="E93" i="5"/>
  <c r="H93" i="5"/>
  <c r="H51" i="5"/>
  <c r="G51" i="5"/>
  <c r="E51" i="5"/>
  <c r="F51" i="5"/>
  <c r="I51" i="5"/>
  <c r="G116" i="5"/>
  <c r="F116" i="5"/>
  <c r="H116" i="5"/>
  <c r="I116" i="5"/>
  <c r="E116" i="5"/>
  <c r="E48" i="5"/>
  <c r="I48" i="5"/>
  <c r="H48" i="5"/>
  <c r="F48" i="5"/>
  <c r="G48" i="5"/>
  <c r="F111" i="5"/>
  <c r="H111" i="5"/>
  <c r="I111" i="5"/>
  <c r="E111" i="5"/>
  <c r="G111" i="5"/>
  <c r="I5" i="5"/>
  <c r="G5" i="5"/>
  <c r="F5" i="5"/>
  <c r="E5" i="5"/>
  <c r="H5" i="5"/>
  <c r="H102" i="5"/>
  <c r="E102" i="5"/>
  <c r="F102" i="5"/>
  <c r="I102" i="5"/>
  <c r="G102" i="5"/>
  <c r="I49" i="5"/>
  <c r="G49" i="5"/>
  <c r="F49" i="5"/>
  <c r="E49" i="5"/>
  <c r="H49" i="5"/>
  <c r="G86" i="5"/>
  <c r="E86" i="5"/>
  <c r="H86" i="5"/>
  <c r="F86" i="5"/>
  <c r="I86" i="5"/>
  <c r="I104" i="5"/>
  <c r="F104" i="5"/>
  <c r="G104" i="5"/>
  <c r="H104" i="5"/>
  <c r="E104" i="5"/>
  <c r="H41" i="5"/>
  <c r="I41" i="5"/>
  <c r="E41" i="5"/>
  <c r="G41" i="5"/>
  <c r="F41" i="5"/>
  <c r="I33" i="5"/>
  <c r="F33" i="5"/>
  <c r="H33" i="5"/>
  <c r="E33" i="5"/>
  <c r="G33" i="5"/>
  <c r="F121" i="5"/>
  <c r="E121" i="5"/>
  <c r="H121" i="5"/>
  <c r="G121" i="5"/>
  <c r="I121" i="5"/>
  <c r="I43" i="5"/>
  <c r="G43" i="5"/>
  <c r="H43" i="5"/>
  <c r="E43" i="5"/>
  <c r="F43" i="5"/>
  <c r="I67" i="5"/>
  <c r="G67" i="5"/>
  <c r="H67" i="5"/>
  <c r="F67" i="5"/>
  <c r="E67" i="5"/>
  <c r="G60" i="5"/>
  <c r="I60" i="5"/>
  <c r="E60" i="5"/>
  <c r="H60" i="5"/>
  <c r="F60" i="5"/>
  <c r="H50" i="5"/>
  <c r="E50" i="5"/>
  <c r="I50" i="5"/>
  <c r="F50" i="5"/>
  <c r="G50" i="5"/>
  <c r="I124" i="5"/>
  <c r="H124" i="5"/>
  <c r="E124" i="5"/>
  <c r="G124" i="5"/>
  <c r="F124" i="5"/>
  <c r="E95" i="5"/>
  <c r="G95" i="5"/>
  <c r="H95" i="5"/>
  <c r="F95" i="5"/>
  <c r="I95" i="5"/>
  <c r="I16" i="5"/>
  <c r="E16" i="5"/>
  <c r="G16" i="5"/>
  <c r="F16" i="5"/>
  <c r="H16" i="5"/>
  <c r="E108" i="5"/>
  <c r="H108" i="5"/>
  <c r="G108" i="5"/>
  <c r="I108" i="5"/>
  <c r="F108" i="5"/>
  <c r="H74" i="5"/>
  <c r="G74" i="5"/>
  <c r="F74" i="5"/>
  <c r="I74" i="5"/>
  <c r="E74" i="5"/>
  <c r="F46" i="5"/>
  <c r="H46" i="5"/>
  <c r="E46" i="5"/>
  <c r="G46" i="5"/>
  <c r="I46" i="5"/>
  <c r="E110" i="5"/>
  <c r="I110" i="5"/>
  <c r="G110" i="5"/>
  <c r="H110" i="5"/>
  <c r="F110" i="5"/>
  <c r="H24" i="5"/>
  <c r="E24" i="5"/>
  <c r="G24" i="5"/>
  <c r="I24" i="5"/>
  <c r="F24" i="5"/>
  <c r="G44" i="5"/>
  <c r="H44" i="5"/>
  <c r="I44" i="5"/>
  <c r="F44" i="5"/>
  <c r="E44" i="5"/>
  <c r="G97" i="5"/>
  <c r="E97" i="5"/>
  <c r="I97" i="5"/>
  <c r="H97" i="5"/>
  <c r="F97" i="5"/>
  <c r="E113" i="5"/>
  <c r="G113" i="5"/>
  <c r="H113" i="5"/>
  <c r="F113" i="5"/>
  <c r="I113" i="5"/>
  <c r="I10" i="5"/>
  <c r="H10" i="5"/>
  <c r="E10" i="5"/>
  <c r="F10" i="5"/>
  <c r="G10" i="5"/>
  <c r="G75" i="5"/>
  <c r="E75" i="5"/>
  <c r="F75" i="5"/>
  <c r="I75" i="5"/>
  <c r="H75" i="5"/>
  <c r="F7" i="5"/>
  <c r="H7" i="5"/>
  <c r="G7" i="5"/>
  <c r="E7" i="5"/>
  <c r="I7" i="5"/>
  <c r="G63" i="5"/>
  <c r="H63" i="5"/>
  <c r="E63" i="5"/>
  <c r="F63" i="5"/>
  <c r="I63" i="5"/>
  <c r="E114" i="5"/>
  <c r="F114" i="5"/>
  <c r="H114" i="5"/>
  <c r="I114" i="5"/>
  <c r="G114" i="5"/>
  <c r="I42" i="5"/>
  <c r="E42" i="5"/>
  <c r="G42" i="5"/>
  <c r="F42" i="5"/>
  <c r="H42" i="5"/>
  <c r="I112" i="5"/>
  <c r="H112" i="5"/>
  <c r="G112" i="5"/>
  <c r="E112" i="5"/>
  <c r="F112" i="5"/>
  <c r="E109" i="5"/>
  <c r="H109" i="5"/>
  <c r="I109" i="5"/>
  <c r="F109" i="5"/>
  <c r="G109" i="5"/>
  <c r="F123" i="5"/>
  <c r="I123" i="5"/>
  <c r="H123" i="5"/>
  <c r="E123" i="5"/>
  <c r="G123" i="5"/>
  <c r="I120" i="5"/>
  <c r="G120" i="5"/>
  <c r="E120" i="5"/>
  <c r="H120" i="5"/>
  <c r="F120" i="5"/>
  <c r="G119" i="5"/>
  <c r="F119" i="5"/>
  <c r="H119" i="5"/>
  <c r="E119" i="5"/>
  <c r="I119" i="5"/>
  <c r="H36" i="5"/>
  <c r="G36" i="5"/>
  <c r="E36" i="5"/>
  <c r="F36" i="5"/>
  <c r="I36" i="5"/>
  <c r="F3" i="5"/>
  <c r="G3" i="5"/>
  <c r="E3" i="5"/>
  <c r="H3" i="5"/>
  <c r="I3" i="5"/>
  <c r="I14" i="5"/>
  <c r="E14" i="5"/>
  <c r="G14" i="5"/>
  <c r="H14" i="5"/>
  <c r="F14" i="5"/>
  <c r="F98" i="5"/>
  <c r="G98" i="5"/>
  <c r="H98" i="5"/>
  <c r="E98" i="5"/>
  <c r="I98" i="5"/>
  <c r="E13" i="5"/>
  <c r="H13" i="5"/>
  <c r="G13" i="5"/>
  <c r="I13" i="5"/>
  <c r="F13" i="5"/>
  <c r="I58" i="5"/>
  <c r="F58" i="5"/>
  <c r="G58" i="5"/>
  <c r="H58" i="5"/>
  <c r="E58" i="5"/>
  <c r="I73" i="5"/>
  <c r="H73" i="5"/>
  <c r="F73" i="5"/>
  <c r="E73" i="5"/>
  <c r="G73" i="5"/>
  <c r="I26" i="5"/>
  <c r="H26" i="5"/>
  <c r="G26" i="5"/>
  <c r="F26" i="5"/>
  <c r="E26" i="5"/>
  <c r="F83" i="5"/>
  <c r="E83" i="5"/>
  <c r="H83" i="5"/>
  <c r="G83" i="5"/>
  <c r="I83" i="5"/>
  <c r="F90" i="5"/>
  <c r="E90" i="5"/>
  <c r="I90" i="5"/>
  <c r="G90" i="5"/>
  <c r="H90" i="5"/>
  <c r="H18" i="5"/>
  <c r="E18" i="5"/>
  <c r="I18" i="5"/>
  <c r="G18" i="5"/>
  <c r="F18" i="5"/>
  <c r="E115" i="5"/>
  <c r="I115" i="5"/>
  <c r="G115" i="5"/>
  <c r="F115" i="5"/>
  <c r="H115" i="5"/>
  <c r="I2" i="5"/>
  <c r="G2" i="5"/>
  <c r="F2" i="5"/>
  <c r="B6" i="5"/>
  <c r="E2" i="5"/>
  <c r="H2" i="5"/>
  <c r="I28" i="5"/>
  <c r="F28" i="5"/>
  <c r="G28" i="5"/>
  <c r="E28" i="5"/>
  <c r="H28" i="5"/>
  <c r="I80" i="5"/>
  <c r="H80" i="5"/>
  <c r="G80" i="5"/>
  <c r="E80" i="5"/>
  <c r="F80" i="5"/>
  <c r="I45" i="5"/>
  <c r="F45" i="5"/>
  <c r="E45" i="5"/>
  <c r="H45" i="5"/>
  <c r="G45" i="5"/>
  <c r="G17" i="5"/>
  <c r="H17" i="5"/>
  <c r="E17" i="5"/>
  <c r="F17" i="5"/>
  <c r="I17" i="5"/>
  <c r="H117" i="5"/>
  <c r="G117" i="5"/>
  <c r="F117" i="5"/>
  <c r="E117" i="5"/>
  <c r="I117" i="5"/>
  <c r="E72" i="5"/>
  <c r="G72" i="5"/>
  <c r="H72" i="5"/>
  <c r="I72" i="5"/>
  <c r="F72" i="5"/>
  <c r="F47" i="5"/>
  <c r="E47" i="5"/>
  <c r="G47" i="5"/>
  <c r="I47" i="5"/>
  <c r="H47" i="5"/>
  <c r="H118" i="5"/>
  <c r="F118" i="5"/>
  <c r="I118" i="5"/>
  <c r="G118" i="5"/>
  <c r="E118" i="5"/>
  <c r="E85" i="5"/>
  <c r="G85" i="5"/>
  <c r="F85" i="5"/>
  <c r="I85" i="5"/>
  <c r="H85" i="5"/>
  <c r="F105" i="5"/>
  <c r="E105" i="5"/>
  <c r="G105" i="5"/>
  <c r="H105" i="5"/>
  <c r="I105" i="5"/>
  <c r="I32" i="5"/>
  <c r="F32" i="5"/>
  <c r="G32" i="5"/>
  <c r="H32" i="5"/>
  <c r="E32" i="5"/>
  <c r="G125" i="5"/>
  <c r="E125" i="5"/>
  <c r="H125" i="5"/>
  <c r="I125" i="5"/>
  <c r="F125" i="5"/>
  <c r="I40" i="5"/>
  <c r="E40" i="5"/>
  <c r="H40" i="5"/>
  <c r="G40" i="5"/>
  <c r="F40" i="5"/>
  <c r="I23" i="5"/>
  <c r="G23" i="5"/>
  <c r="E23" i="5"/>
  <c r="F23" i="5"/>
  <c r="H23" i="5"/>
  <c r="G35" i="5"/>
  <c r="E35" i="5"/>
  <c r="F35" i="5"/>
  <c r="I35" i="5"/>
  <c r="H35" i="5"/>
  <c r="E52" i="5"/>
  <c r="F52" i="5"/>
  <c r="I52" i="5"/>
  <c r="H52" i="5"/>
  <c r="G52" i="5"/>
  <c r="F101" i="5"/>
  <c r="E101" i="5"/>
  <c r="I101" i="5"/>
  <c r="G101" i="5"/>
  <c r="H101" i="5"/>
  <c r="H78" i="5"/>
  <c r="I78" i="5"/>
  <c r="E78" i="5"/>
  <c r="F78" i="5"/>
  <c r="G78" i="5"/>
  <c r="G100" i="5"/>
  <c r="E100" i="5"/>
  <c r="I100" i="5"/>
  <c r="H100" i="5"/>
  <c r="F100" i="5"/>
  <c r="H19" i="5"/>
  <c r="E19" i="5"/>
  <c r="G19" i="5"/>
  <c r="F19" i="5"/>
  <c r="I19" i="5"/>
  <c r="G6" i="5"/>
  <c r="H6" i="5"/>
  <c r="E6" i="5"/>
  <c r="I6" i="5"/>
  <c r="F6" i="5"/>
  <c r="H31" i="5"/>
  <c r="E31" i="5"/>
  <c r="I31" i="5"/>
  <c r="G31" i="5"/>
  <c r="F31" i="5"/>
  <c r="E54" i="5"/>
  <c r="F54" i="5"/>
  <c r="H54" i="5"/>
  <c r="I54" i="5"/>
  <c r="G54" i="5"/>
  <c r="E70" i="5"/>
  <c r="F70" i="5"/>
  <c r="G70" i="5"/>
  <c r="H70" i="5"/>
  <c r="I70" i="5"/>
  <c r="I96" i="5"/>
  <c r="G96" i="5"/>
  <c r="F96" i="5"/>
  <c r="E96" i="5"/>
  <c r="H96" i="5"/>
  <c r="F57" i="5"/>
  <c r="G57" i="5"/>
  <c r="I57" i="5"/>
  <c r="E57" i="5"/>
  <c r="H57" i="5"/>
  <c r="E69" i="5"/>
  <c r="F69" i="5"/>
  <c r="G69" i="5"/>
  <c r="H69" i="5"/>
  <c r="I69" i="5"/>
  <c r="F88" i="5"/>
  <c r="E88" i="5"/>
  <c r="H88" i="5"/>
  <c r="I88" i="5"/>
  <c r="G88" i="5"/>
  <c r="H87" i="5"/>
  <c r="G87" i="5"/>
  <c r="F87" i="5"/>
  <c r="I87" i="5"/>
  <c r="E87" i="5"/>
  <c r="G53" i="5"/>
  <c r="H53" i="5"/>
  <c r="I53" i="5"/>
  <c r="E53" i="5"/>
  <c r="F53" i="5"/>
  <c r="F92" i="5"/>
  <c r="H92" i="5"/>
  <c r="E92" i="5"/>
  <c r="I92" i="5"/>
  <c r="G92" i="5"/>
  <c r="G65" i="5"/>
  <c r="I65" i="5"/>
  <c r="H65" i="5"/>
  <c r="F65" i="5"/>
  <c r="E65" i="5"/>
  <c r="F12" i="5"/>
  <c r="G12" i="5"/>
  <c r="E12" i="5"/>
  <c r="H12" i="5"/>
  <c r="I12" i="5"/>
  <c r="G66" i="5"/>
  <c r="E66" i="5"/>
  <c r="H66" i="5"/>
  <c r="F66" i="5"/>
  <c r="I66" i="5"/>
  <c r="F79" i="5"/>
  <c r="I79" i="5"/>
  <c r="G79" i="5"/>
  <c r="H79" i="5"/>
  <c r="E79" i="5"/>
  <c r="I61" i="5"/>
  <c r="E61" i="5"/>
  <c r="H61" i="5"/>
  <c r="G61" i="5"/>
  <c r="F61" i="5"/>
  <c r="H68" i="5"/>
  <c r="I68" i="5"/>
  <c r="F68" i="5"/>
  <c r="G68" i="5"/>
  <c r="E68" i="5"/>
  <c r="E59" i="5"/>
  <c r="H59" i="5"/>
  <c r="G59" i="5"/>
  <c r="I59" i="5"/>
  <c r="F59" i="5"/>
  <c r="H25" i="5"/>
  <c r="F25" i="5"/>
  <c r="I25" i="5"/>
  <c r="G25" i="5"/>
  <c r="E25" i="5"/>
  <c r="F55" i="5"/>
  <c r="E55" i="5"/>
  <c r="G55" i="5"/>
  <c r="H55" i="5"/>
  <c r="I55" i="5"/>
  <c r="G81" i="5"/>
  <c r="H81" i="5"/>
  <c r="F81" i="5"/>
  <c r="I81" i="5"/>
  <c r="E81" i="5"/>
  <c r="I103" i="5"/>
  <c r="E103" i="5"/>
  <c r="G103" i="5"/>
  <c r="H103" i="5"/>
  <c r="F103" i="5"/>
  <c r="H37" i="5"/>
  <c r="F37" i="5"/>
  <c r="G37" i="5"/>
  <c r="E37" i="5"/>
  <c r="I37" i="5"/>
  <c r="E82" i="5"/>
  <c r="I82" i="5"/>
  <c r="F82" i="5"/>
  <c r="G82" i="5"/>
  <c r="H82" i="5"/>
  <c r="E15" i="5"/>
  <c r="H15" i="5"/>
  <c r="F15" i="5"/>
  <c r="I15" i="5"/>
  <c r="G15" i="5"/>
  <c r="I89" i="5"/>
  <c r="G89" i="5"/>
  <c r="E89" i="5"/>
  <c r="F89" i="5"/>
  <c r="H89" i="5"/>
  <c r="G84" i="5"/>
  <c r="I84" i="5"/>
  <c r="H84" i="5"/>
  <c r="E84" i="5"/>
  <c r="F84" i="5"/>
  <c r="G20" i="5"/>
  <c r="H20" i="5"/>
  <c r="F20" i="5"/>
  <c r="E20" i="5"/>
  <c r="I20" i="5"/>
  <c r="I99" i="5"/>
  <c r="E99" i="5"/>
  <c r="H99" i="5"/>
  <c r="G99" i="5"/>
  <c r="F99" i="5"/>
  <c r="F106" i="5"/>
  <c r="E106" i="5"/>
  <c r="H106" i="5"/>
  <c r="I106" i="5"/>
  <c r="G106" i="5"/>
  <c r="H39" i="5"/>
  <c r="E39" i="5"/>
  <c r="F39" i="5"/>
  <c r="I39" i="5"/>
  <c r="G39" i="5"/>
  <c r="G71" i="5"/>
  <c r="H71" i="5"/>
  <c r="F71" i="5"/>
  <c r="E71" i="5"/>
  <c r="I71" i="5"/>
  <c r="I8" i="5"/>
  <c r="F8" i="5"/>
  <c r="E8" i="5"/>
  <c r="H8" i="5"/>
  <c r="G8" i="5"/>
  <c r="G11" i="5"/>
  <c r="H11" i="5"/>
  <c r="I11" i="5"/>
  <c r="F11" i="5"/>
  <c r="E11" i="5"/>
  <c r="H76" i="5"/>
  <c r="E76" i="5"/>
  <c r="G76" i="5"/>
  <c r="F76" i="5"/>
  <c r="I76" i="5"/>
  <c r="H62" i="5"/>
  <c r="F62" i="5"/>
  <c r="G62" i="5"/>
  <c r="E62" i="5"/>
  <c r="I62" i="5"/>
  <c r="H29" i="5"/>
  <c r="I29" i="5"/>
  <c r="F29" i="5"/>
  <c r="G29" i="5"/>
  <c r="E29" i="5"/>
  <c r="F4" i="5"/>
  <c r="G4" i="5"/>
  <c r="I4" i="5"/>
  <c r="E4" i="5"/>
  <c r="H4" i="5"/>
  <c r="H91" i="5"/>
  <c r="G91" i="5"/>
  <c r="I91" i="5"/>
  <c r="F91" i="5"/>
  <c r="E91" i="5"/>
  <c r="F22" i="5"/>
  <c r="G22" i="5"/>
  <c r="E22" i="5"/>
  <c r="H22" i="5"/>
  <c r="I22" i="5"/>
  <c r="F94" i="5"/>
  <c r="I94" i="5"/>
  <c r="E94" i="5"/>
  <c r="G94" i="5"/>
  <c r="H94" i="5"/>
  <c r="E64" i="5"/>
  <c r="G64" i="5"/>
  <c r="F64" i="5"/>
  <c r="H64" i="5"/>
  <c r="I64" i="5"/>
  <c r="F30" i="5"/>
  <c r="H30" i="5"/>
  <c r="I30" i="5"/>
  <c r="G30" i="5"/>
  <c r="E30" i="5"/>
  <c r="I9" i="5"/>
  <c r="H9" i="5"/>
  <c r="E9" i="5"/>
  <c r="F9" i="5"/>
  <c r="G9" i="5"/>
  <c r="E27" i="5"/>
  <c r="H27" i="5"/>
  <c r="I27" i="5"/>
  <c r="G27" i="5"/>
  <c r="F27" i="5"/>
  <c r="F34" i="5"/>
  <c r="H34" i="5"/>
  <c r="G34" i="5"/>
  <c r="E34" i="5"/>
  <c r="I34" i="5"/>
  <c r="I38" i="5"/>
  <c r="H38" i="5"/>
  <c r="E38" i="5"/>
  <c r="F38" i="5"/>
  <c r="G38" i="5"/>
  <c r="F126" i="5"/>
  <c r="E126" i="5"/>
  <c r="G126" i="5"/>
  <c r="I126" i="5"/>
  <c r="H126" i="5"/>
  <c r="F77" i="5"/>
  <c r="E77" i="5"/>
  <c r="I77" i="5"/>
  <c r="H77" i="5"/>
  <c r="G77" i="5"/>
  <c r="H21" i="5"/>
  <c r="G21" i="5"/>
  <c r="I21" i="5"/>
  <c r="E21" i="5"/>
  <c r="F21" i="5"/>
  <c r="I56" i="5"/>
  <c r="H56" i="5"/>
  <c r="E56" i="5"/>
  <c r="F56" i="5"/>
  <c r="G56" i="5"/>
  <c r="E122" i="5"/>
  <c r="I122" i="5"/>
  <c r="G122" i="5"/>
  <c r="F122" i="5"/>
  <c r="H122" i="5"/>
  <c r="D14" i="6" l="1"/>
  <c r="C23" i="6"/>
  <c r="J1" i="5" a="1"/>
  <c r="D26" i="6"/>
  <c r="D27" i="6"/>
  <c r="J39" i="5"/>
  <c r="J85" i="5"/>
  <c r="J3" i="5"/>
  <c r="J89" i="5"/>
  <c r="J16" i="5"/>
  <c r="J37" i="5"/>
  <c r="J64" i="5"/>
  <c r="J70" i="5"/>
  <c r="J34" i="5"/>
  <c r="J92" i="5"/>
  <c r="J125" i="5"/>
  <c r="J97" i="5"/>
  <c r="J71" i="5"/>
  <c r="J14" i="5"/>
  <c r="J41" i="5"/>
  <c r="J115" i="5"/>
  <c r="J25" i="5"/>
  <c r="J122" i="5"/>
  <c r="J77" i="5"/>
  <c r="J80" i="5"/>
  <c r="J46" i="5"/>
  <c r="J101" i="5"/>
  <c r="J8" i="5"/>
  <c r="J126" i="5"/>
  <c r="J54" i="5"/>
  <c r="J87" i="5"/>
  <c r="J20" i="5"/>
  <c r="J18" i="5"/>
  <c r="J113" i="5"/>
  <c r="J31" i="5"/>
  <c r="J88" i="5"/>
  <c r="J38" i="5"/>
  <c r="J53" i="5"/>
  <c r="J36" i="5"/>
  <c r="J33" i="5"/>
  <c r="J15" i="5"/>
  <c r="J102" i="5"/>
  <c r="J72" i="5"/>
  <c r="J93" i="5"/>
  <c r="J121" i="5"/>
  <c r="J24" i="5"/>
  <c r="J5" i="5"/>
  <c r="J103" i="5"/>
  <c r="J43" i="5"/>
  <c r="J68" i="5"/>
  <c r="J91" i="5"/>
  <c r="J111" i="5"/>
  <c r="J13" i="5"/>
  <c r="J65" i="5"/>
  <c r="J96" i="5"/>
  <c r="J63" i="5"/>
  <c r="J2" i="5"/>
  <c r="J76" i="5"/>
  <c r="J12" i="5"/>
  <c r="J10" i="5"/>
  <c r="J81" i="5"/>
  <c r="J22" i="5"/>
  <c r="J4" i="5"/>
  <c r="J118" i="5"/>
  <c r="J52" i="5"/>
  <c r="J95" i="5"/>
  <c r="J44" i="5"/>
  <c r="J49" i="5"/>
  <c r="J120" i="5"/>
  <c r="J40" i="5"/>
  <c r="J11" i="5"/>
  <c r="J29" i="5"/>
  <c r="J35" i="5"/>
  <c r="J105" i="5"/>
  <c r="J61" i="5"/>
  <c r="J124" i="5"/>
  <c r="J78" i="5"/>
  <c r="J99" i="5"/>
  <c r="J21" i="5"/>
  <c r="J51" i="5"/>
  <c r="J17" i="5"/>
  <c r="J83" i="5"/>
  <c r="J42" i="5"/>
  <c r="J104" i="5"/>
  <c r="J110" i="5"/>
  <c r="J86" i="5"/>
  <c r="J32" i="5"/>
  <c r="J7" i="5"/>
  <c r="J58" i="5"/>
  <c r="J106" i="5"/>
  <c r="J94" i="5"/>
  <c r="J114" i="5"/>
  <c r="J19" i="5"/>
  <c r="J47" i="5"/>
  <c r="J62" i="5"/>
  <c r="J9" i="5"/>
  <c r="J79" i="5"/>
  <c r="J48" i="5"/>
  <c r="J116" i="5"/>
  <c r="J75" i="5"/>
  <c r="J108" i="5"/>
  <c r="J100" i="5"/>
  <c r="J117" i="5"/>
  <c r="J60" i="5"/>
  <c r="J109" i="5"/>
  <c r="J74" i="5"/>
  <c r="J73" i="5"/>
  <c r="J57" i="5"/>
  <c r="J119" i="5"/>
  <c r="J67" i="5"/>
  <c r="J50" i="5"/>
  <c r="J123" i="5"/>
  <c r="J6" i="5"/>
  <c r="J55" i="5"/>
  <c r="J84" i="5"/>
  <c r="J98" i="5"/>
  <c r="J28" i="5"/>
  <c r="J112" i="5"/>
  <c r="J66" i="5"/>
  <c r="J45" i="5"/>
  <c r="J1" i="5"/>
  <c r="J82" i="5"/>
  <c r="J59" i="5"/>
  <c r="J69" i="5"/>
  <c r="J26" i="5"/>
  <c r="J56" i="5"/>
  <c r="J90" i="5"/>
  <c r="J30" i="5"/>
  <c r="J27" i="5"/>
  <c r="J23" i="5"/>
  <c r="J107" i="5"/>
  <c r="C24" i="6"/>
  <c r="D24" i="6"/>
  <c r="D23" i="6"/>
  <c r="D25" i="6"/>
  <c r="D15"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<sst xmlns="http://schemas.openxmlformats.org/spreadsheetml/2006/main" count="318" uniqueCount="156">
  <si>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</si>
  <si>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</si>
  <si>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</si>
  <si>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</si>
  <si>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</si>
  <si>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</si>
  <si>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</si>
  <si>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</si>
  <si>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</si>
  <si>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</si>
  <si>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</si>
  <si>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</si>
  <si>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</si>
  <si>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</si>
  <si>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</si>
  <si>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</si>
  <si>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</si>
  <si>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</si>
  <si>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</si>
  <si>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</si>
  <si>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</si>
  <si>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</si>
  <si>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</si>
  <si>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</si>
  <si>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</si>
  <si>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</si>
  <si>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</si>
  <si>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</si>
  <si>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</si>
  <si>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</si>
  <si>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</si>
  <si>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</si>
  <si>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</si>
  <si>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</si>
  <si>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</si>
  <si>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</si>
  <si>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</si>
  <si>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</si>
  <si>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</si>
  <si>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</si>
  <si>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</si>
  <si>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</si>
  <si>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</si>
  <si>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</si>
  <si>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</si>
  <si>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</si>
  <si>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</si>
  <si>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</si>
  <si>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</si>
  <si>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</si>
  <si>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</si>
  <si>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</si>
  <si>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</si>
  <si>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</si>
  <si>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</si>
  <si>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</si>
  <si>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</si>
  <si>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</si>
  <si>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</si>
  <si>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</si>
  <si>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</si>
  <si>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</si>
  <si>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</si>
  <si>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</si>
  <si>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</si>
  <si>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</si>
  <si>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</si>
  <si>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</si>
  <si>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</si>
  <si>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</si>
  <si>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</si>
  <si>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</si>
  <si>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</si>
  <si>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</si>
  <si>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</si>
  <si>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</si>
  <si>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</si>
  <si>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</si>
  <si>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</si>
  <si>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</si>
  <si>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</si>
  <si>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</si>
  <si>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</si>
  <si>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</si>
  <si>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</si>
  <si>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</si>
  <si>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</si>
  <si>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</si>
  <si>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</si>
  <si>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</si>
  <si>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</si>
  <si>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</si>
  <si>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</si>
  <si>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</si>
  <si>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</si>
  <si>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</si>
  <si>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</si>
  <si>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</si>
  <si>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</si>
  <si>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</si>
  <si>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</si>
  <si>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</si>
  <si>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</si>
  <si>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</si>
  <si>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</si>
  <si>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</si>
  <si>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</si>
  <si>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</si>
  <si>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</si>
  <si>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</si>
  <si>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</si>
  <si>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</si>
  <si>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</si>
  <si>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</si>
  <si>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</si>
  <si>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</si>
  <si>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</si>
  <si>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</si>
  <si>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</si>
  <si>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</si>
  <si>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</si>
  <si>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</si>
  <si>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</si>
  <si>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</si>
  <si>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</si>
  <si>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</si>
  <si>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</si>
  <si>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</si>
  <si>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</si>
  <si>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</si>
  <si>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</si>
  <si>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</si>
  <si>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</si>
  <si>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</si>
  <si>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</si>
  <si>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</si>
  <si>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</si>
  <si>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</si>
  <si>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</si>
  <si>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</si>
  <si>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</si>
  <si>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</si>
  <si>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</si>
  <si>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</si>
  <si>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</si>
  <si>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</si>
  <si>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</si>
  <si>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</si>
  <si>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</si>
  <si>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</si>
  <si>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</si>
  <si>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</si>
  <si>
    <t>Future Type</t>
  </si>
  <si>
    <t>Future Date</t>
  </si>
  <si>
    <t>IMM</t>
  </si>
  <si>
    <t>Settl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</si>
</sst>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s>
  <fonts count="21"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9"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191">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0" fontId="3" fillId="3" borderId="20" xfId="1" applyFont="1" applyFill="1" applyBorder="1" applyAlignment="1">
      <alignment horizontal="center" vertical="center" wrapText="1"/>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5" xfId="1" applyFont="1" applyFill="1" applyBorder="1" applyAlignment="1">
      <alignment horizontal="right"/>
    </xf>
    <xf numFmtId="0" fontId="5" fillId="6" borderId="3" xfId="1" applyFont="1" applyFill="1" applyBorder="1" applyAlignment="1">
      <alignment horizontal="center"/>
    </xf>
    <xf numFmtId="0" fontId="8" fillId="5" borderId="26"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7"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5" xfId="1" applyFont="1" applyFill="1" applyBorder="1"/>
    <xf numFmtId="171" fontId="5" fillId="2" borderId="3" xfId="1" applyNumberFormat="1" applyFont="1" applyFill="1" applyBorder="1" applyAlignment="1">
      <alignment horizontal="center"/>
    </xf>
    <xf numFmtId="0" fontId="5" fillId="5" borderId="26" xfId="1" applyFont="1" applyFill="1" applyBorder="1"/>
    <xf numFmtId="0" fontId="5" fillId="5" borderId="26" xfId="3" applyFont="1" applyFill="1" applyBorder="1"/>
    <xf numFmtId="0" fontId="5" fillId="5" borderId="25" xfId="3" applyFont="1" applyFill="1" applyBorder="1"/>
    <xf numFmtId="0" fontId="5" fillId="7" borderId="5" xfId="1" applyFont="1" applyFill="1" applyBorder="1" applyAlignment="1">
      <alignment horizontal="center"/>
    </xf>
    <xf numFmtId="0" fontId="5" fillId="5"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0" borderId="0" xfId="1" applyFont="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5" xfId="1" applyNumberFormat="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1"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171" fontId="17" fillId="4" borderId="9" xfId="1" quotePrefix="1" applyNumberFormat="1" applyFont="1" applyFill="1" applyBorder="1" applyAlignment="1" applyProtection="1">
      <alignment horizontal="center"/>
    </xf>
    <xf numFmtId="0" fontId="18" fillId="5" borderId="8" xfId="1" applyFont="1" applyFill="1" applyBorder="1"/>
    <xf numFmtId="0" fontId="16" fillId="2" borderId="15" xfId="1" applyFont="1" applyFill="1" applyBorder="1"/>
    <xf numFmtId="171" fontId="17" fillId="4" borderId="9" xfId="1" applyNumberFormat="1" applyFont="1" applyFill="1" applyBorder="1" applyAlignment="1" applyProtection="1">
      <alignment horizontal="center"/>
    </xf>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5" borderId="8" xfId="1" applyNumberFormat="1" applyFont="1" applyFill="1" applyBorder="1"/>
    <xf numFmtId="0" fontId="17" fillId="2" borderId="15" xfId="1" applyFont="1" applyFill="1" applyBorder="1"/>
    <xf numFmtId="171" fontId="17" fillId="4" borderId="9" xfId="1" quotePrefix="1" applyNumberFormat="1" applyFont="1" applyFill="1" applyBorder="1" applyAlignment="1" applyProtection="1">
      <alignment horizontal="left"/>
    </xf>
    <xf numFmtId="0" fontId="17" fillId="2" borderId="14" xfId="1" applyFont="1" applyFill="1" applyBorder="1"/>
    <xf numFmtId="0" fontId="17" fillId="2" borderId="0" xfId="1" applyFont="1" applyFill="1" applyBorder="1"/>
    <xf numFmtId="0" fontId="5" fillId="2" borderId="25" xfId="1" applyFont="1" applyFill="1" applyBorder="1" applyAlignment="1">
      <alignment horizontal="center"/>
    </xf>
    <xf numFmtId="0" fontId="5" fillId="10" borderId="0" xfId="3" applyFont="1" applyFill="1"/>
    <xf numFmtId="0" fontId="15" fillId="10"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5"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4" borderId="8" xfId="1" applyNumberFormat="1" applyFont="1" applyFill="1" applyBorder="1" applyAlignment="1" applyProtection="1">
      <alignment horizontal="left" vertical="center"/>
    </xf>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29" xfId="1" applyFont="1" applyBorder="1"/>
    <xf numFmtId="0" fontId="2" fillId="0" borderId="30" xfId="1" applyFont="1" applyBorder="1" applyAlignment="1">
      <alignment horizontal="center"/>
    </xf>
    <xf numFmtId="0" fontId="2" fillId="0" borderId="28" xfId="1" applyFont="1" applyBorder="1" applyAlignment="1">
      <alignment horizontal="center"/>
    </xf>
    <xf numFmtId="0" fontId="2" fillId="2" borderId="25"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173" fontId="2" fillId="11" borderId="25" xfId="1" applyNumberFormat="1" applyFont="1" applyFill="1" applyBorder="1" applyAlignment="1">
      <alignment horizontal="right"/>
    </xf>
    <xf numFmtId="0" fontId="2" fillId="11" borderId="1" xfId="1" applyNumberFormat="1" applyFont="1" applyFill="1" applyBorder="1" applyAlignment="1"/>
    <xf numFmtId="16" fontId="2" fillId="0" borderId="0" xfId="1" applyNumberFormat="1" applyFont="1"/>
    <xf numFmtId="177" fontId="2" fillId="0" borderId="0" xfId="1" applyNumberFormat="1" applyFont="1"/>
    <xf numFmtId="166" fontId="2" fillId="0" borderId="0" xfId="1" applyNumberFormat="1" applyFont="1"/>
    <xf numFmtId="0" fontId="11" fillId="2" borderId="32" xfId="1" applyFont="1" applyFill="1" applyBorder="1" applyAlignment="1">
      <alignment horizontal="center" vertical="center"/>
    </xf>
    <xf numFmtId="0" fontId="2" fillId="0" borderId="12" xfId="1" applyFont="1" applyBorder="1"/>
    <xf numFmtId="0" fontId="3" fillId="5" borderId="33" xfId="1" applyFont="1" applyFill="1" applyBorder="1" applyAlignment="1">
      <alignment horizontal="right"/>
    </xf>
    <xf numFmtId="3" fontId="2" fillId="6" borderId="34" xfId="1" applyNumberFormat="1" applyFont="1" applyFill="1" applyBorder="1" applyAlignment="1">
      <alignment horizontal="center"/>
    </xf>
    <xf numFmtId="0" fontId="3" fillId="5" borderId="17" xfId="1" applyFont="1" applyFill="1" applyBorder="1" applyAlignment="1">
      <alignment horizontal="right"/>
    </xf>
    <xf numFmtId="0" fontId="10" fillId="8" borderId="24" xfId="3" applyFont="1" applyFill="1" applyBorder="1" applyAlignment="1">
      <alignment horizontal="center"/>
    </xf>
    <xf numFmtId="0" fontId="10" fillId="8" borderId="31" xfId="3" applyFont="1" applyFill="1" applyBorder="1" applyAlignment="1">
      <alignment horizontal="center"/>
    </xf>
    <xf numFmtId="0" fontId="10" fillId="0" borderId="23" xfId="1" applyFont="1" applyBorder="1" applyAlignment="1"/>
    <xf numFmtId="0" fontId="10" fillId="8" borderId="23" xfId="3" applyFont="1" applyFill="1" applyBorder="1" applyAlignment="1">
      <alignment horizontal="center"/>
    </xf>
    <xf numFmtId="0" fontId="3" fillId="3" borderId="24" xfId="1" applyFont="1" applyFill="1" applyBorder="1" applyAlignment="1">
      <alignment horizontal="center" vertical="center" wrapText="1"/>
    </xf>
    <xf numFmtId="0" fontId="3" fillId="3" borderId="23" xfId="1" applyFont="1" applyFill="1" applyBorder="1" applyAlignment="1">
      <alignment horizontal="center" vertical="center" wrapText="1"/>
    </xf>
    <xf numFmtId="167" fontId="2" fillId="0" borderId="0" xfId="1" applyNumberFormat="1" applyFont="1"/>
    <xf numFmtId="178" fontId="2" fillId="0" borderId="0" xfId="1" applyNumberFormat="1" applyFont="1"/>
    <xf numFmtId="167" fontId="2" fillId="0" borderId="8" xfId="1" applyNumberFormat="1" applyFont="1" applyBorder="1" applyAlignment="1">
      <alignment horizontal="center"/>
    </xf>
    <xf numFmtId="0" fontId="2" fillId="2" borderId="8" xfId="1" applyFont="1" applyFill="1" applyBorder="1" applyAlignment="1">
      <alignment horizontal="center" vertical="center" wrapText="1"/>
    </xf>
    <xf numFmtId="0" fontId="2" fillId="2" borderId="2" xfId="1" applyFont="1" applyFill="1" applyBorder="1" applyAlignment="1">
      <alignment horizontal="right"/>
    </xf>
    <xf numFmtId="0" fontId="2" fillId="11" borderId="2" xfId="1" applyFont="1" applyFill="1" applyBorder="1" applyAlignment="1">
      <alignment horizontal="right"/>
    </xf>
    <xf numFmtId="0" fontId="2" fillId="2" borderId="10" xfId="1" applyFont="1" applyFill="1" applyBorder="1" applyAlignment="1">
      <alignment horizontal="right"/>
    </xf>
    <xf numFmtId="0" fontId="2" fillId="3" borderId="8" xfId="1" applyFont="1" applyFill="1" applyBorder="1" applyAlignment="1">
      <alignment horizontal="center" vertical="center" wrapText="1"/>
    </xf>
    <xf numFmtId="180" fontId="2" fillId="2" borderId="25" xfId="1" quotePrefix="1" applyNumberFormat="1" applyFont="1" applyFill="1" applyBorder="1" applyAlignment="1">
      <alignment horizontal="center"/>
    </xf>
    <xf numFmtId="165" fontId="2" fillId="2" borderId="2" xfId="2" applyNumberFormat="1" applyFont="1" applyFill="1" applyBorder="1" applyAlignment="1">
      <alignment horizontal="center"/>
    </xf>
    <xf numFmtId="0" fontId="2" fillId="0" borderId="26" xfId="1" applyFont="1" applyBorder="1" applyAlignment="1">
      <alignment horizontal="center" vertical="center"/>
    </xf>
    <xf numFmtId="179" fontId="2" fillId="11" borderId="26" xfId="1" applyNumberFormat="1" applyFont="1" applyFill="1" applyBorder="1" applyAlignment="1">
      <alignment horizontal="center" vertical="center"/>
    </xf>
    <xf numFmtId="179" fontId="2" fillId="0" borderId="0" xfId="1" applyNumberFormat="1" applyFont="1"/>
    <xf numFmtId="0" fontId="2" fillId="0" borderId="25" xfId="1" applyFont="1" applyBorder="1" applyAlignment="1">
      <alignment horizontal="center" vertical="center"/>
    </xf>
    <xf numFmtId="179" fontId="2" fillId="11" borderId="25" xfId="1" applyNumberFormat="1" applyFont="1" applyFill="1" applyBorder="1" applyAlignment="1">
      <alignment horizontal="center" vertical="center"/>
    </xf>
    <xf numFmtId="0" fontId="2" fillId="0" borderId="0" xfId="1" quotePrefix="1" applyFont="1"/>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BP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LiborSwapIsda"/>
      <sheetName val="BasisSwap1MxM"/>
      <sheetName val="BasisSwap3M6M"/>
      <sheetName val="BasisSwapxM12M"/>
      <sheetName val="Deposits"/>
      <sheetName val="FRA"/>
      <sheetName val="Futures1M"/>
      <sheetName val="Futures3M"/>
      <sheetName val="ImmFra6M "/>
      <sheetName val="FuturesHWConvAdj"/>
      <sheetName val="OIS"/>
      <sheetName val="Swaps1M"/>
      <sheetName val="SwapsIMMDated"/>
      <sheetName val="Swap3MSemiAnnual"/>
      <sheetName val="Swap3MAnnual"/>
      <sheetName val="Swap6M"/>
      <sheetName val="1M (2)"/>
      <sheetName val="3M (2)"/>
      <sheetName val="6M (2)"/>
      <sheetName val="IBOR"/>
      <sheetName val="IB365"/>
      <sheetName val="SFIX2"/>
      <sheetName val="SFIX3"/>
      <sheetName val="MPCOIS"/>
      <sheetName val="FwdOIS"/>
      <sheetName val="MxQuotes"/>
    </sheetNames>
    <sheetDataSet>
      <sheetData sheetId="0"/>
      <sheetData sheetId="1">
        <row r="14">
          <cell r="D14" t="str">
            <v>GBPSTD#0000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K28"/>
  <sheetViews>
    <sheetView workbookViewId="0">
      <selection activeCell="D11" sqref="D11"/>
    </sheetView>
  </sheetViews>
  <sheetFormatPr defaultColWidth="8" defaultRowHeight="11.25" x14ac:dyDescent="0.2"/>
  <cols>
    <col min="1" max="2" width="2.7109375" style="103" customWidth="1"/>
    <col min="3" max="3" width="18" style="103" bestFit="1" customWidth="1"/>
    <col min="4" max="4" width="23.85546875" style="103" bestFit="1" customWidth="1"/>
    <col min="5" max="5" width="22" style="103" bestFit="1" customWidth="1"/>
    <col min="6" max="8" width="2.7109375" style="103" customWidth="1"/>
    <col min="9" max="9" width="18.5703125" style="103" bestFit="1" customWidth="1"/>
    <col min="10" max="10" width="35.140625" style="103" customWidth="1"/>
    <col min="11" max="11" width="2.7109375" style="103" customWidth="1"/>
    <col min="12" max="16384" width="8" style="103"/>
  </cols>
  <sheetData>
    <row r="1" spans="2:11" ht="12" thickBot="1" x14ac:dyDescent="0.25">
      <c r="B1" s="103" t="str">
        <f>_xll.qlxlVersion(TRUE,Trigger)</f>
        <v>QuantLibXL 1.6.0 - MS VC++ (version unknown) - Multithreaded Dynamic Runtime library - Release Configuration - May  8 2015 13:08:40</v>
      </c>
    </row>
    <row r="2" spans="2:11" ht="18.75" thickBot="1" x14ac:dyDescent="0.3">
      <c r="B2" s="169" t="s">
        <v>90</v>
      </c>
      <c r="C2" s="170"/>
      <c r="D2" s="170"/>
      <c r="E2" s="170"/>
      <c r="F2" s="171"/>
      <c r="H2" s="169" t="s">
        <v>109</v>
      </c>
      <c r="I2" s="170"/>
      <c r="J2" s="170"/>
      <c r="K2" s="172"/>
    </row>
    <row r="3" spans="2:11" x14ac:dyDescent="0.2">
      <c r="B3" s="39"/>
      <c r="C3" s="65"/>
      <c r="D3" s="37"/>
      <c r="E3" s="37"/>
      <c r="F3" s="36"/>
      <c r="H3" s="98"/>
      <c r="I3" s="101"/>
      <c r="J3" s="101"/>
      <c r="K3" s="100"/>
    </row>
    <row r="4" spans="2:11" x14ac:dyDescent="0.2">
      <c r="B4" s="39"/>
      <c r="C4" s="63" t="s">
        <v>89</v>
      </c>
      <c r="D4" s="64" t="s">
        <v>83</v>
      </c>
      <c r="E4" s="37"/>
      <c r="F4" s="36"/>
      <c r="H4" s="98"/>
      <c r="I4" s="97" t="s">
        <v>108</v>
      </c>
      <c r="J4" s="91" t="b">
        <v>0</v>
      </c>
      <c r="K4" s="96"/>
    </row>
    <row r="5" spans="2:11" x14ac:dyDescent="0.2">
      <c r="B5" s="39"/>
      <c r="C5" s="60" t="s">
        <v>87</v>
      </c>
      <c r="D5" s="40">
        <v>3</v>
      </c>
      <c r="E5" s="37"/>
      <c r="F5" s="36"/>
      <c r="H5" s="98"/>
      <c r="I5" s="97" t="s">
        <v>107</v>
      </c>
      <c r="J5" s="99"/>
      <c r="K5" s="96"/>
    </row>
    <row r="6" spans="2:11" x14ac:dyDescent="0.2">
      <c r="B6" s="39"/>
      <c r="C6" s="60" t="s">
        <v>84</v>
      </c>
      <c r="D6" s="40" t="str">
        <f>_xll.qlPeriodEquivalent(D5&amp;"M")</f>
        <v>3M</v>
      </c>
      <c r="E6" s="37"/>
      <c r="F6" s="36"/>
      <c r="H6" s="98"/>
      <c r="I6" s="97" t="s">
        <v>106</v>
      </c>
      <c r="J6" s="88" t="b">
        <v>1</v>
      </c>
      <c r="K6" s="96"/>
    </row>
    <row r="7" spans="2:11" ht="12" thickBot="1" x14ac:dyDescent="0.25">
      <c r="B7" s="39"/>
      <c r="C7" s="63" t="s">
        <v>81</v>
      </c>
      <c r="D7" s="62" t="s">
        <v>80</v>
      </c>
      <c r="E7" s="37"/>
      <c r="F7" s="36"/>
      <c r="H7" s="95"/>
      <c r="I7" s="94"/>
      <c r="J7" s="94"/>
      <c r="K7" s="93"/>
    </row>
    <row r="8" spans="2:11" ht="12" thickBot="1" x14ac:dyDescent="0.25">
      <c r="B8" s="39"/>
      <c r="C8" s="61" t="s">
        <v>78</v>
      </c>
      <c r="D8" s="56" t="s">
        <v>82</v>
      </c>
      <c r="E8" s="37"/>
      <c r="F8" s="36"/>
      <c r="H8" s="104"/>
      <c r="I8" s="104"/>
      <c r="J8" s="104"/>
      <c r="K8" s="104"/>
    </row>
    <row r="9" spans="2:11" ht="18.75" thickBot="1" x14ac:dyDescent="0.3">
      <c r="B9" s="39"/>
      <c r="C9" s="60" t="s">
        <v>75</v>
      </c>
      <c r="D9" s="40" t="str">
        <f>Currency&amp;"_"&amp;$E$16&amp;"RH"</f>
        <v>GBP_YCSTDRH</v>
      </c>
      <c r="E9" s="37"/>
      <c r="F9" s="36"/>
      <c r="H9" s="169" t="s">
        <v>105</v>
      </c>
      <c r="I9" s="170"/>
      <c r="J9" s="170"/>
      <c r="K9" s="172"/>
    </row>
    <row r="10" spans="2:11" ht="12.75" x14ac:dyDescent="0.2">
      <c r="B10" s="39"/>
      <c r="C10" s="59" t="s">
        <v>74</v>
      </c>
      <c r="D10" s="40" t="b">
        <v>1</v>
      </c>
      <c r="E10" s="37"/>
      <c r="F10" s="36"/>
      <c r="H10" s="90"/>
      <c r="I10" s="92"/>
      <c r="J10" s="92"/>
      <c r="K10" s="87"/>
    </row>
    <row r="11" spans="2:11" ht="12.75" x14ac:dyDescent="0.2">
      <c r="B11" s="39"/>
      <c r="C11" s="59" t="s">
        <v>73</v>
      </c>
      <c r="D11" s="58"/>
      <c r="E11" s="37"/>
      <c r="F11" s="36"/>
      <c r="H11" s="90"/>
      <c r="I11" s="89" t="s">
        <v>104</v>
      </c>
      <c r="J11" s="91" t="s">
        <v>103</v>
      </c>
      <c r="K11" s="87"/>
    </row>
    <row r="12" spans="2:11" ht="12.75" x14ac:dyDescent="0.2">
      <c r="B12" s="39"/>
      <c r="C12" s="57" t="s">
        <v>72</v>
      </c>
      <c r="D12" s="56" t="b">
        <v>0</v>
      </c>
      <c r="E12" s="37"/>
      <c r="F12" s="36"/>
      <c r="H12" s="90"/>
      <c r="I12" s="89" t="s">
        <v>102</v>
      </c>
      <c r="J12" s="88" t="s">
        <v>101</v>
      </c>
      <c r="K12" s="87"/>
    </row>
    <row r="13" spans="2:11" ht="12.75" x14ac:dyDescent="0.2">
      <c r="B13" s="39"/>
      <c r="C13" s="43"/>
      <c r="D13" s="43"/>
      <c r="E13" s="37"/>
      <c r="F13" s="36"/>
      <c r="H13" s="90"/>
      <c r="I13" s="89" t="s">
        <v>126</v>
      </c>
      <c r="J13" s="91" t="s">
        <v>124</v>
      </c>
      <c r="K13" s="87"/>
    </row>
    <row r="14" spans="2:11" ht="12.75" x14ac:dyDescent="0.2">
      <c r="B14" s="39"/>
      <c r="C14" s="53" t="s">
        <v>71</v>
      </c>
      <c r="D14" s="55" t="str">
        <f>_xll.qlPiecewiseYieldCurve(D16,NDays,Calendar,_xll.ohPack(Selected!D2:D126),,,,Accuracy,TraitsID,InterpolatorID,Permanent,,ObjectOverwrite)</f>
        <v>_GBPYCSTD#0016</v>
      </c>
      <c r="E14" s="37"/>
      <c r="F14" s="36"/>
      <c r="H14" s="90"/>
      <c r="I14" s="89" t="s">
        <v>125</v>
      </c>
      <c r="J14" s="91" t="s">
        <v>124</v>
      </c>
      <c r="K14" s="87"/>
    </row>
    <row r="15" spans="2:11" ht="12.75" x14ac:dyDescent="0.2">
      <c r="B15" s="39"/>
      <c r="C15" s="45" t="s">
        <v>52</v>
      </c>
      <c r="D15" s="54" t="str">
        <f>_xll.ohRangeRetrieveError(YieldCurve)</f>
        <v/>
      </c>
      <c r="E15" s="37"/>
      <c r="F15" s="36"/>
      <c r="H15" s="90"/>
      <c r="I15" s="89" t="s">
        <v>123</v>
      </c>
      <c r="J15" s="91" t="str">
        <f>PROPER(Currency)&amp;"ON"</f>
        <v>GbpON</v>
      </c>
      <c r="K15" s="87"/>
    </row>
    <row r="16" spans="2:11" ht="12.75" x14ac:dyDescent="0.2">
      <c r="B16" s="39"/>
      <c r="C16" s="53" t="s">
        <v>70</v>
      </c>
      <c r="D16" s="52" t="str">
        <f>"_"&amp;Currency&amp;$E$16</f>
        <v>_GBPYCSTD</v>
      </c>
      <c r="E16" s="51" t="s">
        <v>69</v>
      </c>
      <c r="F16" s="36"/>
      <c r="H16" s="90"/>
      <c r="I16" s="89" t="s">
        <v>122</v>
      </c>
      <c r="J16" s="91" t="str">
        <f>PROPER(Currency)&amp;"STD"</f>
        <v>GbpSTD</v>
      </c>
      <c r="K16" s="87"/>
    </row>
    <row r="17" spans="2:11" ht="13.5" thickBot="1" x14ac:dyDescent="0.25">
      <c r="B17" s="39"/>
      <c r="C17" s="47" t="s">
        <v>68</v>
      </c>
      <c r="D17" s="50">
        <v>0</v>
      </c>
      <c r="E17" s="37"/>
      <c r="F17" s="36"/>
      <c r="H17" s="86"/>
      <c r="I17" s="85"/>
      <c r="J17" s="85"/>
      <c r="K17" s="84"/>
    </row>
    <row r="18" spans="2:11" x14ac:dyDescent="0.2">
      <c r="B18" s="39"/>
      <c r="C18" s="47" t="s">
        <v>67</v>
      </c>
      <c r="D18" s="49" t="s">
        <v>66</v>
      </c>
      <c r="E18" s="37"/>
      <c r="F18" s="36"/>
    </row>
    <row r="19" spans="2:11" x14ac:dyDescent="0.2">
      <c r="B19" s="39"/>
      <c r="C19" s="47" t="s">
        <v>65</v>
      </c>
      <c r="D19" s="48"/>
      <c r="E19" s="37"/>
      <c r="F19" s="36"/>
    </row>
    <row r="20" spans="2:11" x14ac:dyDescent="0.2">
      <c r="B20" s="39"/>
      <c r="C20" s="47" t="s">
        <v>64</v>
      </c>
      <c r="D20" s="46" t="s">
        <v>63</v>
      </c>
      <c r="E20" s="37"/>
      <c r="F20" s="36"/>
    </row>
    <row r="21" spans="2:11" x14ac:dyDescent="0.2">
      <c r="B21" s="39"/>
      <c r="C21" s="45" t="s">
        <v>62</v>
      </c>
      <c r="D21" s="44" t="s">
        <v>61</v>
      </c>
      <c r="E21" s="37"/>
      <c r="F21" s="36"/>
    </row>
    <row r="22" spans="2:11" x14ac:dyDescent="0.2">
      <c r="B22" s="39"/>
      <c r="C22" s="43"/>
      <c r="D22" s="43"/>
      <c r="E22" s="37"/>
      <c r="F22" s="36"/>
    </row>
    <row r="23" spans="2:11" x14ac:dyDescent="0.2">
      <c r="B23" s="39"/>
      <c r="C23" s="42">
        <f>_xll.qlTermStructureReferenceDate(YieldCurve)</f>
        <v>42136</v>
      </c>
      <c r="D23" s="106">
        <f>MAX(_xll.ohPack(Selected!J1:J126))</f>
        <v>2.4037195501412565E-2</v>
      </c>
      <c r="E23" s="37"/>
      <c r="F23" s="36"/>
    </row>
    <row r="24" spans="2:11" x14ac:dyDescent="0.2">
      <c r="B24" s="39"/>
      <c r="C24" s="41">
        <f>MAX(_xll.ohPack(Selected!I2:I126))</f>
        <v>64052</v>
      </c>
      <c r="D24" s="107">
        <f>MIN(_xll.ohPack(Selected!J1:J126))</f>
        <v>4.8124682740494111E-3</v>
      </c>
      <c r="E24" s="37"/>
      <c r="F24" s="36"/>
    </row>
    <row r="25" spans="2:11" x14ac:dyDescent="0.2">
      <c r="B25" s="39"/>
      <c r="C25" s="105" t="s">
        <v>52</v>
      </c>
      <c r="D25" s="108" t="str">
        <f>_xll.ohRangeRetrieveError(Selected!J1)</f>
        <v/>
      </c>
      <c r="E25" s="37"/>
      <c r="F25" s="36"/>
    </row>
    <row r="26" spans="2:11" ht="14.25" customHeight="1" x14ac:dyDescent="0.2">
      <c r="B26" s="39"/>
      <c r="C26" s="105" t="str">
        <f>[1]Libor!$D$14</f>
        <v>GBPSTD#0000</v>
      </c>
      <c r="D26" s="107" t="b">
        <f>_xll.qlRelinkableHandleLinkTo(C26,YieldCurve)</f>
        <v>1</v>
      </c>
      <c r="E26" s="37"/>
      <c r="F26" s="36"/>
    </row>
    <row r="27" spans="2:11" x14ac:dyDescent="0.2">
      <c r="B27" s="39"/>
      <c r="C27" s="38" t="s">
        <v>127</v>
      </c>
      <c r="D27" s="102" t="b">
        <f>_xll.qlExtrapolatorEnableExtrapolation(YieldCurve,TRUE)</f>
        <v>1</v>
      </c>
      <c r="E27" s="37"/>
      <c r="F27" s="36"/>
    </row>
    <row r="28" spans="2:11" ht="12" thickBot="1" x14ac:dyDescent="0.25">
      <c r="B28" s="35"/>
      <c r="C28" s="34"/>
      <c r="D28" s="34"/>
      <c r="E28" s="34"/>
      <c r="F28" s="33"/>
    </row>
  </sheetData>
  <mergeCells count="3">
    <mergeCell ref="B2:F2"/>
    <mergeCell ref="H2:K2"/>
    <mergeCell ref="H9:K9"/>
  </mergeCells>
  <dataValidations count="7">
    <dataValidation type="list" allowBlank="1" showInputMessage="1" showErrorMessage="1" sqref="D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D65559 IW65557 SS65557 ACO65557 AMK65557 AWG65557 BGC65557 BPY65557 BZU65557 CJQ65557 CTM65557 DDI65557 DNE65557 DXA65557 EGW65557 EQS65557 FAO65557 FKK65557 FUG65557 GEC65557 GNY65557 GXU65557 HHQ65557 HRM65557 IBI65557 ILE65557 IVA65557 JEW65557 JOS65557 JYO65557 KIK65557 KSG65557 LCC65557 LLY65557 LVU65557 MFQ65557 MPM65557 MZI65557 NJE65557 NTA65557 OCW65557 OMS65557 OWO65557 PGK65557 PQG65557 QAC65557 QJY65557 QTU65557 RDQ65557 RNM65557 RXI65557 SHE65557 SRA65557 TAW65557 TKS65557 TUO65557 UEK65557 UOG65557 UYC65557 VHY65557 VRU65557 WBQ65557 WLM65557 WVI65557 D131095 IW131093 SS131093 ACO131093 AMK131093 AWG131093 BGC131093 BPY131093 BZU131093 CJQ131093 CTM131093 DDI131093 DNE131093 DXA131093 EGW131093 EQS131093 FAO131093 FKK131093 FUG131093 GEC131093 GNY131093 GXU131093 HHQ131093 HRM131093 IBI131093 ILE131093 IVA131093 JEW131093 JOS131093 JYO131093 KIK131093 KSG131093 LCC131093 LLY131093 LVU131093 MFQ131093 MPM131093 MZI131093 NJE131093 NTA131093 OCW131093 OMS131093 OWO131093 PGK131093 PQG131093 QAC131093 QJY131093 QTU131093 RDQ131093 RNM131093 RXI131093 SHE131093 SRA131093 TAW131093 TKS131093 TUO131093 UEK131093 UOG131093 UYC131093 VHY131093 VRU131093 WBQ131093 WLM131093 WVI131093 D196631 IW196629 SS196629 ACO196629 AMK196629 AWG196629 BGC196629 BPY196629 BZU196629 CJQ196629 CTM196629 DDI196629 DNE196629 DXA196629 EGW196629 EQS196629 FAO196629 FKK196629 FUG196629 GEC196629 GNY196629 GXU196629 HHQ196629 HRM196629 IBI196629 ILE196629 IVA196629 JEW196629 JOS196629 JYO196629 KIK196629 KSG196629 LCC196629 LLY196629 LVU196629 MFQ196629 MPM196629 MZI196629 NJE196629 NTA196629 OCW196629 OMS196629 OWO196629 PGK196629 PQG196629 QAC196629 QJY196629 QTU196629 RDQ196629 RNM196629 RXI196629 SHE196629 SRA196629 TAW196629 TKS196629 TUO196629 UEK196629 UOG196629 UYC196629 VHY196629 VRU196629 WBQ196629 WLM196629 WVI196629 D262167 IW262165 SS262165 ACO262165 AMK262165 AWG262165 BGC262165 BPY262165 BZU262165 CJQ262165 CTM262165 DDI262165 DNE262165 DXA262165 EGW262165 EQS262165 FAO262165 FKK262165 FUG262165 GEC262165 GNY262165 GXU262165 HHQ262165 HRM262165 IBI262165 ILE262165 IVA262165 JEW262165 JOS262165 JYO262165 KIK262165 KSG262165 LCC262165 LLY262165 LVU262165 MFQ262165 MPM262165 MZI262165 NJE262165 NTA262165 OCW262165 OMS262165 OWO262165 PGK262165 PQG262165 QAC262165 QJY262165 QTU262165 RDQ262165 RNM262165 RXI262165 SHE262165 SRA262165 TAW262165 TKS262165 TUO262165 UEK262165 UOG262165 UYC262165 VHY262165 VRU262165 WBQ262165 WLM262165 WVI262165 D327703 IW327701 SS327701 ACO327701 AMK327701 AWG327701 BGC327701 BPY327701 BZU327701 CJQ327701 CTM327701 DDI327701 DNE327701 DXA327701 EGW327701 EQS327701 FAO327701 FKK327701 FUG327701 GEC327701 GNY327701 GXU327701 HHQ327701 HRM327701 IBI327701 ILE327701 IVA327701 JEW327701 JOS327701 JYO327701 KIK327701 KSG327701 LCC327701 LLY327701 LVU327701 MFQ327701 MPM327701 MZI327701 NJE327701 NTA327701 OCW327701 OMS327701 OWO327701 PGK327701 PQG327701 QAC327701 QJY327701 QTU327701 RDQ327701 RNM327701 RXI327701 SHE327701 SRA327701 TAW327701 TKS327701 TUO327701 UEK327701 UOG327701 UYC327701 VHY327701 VRU327701 WBQ327701 WLM327701 WVI327701 D393239 IW393237 SS393237 ACO393237 AMK393237 AWG393237 BGC393237 BPY393237 BZU393237 CJQ393237 CTM393237 DDI393237 DNE393237 DXA393237 EGW393237 EQS393237 FAO393237 FKK393237 FUG393237 GEC393237 GNY393237 GXU393237 HHQ393237 HRM393237 IBI393237 ILE393237 IVA393237 JEW393237 JOS393237 JYO393237 KIK393237 KSG393237 LCC393237 LLY393237 LVU393237 MFQ393237 MPM393237 MZI393237 NJE393237 NTA393237 OCW393237 OMS393237 OWO393237 PGK393237 PQG393237 QAC393237 QJY393237 QTU393237 RDQ393237 RNM393237 RXI393237 SHE393237 SRA393237 TAW393237 TKS393237 TUO393237 UEK393237 UOG393237 UYC393237 VHY393237 VRU393237 WBQ393237 WLM393237 WVI393237 D458775 IW458773 SS458773 ACO458773 AMK458773 AWG458773 BGC458773 BPY458773 BZU458773 CJQ458773 CTM458773 DDI458773 DNE458773 DXA458773 EGW458773 EQS458773 FAO458773 FKK458773 FUG458773 GEC458773 GNY458773 GXU458773 HHQ458773 HRM458773 IBI458773 ILE458773 IVA458773 JEW458773 JOS458773 JYO458773 KIK458773 KSG458773 LCC458773 LLY458773 LVU458773 MFQ458773 MPM458773 MZI458773 NJE458773 NTA458773 OCW458773 OMS458773 OWO458773 PGK458773 PQG458773 QAC458773 QJY458773 QTU458773 RDQ458773 RNM458773 RXI458773 SHE458773 SRA458773 TAW458773 TKS458773 TUO458773 UEK458773 UOG458773 UYC458773 VHY458773 VRU458773 WBQ458773 WLM458773 WVI458773 D524311 IW524309 SS524309 ACO524309 AMK524309 AWG524309 BGC524309 BPY524309 BZU524309 CJQ524309 CTM524309 DDI524309 DNE524309 DXA524309 EGW524309 EQS524309 FAO524309 FKK524309 FUG524309 GEC524309 GNY524309 GXU524309 HHQ524309 HRM524309 IBI524309 ILE524309 IVA524309 JEW524309 JOS524309 JYO524309 KIK524309 KSG524309 LCC524309 LLY524309 LVU524309 MFQ524309 MPM524309 MZI524309 NJE524309 NTA524309 OCW524309 OMS524309 OWO524309 PGK524309 PQG524309 QAC524309 QJY524309 QTU524309 RDQ524309 RNM524309 RXI524309 SHE524309 SRA524309 TAW524309 TKS524309 TUO524309 UEK524309 UOG524309 UYC524309 VHY524309 VRU524309 WBQ524309 WLM524309 WVI524309 D589847 IW589845 SS589845 ACO589845 AMK589845 AWG589845 BGC589845 BPY589845 BZU589845 CJQ589845 CTM589845 DDI589845 DNE589845 DXA589845 EGW589845 EQS589845 FAO589845 FKK589845 FUG589845 GEC589845 GNY589845 GXU589845 HHQ589845 HRM589845 IBI589845 ILE589845 IVA589845 JEW589845 JOS589845 JYO589845 KIK589845 KSG589845 LCC589845 LLY589845 LVU589845 MFQ589845 MPM589845 MZI589845 NJE589845 NTA589845 OCW589845 OMS589845 OWO589845 PGK589845 PQG589845 QAC589845 QJY589845 QTU589845 RDQ589845 RNM589845 RXI589845 SHE589845 SRA589845 TAW589845 TKS589845 TUO589845 UEK589845 UOG589845 UYC589845 VHY589845 VRU589845 WBQ589845 WLM589845 WVI589845 D655383 IW655381 SS655381 ACO655381 AMK655381 AWG655381 BGC655381 BPY655381 BZU655381 CJQ655381 CTM655381 DDI655381 DNE655381 DXA655381 EGW655381 EQS655381 FAO655381 FKK655381 FUG655381 GEC655381 GNY655381 GXU655381 HHQ655381 HRM655381 IBI655381 ILE655381 IVA655381 JEW655381 JOS655381 JYO655381 KIK655381 KSG655381 LCC655381 LLY655381 LVU655381 MFQ655381 MPM655381 MZI655381 NJE655381 NTA655381 OCW655381 OMS655381 OWO655381 PGK655381 PQG655381 QAC655381 QJY655381 QTU655381 RDQ655381 RNM655381 RXI655381 SHE655381 SRA655381 TAW655381 TKS655381 TUO655381 UEK655381 UOG655381 UYC655381 VHY655381 VRU655381 WBQ655381 WLM655381 WVI655381 D720919 IW720917 SS720917 ACO720917 AMK720917 AWG720917 BGC720917 BPY720917 BZU720917 CJQ720917 CTM720917 DDI720917 DNE720917 DXA720917 EGW720917 EQS720917 FAO720917 FKK720917 FUG720917 GEC720917 GNY720917 GXU720917 HHQ720917 HRM720917 IBI720917 ILE720917 IVA720917 JEW720917 JOS720917 JYO720917 KIK720917 KSG720917 LCC720917 LLY720917 LVU720917 MFQ720917 MPM720917 MZI720917 NJE720917 NTA720917 OCW720917 OMS720917 OWO720917 PGK720917 PQG720917 QAC720917 QJY720917 QTU720917 RDQ720917 RNM720917 RXI720917 SHE720917 SRA720917 TAW720917 TKS720917 TUO720917 UEK720917 UOG720917 UYC720917 VHY720917 VRU720917 WBQ720917 WLM720917 WVI720917 D786455 IW786453 SS786453 ACO786453 AMK786453 AWG786453 BGC786453 BPY786453 BZU786453 CJQ786453 CTM786453 DDI786453 DNE786453 DXA786453 EGW786453 EQS786453 FAO786453 FKK786453 FUG786453 GEC786453 GNY786453 GXU786453 HHQ786453 HRM786453 IBI786453 ILE786453 IVA786453 JEW786453 JOS786453 JYO786453 KIK786453 KSG786453 LCC786453 LLY786453 LVU786453 MFQ786453 MPM786453 MZI786453 NJE786453 NTA786453 OCW786453 OMS786453 OWO786453 PGK786453 PQG786453 QAC786453 QJY786453 QTU786453 RDQ786453 RNM786453 RXI786453 SHE786453 SRA786453 TAW786453 TKS786453 TUO786453 UEK786453 UOG786453 UYC786453 VHY786453 VRU786453 WBQ786453 WLM786453 WVI786453 D851991 IW851989 SS851989 ACO851989 AMK851989 AWG851989 BGC851989 BPY851989 BZU851989 CJQ851989 CTM851989 DDI851989 DNE851989 DXA851989 EGW851989 EQS851989 FAO851989 FKK851989 FUG851989 GEC851989 GNY851989 GXU851989 HHQ851989 HRM851989 IBI851989 ILE851989 IVA851989 JEW851989 JOS851989 JYO851989 KIK851989 KSG851989 LCC851989 LLY851989 LVU851989 MFQ851989 MPM851989 MZI851989 NJE851989 NTA851989 OCW851989 OMS851989 OWO851989 PGK851989 PQG851989 QAC851989 QJY851989 QTU851989 RDQ851989 RNM851989 RXI851989 SHE851989 SRA851989 TAW851989 TKS851989 TUO851989 UEK851989 UOG851989 UYC851989 VHY851989 VRU851989 WBQ851989 WLM851989 WVI851989 D917527 IW917525 SS917525 ACO917525 AMK917525 AWG917525 BGC917525 BPY917525 BZU917525 CJQ917525 CTM917525 DDI917525 DNE917525 DXA917525 EGW917525 EQS917525 FAO917525 FKK917525 FUG917525 GEC917525 GNY917525 GXU917525 HHQ917525 HRM917525 IBI917525 ILE917525 IVA917525 JEW917525 JOS917525 JYO917525 KIK917525 KSG917525 LCC917525 LLY917525 LVU917525 MFQ917525 MPM917525 MZI917525 NJE917525 NTA917525 OCW917525 OMS917525 OWO917525 PGK917525 PQG917525 QAC917525 QJY917525 QTU917525 RDQ917525 RNM917525 RXI917525 SHE917525 SRA917525 TAW917525 TKS917525 TUO917525 UEK917525 UOG917525 UYC917525 VHY917525 VRU917525 WBQ917525 WLM917525 WVI917525 D983063 IW983061 SS983061 ACO983061 AMK983061 AWG983061 BGC983061 BPY983061 BZU983061 CJQ983061 CTM983061 DDI983061 DNE983061 DXA983061 EGW983061 EQS983061 FAO983061 FKK983061 FUG983061 GEC983061 GNY983061 GXU983061 HHQ983061 HRM983061 IBI983061 ILE983061 IVA983061 JEW983061 JOS983061 JYO983061 KIK983061 KSG983061 LCC983061 LLY983061 LVU983061 MFQ983061 MPM983061 MZI983061 NJE983061 NTA983061 OCW983061 OMS983061 OWO983061 PGK983061 PQG983061 QAC983061 QJY983061 QTU983061 RDQ983061 RNM983061 RXI983061 SHE983061 SRA983061 TAW983061 TKS983061 TUO983061 UEK983061 UOG983061 UYC983061 VHY983061 VRU983061 WBQ983061 WLM983061 WVI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D65544 IW65542 SS65542 ACO65542 AMK65542 AWG65542 BGC65542 BPY65542 BZU65542 CJQ65542 CTM65542 DDI65542 DNE65542 DXA65542 EGW65542 EQS65542 FAO65542 FKK65542 FUG65542 GEC65542 GNY65542 GXU65542 HHQ65542 HRM65542 IBI65542 ILE65542 IVA65542 JEW65542 JOS65542 JYO65542 KIK65542 KSG65542 LCC65542 LLY65542 LVU65542 MFQ65542 MPM65542 MZI65542 NJE65542 NTA65542 OCW65542 OMS65542 OWO65542 PGK65542 PQG65542 QAC65542 QJY65542 QTU65542 RDQ65542 RNM65542 RXI65542 SHE65542 SRA65542 TAW65542 TKS65542 TUO65542 UEK65542 UOG65542 UYC65542 VHY65542 VRU65542 WBQ65542 WLM65542 WVI65542 D131080 IW131078 SS131078 ACO131078 AMK131078 AWG131078 BGC131078 BPY131078 BZU131078 CJQ131078 CTM131078 DDI131078 DNE131078 DXA131078 EGW131078 EQS131078 FAO131078 FKK131078 FUG131078 GEC131078 GNY131078 GXU131078 HHQ131078 HRM131078 IBI131078 ILE131078 IVA131078 JEW131078 JOS131078 JYO131078 KIK131078 KSG131078 LCC131078 LLY131078 LVU131078 MFQ131078 MPM131078 MZI131078 NJE131078 NTA131078 OCW131078 OMS131078 OWO131078 PGK131078 PQG131078 QAC131078 QJY131078 QTU131078 RDQ131078 RNM131078 RXI131078 SHE131078 SRA131078 TAW131078 TKS131078 TUO131078 UEK131078 UOG131078 UYC131078 VHY131078 VRU131078 WBQ131078 WLM131078 WVI131078 D196616 IW196614 SS196614 ACO196614 AMK196614 AWG196614 BGC196614 BPY196614 BZU196614 CJQ196614 CTM196614 DDI196614 DNE196614 DXA196614 EGW196614 EQS196614 FAO196614 FKK196614 FUG196614 GEC196614 GNY196614 GXU196614 HHQ196614 HRM196614 IBI196614 ILE196614 IVA196614 JEW196614 JOS196614 JYO196614 KIK196614 KSG196614 LCC196614 LLY196614 LVU196614 MFQ196614 MPM196614 MZI196614 NJE196614 NTA196614 OCW196614 OMS196614 OWO196614 PGK196614 PQG196614 QAC196614 QJY196614 QTU196614 RDQ196614 RNM196614 RXI196614 SHE196614 SRA196614 TAW196614 TKS196614 TUO196614 UEK196614 UOG196614 UYC196614 VHY196614 VRU196614 WBQ196614 WLM196614 WVI196614 D262152 IW262150 SS262150 ACO262150 AMK262150 AWG262150 BGC262150 BPY262150 BZU262150 CJQ262150 CTM262150 DDI262150 DNE262150 DXA262150 EGW262150 EQS262150 FAO262150 FKK262150 FUG262150 GEC262150 GNY262150 GXU262150 HHQ262150 HRM262150 IBI262150 ILE262150 IVA262150 JEW262150 JOS262150 JYO262150 KIK262150 KSG262150 LCC262150 LLY262150 LVU262150 MFQ262150 MPM262150 MZI262150 NJE262150 NTA262150 OCW262150 OMS262150 OWO262150 PGK262150 PQG262150 QAC262150 QJY262150 QTU262150 RDQ262150 RNM262150 RXI262150 SHE262150 SRA262150 TAW262150 TKS262150 TUO262150 UEK262150 UOG262150 UYC262150 VHY262150 VRU262150 WBQ262150 WLM262150 WVI262150 D327688 IW327686 SS327686 ACO327686 AMK327686 AWG327686 BGC327686 BPY327686 BZU327686 CJQ327686 CTM327686 DDI327686 DNE327686 DXA327686 EGW327686 EQS327686 FAO327686 FKK327686 FUG327686 GEC327686 GNY327686 GXU327686 HHQ327686 HRM327686 IBI327686 ILE327686 IVA327686 JEW327686 JOS327686 JYO327686 KIK327686 KSG327686 LCC327686 LLY327686 LVU327686 MFQ327686 MPM327686 MZI327686 NJE327686 NTA327686 OCW327686 OMS327686 OWO327686 PGK327686 PQG327686 QAC327686 QJY327686 QTU327686 RDQ327686 RNM327686 RXI327686 SHE327686 SRA327686 TAW327686 TKS327686 TUO327686 UEK327686 UOG327686 UYC327686 VHY327686 VRU327686 WBQ327686 WLM327686 WVI327686 D393224 IW393222 SS393222 ACO393222 AMK393222 AWG393222 BGC393222 BPY393222 BZU393222 CJQ393222 CTM393222 DDI393222 DNE393222 DXA393222 EGW393222 EQS393222 FAO393222 FKK393222 FUG393222 GEC393222 GNY393222 GXU393222 HHQ393222 HRM393222 IBI393222 ILE393222 IVA393222 JEW393222 JOS393222 JYO393222 KIK393222 KSG393222 LCC393222 LLY393222 LVU393222 MFQ393222 MPM393222 MZI393222 NJE393222 NTA393222 OCW393222 OMS393222 OWO393222 PGK393222 PQG393222 QAC393222 QJY393222 QTU393222 RDQ393222 RNM393222 RXI393222 SHE393222 SRA393222 TAW393222 TKS393222 TUO393222 UEK393222 UOG393222 UYC393222 VHY393222 VRU393222 WBQ393222 WLM393222 WVI393222 D458760 IW458758 SS458758 ACO458758 AMK458758 AWG458758 BGC458758 BPY458758 BZU458758 CJQ458758 CTM458758 DDI458758 DNE458758 DXA458758 EGW458758 EQS458758 FAO458758 FKK458758 FUG458758 GEC458758 GNY458758 GXU458758 HHQ458758 HRM458758 IBI458758 ILE458758 IVA458758 JEW458758 JOS458758 JYO458758 KIK458758 KSG458758 LCC458758 LLY458758 LVU458758 MFQ458758 MPM458758 MZI458758 NJE458758 NTA458758 OCW458758 OMS458758 OWO458758 PGK458758 PQG458758 QAC458758 QJY458758 QTU458758 RDQ458758 RNM458758 RXI458758 SHE458758 SRA458758 TAW458758 TKS458758 TUO458758 UEK458758 UOG458758 UYC458758 VHY458758 VRU458758 WBQ458758 WLM458758 WVI458758 D524296 IW524294 SS524294 ACO524294 AMK524294 AWG524294 BGC524294 BPY524294 BZU524294 CJQ524294 CTM524294 DDI524294 DNE524294 DXA524294 EGW524294 EQS524294 FAO524294 FKK524294 FUG524294 GEC524294 GNY524294 GXU524294 HHQ524294 HRM524294 IBI524294 ILE524294 IVA524294 JEW524294 JOS524294 JYO524294 KIK524294 KSG524294 LCC524294 LLY524294 LVU524294 MFQ524294 MPM524294 MZI524294 NJE524294 NTA524294 OCW524294 OMS524294 OWO524294 PGK524294 PQG524294 QAC524294 QJY524294 QTU524294 RDQ524294 RNM524294 RXI524294 SHE524294 SRA524294 TAW524294 TKS524294 TUO524294 UEK524294 UOG524294 UYC524294 VHY524294 VRU524294 WBQ524294 WLM524294 WVI524294 D589832 IW589830 SS589830 ACO589830 AMK589830 AWG589830 BGC589830 BPY589830 BZU589830 CJQ589830 CTM589830 DDI589830 DNE589830 DXA589830 EGW589830 EQS589830 FAO589830 FKK589830 FUG589830 GEC589830 GNY589830 GXU589830 HHQ589830 HRM589830 IBI589830 ILE589830 IVA589830 JEW589830 JOS589830 JYO589830 KIK589830 KSG589830 LCC589830 LLY589830 LVU589830 MFQ589830 MPM589830 MZI589830 NJE589830 NTA589830 OCW589830 OMS589830 OWO589830 PGK589830 PQG589830 QAC589830 QJY589830 QTU589830 RDQ589830 RNM589830 RXI589830 SHE589830 SRA589830 TAW589830 TKS589830 TUO589830 UEK589830 UOG589830 UYC589830 VHY589830 VRU589830 WBQ589830 WLM589830 WVI589830 D655368 IW655366 SS655366 ACO655366 AMK655366 AWG655366 BGC655366 BPY655366 BZU655366 CJQ655366 CTM655366 DDI655366 DNE655366 DXA655366 EGW655366 EQS655366 FAO655366 FKK655366 FUG655366 GEC655366 GNY655366 GXU655366 HHQ655366 HRM655366 IBI655366 ILE655366 IVA655366 JEW655366 JOS655366 JYO655366 KIK655366 KSG655366 LCC655366 LLY655366 LVU655366 MFQ655366 MPM655366 MZI655366 NJE655366 NTA655366 OCW655366 OMS655366 OWO655366 PGK655366 PQG655366 QAC655366 QJY655366 QTU655366 RDQ655366 RNM655366 RXI655366 SHE655366 SRA655366 TAW655366 TKS655366 TUO655366 UEK655366 UOG655366 UYC655366 VHY655366 VRU655366 WBQ655366 WLM655366 WVI655366 D720904 IW720902 SS720902 ACO720902 AMK720902 AWG720902 BGC720902 BPY720902 BZU720902 CJQ720902 CTM720902 DDI720902 DNE720902 DXA720902 EGW720902 EQS720902 FAO720902 FKK720902 FUG720902 GEC720902 GNY720902 GXU720902 HHQ720902 HRM720902 IBI720902 ILE720902 IVA720902 JEW720902 JOS720902 JYO720902 KIK720902 KSG720902 LCC720902 LLY720902 LVU720902 MFQ720902 MPM720902 MZI720902 NJE720902 NTA720902 OCW720902 OMS720902 OWO720902 PGK720902 PQG720902 QAC720902 QJY720902 QTU720902 RDQ720902 RNM720902 RXI720902 SHE720902 SRA720902 TAW720902 TKS720902 TUO720902 UEK720902 UOG720902 UYC720902 VHY720902 VRU720902 WBQ720902 WLM720902 WVI720902 D786440 IW786438 SS786438 ACO786438 AMK786438 AWG786438 BGC786438 BPY786438 BZU786438 CJQ786438 CTM786438 DDI786438 DNE786438 DXA786438 EGW786438 EQS786438 FAO786438 FKK786438 FUG786438 GEC786438 GNY786438 GXU786438 HHQ786438 HRM786438 IBI786438 ILE786438 IVA786438 JEW786438 JOS786438 JYO786438 KIK786438 KSG786438 LCC786438 LLY786438 LVU786438 MFQ786438 MPM786438 MZI786438 NJE786438 NTA786438 OCW786438 OMS786438 OWO786438 PGK786438 PQG786438 QAC786438 QJY786438 QTU786438 RDQ786438 RNM786438 RXI786438 SHE786438 SRA786438 TAW786438 TKS786438 TUO786438 UEK786438 UOG786438 UYC786438 VHY786438 VRU786438 WBQ786438 WLM786438 WVI786438 D851976 IW851974 SS851974 ACO851974 AMK851974 AWG851974 BGC851974 BPY851974 BZU851974 CJQ851974 CTM851974 DDI851974 DNE851974 DXA851974 EGW851974 EQS851974 FAO851974 FKK851974 FUG851974 GEC851974 GNY851974 GXU851974 HHQ851974 HRM851974 IBI851974 ILE851974 IVA851974 JEW851974 JOS851974 JYO851974 KIK851974 KSG851974 LCC851974 LLY851974 LVU851974 MFQ851974 MPM851974 MZI851974 NJE851974 NTA851974 OCW851974 OMS851974 OWO851974 PGK851974 PQG851974 QAC851974 QJY851974 QTU851974 RDQ851974 RNM851974 RXI851974 SHE851974 SRA851974 TAW851974 TKS851974 TUO851974 UEK851974 UOG851974 UYC851974 VHY851974 VRU851974 WBQ851974 WLM851974 WVI851974 D917512 IW917510 SS917510 ACO917510 AMK917510 AWG917510 BGC917510 BPY917510 BZU917510 CJQ917510 CTM917510 DDI917510 DNE917510 DXA917510 EGW917510 EQS917510 FAO917510 FKK917510 FUG917510 GEC917510 GNY917510 GXU917510 HHQ917510 HRM917510 IBI917510 ILE917510 IVA917510 JEW917510 JOS917510 JYO917510 KIK917510 KSG917510 LCC917510 LLY917510 LVU917510 MFQ917510 MPM917510 MZI917510 NJE917510 NTA917510 OCW917510 OMS917510 OWO917510 PGK917510 PQG917510 QAC917510 QJY917510 QTU917510 RDQ917510 RNM917510 RXI917510 SHE917510 SRA917510 TAW917510 TKS917510 TUO917510 UEK917510 UOG917510 UYC917510 VHY917510 VRU917510 WBQ917510 WLM917510 WVI917510 D983048 IW983046 SS983046 ACO983046 AMK983046 AWG983046 BGC983046 BPY983046 BZU983046 CJQ983046 CTM983046 DDI983046 DNE983046 DXA983046 EGW983046 EQS983046 FAO983046 FKK983046 FUG983046 GEC983046 GNY983046 GXU983046 HHQ983046 HRM983046 IBI983046 ILE983046 IVA983046 JEW983046 JOS983046 JYO983046 KIK983046 KSG983046 LCC983046 LLY983046 LVU983046 MFQ983046 MPM983046 MZI983046 NJE983046 NTA983046 OCW983046 OMS983046 OWO983046 PGK983046 PQG983046 QAC983046 QJY983046 QTU983046 RDQ983046 RNM983046 RXI983046 SHE983046 SRA983046 TAW983046 TKS983046 TUO983046 UEK983046 UOG983046 UYC983046 VHY983046 VRU983046 WBQ983046 WLM983046 WVI983046">
      <formula1>"1D,1W,1M,2M,3M,6M,1Y"</formula1>
    </dataValidation>
    <dataValidation type="list" allowBlank="1" showInputMessage="1" showErrorMessage="1" sqref="D20 IW20 SS20 ACO20 AMK20 AWG20 BGC20 BPY20 BZU20 CJQ20 CTM20 DDI20 DNE20 DXA20 EGW20 EQS20 FAO20 FKK20 FUG20 GEC20 GNY20 GXU20 HHQ20 HRM20 IBI20 ILE20 IVA20 JEW20 JOS20 JYO20 KIK20 KSG20 LCC20 LLY20 LVU20 MFQ20 MPM20 MZI20 NJE20 NTA20 OCW20 OMS20 OWO20 PGK20 PQG20 QAC20 QJY20 QTU20 RDQ20 RNM20 RXI20 SHE20 SRA20 TAW20 TKS20 TUO20 UEK20 UOG20 UYC20 VHY20 VRU20 WBQ20 WLM20 WVI20 D65558 IW65556 SS65556 ACO65556 AMK65556 AWG65556 BGC65556 BPY65556 BZU65556 CJQ65556 CTM65556 DDI65556 DNE65556 DXA65556 EGW65556 EQS65556 FAO65556 FKK65556 FUG65556 GEC65556 GNY65556 GXU65556 HHQ65556 HRM65556 IBI65556 ILE65556 IVA65556 JEW65556 JOS65556 JYO65556 KIK65556 KSG65556 LCC65556 LLY65556 LVU65556 MFQ65556 MPM65556 MZI65556 NJE65556 NTA65556 OCW65556 OMS65556 OWO65556 PGK65556 PQG65556 QAC65556 QJY65556 QTU65556 RDQ65556 RNM65556 RXI65556 SHE65556 SRA65556 TAW65556 TKS65556 TUO65556 UEK65556 UOG65556 UYC65556 VHY65556 VRU65556 WBQ65556 WLM65556 WVI65556 D131094 IW131092 SS131092 ACO131092 AMK131092 AWG131092 BGC131092 BPY131092 BZU131092 CJQ131092 CTM131092 DDI131092 DNE131092 DXA131092 EGW131092 EQS131092 FAO131092 FKK131092 FUG131092 GEC131092 GNY131092 GXU131092 HHQ131092 HRM131092 IBI131092 ILE131092 IVA131092 JEW131092 JOS131092 JYO131092 KIK131092 KSG131092 LCC131092 LLY131092 LVU131092 MFQ131092 MPM131092 MZI131092 NJE131092 NTA131092 OCW131092 OMS131092 OWO131092 PGK131092 PQG131092 QAC131092 QJY131092 QTU131092 RDQ131092 RNM131092 RXI131092 SHE131092 SRA131092 TAW131092 TKS131092 TUO131092 UEK131092 UOG131092 UYC131092 VHY131092 VRU131092 WBQ131092 WLM131092 WVI131092 D196630 IW196628 SS196628 ACO196628 AMK196628 AWG196628 BGC196628 BPY196628 BZU196628 CJQ196628 CTM196628 DDI196628 DNE196628 DXA196628 EGW196628 EQS196628 FAO196628 FKK196628 FUG196628 GEC196628 GNY196628 GXU196628 HHQ196628 HRM196628 IBI196628 ILE196628 IVA196628 JEW196628 JOS196628 JYO196628 KIK196628 KSG196628 LCC196628 LLY196628 LVU196628 MFQ196628 MPM196628 MZI196628 NJE196628 NTA196628 OCW196628 OMS196628 OWO196628 PGK196628 PQG196628 QAC196628 QJY196628 QTU196628 RDQ196628 RNM196628 RXI196628 SHE196628 SRA196628 TAW196628 TKS196628 TUO196628 UEK196628 UOG196628 UYC196628 VHY196628 VRU196628 WBQ196628 WLM196628 WVI196628 D262166 IW262164 SS262164 ACO262164 AMK262164 AWG262164 BGC262164 BPY262164 BZU262164 CJQ262164 CTM262164 DDI262164 DNE262164 DXA262164 EGW262164 EQS262164 FAO262164 FKK262164 FUG262164 GEC262164 GNY262164 GXU262164 HHQ262164 HRM262164 IBI262164 ILE262164 IVA262164 JEW262164 JOS262164 JYO262164 KIK262164 KSG262164 LCC262164 LLY262164 LVU262164 MFQ262164 MPM262164 MZI262164 NJE262164 NTA262164 OCW262164 OMS262164 OWO262164 PGK262164 PQG262164 QAC262164 QJY262164 QTU262164 RDQ262164 RNM262164 RXI262164 SHE262164 SRA262164 TAW262164 TKS262164 TUO262164 UEK262164 UOG262164 UYC262164 VHY262164 VRU262164 WBQ262164 WLM262164 WVI262164 D327702 IW327700 SS327700 ACO327700 AMK327700 AWG327700 BGC327700 BPY327700 BZU327700 CJQ327700 CTM327700 DDI327700 DNE327700 DXA327700 EGW327700 EQS327700 FAO327700 FKK327700 FUG327700 GEC327700 GNY327700 GXU327700 HHQ327700 HRM327700 IBI327700 ILE327700 IVA327700 JEW327700 JOS327700 JYO327700 KIK327700 KSG327700 LCC327700 LLY327700 LVU327700 MFQ327700 MPM327700 MZI327700 NJE327700 NTA327700 OCW327700 OMS327700 OWO327700 PGK327700 PQG327700 QAC327700 QJY327700 QTU327700 RDQ327700 RNM327700 RXI327700 SHE327700 SRA327700 TAW327700 TKS327700 TUO327700 UEK327700 UOG327700 UYC327700 VHY327700 VRU327700 WBQ327700 WLM327700 WVI327700 D393238 IW393236 SS393236 ACO393236 AMK393236 AWG393236 BGC393236 BPY393236 BZU393236 CJQ393236 CTM393236 DDI393236 DNE393236 DXA393236 EGW393236 EQS393236 FAO393236 FKK393236 FUG393236 GEC393236 GNY393236 GXU393236 HHQ393236 HRM393236 IBI393236 ILE393236 IVA393236 JEW393236 JOS393236 JYO393236 KIK393236 KSG393236 LCC393236 LLY393236 LVU393236 MFQ393236 MPM393236 MZI393236 NJE393236 NTA393236 OCW393236 OMS393236 OWO393236 PGK393236 PQG393236 QAC393236 QJY393236 QTU393236 RDQ393236 RNM393236 RXI393236 SHE393236 SRA393236 TAW393236 TKS393236 TUO393236 UEK393236 UOG393236 UYC393236 VHY393236 VRU393236 WBQ393236 WLM393236 WVI393236 D458774 IW458772 SS458772 ACO458772 AMK458772 AWG458772 BGC458772 BPY458772 BZU458772 CJQ458772 CTM458772 DDI458772 DNE458772 DXA458772 EGW458772 EQS458772 FAO458772 FKK458772 FUG458772 GEC458772 GNY458772 GXU458772 HHQ458772 HRM458772 IBI458772 ILE458772 IVA458772 JEW458772 JOS458772 JYO458772 KIK458772 KSG458772 LCC458772 LLY458772 LVU458772 MFQ458772 MPM458772 MZI458772 NJE458772 NTA458772 OCW458772 OMS458772 OWO458772 PGK458772 PQG458772 QAC458772 QJY458772 QTU458772 RDQ458772 RNM458772 RXI458772 SHE458772 SRA458772 TAW458772 TKS458772 TUO458772 UEK458772 UOG458772 UYC458772 VHY458772 VRU458772 WBQ458772 WLM458772 WVI458772 D524310 IW524308 SS524308 ACO524308 AMK524308 AWG524308 BGC524308 BPY524308 BZU524308 CJQ524308 CTM524308 DDI524308 DNE524308 DXA524308 EGW524308 EQS524308 FAO524308 FKK524308 FUG524308 GEC524308 GNY524308 GXU524308 HHQ524308 HRM524308 IBI524308 ILE524308 IVA524308 JEW524308 JOS524308 JYO524308 KIK524308 KSG524308 LCC524308 LLY524308 LVU524308 MFQ524308 MPM524308 MZI524308 NJE524308 NTA524308 OCW524308 OMS524308 OWO524308 PGK524308 PQG524308 QAC524308 QJY524308 QTU524308 RDQ524308 RNM524308 RXI524308 SHE524308 SRA524308 TAW524308 TKS524308 TUO524308 UEK524308 UOG524308 UYC524308 VHY524308 VRU524308 WBQ524308 WLM524308 WVI524308 D589846 IW589844 SS589844 ACO589844 AMK589844 AWG589844 BGC589844 BPY589844 BZU589844 CJQ589844 CTM589844 DDI589844 DNE589844 DXA589844 EGW589844 EQS589844 FAO589844 FKK589844 FUG589844 GEC589844 GNY589844 GXU589844 HHQ589844 HRM589844 IBI589844 ILE589844 IVA589844 JEW589844 JOS589844 JYO589844 KIK589844 KSG589844 LCC589844 LLY589844 LVU589844 MFQ589844 MPM589844 MZI589844 NJE589844 NTA589844 OCW589844 OMS589844 OWO589844 PGK589844 PQG589844 QAC589844 QJY589844 QTU589844 RDQ589844 RNM589844 RXI589844 SHE589844 SRA589844 TAW589844 TKS589844 TUO589844 UEK589844 UOG589844 UYC589844 VHY589844 VRU589844 WBQ589844 WLM589844 WVI589844 D655382 IW655380 SS655380 ACO655380 AMK655380 AWG655380 BGC655380 BPY655380 BZU655380 CJQ655380 CTM655380 DDI655380 DNE655380 DXA655380 EGW655380 EQS655380 FAO655380 FKK655380 FUG655380 GEC655380 GNY655380 GXU655380 HHQ655380 HRM655380 IBI655380 ILE655380 IVA655380 JEW655380 JOS655380 JYO655380 KIK655380 KSG655380 LCC655380 LLY655380 LVU655380 MFQ655380 MPM655380 MZI655380 NJE655380 NTA655380 OCW655380 OMS655380 OWO655380 PGK655380 PQG655380 QAC655380 QJY655380 QTU655380 RDQ655380 RNM655380 RXI655380 SHE655380 SRA655380 TAW655380 TKS655380 TUO655380 UEK655380 UOG655380 UYC655380 VHY655380 VRU655380 WBQ655380 WLM655380 WVI655380 D720918 IW720916 SS720916 ACO720916 AMK720916 AWG720916 BGC720916 BPY720916 BZU720916 CJQ720916 CTM720916 DDI720916 DNE720916 DXA720916 EGW720916 EQS720916 FAO720916 FKK720916 FUG720916 GEC720916 GNY720916 GXU720916 HHQ720916 HRM720916 IBI720916 ILE720916 IVA720916 JEW720916 JOS720916 JYO720916 KIK720916 KSG720916 LCC720916 LLY720916 LVU720916 MFQ720916 MPM720916 MZI720916 NJE720916 NTA720916 OCW720916 OMS720916 OWO720916 PGK720916 PQG720916 QAC720916 QJY720916 QTU720916 RDQ720916 RNM720916 RXI720916 SHE720916 SRA720916 TAW720916 TKS720916 TUO720916 UEK720916 UOG720916 UYC720916 VHY720916 VRU720916 WBQ720916 WLM720916 WVI720916 D786454 IW786452 SS786452 ACO786452 AMK786452 AWG786452 BGC786452 BPY786452 BZU786452 CJQ786452 CTM786452 DDI786452 DNE786452 DXA786452 EGW786452 EQS786452 FAO786452 FKK786452 FUG786452 GEC786452 GNY786452 GXU786452 HHQ786452 HRM786452 IBI786452 ILE786452 IVA786452 JEW786452 JOS786452 JYO786452 KIK786452 KSG786452 LCC786452 LLY786452 LVU786452 MFQ786452 MPM786452 MZI786452 NJE786452 NTA786452 OCW786452 OMS786452 OWO786452 PGK786452 PQG786452 QAC786452 QJY786452 QTU786452 RDQ786452 RNM786452 RXI786452 SHE786452 SRA786452 TAW786452 TKS786452 TUO786452 UEK786452 UOG786452 UYC786452 VHY786452 VRU786452 WBQ786452 WLM786452 WVI786452 D851990 IW851988 SS851988 ACO851988 AMK851988 AWG851988 BGC851988 BPY851988 BZU851988 CJQ851988 CTM851988 DDI851988 DNE851988 DXA851988 EGW851988 EQS851988 FAO851988 FKK851988 FUG851988 GEC851988 GNY851988 GXU851988 HHQ851988 HRM851988 IBI851988 ILE851988 IVA851988 JEW851988 JOS851988 JYO851988 KIK851988 KSG851988 LCC851988 LLY851988 LVU851988 MFQ851988 MPM851988 MZI851988 NJE851988 NTA851988 OCW851988 OMS851988 OWO851988 PGK851988 PQG851988 QAC851988 QJY851988 QTU851988 RDQ851988 RNM851988 RXI851988 SHE851988 SRA851988 TAW851988 TKS851988 TUO851988 UEK851988 UOG851988 UYC851988 VHY851988 VRU851988 WBQ851988 WLM851988 WVI851988 D917526 IW917524 SS917524 ACO917524 AMK917524 AWG917524 BGC917524 BPY917524 BZU917524 CJQ917524 CTM917524 DDI917524 DNE917524 DXA917524 EGW917524 EQS917524 FAO917524 FKK917524 FUG917524 GEC917524 GNY917524 GXU917524 HHQ917524 HRM917524 IBI917524 ILE917524 IVA917524 JEW917524 JOS917524 JYO917524 KIK917524 KSG917524 LCC917524 LLY917524 LVU917524 MFQ917524 MPM917524 MZI917524 NJE917524 NTA917524 OCW917524 OMS917524 OWO917524 PGK917524 PQG917524 QAC917524 QJY917524 QTU917524 RDQ917524 RNM917524 RXI917524 SHE917524 SRA917524 TAW917524 TKS917524 TUO917524 UEK917524 UOG917524 UYC917524 VHY917524 VRU917524 WBQ917524 WLM917524 WVI917524 D983062 IW983060 SS983060 ACO983060 AMK983060 AWG983060 BGC983060 BPY983060 BZU983060 CJQ983060 CTM983060 DDI983060 DNE983060 DXA983060 EGW983060 EQS983060 FAO983060 FKK983060 FUG983060 GEC983060 GNY983060 GXU983060 HHQ983060 HRM983060 IBI983060 ILE983060 IVA983060 JEW983060 JOS983060 JYO983060 KIK983060 KSG983060 LCC983060 LLY983060 LVU983060 MFQ983060 MPM983060 MZI983060 NJE983060 NTA983060 OCW983060 OMS983060 OWO983060 PGK983060 PQG983060 QAC983060 QJY983060 QTU983060 RDQ983060 RNM983060 RXI983060 SHE983060 SRA983060 TAW983060 TKS983060 TUO983060 UEK983060 UOG983060 UYC983060 VHY983060 VRU983060 WBQ983060 WLM983060 WVI983060">
      <formula1>"Discount,ZeroYield,ForwardRate"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2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8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4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50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6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2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8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4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30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6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2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8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4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10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6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6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2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8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4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700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6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2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8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4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80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6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2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8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4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60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J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128</v>
      </c>
      <c r="D1" s="17" t="s">
        <v>50</v>
      </c>
      <c r="E1" s="17" t="s">
        <v>49</v>
      </c>
      <c r="F1" s="17" t="s">
        <v>48</v>
      </c>
      <c r="G1" s="17" t="s">
        <v>47</v>
      </c>
      <c r="H1" s="17" t="s">
        <v>46</v>
      </c>
      <c r="I1" s="17" t="s">
        <v>45</v>
      </c>
      <c r="J1" s="17" t="s">
        <v>44</v>
      </c>
    </row>
    <row r="2" spans="2:18" ht="11.25" customHeight="1" x14ac:dyDescent="0.2">
      <c r="B2" s="134" t="str">
        <f>Deposits!J3</f>
        <v>obj_00358#0008</v>
      </c>
      <c r="C2" s="7" t="str">
        <f>_xll.qlRateHelperQuoteName(B2)</f>
        <v>GBPOND_Quote</v>
      </c>
      <c r="D2" s="6">
        <f>_xll.qlRateHelperQuoteValue($B2,Trigger)</f>
        <v>4.8124999999999999E-3</v>
      </c>
      <c r="E2" s="6"/>
      <c r="F2" s="5" t="b">
        <v>1</v>
      </c>
      <c r="G2" s="5">
        <v>10</v>
      </c>
      <c r="H2" s="5">
        <v>1</v>
      </c>
      <c r="I2" s="4">
        <f>_xll.qlRateHelperEarliestDate($B2,Trigger)</f>
        <v>42136</v>
      </c>
      <c r="J2" s="3">
        <f>_xll.qlRateHelperLatestDate($B2,Trigger)</f>
        <v>42137</v>
      </c>
      <c r="K2" s="1">
        <v>10</v>
      </c>
      <c r="L2" s="1" t="s">
        <v>43</v>
      </c>
      <c r="R2" s="68"/>
    </row>
    <row r="3" spans="2:18" x14ac:dyDescent="0.2">
      <c r="B3" s="134" t="str">
        <f>Deposits!J4</f>
        <v>obj_0035b#0010</v>
      </c>
      <c r="C3" s="7" t="str">
        <f>_xll.qlRateHelperQuoteName(B3)</f>
        <v>GBPSND_Mx_Quote</v>
      </c>
      <c r="D3" s="6">
        <f>_xll.qlRateHelperQuoteValue($B3,Trigger)</f>
        <v>4.8550000000000008E-3</v>
      </c>
      <c r="E3" s="6"/>
      <c r="F3" s="69" t="b">
        <f>IF(ISERROR(D3),FALSE,TRUE)</f>
        <v>1</v>
      </c>
      <c r="G3" s="69">
        <v>10</v>
      </c>
      <c r="H3" s="69">
        <v>1</v>
      </c>
      <c r="I3" s="4">
        <f>_xll.qlRateHelperEarliestDate($B3,Trigger)</f>
        <v>42137</v>
      </c>
      <c r="J3" s="3">
        <f>_xll.qlRateHelperLatestDate($B3,Trigger)</f>
        <v>42138</v>
      </c>
      <c r="K3" s="1">
        <v>20</v>
      </c>
      <c r="L3" s="1" t="s">
        <v>42</v>
      </c>
      <c r="R3" s="68"/>
    </row>
    <row r="4" spans="2:18" s="68" customFormat="1" x14ac:dyDescent="0.2">
      <c r="B4" s="134" t="str">
        <f>Deposits!J5</f>
        <v>obj_0034a#0008</v>
      </c>
      <c r="C4" s="7" t="str">
        <f>_xll.qlRateHelperQuoteName(B4)</f>
        <v>GBPSWD_Quote</v>
      </c>
      <c r="D4" s="6">
        <f>_xll.qlRateHelperQuoteValue($B4,Trigger)</f>
        <v>4.8550000000000008E-3</v>
      </c>
      <c r="E4" s="6"/>
      <c r="F4" s="69" t="b">
        <v>1</v>
      </c>
      <c r="G4" s="69">
        <v>10</v>
      </c>
      <c r="H4" s="69">
        <v>1</v>
      </c>
      <c r="I4" s="4">
        <f>_xll.qlRateHelperEarliestDate($B4,Trigger)</f>
        <v>42136</v>
      </c>
      <c r="J4" s="3">
        <f>_xll.qlRateHelperLatestDate($B4,Trigger)</f>
        <v>42143</v>
      </c>
    </row>
    <row r="5" spans="2:18" s="68" customFormat="1" x14ac:dyDescent="0.2">
      <c r="B5" s="134" t="str">
        <f>Deposits!J6</f>
        <v>obj_0035d#0008</v>
      </c>
      <c r="C5" s="7" t="str">
        <f>_xll.qlRateHelperQuoteName(B5)</f>
        <v>GBP2WD_Mx_Quote</v>
      </c>
      <c r="D5" s="6">
        <f>_xll.qlRateHelperQuoteValue($B5,Trigger)</f>
        <v>4.9141640000000004E-3</v>
      </c>
      <c r="E5" s="6"/>
      <c r="F5" s="69" t="b">
        <f t="shared" ref="F5:F6" si="0">IF(ISERROR(D5),FALSE,TRUE)</f>
        <v>1</v>
      </c>
      <c r="G5" s="69">
        <v>10</v>
      </c>
      <c r="H5" s="69">
        <v>1</v>
      </c>
      <c r="I5" s="4">
        <f>_xll.qlRateHelperEarliestDate($B5,Trigger)</f>
        <v>42136</v>
      </c>
      <c r="J5" s="3">
        <f>_xll.qlRateHelperLatestDate($B5,Trigger)</f>
        <v>42150</v>
      </c>
    </row>
    <row r="6" spans="2:18" s="68" customFormat="1" x14ac:dyDescent="0.2">
      <c r="B6" s="134" t="str">
        <f>Deposits!J7</f>
        <v>obj_00361#0008</v>
      </c>
      <c r="C6" s="7" t="str">
        <f>_xll.qlRateHelperQuoteName(B6)</f>
        <v>GBP3WD_Mx_Quote</v>
      </c>
      <c r="D6" s="6">
        <f>_xll.qlRateHelperQuoteValue($B6,Trigger)</f>
        <v>4.973328E-3</v>
      </c>
      <c r="E6" s="6"/>
      <c r="F6" s="69" t="b">
        <v>0</v>
      </c>
      <c r="G6" s="69">
        <v>10</v>
      </c>
      <c r="H6" s="69">
        <v>1</v>
      </c>
      <c r="I6" s="4">
        <f>_xll.qlRateHelperEarliestDate($B6,Trigger)</f>
        <v>42136</v>
      </c>
      <c r="J6" s="3">
        <f>_xll.qlRateHelperLatestDate($B6,Trigger)</f>
        <v>42157</v>
      </c>
    </row>
    <row r="7" spans="2:18" s="68" customFormat="1" x14ac:dyDescent="0.2">
      <c r="B7" s="134" t="str">
        <f>Deposits!J8</f>
        <v>obj_0034f#0008</v>
      </c>
      <c r="C7" s="7" t="str">
        <f>_xll.qlRateHelperQuoteName(B7)</f>
        <v>GBP1MD_Quote</v>
      </c>
      <c r="D7" s="6">
        <f>_xll.qlRateHelperQuoteValue($B7,Trigger)</f>
        <v>5.0663000000000001E-3</v>
      </c>
      <c r="E7" s="6"/>
      <c r="F7" s="69" t="b">
        <v>1</v>
      </c>
      <c r="G7" s="69">
        <v>10</v>
      </c>
      <c r="H7" s="69">
        <v>1</v>
      </c>
      <c r="I7" s="4">
        <f>_xll.qlRateHelperEarliestDate($B7,Trigger)</f>
        <v>42136</v>
      </c>
      <c r="J7" s="3">
        <f>_xll.qlRateHelperLatestDate($B7,Trigger)</f>
        <v>42167</v>
      </c>
    </row>
    <row r="8" spans="2:18" s="68" customFormat="1" x14ac:dyDescent="0.2">
      <c r="B8" s="134" t="str">
        <f>Deposits!J9</f>
        <v>obj_0034d#0008</v>
      </c>
      <c r="C8" s="7" t="str">
        <f>_xll.qlRateHelperQuoteName(B8)</f>
        <v>GBP2MD_Quote</v>
      </c>
      <c r="D8" s="6">
        <f>_xll.qlRateHelperQuoteValue($B8,Trigger)</f>
        <v>5.3737999999999998E-3</v>
      </c>
      <c r="E8" s="6"/>
      <c r="F8" s="69" t="b">
        <v>1</v>
      </c>
      <c r="G8" s="69">
        <v>10</v>
      </c>
      <c r="H8" s="69">
        <v>1</v>
      </c>
      <c r="I8" s="4">
        <f>_xll.qlRateHelperEarliestDate($B8,Trigger)</f>
        <v>42136</v>
      </c>
      <c r="J8" s="3">
        <f>_xll.qlRateHelperLatestDate($B8,Trigger)</f>
        <v>42198</v>
      </c>
    </row>
    <row r="9" spans="2:18" s="68" customFormat="1" x14ac:dyDescent="0.2">
      <c r="B9" s="134" t="str">
        <f>Deposits!J10</f>
        <v>obj_00350#0008</v>
      </c>
      <c r="C9" s="7" t="str">
        <f>_xll.qlRateHelperQuoteName(B9)</f>
        <v>GBP3MD_Quote</v>
      </c>
      <c r="D9" s="6">
        <f>_xll.qlRateHelperQuoteValue($B9,Trigger)</f>
        <v>5.6750000000000004E-3</v>
      </c>
      <c r="E9" s="6"/>
      <c r="F9" s="69" t="b">
        <v>1</v>
      </c>
      <c r="G9" s="69">
        <v>10</v>
      </c>
      <c r="H9" s="69">
        <v>1</v>
      </c>
      <c r="I9" s="4">
        <f>_xll.qlRateHelperEarliestDate($B9,Trigger)</f>
        <v>42136</v>
      </c>
      <c r="J9" s="3">
        <f>_xll.qlRateHelperLatestDate($B9,Trigger)</f>
        <v>42228</v>
      </c>
    </row>
    <row r="10" spans="2:18" s="68" customFormat="1" x14ac:dyDescent="0.2">
      <c r="B10" s="134" t="str">
        <f>Deposits!J11</f>
        <v>obj_00362#0008</v>
      </c>
      <c r="C10" s="7" t="str">
        <f>_xll.qlRateHelperQuoteName(B10)</f>
        <v>GBP4MD_Mx_Quote</v>
      </c>
      <c r="D10" s="6">
        <f>_xll.qlRateHelperQuoteValue($B10,Trigger)</f>
        <v>6.1305351100000008E-3</v>
      </c>
      <c r="E10" s="6"/>
      <c r="F10" s="69" t="b">
        <f t="shared" ref="F10:F19" si="1">IF(ISERROR(D10),FALSE,TRUE)</f>
        <v>1</v>
      </c>
      <c r="G10" s="69">
        <v>10</v>
      </c>
      <c r="H10" s="69">
        <v>1</v>
      </c>
      <c r="I10" s="4">
        <f>_xll.qlRateHelperEarliestDate($B10,Trigger)</f>
        <v>42136</v>
      </c>
      <c r="J10" s="3">
        <f>_xll.qlRateHelperLatestDate($B10,Trigger)</f>
        <v>42261</v>
      </c>
    </row>
    <row r="11" spans="2:18" x14ac:dyDescent="0.2">
      <c r="B11" s="134" t="str">
        <f>Deposits!J12</f>
        <v>obj_0035e#0008</v>
      </c>
      <c r="C11" s="7" t="str">
        <f>_xll.qlRateHelperQuoteName(B11)</f>
        <v>GBP5MD_Mx_Quote</v>
      </c>
      <c r="D11" s="6">
        <f>_xll.qlRateHelperQuoteValue($B11,Trigger)</f>
        <v>6.5713755299999996E-3</v>
      </c>
      <c r="E11" s="6"/>
      <c r="F11" s="69" t="b">
        <f t="shared" si="1"/>
        <v>1</v>
      </c>
      <c r="G11" s="69">
        <v>10</v>
      </c>
      <c r="H11" s="69">
        <v>1</v>
      </c>
      <c r="I11" s="4">
        <f>_xll.qlRateHelperEarliestDate($B11,Trigger)</f>
        <v>42136</v>
      </c>
      <c r="J11" s="3">
        <f>_xll.qlRateHelperLatestDate($B11,Trigger)</f>
        <v>42289</v>
      </c>
      <c r="K11" s="1">
        <v>30</v>
      </c>
      <c r="L11" s="1" t="s">
        <v>41</v>
      </c>
      <c r="R11" s="68"/>
    </row>
    <row r="12" spans="2:18" x14ac:dyDescent="0.2">
      <c r="B12" s="134" t="str">
        <f>Deposits!J13</f>
        <v>obj_00352#0008</v>
      </c>
      <c r="C12" s="7" t="str">
        <f>_xll.qlRateHelperQuoteName(B12)</f>
        <v>GBP6MD_Quote</v>
      </c>
      <c r="D12" s="6">
        <f>_xll.qlRateHelperQuoteValue($B12,Trigger)</f>
        <v>7.0562999999999997E-3</v>
      </c>
      <c r="E12" s="6"/>
      <c r="F12" s="69" t="b">
        <v>1</v>
      </c>
      <c r="G12" s="69">
        <v>10</v>
      </c>
      <c r="H12" s="69">
        <v>1</v>
      </c>
      <c r="I12" s="4">
        <f>_xll.qlRateHelperEarliestDate($B12,Trigger)</f>
        <v>42136</v>
      </c>
      <c r="J12" s="3">
        <f>_xll.qlRateHelperLatestDate($B12,Trigger)</f>
        <v>42320</v>
      </c>
      <c r="K12" s="1">
        <v>40</v>
      </c>
      <c r="L12" s="1" t="s">
        <v>40</v>
      </c>
      <c r="R12" s="68"/>
    </row>
    <row r="13" spans="2:18" x14ac:dyDescent="0.2">
      <c r="B13" s="134" t="str">
        <f>Deposits!J14</f>
        <v>obj_00360#0008</v>
      </c>
      <c r="C13" s="7" t="str">
        <f>_xll.qlRateHelperQuoteName(B13)</f>
        <v>GBP7MD_Mx_Quote</v>
      </c>
      <c r="D13" s="6">
        <f>_xll.qlRateHelperQuoteValue($B13,Trigger)</f>
        <v>7.5148538499999994E-3</v>
      </c>
      <c r="E13" s="6"/>
      <c r="F13" s="69" t="b">
        <f t="shared" si="1"/>
        <v>1</v>
      </c>
      <c r="G13" s="69">
        <v>10</v>
      </c>
      <c r="H13" s="69">
        <v>1</v>
      </c>
      <c r="I13" s="4">
        <f>_xll.qlRateHelperEarliestDate($B13,Trigger)</f>
        <v>42136</v>
      </c>
      <c r="J13" s="3">
        <f>_xll.qlRateHelperLatestDate($B13,Trigger)</f>
        <v>42352</v>
      </c>
      <c r="K13" s="1">
        <v>50</v>
      </c>
      <c r="L13" s="1" t="s">
        <v>39</v>
      </c>
      <c r="R13" s="68"/>
    </row>
    <row r="14" spans="2:18" x14ac:dyDescent="0.2">
      <c r="B14" s="134" t="str">
        <f>Deposits!J15</f>
        <v>obj_0035c#0008</v>
      </c>
      <c r="C14" s="7" t="str">
        <f>_xll.qlRateHelperQuoteName(B14)</f>
        <v>GBP8MD_Mx_Quote</v>
      </c>
      <c r="D14" s="6">
        <f>_xll.qlRateHelperQuoteValue($B14,Trigger)</f>
        <v>8.0225384599999991E-3</v>
      </c>
      <c r="E14" s="6"/>
      <c r="F14" s="69" t="b">
        <f t="shared" si="1"/>
        <v>1</v>
      </c>
      <c r="G14" s="69">
        <v>10</v>
      </c>
      <c r="H14" s="69">
        <v>1</v>
      </c>
      <c r="I14" s="4">
        <f>_xll.qlRateHelperEarliestDate($B14,Trigger)</f>
        <v>42136</v>
      </c>
      <c r="J14" s="3">
        <f>_xll.qlRateHelperLatestDate($B14,Trigger)</f>
        <v>42381</v>
      </c>
      <c r="K14" s="1">
        <v>60</v>
      </c>
      <c r="L14" s="1" t="s">
        <v>38</v>
      </c>
      <c r="R14" s="68"/>
    </row>
    <row r="15" spans="2:18" s="68" customFormat="1" x14ac:dyDescent="0.2">
      <c r="B15" s="134" t="str">
        <f>Deposits!J16</f>
        <v>obj_00363#0008</v>
      </c>
      <c r="C15" s="7" t="str">
        <f>_xll.qlRateHelperQuoteName(B15)</f>
        <v>GBP9MD_Mx_Quote</v>
      </c>
      <c r="D15" s="6">
        <f>_xll.qlRateHelperQuoteValue($B15,Trigger)</f>
        <v>8.5465999999999997E-3</v>
      </c>
      <c r="E15" s="6"/>
      <c r="F15" s="69" t="b">
        <f t="shared" si="1"/>
        <v>1</v>
      </c>
      <c r="G15" s="69">
        <v>10</v>
      </c>
      <c r="H15" s="69">
        <v>1</v>
      </c>
      <c r="I15" s="4">
        <f>_xll.qlRateHelperEarliestDate($B15,Trigger)</f>
        <v>42136</v>
      </c>
      <c r="J15" s="3">
        <f>_xll.qlRateHelperLatestDate($B15,Trigger)</f>
        <v>42412</v>
      </c>
    </row>
    <row r="16" spans="2:18" s="68" customFormat="1" x14ac:dyDescent="0.2">
      <c r="B16" s="134" t="str">
        <f>Deposits!J17</f>
        <v>obj_0035a#0008</v>
      </c>
      <c r="C16" s="7" t="str">
        <f>_xll.qlRateHelperQuoteName(B16)</f>
        <v>GBP10MD_Mx_Quote</v>
      </c>
      <c r="D16" s="6">
        <f>_xll.qlRateHelperQuoteValue($B16,Trigger)</f>
        <v>9.0051538499999993E-3</v>
      </c>
      <c r="E16" s="6"/>
      <c r="F16" s="69" t="b">
        <f t="shared" si="1"/>
        <v>1</v>
      </c>
      <c r="G16" s="69">
        <v>10</v>
      </c>
      <c r="H16" s="69">
        <v>1</v>
      </c>
      <c r="I16" s="4">
        <f>_xll.qlRateHelperEarliestDate($B16,Trigger)</f>
        <v>42136</v>
      </c>
      <c r="J16" s="3">
        <f>_xll.qlRateHelperLatestDate($B16,Trigger)</f>
        <v>42443</v>
      </c>
    </row>
    <row r="17" spans="1:18" s="68" customFormat="1" x14ac:dyDescent="0.2">
      <c r="B17" s="134" t="str">
        <f>Deposits!J18</f>
        <v>obj_0035f#0008</v>
      </c>
      <c r="C17" s="7" t="str">
        <f>_xll.qlRateHelperQuoteName(B17)</f>
        <v>GBP11MD_Mx_Quote</v>
      </c>
      <c r="D17" s="6">
        <f>_xll.qlRateHelperQuoteValue($B17,Trigger)</f>
        <v>9.5128384599999991E-3</v>
      </c>
      <c r="E17" s="6"/>
      <c r="F17" s="69" t="b">
        <f t="shared" si="1"/>
        <v>1</v>
      </c>
      <c r="G17" s="69">
        <v>10</v>
      </c>
      <c r="H17" s="69">
        <v>1</v>
      </c>
      <c r="I17" s="4">
        <f>_xll.qlRateHelperEarliestDate($B17,Trigger)</f>
        <v>42136</v>
      </c>
      <c r="J17" s="3">
        <f>_xll.qlRateHelperLatestDate($B17,Trigger)</f>
        <v>42472</v>
      </c>
    </row>
    <row r="18" spans="1:18" x14ac:dyDescent="0.2">
      <c r="B18" s="134" t="str">
        <f>Deposits!J19</f>
        <v>obj_00356#0008</v>
      </c>
      <c r="C18" s="7" t="str">
        <f>_xll.qlRateHelperQuoteName(B18)</f>
        <v>GBP1YD_Quote</v>
      </c>
      <c r="D18" s="6">
        <f>_xll.qlRateHelperQuoteValue($B18,Trigger)</f>
        <v>1.00369E-2</v>
      </c>
      <c r="E18" s="6"/>
      <c r="F18" s="69" t="b">
        <v>1</v>
      </c>
      <c r="G18" s="69">
        <v>10</v>
      </c>
      <c r="H18" s="69">
        <v>1</v>
      </c>
      <c r="I18" s="4">
        <f>_xll.qlRateHelperEarliestDate($B18,Trigger)</f>
        <v>42136</v>
      </c>
      <c r="J18" s="3">
        <f>_xll.qlRateHelperLatestDate($B18,Trigger)</f>
        <v>42502</v>
      </c>
      <c r="K18" s="1">
        <v>70</v>
      </c>
      <c r="L18" s="1" t="s">
        <v>37</v>
      </c>
      <c r="R18" s="68"/>
    </row>
    <row r="19" spans="1:18" s="68" customFormat="1" x14ac:dyDescent="0.2">
      <c r="B19" s="134" t="str">
        <f>Deposits!J20</f>
        <v>obj_00365#0009</v>
      </c>
      <c r="C19" s="7" t="str">
        <f>_xll.qlRateHelperQuoteName(B19)</f>
        <v>GBP_STUB_Quote</v>
      </c>
      <c r="D19" s="6">
        <f>_xll.qlRateHelperQuoteValue($B19,Trigger)</f>
        <v>6.8437174899999998E-3</v>
      </c>
      <c r="E19" s="6"/>
      <c r="F19" s="69" t="b">
        <f t="shared" si="1"/>
        <v>1</v>
      </c>
      <c r="G19" s="69">
        <v>10</v>
      </c>
      <c r="H19" s="69">
        <v>1</v>
      </c>
      <c r="I19" s="4">
        <f>_xll.qlRateHelperEarliestDate($B19,Trigger)</f>
        <v>42136</v>
      </c>
      <c r="J19" s="3">
        <f>_xll.qlRateHelperLatestDate($B19,Trigger)</f>
        <v>42354</v>
      </c>
    </row>
    <row r="20" spans="1:18" x14ac:dyDescent="0.2">
      <c r="A20" s="15" t="b">
        <v>0</v>
      </c>
      <c r="B20" s="135" t="str">
        <f>Futures!J3</f>
        <v>obj_004c2#0023</v>
      </c>
      <c r="C20" s="14" t="str">
        <f>_xll.qlRateHelperQuoteName(B20)</f>
        <v>GBPFUT3MK5_Quote</v>
      </c>
      <c r="D20" s="132" t="e">
        <f>_xll.qlRateHelperQuoteValue($B20,Trigger)</f>
        <v>#NUM!</v>
      </c>
      <c r="E20" s="13">
        <f>_xll.qlFuturesRateHelperConvexityAdjustment($B20,Trigger)</f>
        <v>0</v>
      </c>
      <c r="F20" s="12" t="b">
        <v>0</v>
      </c>
      <c r="G20" s="12">
        <v>60</v>
      </c>
      <c r="H20" s="12">
        <v>1</v>
      </c>
      <c r="I20" s="11">
        <f>_xll.qlRateHelperEarliestDate($B20,Trigger)</f>
        <v>42144</v>
      </c>
      <c r="J20" s="10">
        <f>_xll.qlRateHelperLatestDate($B20,Trigger)</f>
        <v>42236</v>
      </c>
      <c r="M20" s="163"/>
    </row>
    <row r="21" spans="1:18" x14ac:dyDescent="0.2">
      <c r="A21" s="8" t="b">
        <v>0</v>
      </c>
      <c r="B21" s="134" t="str">
        <f>Futures!J4</f>
        <v>obj_004c8#0009</v>
      </c>
      <c r="C21" s="7" t="str">
        <f>_xll.qlRateHelperQuoteName(B21)</f>
        <v>GBPFUT3MM5_Quote</v>
      </c>
      <c r="D21" s="16">
        <f>_xll.qlRateHelperQuoteValue($B21,Trigger)</f>
        <v>99.414999999999992</v>
      </c>
      <c r="E21" s="6">
        <f>_xll.qlFuturesRateHelperConvexityAdjustment($B21,Trigger)</f>
        <v>0</v>
      </c>
      <c r="F21" s="69" t="b">
        <v>0</v>
      </c>
      <c r="G21" s="5">
        <v>60</v>
      </c>
      <c r="H21" s="5">
        <v>1</v>
      </c>
      <c r="I21" s="4">
        <f>_xll.qlRateHelperEarliestDate($B21,Trigger)</f>
        <v>42172</v>
      </c>
      <c r="J21" s="3">
        <f>_xll.qlRateHelperLatestDate($B21,Trigger)</f>
        <v>42264</v>
      </c>
      <c r="M21" s="163"/>
    </row>
    <row r="22" spans="1:18" x14ac:dyDescent="0.2">
      <c r="A22" s="8" t="b">
        <v>0</v>
      </c>
      <c r="B22" s="134" t="str">
        <f>Futures!J5</f>
        <v>obj_004e8#0009</v>
      </c>
      <c r="C22" s="7" t="str">
        <f>_xll.qlRateHelperQuoteName(B22)</f>
        <v>GBPFUT3MN5_Quote</v>
      </c>
      <c r="D22" s="16" t="e">
        <f>_xll.qlRateHelperQuoteValue($B22,Trigger)</f>
        <v>#NUM!</v>
      </c>
      <c r="E22" s="6">
        <f>_xll.qlFuturesRateHelperConvexityAdjustment($B22,Trigger)</f>
        <v>0</v>
      </c>
      <c r="F22" s="69" t="b">
        <v>0</v>
      </c>
      <c r="G22" s="5">
        <v>60</v>
      </c>
      <c r="H22" s="5">
        <v>1</v>
      </c>
      <c r="I22" s="4">
        <f>_xll.qlRateHelperEarliestDate($B22,Trigger)</f>
        <v>42200</v>
      </c>
      <c r="J22" s="3">
        <f>_xll.qlRateHelperLatestDate($B22,Trigger)</f>
        <v>42292</v>
      </c>
      <c r="M22" s="163"/>
    </row>
    <row r="23" spans="1:18" x14ac:dyDescent="0.2">
      <c r="A23" s="8" t="b">
        <v>0</v>
      </c>
      <c r="B23" s="134" t="str">
        <f>Futures!J6</f>
        <v>obj_004cc#0009</v>
      </c>
      <c r="C23" s="7" t="str">
        <f>_xll.qlRateHelperQuoteName(B23)</f>
        <v>GBPFUT3MQ5_Quote</v>
      </c>
      <c r="D23" s="16" t="e">
        <f>_xll.qlRateHelperQuoteValue($B23,Trigger)</f>
        <v>#NUM!</v>
      </c>
      <c r="E23" s="6">
        <f>_xll.qlFuturesRateHelperConvexityAdjustment($B23,Trigger)</f>
        <v>0</v>
      </c>
      <c r="F23" s="69" t="b">
        <v>0</v>
      </c>
      <c r="G23" s="5">
        <v>60</v>
      </c>
      <c r="H23" s="5">
        <v>1</v>
      </c>
      <c r="I23" s="4">
        <f>_xll.qlRateHelperEarliestDate($B23,Trigger)</f>
        <v>42235</v>
      </c>
      <c r="J23" s="3">
        <f>_xll.qlRateHelperLatestDate($B23,Trigger)</f>
        <v>42327</v>
      </c>
      <c r="M23" s="163"/>
    </row>
    <row r="24" spans="1:18" x14ac:dyDescent="0.2">
      <c r="A24" s="8" t="b">
        <v>0</v>
      </c>
      <c r="B24" s="134" t="str">
        <f>Futures!J7</f>
        <v>obj_004e3#0009</v>
      </c>
      <c r="C24" s="7" t="str">
        <f>_xll.qlRateHelperQuoteName(B24)</f>
        <v>GBPFUT3MU5_Quote</v>
      </c>
      <c r="D24" s="16">
        <f>_xll.qlRateHelperQuoteValue($B24,Trigger)</f>
        <v>99.35499999999999</v>
      </c>
      <c r="E24" s="6">
        <f>_xll.qlFuturesRateHelperConvexityAdjustment($B24,Trigger)</f>
        <v>0</v>
      </c>
      <c r="F24" s="69" t="b">
        <v>0</v>
      </c>
      <c r="G24" s="5">
        <v>60</v>
      </c>
      <c r="H24" s="5">
        <v>1</v>
      </c>
      <c r="I24" s="4">
        <f>_xll.qlRateHelperEarliestDate($B24,Trigger)</f>
        <v>42263</v>
      </c>
      <c r="J24" s="3">
        <f>_xll.qlRateHelperLatestDate($B24,Trigger)</f>
        <v>42354</v>
      </c>
      <c r="M24" s="163"/>
    </row>
    <row r="25" spans="1:18" x14ac:dyDescent="0.2">
      <c r="A25" s="8" t="b">
        <v>0</v>
      </c>
      <c r="B25" s="134" t="str">
        <f>Futures!J8</f>
        <v>obj_004d3#0009</v>
      </c>
      <c r="C25" s="7" t="str">
        <f>_xll.qlRateHelperQuoteName(B25)</f>
        <v>GBPFUT3MV5_Quote</v>
      </c>
      <c r="D25" s="16" t="e">
        <f>_xll.qlRateHelperQuoteValue($B25,Trigger)</f>
        <v>#NUM!</v>
      </c>
      <c r="E25" s="6">
        <f>_xll.qlFuturesRateHelperConvexityAdjustment($B25,Trigger)</f>
        <v>0</v>
      </c>
      <c r="F25" s="69" t="b">
        <v>0</v>
      </c>
      <c r="G25" s="5">
        <v>60</v>
      </c>
      <c r="H25" s="5">
        <v>1</v>
      </c>
      <c r="I25" s="4">
        <f>_xll.qlRateHelperEarliestDate($B25,Trigger)</f>
        <v>42298</v>
      </c>
      <c r="J25" s="3">
        <f>_xll.qlRateHelperLatestDate($B25,Trigger)</f>
        <v>42390</v>
      </c>
      <c r="M25" s="163"/>
    </row>
    <row r="26" spans="1:18" x14ac:dyDescent="0.2">
      <c r="A26" s="8" t="b">
        <v>0</v>
      </c>
      <c r="B26" s="134" t="str">
        <f>Futures!J9</f>
        <v>obj_004e9#0009</v>
      </c>
      <c r="C26" s="7" t="str">
        <f>_xll.qlRateHelperQuoteName(B26)</f>
        <v>GBPFUT3MX5_Quote</v>
      </c>
      <c r="D26" s="16" t="e">
        <f>_xll.qlRateHelperQuoteValue($B26,Trigger)</f>
        <v>#NUM!</v>
      </c>
      <c r="E26" s="6">
        <f>_xll.qlFuturesRateHelperConvexityAdjustment($B26,Trigger)</f>
        <v>0</v>
      </c>
      <c r="F26" s="69" t="b">
        <v>1</v>
      </c>
      <c r="G26" s="5">
        <v>60</v>
      </c>
      <c r="H26" s="5">
        <v>1</v>
      </c>
      <c r="I26" s="4">
        <f>_xll.qlRateHelperEarliestDate($B26,Trigger)</f>
        <v>42326</v>
      </c>
      <c r="J26" s="3">
        <f>_xll.qlRateHelperLatestDate($B26,Trigger)</f>
        <v>42418</v>
      </c>
      <c r="M26" s="163"/>
    </row>
    <row r="27" spans="1:18" x14ac:dyDescent="0.2">
      <c r="A27" s="8" t="b">
        <v>0</v>
      </c>
      <c r="B27" s="134" t="str">
        <f>Futures!J10</f>
        <v>obj_004d9#0009</v>
      </c>
      <c r="C27" s="7" t="str">
        <f>_xll.qlRateHelperQuoteName(B27)</f>
        <v>GBPFUT3MZ5_Quote</v>
      </c>
      <c r="D27" s="16">
        <f>_xll.qlRateHelperQuoteValue($B27,Trigger)</f>
        <v>99.245000000000005</v>
      </c>
      <c r="E27" s="6">
        <f>_xll.qlFuturesRateHelperConvexityAdjustment($B27,Trigger)</f>
        <v>4.1E-5</v>
      </c>
      <c r="F27" s="69" t="b">
        <v>1</v>
      </c>
      <c r="G27" s="5">
        <v>60</v>
      </c>
      <c r="H27" s="5">
        <v>1</v>
      </c>
      <c r="I27" s="4">
        <f>_xll.qlRateHelperEarliestDate($B27,Trigger)</f>
        <v>42354</v>
      </c>
      <c r="J27" s="3">
        <f>_xll.qlRateHelperLatestDate($B27,Trigger)</f>
        <v>42445</v>
      </c>
      <c r="M27" s="163"/>
    </row>
    <row r="28" spans="1:18" x14ac:dyDescent="0.2">
      <c r="A28" s="8" t="b">
        <v>0</v>
      </c>
      <c r="B28" s="134" t="str">
        <f>Futures!J11</f>
        <v>obj_004d1#0009</v>
      </c>
      <c r="C28" s="7" t="str">
        <f>_xll.qlRateHelperQuoteName(B28)</f>
        <v>GBPFUT3MF6_Quote</v>
      </c>
      <c r="D28" s="16" t="e">
        <f>_xll.qlRateHelperQuoteValue($B28,Trigger)</f>
        <v>#NUM!</v>
      </c>
      <c r="E28" s="6">
        <f>_xll.qlFuturesRateHelperConvexityAdjustment($B28,Trigger)</f>
        <v>0</v>
      </c>
      <c r="F28" s="69" t="b">
        <v>1</v>
      </c>
      <c r="G28" s="5">
        <v>60</v>
      </c>
      <c r="H28" s="5">
        <v>1</v>
      </c>
      <c r="I28" s="4">
        <f>_xll.qlRateHelperEarliestDate($B28,Trigger)</f>
        <v>42389</v>
      </c>
      <c r="J28" s="3">
        <f>_xll.qlRateHelperLatestDate($B28,Trigger)</f>
        <v>42480</v>
      </c>
      <c r="L28" s="68"/>
      <c r="M28" s="163"/>
    </row>
    <row r="29" spans="1:18" ht="11.25" customHeight="1" x14ac:dyDescent="0.2">
      <c r="A29" s="8" t="b">
        <v>0</v>
      </c>
      <c r="B29" s="134" t="str">
        <f>Futures!J12</f>
        <v>obj_004c7#0009</v>
      </c>
      <c r="C29" s="7" t="str">
        <f>_xll.qlRateHelperQuoteName(B29)</f>
        <v>GBPFUT3MG6_Quote</v>
      </c>
      <c r="D29" s="16" t="e">
        <f>_xll.qlRateHelperQuoteValue($B29,Trigger)</f>
        <v>#NUM!</v>
      </c>
      <c r="E29" s="6">
        <f>_xll.qlFuturesRateHelperConvexityAdjustment($B29,Trigger)</f>
        <v>0</v>
      </c>
      <c r="F29" s="69" t="b">
        <v>1</v>
      </c>
      <c r="G29" s="5">
        <v>60</v>
      </c>
      <c r="H29" s="5">
        <v>1</v>
      </c>
      <c r="I29" s="4">
        <f>_xll.qlRateHelperEarliestDate($B29,Trigger)</f>
        <v>42417</v>
      </c>
      <c r="J29" s="3">
        <f>_xll.qlRateHelperLatestDate($B29,Trigger)</f>
        <v>42507</v>
      </c>
      <c r="L29" s="68"/>
      <c r="M29" s="163"/>
    </row>
    <row r="30" spans="1:18" x14ac:dyDescent="0.2">
      <c r="A30" s="8" t="b">
        <v>0</v>
      </c>
      <c r="B30" s="134" t="str">
        <f>Futures!J13</f>
        <v>obj_004e7#0009</v>
      </c>
      <c r="C30" s="7" t="str">
        <f>_xll.qlRateHelperQuoteName(B30)</f>
        <v>GBPFUT3MH6_Quote</v>
      </c>
      <c r="D30" s="16">
        <f>_xll.qlRateHelperQuoteValue($B30,Trigger)</f>
        <v>99.1</v>
      </c>
      <c r="E30" s="6">
        <f>_xll.qlFuturesRateHelperConvexityAdjustment($B30,Trigger)</f>
        <v>7.0000000000000007E-5</v>
      </c>
      <c r="F30" s="69" t="b">
        <v>1</v>
      </c>
      <c r="G30" s="5">
        <v>60</v>
      </c>
      <c r="H30" s="5">
        <v>1</v>
      </c>
      <c r="I30" s="4">
        <f>_xll.qlRateHelperEarliestDate($B30,Trigger)</f>
        <v>42445</v>
      </c>
      <c r="J30" s="3">
        <f>_xll.qlRateHelperLatestDate($B30,Trigger)</f>
        <v>42537</v>
      </c>
      <c r="L30" s="68"/>
      <c r="M30" s="163"/>
    </row>
    <row r="31" spans="1:18" x14ac:dyDescent="0.2">
      <c r="A31" s="8" t="b">
        <v>0</v>
      </c>
      <c r="B31" s="134" t="str">
        <f>Futures!J14</f>
        <v>obj_004dc#0009</v>
      </c>
      <c r="C31" s="7" t="str">
        <f>_xll.qlRateHelperQuoteName(B31)</f>
        <v>GBPFUT3MJ6_Quote</v>
      </c>
      <c r="D31" s="16" t="e">
        <f>_xll.qlRateHelperQuoteValue($B31,Trigger)</f>
        <v>#NUM!</v>
      </c>
      <c r="E31" s="6">
        <f>_xll.qlFuturesRateHelperConvexityAdjustment($B31,Trigger)</f>
        <v>0</v>
      </c>
      <c r="F31" s="69" t="b">
        <v>1</v>
      </c>
      <c r="G31" s="5">
        <v>60</v>
      </c>
      <c r="H31" s="5">
        <v>1</v>
      </c>
      <c r="I31" s="4">
        <f>_xll.qlRateHelperEarliestDate($B31,Trigger)</f>
        <v>42480</v>
      </c>
      <c r="J31" s="3">
        <f>_xll.qlRateHelperLatestDate($B31,Trigger)</f>
        <v>42571</v>
      </c>
      <c r="L31" s="68"/>
      <c r="M31" s="163"/>
    </row>
    <row r="32" spans="1:18" x14ac:dyDescent="0.2">
      <c r="A32" s="8" t="b">
        <v>1</v>
      </c>
      <c r="B32" s="134" t="str">
        <f>Futures!J15</f>
        <v>obj_004de#0009</v>
      </c>
      <c r="C32" s="7" t="str">
        <f>_xll.qlRateHelperQuoteName(B32)</f>
        <v>GBPFUT3MM6_Quote</v>
      </c>
      <c r="D32" s="16">
        <f>_xll.qlRateHelperQuoteValue($B32,Trigger)</f>
        <v>98.935000000000002</v>
      </c>
      <c r="E32" s="6">
        <f>_xll.qlFuturesRateHelperConvexityAdjustment($B32,Trigger)</f>
        <v>1.06E-4</v>
      </c>
      <c r="F32" s="69" t="b">
        <v>1</v>
      </c>
      <c r="G32" s="5">
        <v>60</v>
      </c>
      <c r="H32" s="5">
        <v>1</v>
      </c>
      <c r="I32" s="4">
        <f>_xll.qlRateHelperEarliestDate($B32,Trigger)</f>
        <v>42536</v>
      </c>
      <c r="J32" s="3">
        <f>_xll.qlRateHelperLatestDate($B32,Trigger)</f>
        <v>42628</v>
      </c>
      <c r="L32" s="68"/>
      <c r="M32" s="163"/>
      <c r="N32" s="68"/>
    </row>
    <row r="33" spans="1:14" x14ac:dyDescent="0.2">
      <c r="A33" s="8" t="b">
        <v>1</v>
      </c>
      <c r="B33" s="134" t="str">
        <f>Futures!J16</f>
        <v>obj_004ea#0009</v>
      </c>
      <c r="C33" s="7" t="str">
        <f>_xll.qlRateHelperQuoteName(B33)</f>
        <v>GBPFUT3MU6_Quote</v>
      </c>
      <c r="D33" s="16">
        <f>_xll.qlRateHelperQuoteValue($B33,Trigger)</f>
        <v>98.775000000000006</v>
      </c>
      <c r="E33" s="6">
        <f>_xll.qlFuturesRateHelperConvexityAdjustment($B33,Trigger)</f>
        <v>1.5200000000000001E-4</v>
      </c>
      <c r="F33" s="69" t="b">
        <v>1</v>
      </c>
      <c r="G33" s="5">
        <v>60</v>
      </c>
      <c r="H33" s="5">
        <v>1</v>
      </c>
      <c r="I33" s="4">
        <f>_xll.qlRateHelperEarliestDate($B33,Trigger)</f>
        <v>42634</v>
      </c>
      <c r="J33" s="3">
        <f>_xll.qlRateHelperLatestDate($B33,Trigger)</f>
        <v>42725</v>
      </c>
      <c r="L33" s="68"/>
      <c r="M33" s="163"/>
      <c r="N33" s="68"/>
    </row>
    <row r="34" spans="1:14" x14ac:dyDescent="0.2">
      <c r="A34" s="8" t="b">
        <v>1</v>
      </c>
      <c r="B34" s="134" t="str">
        <f>Futures!J17</f>
        <v>obj_004c9#0009</v>
      </c>
      <c r="C34" s="7" t="str">
        <f>_xll.qlRateHelperQuoteName(B34)</f>
        <v>GBPFUT3MZ6_Quote</v>
      </c>
      <c r="D34" s="16">
        <f>_xll.qlRateHelperQuoteValue($B34,Trigger)</f>
        <v>98.615000000000009</v>
      </c>
      <c r="E34" s="6">
        <f>_xll.qlFuturesRateHelperConvexityAdjustment($B34,Trigger)</f>
        <v>2.0000000000000001E-4</v>
      </c>
      <c r="F34" s="69" t="b">
        <v>1</v>
      </c>
      <c r="G34" s="5">
        <v>60</v>
      </c>
      <c r="H34" s="5">
        <v>1</v>
      </c>
      <c r="I34" s="4">
        <f>_xll.qlRateHelperEarliestDate($B34,Trigger)</f>
        <v>42725</v>
      </c>
      <c r="J34" s="3">
        <f>_xll.qlRateHelperLatestDate($B34,Trigger)</f>
        <v>42815</v>
      </c>
      <c r="L34" s="68"/>
      <c r="M34" s="163"/>
      <c r="N34" s="68"/>
    </row>
    <row r="35" spans="1:14" x14ac:dyDescent="0.2">
      <c r="A35" s="8" t="b">
        <v>1</v>
      </c>
      <c r="B35" s="134" t="str">
        <f>Futures!J18</f>
        <v>obj_004d8#0009</v>
      </c>
      <c r="C35" s="7" t="str">
        <f>_xll.qlRateHelperQuoteName(B35)</f>
        <v>GBPFUT3MH7_Quote</v>
      </c>
      <c r="D35" s="16">
        <f>_xll.qlRateHelperQuoteValue($B35,Trigger)</f>
        <v>98.484999999999999</v>
      </c>
      <c r="E35" s="6">
        <f>_xll.qlFuturesRateHelperConvexityAdjustment($B35,Trigger)</f>
        <v>2.52E-4</v>
      </c>
      <c r="F35" s="69" t="b">
        <v>1</v>
      </c>
      <c r="G35" s="5">
        <v>60</v>
      </c>
      <c r="H35" s="5">
        <v>1</v>
      </c>
      <c r="I35" s="4">
        <f>_xll.qlRateHelperEarliestDate($B35,Trigger)</f>
        <v>42809</v>
      </c>
      <c r="J35" s="3">
        <f>_xll.qlRateHelperLatestDate($B35,Trigger)</f>
        <v>42901</v>
      </c>
      <c r="L35" s="68"/>
      <c r="M35" s="163"/>
      <c r="N35" s="68"/>
    </row>
    <row r="36" spans="1:14" x14ac:dyDescent="0.2">
      <c r="A36" s="8" t="b">
        <v>1</v>
      </c>
      <c r="B36" s="134" t="str">
        <f>Futures!J19</f>
        <v>obj_004d0#0009</v>
      </c>
      <c r="C36" s="7" t="str">
        <f>_xll.qlRateHelperQuoteName(B36)</f>
        <v>GBPFUT3MM7_Quote</v>
      </c>
      <c r="D36" s="16">
        <f>_xll.qlRateHelperQuoteValue($B36,Trigger)</f>
        <v>98.365000000000009</v>
      </c>
      <c r="E36" s="6">
        <f>_xll.qlFuturesRateHelperConvexityAdjustment($B36,Trigger)</f>
        <v>0</v>
      </c>
      <c r="F36" s="69" t="b">
        <v>1</v>
      </c>
      <c r="G36" s="5">
        <v>60</v>
      </c>
      <c r="H36" s="5">
        <v>1</v>
      </c>
      <c r="I36" s="4">
        <f>_xll.qlRateHelperEarliestDate($B36,Trigger)</f>
        <v>42907</v>
      </c>
      <c r="J36" s="3">
        <f>_xll.qlRateHelperLatestDate($B36,Trigger)</f>
        <v>42999</v>
      </c>
      <c r="L36" s="68"/>
      <c r="M36" s="163"/>
      <c r="N36" s="68"/>
    </row>
    <row r="37" spans="1:14" x14ac:dyDescent="0.2">
      <c r="A37" s="8" t="b">
        <v>1</v>
      </c>
      <c r="B37" s="134" t="str">
        <f>Futures!J20</f>
        <v>obj_004c6#0009</v>
      </c>
      <c r="C37" s="7" t="str">
        <f>_xll.qlRateHelperQuoteName(B37)</f>
        <v>GBPFUT3MU7_Quote</v>
      </c>
      <c r="D37" s="16">
        <f>_xll.qlRateHelperQuoteValue($B37,Trigger)</f>
        <v>98.265000000000001</v>
      </c>
      <c r="E37" s="6">
        <f>_xll.qlFuturesRateHelperConvexityAdjustment($B37,Trigger)</f>
        <v>0</v>
      </c>
      <c r="F37" s="69" t="b">
        <v>1</v>
      </c>
      <c r="G37" s="5">
        <v>30</v>
      </c>
      <c r="H37" s="5">
        <v>1</v>
      </c>
      <c r="I37" s="4">
        <f>_xll.qlRateHelperEarliestDate($B37,Trigger)</f>
        <v>42998</v>
      </c>
      <c r="J37" s="3">
        <f>_xll.qlRateHelperLatestDate($B37,Trigger)</f>
        <v>43089</v>
      </c>
      <c r="L37" s="68"/>
      <c r="M37" s="163"/>
      <c r="N37" s="68"/>
    </row>
    <row r="38" spans="1:14" x14ac:dyDescent="0.2">
      <c r="A38" s="8" t="b">
        <v>1</v>
      </c>
      <c r="B38" s="134" t="str">
        <f>Futures!J21</f>
        <v>obj_004e6#0009</v>
      </c>
      <c r="C38" s="7" t="str">
        <f>_xll.qlRateHelperQuoteName(B38)</f>
        <v>GBPFUT3MZ7_Quote</v>
      </c>
      <c r="D38" s="16">
        <f>_xll.qlRateHelperQuoteValue($B38,Trigger)</f>
        <v>98.164999999999992</v>
      </c>
      <c r="E38" s="6">
        <f>_xll.qlFuturesRateHelperConvexityAdjustment($B38,Trigger)</f>
        <v>0</v>
      </c>
      <c r="F38" s="69" t="b">
        <v>1</v>
      </c>
      <c r="G38" s="5">
        <v>30</v>
      </c>
      <c r="H38" s="5">
        <v>1</v>
      </c>
      <c r="I38" s="4">
        <f>_xll.qlRateHelperEarliestDate($B38,Trigger)</f>
        <v>43089</v>
      </c>
      <c r="J38" s="3">
        <f>_xll.qlRateHelperLatestDate($B38,Trigger)</f>
        <v>43179</v>
      </c>
      <c r="L38" s="68"/>
      <c r="M38" s="163"/>
      <c r="N38" s="68"/>
    </row>
    <row r="39" spans="1:14" x14ac:dyDescent="0.2">
      <c r="A39" s="8" t="b">
        <v>1</v>
      </c>
      <c r="B39" s="134" t="str">
        <f>Futures!J22</f>
        <v>obj_004cb#0009</v>
      </c>
      <c r="C39" s="7" t="str">
        <f>_xll.qlRateHelperQuoteName(B39)</f>
        <v>GBPFUT3MH8_Quote</v>
      </c>
      <c r="D39" s="16">
        <f>_xll.qlRateHelperQuoteValue($B39,Trigger)</f>
        <v>98.085000000000008</v>
      </c>
      <c r="E39" s="6">
        <f>_xll.qlFuturesRateHelperConvexityAdjustment($B39,Trigger)</f>
        <v>0</v>
      </c>
      <c r="F39" s="69" t="b">
        <v>1</v>
      </c>
      <c r="G39" s="5">
        <v>30</v>
      </c>
      <c r="H39" s="5">
        <v>1</v>
      </c>
      <c r="I39" s="4">
        <f>_xll.qlRateHelperEarliestDate($B39,Trigger)</f>
        <v>43180</v>
      </c>
      <c r="J39" s="3">
        <f>_xll.qlRateHelperLatestDate($B39,Trigger)</f>
        <v>43272</v>
      </c>
      <c r="L39" s="68"/>
      <c r="M39" s="163"/>
      <c r="N39" s="68"/>
    </row>
    <row r="40" spans="1:14" x14ac:dyDescent="0.2">
      <c r="A40" s="8" t="b">
        <v>1</v>
      </c>
      <c r="B40" s="134" t="str">
        <f>Futures!J23</f>
        <v>obj_004db#0009</v>
      </c>
      <c r="C40" s="7" t="str">
        <f>_xll.qlRateHelperQuoteName(B40)</f>
        <v>GBPFUT3MM8_Quote</v>
      </c>
      <c r="D40" s="16">
        <f>_xll.qlRateHelperQuoteValue($B40,Trigger)</f>
        <v>98.004999999999995</v>
      </c>
      <c r="E40" s="6">
        <f>_xll.qlFuturesRateHelperConvexityAdjustment($B40,Trigger)</f>
        <v>0</v>
      </c>
      <c r="F40" s="69" t="b">
        <v>1</v>
      </c>
      <c r="G40" s="5">
        <v>30</v>
      </c>
      <c r="H40" s="5">
        <v>1</v>
      </c>
      <c r="I40" s="4">
        <f>_xll.qlRateHelperEarliestDate($B40,Trigger)</f>
        <v>43271</v>
      </c>
      <c r="J40" s="3">
        <f>_xll.qlRateHelperLatestDate($B40,Trigger)</f>
        <v>43363</v>
      </c>
      <c r="L40" s="68"/>
      <c r="M40" s="163"/>
      <c r="N40" s="68"/>
    </row>
    <row r="41" spans="1:14" x14ac:dyDescent="0.2">
      <c r="A41" s="8" t="b">
        <v>1</v>
      </c>
      <c r="B41" s="134" t="str">
        <f>Futures!J24</f>
        <v>obj_004e0#0009</v>
      </c>
      <c r="C41" s="7" t="str">
        <f>_xll.qlRateHelperQuoteName(B41)</f>
        <v>GBPFUT3MU8_Quote</v>
      </c>
      <c r="D41" s="16">
        <f>_xll.qlRateHelperQuoteValue($B41,Trigger)</f>
        <v>97.925000000000011</v>
      </c>
      <c r="E41" s="6">
        <f>_xll.qlFuturesRateHelperConvexityAdjustment($B41,Trigger)</f>
        <v>0</v>
      </c>
      <c r="F41" s="69" t="b">
        <v>1</v>
      </c>
      <c r="G41" s="5">
        <v>30</v>
      </c>
      <c r="H41" s="5">
        <v>1</v>
      </c>
      <c r="I41" s="4">
        <f>_xll.qlRateHelperEarliestDate($B41,Trigger)</f>
        <v>43362</v>
      </c>
      <c r="J41" s="3">
        <f>_xll.qlRateHelperLatestDate($B41,Trigger)</f>
        <v>43453</v>
      </c>
      <c r="L41" s="68"/>
      <c r="M41" s="163"/>
      <c r="N41" s="68"/>
    </row>
    <row r="42" spans="1:14" x14ac:dyDescent="0.2">
      <c r="A42" s="8" t="b">
        <v>1</v>
      </c>
      <c r="B42" s="134" t="str">
        <f>Futures!J25</f>
        <v>obj_004d2#0009</v>
      </c>
      <c r="C42" s="7" t="str">
        <f>_xll.qlRateHelperQuoteName(B42)</f>
        <v>GBPFUT3MZ8_Quote</v>
      </c>
      <c r="D42" s="16">
        <f>_xll.qlRateHelperQuoteValue($B42,Trigger)</f>
        <v>97.85</v>
      </c>
      <c r="E42" s="6">
        <f>_xll.qlFuturesRateHelperConvexityAdjustment($B42,Trigger)</f>
        <v>0</v>
      </c>
      <c r="F42" s="69" t="b">
        <v>1</v>
      </c>
      <c r="G42" s="5">
        <v>30</v>
      </c>
      <c r="H42" s="5">
        <v>1</v>
      </c>
      <c r="I42" s="4">
        <f>_xll.qlRateHelperEarliestDate($B42,Trigger)</f>
        <v>43453</v>
      </c>
      <c r="J42" s="3">
        <f>_xll.qlRateHelperLatestDate($B42,Trigger)</f>
        <v>43543</v>
      </c>
      <c r="L42" s="68"/>
      <c r="M42" s="163"/>
      <c r="N42" s="68"/>
    </row>
    <row r="43" spans="1:14" x14ac:dyDescent="0.2">
      <c r="A43" s="8" t="b">
        <v>1</v>
      </c>
      <c r="B43" s="134" t="str">
        <f>Futures!J26</f>
        <v>obj_004d7#0009</v>
      </c>
      <c r="C43" s="7" t="str">
        <f>_xll.qlRateHelperQuoteName(B43)</f>
        <v>GBPFUT3MH9_Quote</v>
      </c>
      <c r="D43" s="16">
        <f>_xll.qlRateHelperQuoteValue($B43,Trigger)</f>
        <v>97.78</v>
      </c>
      <c r="E43" s="6">
        <f>_xll.qlFuturesRateHelperConvexityAdjustment($B43,Trigger)</f>
        <v>0</v>
      </c>
      <c r="F43" s="69" t="b">
        <v>1</v>
      </c>
      <c r="G43" s="5">
        <v>30</v>
      </c>
      <c r="H43" s="5">
        <v>1</v>
      </c>
      <c r="I43" s="4">
        <f>_xll.qlRateHelperEarliestDate($B43,Trigger)</f>
        <v>43544</v>
      </c>
      <c r="J43" s="3">
        <f>_xll.qlRateHelperLatestDate($B43,Trigger)</f>
        <v>43636</v>
      </c>
      <c r="L43" s="68"/>
      <c r="M43" s="163"/>
      <c r="N43" s="68"/>
    </row>
    <row r="44" spans="1:14" x14ac:dyDescent="0.2">
      <c r="A44" s="8" t="b">
        <v>1</v>
      </c>
      <c r="B44" s="134" t="str">
        <f>Futures!J27</f>
        <v>obj_004cf#0009</v>
      </c>
      <c r="C44" s="7" t="str">
        <f>_xll.qlRateHelperQuoteName(B44)</f>
        <v>GBPFUT3MM9_Quote</v>
      </c>
      <c r="D44" s="16">
        <f>_xll.qlRateHelperQuoteValue($B44,Trigger)</f>
        <v>97.72</v>
      </c>
      <c r="E44" s="6">
        <f>_xll.qlFuturesRateHelperConvexityAdjustment($B44,Trigger)</f>
        <v>0</v>
      </c>
      <c r="F44" s="69" t="b">
        <v>1</v>
      </c>
      <c r="G44" s="5">
        <v>30</v>
      </c>
      <c r="H44" s="5">
        <v>1</v>
      </c>
      <c r="I44" s="4">
        <f>_xll.qlRateHelperEarliestDate($B44,Trigger)</f>
        <v>43635</v>
      </c>
      <c r="J44" s="3">
        <f>_xll.qlRateHelperLatestDate($B44,Trigger)</f>
        <v>43727</v>
      </c>
      <c r="L44" s="68"/>
      <c r="M44" s="163"/>
      <c r="N44" s="68"/>
    </row>
    <row r="45" spans="1:14" x14ac:dyDescent="0.2">
      <c r="A45" s="8" t="b">
        <v>1</v>
      </c>
      <c r="B45" s="134" t="str">
        <f>Futures!J28</f>
        <v>obj_004c5#0009</v>
      </c>
      <c r="C45" s="7" t="str">
        <f>_xll.qlRateHelperQuoteName(B45)</f>
        <v>GBPFUT3MU9_Quote</v>
      </c>
      <c r="D45" s="16">
        <f>_xll.qlRateHelperQuoteValue($B45,Trigger)</f>
        <v>97.665000000000006</v>
      </c>
      <c r="E45" s="6">
        <f>_xll.qlFuturesRateHelperConvexityAdjustment($B45,Trigger)</f>
        <v>0</v>
      </c>
      <c r="F45" s="69" t="b">
        <v>1</v>
      </c>
      <c r="G45" s="5">
        <v>30</v>
      </c>
      <c r="H45" s="5">
        <v>1</v>
      </c>
      <c r="I45" s="4">
        <f>_xll.qlRateHelperEarliestDate($B45,Trigger)</f>
        <v>43726</v>
      </c>
      <c r="J45" s="3">
        <f>_xll.qlRateHelperLatestDate($B45,Trigger)</f>
        <v>43817</v>
      </c>
      <c r="L45" s="68"/>
      <c r="M45" s="163"/>
      <c r="N45" s="68"/>
    </row>
    <row r="46" spans="1:14" x14ac:dyDescent="0.2">
      <c r="A46" s="8" t="b">
        <v>1</v>
      </c>
      <c r="B46" s="134" t="str">
        <f>Futures!J29</f>
        <v>obj_004e5#0009</v>
      </c>
      <c r="C46" s="7" t="str">
        <f>_xll.qlRateHelperQuoteName(B46)</f>
        <v>GBPFUT3MZ9_Quote</v>
      </c>
      <c r="D46" s="16">
        <f>_xll.qlRateHelperQuoteValue($B46,Trigger)</f>
        <v>97.61</v>
      </c>
      <c r="E46" s="6">
        <f>_xll.qlFuturesRateHelperConvexityAdjustment($B46,Trigger)</f>
        <v>0</v>
      </c>
      <c r="F46" s="69" t="b">
        <v>1</v>
      </c>
      <c r="G46" s="5">
        <v>30</v>
      </c>
      <c r="H46" s="5">
        <v>1</v>
      </c>
      <c r="I46" s="4">
        <f>_xll.qlRateHelperEarliestDate($B46,Trigger)</f>
        <v>43817</v>
      </c>
      <c r="J46" s="3">
        <f>_xll.qlRateHelperLatestDate($B46,Trigger)</f>
        <v>43908</v>
      </c>
      <c r="L46" s="68"/>
      <c r="M46" s="163"/>
      <c r="N46" s="68"/>
    </row>
    <row r="47" spans="1:14" x14ac:dyDescent="0.2">
      <c r="A47" s="8" t="b">
        <v>1</v>
      </c>
      <c r="B47" s="134" t="str">
        <f>Futures!J30</f>
        <v>obj_004d4#0009</v>
      </c>
      <c r="C47" s="7" t="str">
        <f>_xll.qlRateHelperQuoteName(B47)</f>
        <v>GBPFUT3MH0_Quote</v>
      </c>
      <c r="D47" s="16">
        <f>_xll.qlRateHelperQuoteValue($B47,Trigger)</f>
        <v>97.564999999999998</v>
      </c>
      <c r="E47" s="6">
        <f>_xll.qlFuturesRateHelperConvexityAdjustment($B47,Trigger)</f>
        <v>0</v>
      </c>
      <c r="F47" s="69" t="b">
        <v>1</v>
      </c>
      <c r="G47" s="5">
        <v>30</v>
      </c>
      <c r="H47" s="5">
        <v>1</v>
      </c>
      <c r="I47" s="4">
        <f>_xll.qlRateHelperEarliestDate($B47,Trigger)</f>
        <v>43908</v>
      </c>
      <c r="J47" s="3">
        <f>_xll.qlRateHelperLatestDate($B47,Trigger)</f>
        <v>44000</v>
      </c>
      <c r="L47" s="68"/>
      <c r="M47" s="163"/>
      <c r="N47" s="68"/>
    </row>
    <row r="48" spans="1:14" s="68" customFormat="1" x14ac:dyDescent="0.2">
      <c r="A48" s="8" t="b">
        <v>1</v>
      </c>
      <c r="B48" s="134" t="str">
        <f>Futures!J31</f>
        <v>obj_004e2#0009</v>
      </c>
      <c r="C48" s="7" t="str">
        <f>_xll.qlRateHelperQuoteName(B48)</f>
        <v>GBPFUT3MM0_Quote</v>
      </c>
      <c r="D48" s="16">
        <f>_xll.qlRateHelperQuoteValue($B48,Trigger)</f>
        <v>97.525000000000006</v>
      </c>
      <c r="E48" s="6">
        <f>_xll.qlFuturesRateHelperConvexityAdjustment($B48,Trigger)</f>
        <v>0</v>
      </c>
      <c r="F48" s="69" t="b">
        <v>1</v>
      </c>
      <c r="G48" s="69">
        <v>30</v>
      </c>
      <c r="H48" s="69">
        <v>1</v>
      </c>
      <c r="I48" s="4">
        <f>_xll.qlRateHelperEarliestDate($B48,Trigger)</f>
        <v>43999</v>
      </c>
      <c r="J48" s="3">
        <f>_xll.qlRateHelperLatestDate($B48,Trigger)</f>
        <v>44091</v>
      </c>
      <c r="M48" s="163"/>
    </row>
    <row r="49" spans="1:14" s="68" customFormat="1" x14ac:dyDescent="0.2">
      <c r="A49" s="8" t="b">
        <v>1</v>
      </c>
      <c r="B49" s="134" t="str">
        <f>Futures!J32</f>
        <v>obj_004ca#0009</v>
      </c>
      <c r="C49" s="7" t="str">
        <f>_xll.qlRateHelperQuoteName(B49)</f>
        <v>GBPFUT3MU0_Quote</v>
      </c>
      <c r="D49" s="16">
        <f>_xll.qlRateHelperQuoteValue($B49,Trigger)</f>
        <v>97.490000000000009</v>
      </c>
      <c r="E49" s="6">
        <f>_xll.qlFuturesRateHelperConvexityAdjustment($B49,Trigger)</f>
        <v>0</v>
      </c>
      <c r="F49" s="69" t="b">
        <v>1</v>
      </c>
      <c r="G49" s="69">
        <v>30</v>
      </c>
      <c r="H49" s="69">
        <v>1</v>
      </c>
      <c r="I49" s="4">
        <f>_xll.qlRateHelperEarliestDate($B49,Trigger)</f>
        <v>44090</v>
      </c>
      <c r="J49" s="3">
        <f>_xll.qlRateHelperLatestDate($B49,Trigger)</f>
        <v>44181</v>
      </c>
      <c r="M49" s="163"/>
    </row>
    <row r="50" spans="1:14" s="68" customFormat="1" x14ac:dyDescent="0.2">
      <c r="A50" s="8" t="b">
        <v>1</v>
      </c>
      <c r="B50" s="134" t="str">
        <f>Futures!J33</f>
        <v>obj_004da#0009</v>
      </c>
      <c r="C50" s="7" t="str">
        <f>_xll.qlRateHelperQuoteName(B50)</f>
        <v>GBPFUT3MZ0_Quote</v>
      </c>
      <c r="D50" s="16" t="e">
        <f>_xll.qlRateHelperQuoteValue($B50,Trigger)</f>
        <v>#NUM!</v>
      </c>
      <c r="E50" s="6">
        <f>_xll.qlFuturesRateHelperConvexityAdjustment($B50,Trigger)</f>
        <v>0</v>
      </c>
      <c r="F50" s="69" t="b">
        <v>1</v>
      </c>
      <c r="G50" s="69">
        <v>30</v>
      </c>
      <c r="H50" s="69">
        <v>1</v>
      </c>
      <c r="I50" s="4">
        <f>_xll.qlRateHelperEarliestDate($B50,Trigger)</f>
        <v>44181</v>
      </c>
      <c r="J50" s="3">
        <f>_xll.qlRateHelperLatestDate($B50,Trigger)</f>
        <v>44271</v>
      </c>
      <c r="M50" s="163"/>
    </row>
    <row r="51" spans="1:14" s="68" customFormat="1" x14ac:dyDescent="0.2">
      <c r="A51" s="8" t="b">
        <v>1</v>
      </c>
      <c r="B51" s="134" t="str">
        <f>Futures!J34</f>
        <v>obj_004d6#0009</v>
      </c>
      <c r="C51" s="7" t="str">
        <f>_xll.qlRateHelperQuoteName(B51)</f>
        <v>GBPFUT3MH1_Quote</v>
      </c>
      <c r="D51" s="16" t="e">
        <f>_xll.qlRateHelperQuoteValue($B51,Trigger)</f>
        <v>#NUM!</v>
      </c>
      <c r="E51" s="6">
        <f>_xll.qlFuturesRateHelperConvexityAdjustment($B51,Trigger)</f>
        <v>0</v>
      </c>
      <c r="F51" s="69" t="b">
        <v>1</v>
      </c>
      <c r="G51" s="69">
        <v>30</v>
      </c>
      <c r="H51" s="69">
        <v>1</v>
      </c>
      <c r="I51" s="4">
        <f>_xll.qlRateHelperEarliestDate($B51,Trigger)</f>
        <v>44272</v>
      </c>
      <c r="J51" s="3">
        <f>_xll.qlRateHelperLatestDate($B51,Trigger)</f>
        <v>44364</v>
      </c>
      <c r="M51" s="163"/>
    </row>
    <row r="52" spans="1:14" s="68" customFormat="1" x14ac:dyDescent="0.2">
      <c r="A52" s="8" t="b">
        <v>1</v>
      </c>
      <c r="B52" s="134" t="str">
        <f>Futures!J35</f>
        <v>obj_004ce#0009</v>
      </c>
      <c r="C52" s="7" t="str">
        <f>_xll.qlRateHelperQuoteName(B52)</f>
        <v>GBPFUT3MM1_Quote</v>
      </c>
      <c r="D52" s="16" t="e">
        <f>_xll.qlRateHelperQuoteValue($B52,Trigger)</f>
        <v>#NUM!</v>
      </c>
      <c r="E52" s="6">
        <f>_xll.qlFuturesRateHelperConvexityAdjustment($B52,Trigger)</f>
        <v>0</v>
      </c>
      <c r="F52" s="69" t="b">
        <v>1</v>
      </c>
      <c r="G52" s="69">
        <v>30</v>
      </c>
      <c r="H52" s="69">
        <v>1</v>
      </c>
      <c r="I52" s="4">
        <f>_xll.qlRateHelperEarliestDate($B52,Trigger)</f>
        <v>44363</v>
      </c>
      <c r="J52" s="3">
        <f>_xll.qlRateHelperLatestDate($B52,Trigger)</f>
        <v>44455</v>
      </c>
      <c r="M52" s="163"/>
    </row>
    <row r="53" spans="1:14" s="68" customFormat="1" x14ac:dyDescent="0.2">
      <c r="A53" s="8" t="b">
        <v>1</v>
      </c>
      <c r="B53" s="134" t="str">
        <f>Futures!J36</f>
        <v>obj_004c4#0009</v>
      </c>
      <c r="C53" s="7" t="str">
        <f>_xll.qlRateHelperQuoteName(B53)</f>
        <v>GBPFUT3MU1_Quote</v>
      </c>
      <c r="D53" s="16" t="e">
        <f>_xll.qlRateHelperQuoteValue($B53,Trigger)</f>
        <v>#NUM!</v>
      </c>
      <c r="E53" s="6">
        <f>_xll.qlFuturesRateHelperConvexityAdjustment($B53,Trigger)</f>
        <v>0</v>
      </c>
      <c r="F53" s="69" t="b">
        <v>1</v>
      </c>
      <c r="G53" s="69">
        <v>30</v>
      </c>
      <c r="H53" s="69">
        <v>1</v>
      </c>
      <c r="I53" s="4">
        <f>_xll.qlRateHelperEarliestDate($B53,Trigger)</f>
        <v>44454</v>
      </c>
      <c r="J53" s="3">
        <f>_xll.qlRateHelperLatestDate($B53,Trigger)</f>
        <v>44545</v>
      </c>
      <c r="M53" s="163"/>
    </row>
    <row r="54" spans="1:14" s="68" customFormat="1" x14ac:dyDescent="0.2">
      <c r="A54" s="8" t="b">
        <v>1</v>
      </c>
      <c r="B54" s="134" t="str">
        <f>Futures!J37</f>
        <v>obj_004e4#0009</v>
      </c>
      <c r="C54" s="7" t="str">
        <f>_xll.qlRateHelperQuoteName(B54)</f>
        <v>GBPFUT3MZ1_Quote</v>
      </c>
      <c r="D54" s="16" t="e">
        <f>_xll.qlRateHelperQuoteValue($B54,Trigger)</f>
        <v>#NUM!</v>
      </c>
      <c r="E54" s="6">
        <f>_xll.qlFuturesRateHelperConvexityAdjustment($B54,Trigger)</f>
        <v>0</v>
      </c>
      <c r="F54" s="69" t="b">
        <v>1</v>
      </c>
      <c r="G54" s="69">
        <v>30</v>
      </c>
      <c r="H54" s="69">
        <v>1</v>
      </c>
      <c r="I54" s="4">
        <f>_xll.qlRateHelperEarliestDate($B54,Trigger)</f>
        <v>44545</v>
      </c>
      <c r="J54" s="3">
        <f>_xll.qlRateHelperLatestDate($B54,Trigger)</f>
        <v>44635</v>
      </c>
      <c r="M54" s="163"/>
    </row>
    <row r="55" spans="1:14" s="68" customFormat="1" x14ac:dyDescent="0.2">
      <c r="A55" s="8" t="b">
        <v>1</v>
      </c>
      <c r="B55" s="134" t="str">
        <f>Futures!J38</f>
        <v>obj_004eb#0009</v>
      </c>
      <c r="C55" s="7" t="str">
        <f>_xll.qlRateHelperQuoteName(B55)</f>
        <v>GBPFUT3MH2_Quote</v>
      </c>
      <c r="D55" s="16" t="e">
        <f>_xll.qlRateHelperQuoteValue($B55,Trigger)</f>
        <v>#NUM!</v>
      </c>
      <c r="E55" s="6">
        <f>_xll.qlFuturesRateHelperConvexityAdjustment($B55,Trigger)</f>
        <v>0</v>
      </c>
      <c r="F55" s="69" t="b">
        <v>1</v>
      </c>
      <c r="G55" s="69">
        <v>30</v>
      </c>
      <c r="H55" s="69">
        <v>1</v>
      </c>
      <c r="I55" s="4">
        <f>_xll.qlRateHelperEarliestDate($B55,Trigger)</f>
        <v>44636</v>
      </c>
      <c r="J55" s="3">
        <f>_xll.qlRateHelperLatestDate($B55,Trigger)</f>
        <v>44728</v>
      </c>
      <c r="M55" s="163"/>
    </row>
    <row r="56" spans="1:14" s="68" customFormat="1" x14ac:dyDescent="0.2">
      <c r="A56" s="8" t="b">
        <v>1</v>
      </c>
      <c r="B56" s="134" t="str">
        <f>Futures!J39</f>
        <v>obj_004e1#0009</v>
      </c>
      <c r="C56" s="7" t="str">
        <f>_xll.qlRateHelperQuoteName(B56)</f>
        <v>GBPFUT3MM2_Quote</v>
      </c>
      <c r="D56" s="16" t="e">
        <f>_xll.qlRateHelperQuoteValue($B56,Trigger)</f>
        <v>#NUM!</v>
      </c>
      <c r="E56" s="6">
        <f>_xll.qlFuturesRateHelperConvexityAdjustment($B56,Trigger)</f>
        <v>0</v>
      </c>
      <c r="F56" s="69" t="b">
        <v>1</v>
      </c>
      <c r="G56" s="69">
        <v>30</v>
      </c>
      <c r="H56" s="69">
        <v>1</v>
      </c>
      <c r="I56" s="4">
        <f>_xll.qlRateHelperEarliestDate($B56,Trigger)</f>
        <v>44727</v>
      </c>
      <c r="J56" s="3">
        <f>_xll.qlRateHelperLatestDate($B56,Trigger)</f>
        <v>44819</v>
      </c>
      <c r="M56" s="163"/>
    </row>
    <row r="57" spans="1:14" s="68" customFormat="1" x14ac:dyDescent="0.2">
      <c r="A57" s="8" t="b">
        <v>1</v>
      </c>
      <c r="B57" s="134" t="str">
        <f>Futures!J40</f>
        <v>obj_004df#0009</v>
      </c>
      <c r="C57" s="7" t="str">
        <f>_xll.qlRateHelperQuoteName(B57)</f>
        <v>GBPFUT3MU2_Quote</v>
      </c>
      <c r="D57" s="16" t="e">
        <f>_xll.qlRateHelperQuoteValue($B57,Trigger)</f>
        <v>#NUM!</v>
      </c>
      <c r="E57" s="6">
        <f>_xll.qlFuturesRateHelperConvexityAdjustment($B57,Trigger)</f>
        <v>0</v>
      </c>
      <c r="F57" s="69" t="b">
        <v>1</v>
      </c>
      <c r="G57" s="69">
        <v>30</v>
      </c>
      <c r="H57" s="69">
        <v>1</v>
      </c>
      <c r="I57" s="4">
        <f>_xll.qlRateHelperEarliestDate($B57,Trigger)</f>
        <v>44825</v>
      </c>
      <c r="J57" s="3">
        <f>_xll.qlRateHelperLatestDate($B57,Trigger)</f>
        <v>44916</v>
      </c>
      <c r="M57" s="163"/>
    </row>
    <row r="58" spans="1:14" s="68" customFormat="1" x14ac:dyDescent="0.2">
      <c r="A58" s="8" t="b">
        <v>1</v>
      </c>
      <c r="B58" s="134" t="str">
        <f>Futures!J41</f>
        <v>obj_004dd#0009</v>
      </c>
      <c r="C58" s="7" t="str">
        <f>_xll.qlRateHelperQuoteName(B58)</f>
        <v>GBPFUT3MZ2_Quote</v>
      </c>
      <c r="D58" s="16" t="e">
        <f>_xll.qlRateHelperQuoteValue($B58,Trigger)</f>
        <v>#NUM!</v>
      </c>
      <c r="E58" s="6">
        <f>_xll.qlFuturesRateHelperConvexityAdjustment($B58,Trigger)</f>
        <v>0</v>
      </c>
      <c r="F58" s="69" t="b">
        <v>1</v>
      </c>
      <c r="G58" s="69">
        <v>30</v>
      </c>
      <c r="H58" s="69">
        <v>1</v>
      </c>
      <c r="I58" s="4">
        <f>_xll.qlRateHelperEarliestDate($B58,Trigger)</f>
        <v>44916</v>
      </c>
      <c r="J58" s="3">
        <f>_xll.qlRateHelperLatestDate($B58,Trigger)</f>
        <v>45006</v>
      </c>
      <c r="M58" s="163"/>
    </row>
    <row r="59" spans="1:14" s="68" customFormat="1" x14ac:dyDescent="0.2">
      <c r="A59" s="8" t="b">
        <v>1</v>
      </c>
      <c r="B59" s="134" t="str">
        <f>Futures!J42</f>
        <v>obj_004d5#0009</v>
      </c>
      <c r="C59" s="7" t="str">
        <f>_xll.qlRateHelperQuoteName(B59)</f>
        <v>GBPFUT3MH3_Quote</v>
      </c>
      <c r="D59" s="16" t="e">
        <f>_xll.qlRateHelperQuoteValue($B59,Trigger)</f>
        <v>#NUM!</v>
      </c>
      <c r="E59" s="6">
        <f>_xll.qlFuturesRateHelperConvexityAdjustment($B59,Trigger)</f>
        <v>0</v>
      </c>
      <c r="F59" s="69" t="b">
        <v>1</v>
      </c>
      <c r="G59" s="69">
        <v>30</v>
      </c>
      <c r="H59" s="69">
        <v>1</v>
      </c>
      <c r="I59" s="4">
        <f>_xll.qlRateHelperEarliestDate($B59,Trigger)</f>
        <v>45000</v>
      </c>
      <c r="J59" s="3">
        <f>_xll.qlRateHelperLatestDate($B59,Trigger)</f>
        <v>45092</v>
      </c>
      <c r="M59" s="163"/>
    </row>
    <row r="60" spans="1:14" s="68" customFormat="1" x14ac:dyDescent="0.2">
      <c r="A60" s="8" t="b">
        <v>1</v>
      </c>
      <c r="B60" s="134" t="str">
        <f>Futures!J43</f>
        <v>obj_004cd#0009</v>
      </c>
      <c r="C60" s="7" t="str">
        <f>_xll.qlRateHelperQuoteName(B60)</f>
        <v>GBPFUT3MM3_Quote</v>
      </c>
      <c r="D60" s="16" t="e">
        <f>_xll.qlRateHelperQuoteValue($B60,Trigger)</f>
        <v>#NUM!</v>
      </c>
      <c r="E60" s="6">
        <f>_xll.qlFuturesRateHelperConvexityAdjustment($B60,Trigger)</f>
        <v>0</v>
      </c>
      <c r="F60" s="69" t="b">
        <v>1</v>
      </c>
      <c r="G60" s="69">
        <v>30</v>
      </c>
      <c r="H60" s="69">
        <v>1</v>
      </c>
      <c r="I60" s="4">
        <f>_xll.qlRateHelperEarliestDate($B60,Trigger)</f>
        <v>45098</v>
      </c>
      <c r="J60" s="3">
        <f>_xll.qlRateHelperLatestDate($B60,Trigger)</f>
        <v>45190</v>
      </c>
      <c r="M60" s="163"/>
    </row>
    <row r="61" spans="1:14" x14ac:dyDescent="0.2">
      <c r="A61" s="8" t="b">
        <v>1</v>
      </c>
      <c r="B61" s="134" t="str">
        <f>Futures!J44</f>
        <v>obj_004c3#0009</v>
      </c>
      <c r="C61" s="7" t="str">
        <f>_xll.qlRateHelperQuoteName(B61)</f>
        <v>GBPFUT3MU3_Quote</v>
      </c>
      <c r="D61" s="16" t="e">
        <f>_xll.qlRateHelperQuoteValue($B61,Trigger)</f>
        <v>#NUM!</v>
      </c>
      <c r="E61" s="6">
        <f>_xll.qlFuturesRateHelperConvexityAdjustment($B61,Trigger)</f>
        <v>0</v>
      </c>
      <c r="F61" s="69" t="b">
        <v>1</v>
      </c>
      <c r="G61" s="69">
        <v>30</v>
      </c>
      <c r="H61" s="69">
        <v>1</v>
      </c>
      <c r="I61" s="4">
        <f>_xll.qlRateHelperEarliestDate($B61,Trigger)</f>
        <v>45189</v>
      </c>
      <c r="J61" s="3">
        <f>_xll.qlRateHelperLatestDate($B61,Trigger)</f>
        <v>45280</v>
      </c>
      <c r="L61" s="68"/>
      <c r="M61" s="163"/>
      <c r="N61" s="68"/>
    </row>
    <row r="62" spans="1:14" x14ac:dyDescent="0.2">
      <c r="B62" s="135" t="str">
        <f>Swaps!L5</f>
        <v>obj_004ec#0014</v>
      </c>
      <c r="C62" s="14" t="str">
        <f>_xll.qlRateHelperQuoteName(B62)</f>
        <v>GBPSB6L1Y_Quote</v>
      </c>
      <c r="D62" s="13">
        <f>_xll.qlRateHelperQuoteValue($B62,Trigger)</f>
        <v>7.9299999999999995E-3</v>
      </c>
      <c r="E62" s="13">
        <f>_xll.qlSwapRateHelperSpread($B62,Trigger)</f>
        <v>0</v>
      </c>
      <c r="F62" s="12" t="b">
        <v>0</v>
      </c>
      <c r="G62" s="12">
        <v>50</v>
      </c>
      <c r="H62" s="12">
        <v>1</v>
      </c>
      <c r="I62" s="11">
        <f>_xll.qlRateHelperEarliestDate($B62,Trigger)</f>
        <v>42136</v>
      </c>
      <c r="J62" s="10">
        <f>_xll.qlRateHelperLatestDate($B62,Trigger)</f>
        <v>42502</v>
      </c>
    </row>
    <row r="63" spans="1:14" x14ac:dyDescent="0.2">
      <c r="B63" s="134" t="str">
        <f>Swaps!L6</f>
        <v>obj_0050e#0007</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42136</v>
      </c>
      <c r="J63" s="3">
        <f>_xll.qlRateHelperLatestDate($B63,Trigger)</f>
        <v>42594</v>
      </c>
    </row>
    <row r="64" spans="1:14" x14ac:dyDescent="0.2">
      <c r="B64" s="134" t="str">
        <f>Swaps!L7</f>
        <v>obj_004f2#0007</v>
      </c>
      <c r="C64" s="7" t="str">
        <f>_xll.qlRateHelperQuoteName(B64)</f>
        <v>GBPSB6L18M_Quote</v>
      </c>
      <c r="D64" s="6">
        <f>_xll.qlRateHelperQuoteValue($B64,Trigger)</f>
        <v>9.2299999999999986E-3</v>
      </c>
      <c r="E64" s="6">
        <f>_xll.qlSwapRateHelperSpread($B64,Trigger)</f>
        <v>0</v>
      </c>
      <c r="F64" s="5" t="b">
        <v>0</v>
      </c>
      <c r="G64" s="5">
        <v>50</v>
      </c>
      <c r="H64" s="5">
        <v>1</v>
      </c>
      <c r="I64" s="4">
        <f>_xll.qlRateHelperEarliestDate($B64,Trigger)</f>
        <v>42136</v>
      </c>
      <c r="J64" s="3">
        <f>_xll.qlRateHelperLatestDate($B64,Trigger)</f>
        <v>42688</v>
      </c>
    </row>
    <row r="65" spans="2:12" x14ac:dyDescent="0.2">
      <c r="B65" s="134" t="str">
        <f>Swaps!L8</f>
        <v>obj_004fa#0007</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42136</v>
      </c>
      <c r="J65" s="3">
        <f>_xll.qlRateHelperLatestDate($B65,Trigger)</f>
        <v>42779</v>
      </c>
    </row>
    <row r="66" spans="2:12" x14ac:dyDescent="0.2">
      <c r="B66" s="134" t="str">
        <f>Swaps!L9</f>
        <v>obj_004f1#0007</v>
      </c>
      <c r="C66" s="7" t="str">
        <f>_xll.qlRateHelperQuoteName(B66)</f>
        <v>GBPSB6L2Y_Quote</v>
      </c>
      <c r="D66" s="6">
        <f>_xll.qlRateHelperQuoteValue($B66,Trigger)</f>
        <v>1.06E-2</v>
      </c>
      <c r="E66" s="6">
        <f>_xll.qlSwapRateHelperSpread($B66,Trigger)</f>
        <v>0</v>
      </c>
      <c r="F66" s="5" t="b">
        <v>0</v>
      </c>
      <c r="G66" s="5">
        <v>50</v>
      </c>
      <c r="H66" s="5">
        <v>1</v>
      </c>
      <c r="I66" s="4">
        <f>_xll.qlRateHelperEarliestDate($B66,Trigger)</f>
        <v>42136</v>
      </c>
      <c r="J66" s="3">
        <f>_xll.qlRateHelperLatestDate($B66,Trigger)</f>
        <v>42867</v>
      </c>
    </row>
    <row r="67" spans="2:12" x14ac:dyDescent="0.2">
      <c r="B67" s="134" t="str">
        <f>Swaps!L10</f>
        <v>obj_0050d#0007</v>
      </c>
      <c r="C67" s="7" t="str">
        <f>_xll.qlRateHelperQuoteName(B67)</f>
        <v>GBPSB6L3Y_Quote</v>
      </c>
      <c r="D67" s="6">
        <f>_xll.qlRateHelperQuoteValue($B67,Trigger)</f>
        <v>1.3079999999999998E-2</v>
      </c>
      <c r="E67" s="6">
        <f>_xll.qlSwapRateHelperSpread($B67,Trigger)</f>
        <v>0</v>
      </c>
      <c r="F67" s="5" t="b">
        <v>1</v>
      </c>
      <c r="G67" s="5">
        <v>50</v>
      </c>
      <c r="H67" s="5">
        <v>1</v>
      </c>
      <c r="I67" s="4">
        <f>_xll.qlRateHelperEarliestDate($B67,Trigger)</f>
        <v>42136</v>
      </c>
      <c r="J67" s="3">
        <f>_xll.qlRateHelperLatestDate($B67,Trigger)</f>
        <v>43234</v>
      </c>
    </row>
    <row r="68" spans="2:12" x14ac:dyDescent="0.2">
      <c r="B68" s="134" t="str">
        <f>Swaps!L11</f>
        <v>obj_004f5#0007</v>
      </c>
      <c r="C68" s="7" t="str">
        <f>_xll.qlRateHelperQuoteName(B68)</f>
        <v>GBPSB6L4Y_Quote</v>
      </c>
      <c r="D68" s="6">
        <f>_xll.qlRateHelperQuoteValue($B68,Trigger)</f>
        <v>1.5110000000000002E-2</v>
      </c>
      <c r="E68" s="6">
        <f>_xll.qlSwapRateHelperSpread($B68,Trigger)</f>
        <v>0</v>
      </c>
      <c r="F68" s="5" t="b">
        <v>1</v>
      </c>
      <c r="G68" s="5">
        <v>50</v>
      </c>
      <c r="H68" s="5">
        <v>1</v>
      </c>
      <c r="I68" s="4">
        <f>_xll.qlRateHelperEarliestDate($B68,Trigger)</f>
        <v>42136</v>
      </c>
      <c r="J68" s="3">
        <f>_xll.qlRateHelperLatestDate($B68,Trigger)</f>
        <v>43598</v>
      </c>
    </row>
    <row r="69" spans="2:12" x14ac:dyDescent="0.2">
      <c r="B69" s="134" t="str">
        <f>Swaps!L12</f>
        <v>obj_00507#0007</v>
      </c>
      <c r="C69" s="7" t="str">
        <f>_xll.qlRateHelperQuoteName(B69)</f>
        <v>GBPSB6L5Y_Quote</v>
      </c>
      <c r="D69" s="6">
        <f>_xll.qlRateHelperQuoteValue($B69,Trigger)</f>
        <v>1.6730000000000002E-2</v>
      </c>
      <c r="E69" s="6">
        <f>_xll.qlSwapRateHelperSpread($B69,Trigger)</f>
        <v>0</v>
      </c>
      <c r="F69" s="5" t="b">
        <v>1</v>
      </c>
      <c r="G69" s="5">
        <v>50</v>
      </c>
      <c r="H69" s="5">
        <v>1</v>
      </c>
      <c r="I69" s="4">
        <f>_xll.qlRateHelperEarliestDate($B69,Trigger)</f>
        <v>42136</v>
      </c>
      <c r="J69" s="3">
        <f>_xll.qlRateHelperLatestDate($B69,Trigger)</f>
        <v>43963</v>
      </c>
    </row>
    <row r="70" spans="2:12" x14ac:dyDescent="0.2">
      <c r="B70" s="134" t="str">
        <f>Swaps!L13</f>
        <v>obj_0050f#0007</v>
      </c>
      <c r="C70" s="7" t="str">
        <f>_xll.qlRateHelperQuoteName(B70)</f>
        <v>GBPSB6L6Y_Quote</v>
      </c>
      <c r="D70" s="6">
        <f>_xll.qlRateHelperQuoteValue($B70,Trigger)</f>
        <v>1.797E-2</v>
      </c>
      <c r="E70" s="6">
        <f>_xll.qlSwapRateHelperSpread($B70,Trigger)</f>
        <v>0</v>
      </c>
      <c r="F70" s="5" t="b">
        <v>1</v>
      </c>
      <c r="G70" s="5">
        <v>50</v>
      </c>
      <c r="H70" s="5">
        <v>1</v>
      </c>
      <c r="I70" s="4">
        <f>_xll.qlRateHelperEarliestDate($B70,Trigger)</f>
        <v>42136</v>
      </c>
      <c r="J70" s="3">
        <f>_xll.qlRateHelperLatestDate($B70,Trigger)</f>
        <v>44328</v>
      </c>
    </row>
    <row r="71" spans="2:12" x14ac:dyDescent="0.2">
      <c r="B71" s="134" t="str">
        <f>Swaps!L14</f>
        <v>obj_004f3#0007</v>
      </c>
      <c r="C71" s="7" t="str">
        <f>_xll.qlRateHelperQuoteName(B71)</f>
        <v>GBPSB6L7Y_Quote</v>
      </c>
      <c r="D71" s="6">
        <f>_xll.qlRateHelperQuoteValue($B71,Trigger)</f>
        <v>1.9E-2</v>
      </c>
      <c r="E71" s="6">
        <f>_xll.qlSwapRateHelperSpread($B71,Trigger)</f>
        <v>0</v>
      </c>
      <c r="F71" s="5" t="b">
        <v>1</v>
      </c>
      <c r="G71" s="5">
        <v>50</v>
      </c>
      <c r="H71" s="5">
        <v>1</v>
      </c>
      <c r="I71" s="4">
        <f>_xll.qlRateHelperEarliestDate($B71,Trigger)</f>
        <v>42136</v>
      </c>
      <c r="J71" s="3">
        <f>_xll.qlRateHelperLatestDate($B71,Trigger)</f>
        <v>44693</v>
      </c>
      <c r="L71" s="9"/>
    </row>
    <row r="72" spans="2:12" x14ac:dyDescent="0.2">
      <c r="B72" s="134" t="str">
        <f>Swaps!L15</f>
        <v>obj_00500#0007</v>
      </c>
      <c r="C72" s="7" t="str">
        <f>_xll.qlRateHelperQuoteName(B72)</f>
        <v>GBPSB6L8Y_Quote</v>
      </c>
      <c r="D72" s="6">
        <f>_xll.qlRateHelperQuoteValue($B72,Trigger)</f>
        <v>1.9820000000000001E-2</v>
      </c>
      <c r="E72" s="6">
        <f>_xll.qlSwapRateHelperSpread($B72,Trigger)</f>
        <v>0</v>
      </c>
      <c r="F72" s="5" t="b">
        <v>1</v>
      </c>
      <c r="G72" s="5">
        <v>50</v>
      </c>
      <c r="H72" s="5">
        <v>1</v>
      </c>
      <c r="I72" s="4">
        <f>_xll.qlRateHelperEarliestDate($B72,Trigger)</f>
        <v>42136</v>
      </c>
      <c r="J72" s="3">
        <f>_xll.qlRateHelperLatestDate($B72,Trigger)</f>
        <v>45058</v>
      </c>
      <c r="L72" s="9"/>
    </row>
    <row r="73" spans="2:12" x14ac:dyDescent="0.2">
      <c r="B73" s="134" t="str">
        <f>Swaps!L16</f>
        <v>obj_004f9#0007</v>
      </c>
      <c r="C73" s="7" t="str">
        <f>_xll.qlRateHelperQuoteName(B73)</f>
        <v>GBPSB6L9Y_Quote</v>
      </c>
      <c r="D73" s="6">
        <f>_xll.qlRateHelperQuoteValue($B73,Trigger)</f>
        <v>2.0499999999999997E-2</v>
      </c>
      <c r="E73" s="6">
        <f>_xll.qlSwapRateHelperSpread($B73,Trigger)</f>
        <v>0</v>
      </c>
      <c r="F73" s="5" t="b">
        <v>1</v>
      </c>
      <c r="G73" s="5">
        <v>50</v>
      </c>
      <c r="H73" s="5">
        <v>1</v>
      </c>
      <c r="I73" s="4">
        <f>_xll.qlRateHelperEarliestDate($B73,Trigger)</f>
        <v>42136</v>
      </c>
      <c r="J73" s="3">
        <f>_xll.qlRateHelperLatestDate($B73,Trigger)</f>
        <v>45425</v>
      </c>
      <c r="L73" s="9"/>
    </row>
    <row r="74" spans="2:12" x14ac:dyDescent="0.2">
      <c r="B74" s="134" t="str">
        <f>Swaps!L17</f>
        <v>obj_004f0#0007</v>
      </c>
      <c r="C74" s="7" t="str">
        <f>_xll.qlRateHelperQuoteName(B74)</f>
        <v>GBPSB6L10Y_Quote</v>
      </c>
      <c r="D74" s="6">
        <f>_xll.qlRateHelperQuoteValue($B74,Trigger)</f>
        <v>2.1080000000000002E-2</v>
      </c>
      <c r="E74" s="6">
        <f>_xll.qlSwapRateHelperSpread($B74,Trigger)</f>
        <v>0</v>
      </c>
      <c r="F74" s="5" t="b">
        <v>1</v>
      </c>
      <c r="G74" s="5">
        <v>50</v>
      </c>
      <c r="H74" s="5">
        <v>1</v>
      </c>
      <c r="I74" s="4">
        <f>_xll.qlRateHelperEarliestDate($B74,Trigger)</f>
        <v>42136</v>
      </c>
      <c r="J74" s="3">
        <f>_xll.qlRateHelperLatestDate($B74,Trigger)</f>
        <v>45789</v>
      </c>
      <c r="L74" s="9"/>
    </row>
    <row r="75" spans="2:12" x14ac:dyDescent="0.2">
      <c r="B75" s="134" t="str">
        <f>Swaps!L18</f>
        <v>obj_0050c#0007</v>
      </c>
      <c r="C75" s="7" t="str">
        <f>_xll.qlRateHelperQuoteName(B75)</f>
        <v>GBPSB6L11Y_Quote</v>
      </c>
      <c r="D75" s="6">
        <f>_xll.qlRateHelperQuoteValue($B75,Trigger)</f>
        <v>2.1550000000000003E-2</v>
      </c>
      <c r="E75" s="6">
        <f>_xll.qlSwapRateHelperSpread($B75,Trigger)</f>
        <v>0</v>
      </c>
      <c r="F75" s="5" t="b">
        <v>0</v>
      </c>
      <c r="G75" s="5">
        <v>50</v>
      </c>
      <c r="H75" s="5">
        <v>1</v>
      </c>
      <c r="I75" s="4">
        <f>_xll.qlRateHelperEarliestDate($B75,Trigger)</f>
        <v>42136</v>
      </c>
      <c r="J75" s="3">
        <f>_xll.qlRateHelperLatestDate($B75,Trigger)</f>
        <v>46154</v>
      </c>
      <c r="L75" s="9"/>
    </row>
    <row r="76" spans="2:12" x14ac:dyDescent="0.2">
      <c r="B76" s="134" t="str">
        <f>Swaps!L19</f>
        <v>obj_00509#0007</v>
      </c>
      <c r="C76" s="7" t="str">
        <f>_xll.qlRateHelperQuoteName(B76)</f>
        <v>GBPSB6L12Y_Quote</v>
      </c>
      <c r="D76" s="6">
        <f>_xll.qlRateHelperQuoteValue($B76,Trigger)</f>
        <v>2.197E-2</v>
      </c>
      <c r="E76" s="6">
        <f>_xll.qlSwapRateHelperSpread($B76,Trigger)</f>
        <v>0</v>
      </c>
      <c r="F76" s="5" t="b">
        <v>1</v>
      </c>
      <c r="G76" s="5">
        <v>50</v>
      </c>
      <c r="H76" s="5">
        <v>1</v>
      </c>
      <c r="I76" s="4">
        <f>_xll.qlRateHelperEarliestDate($B76,Trigger)</f>
        <v>42136</v>
      </c>
      <c r="J76" s="3">
        <f>_xll.qlRateHelperLatestDate($B76,Trigger)</f>
        <v>46519</v>
      </c>
      <c r="L76" s="9"/>
    </row>
    <row r="77" spans="2:12" x14ac:dyDescent="0.2">
      <c r="B77" s="134" t="str">
        <f>Swaps!L20</f>
        <v>obj_00503#0007</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42136</v>
      </c>
      <c r="J77" s="3">
        <f>_xll.qlRateHelperLatestDate($B77,Trigger)</f>
        <v>46885</v>
      </c>
      <c r="L77" s="9"/>
    </row>
    <row r="78" spans="2:12" x14ac:dyDescent="0.2">
      <c r="B78" s="134" t="str">
        <f>Swaps!L21</f>
        <v>obj_004f4#0007</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42136</v>
      </c>
      <c r="J78" s="3">
        <f>_xll.qlRateHelperLatestDate($B78,Trigger)</f>
        <v>47252</v>
      </c>
      <c r="L78" s="9"/>
    </row>
    <row r="79" spans="2:12" x14ac:dyDescent="0.2">
      <c r="B79" s="134" t="str">
        <f>Swaps!L22</f>
        <v>obj_004fb#0007</v>
      </c>
      <c r="C79" s="7" t="str">
        <f>_xll.qlRateHelperQuoteName(B79)</f>
        <v>GBPSB6L15Y_Quote</v>
      </c>
      <c r="D79" s="6">
        <f>_xll.qlRateHelperQuoteValue($B79,Trigger)</f>
        <v>2.2860000000000002E-2</v>
      </c>
      <c r="E79" s="6">
        <f>_xll.qlSwapRateHelperSpread($B79,Trigger)</f>
        <v>0</v>
      </c>
      <c r="F79" s="5" t="b">
        <v>1</v>
      </c>
      <c r="G79" s="5">
        <v>50</v>
      </c>
      <c r="H79" s="5">
        <v>1</v>
      </c>
      <c r="I79" s="4">
        <f>_xll.qlRateHelperEarliestDate($B79,Trigger)</f>
        <v>42136</v>
      </c>
      <c r="J79" s="3">
        <f>_xll.qlRateHelperLatestDate($B79,Trigger)</f>
        <v>47616</v>
      </c>
      <c r="L79" s="9"/>
    </row>
    <row r="80" spans="2:12" x14ac:dyDescent="0.2">
      <c r="B80" s="134" t="str">
        <f>Swaps!L23</f>
        <v>obj_004ff#0007</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42136</v>
      </c>
      <c r="J80" s="3">
        <f>_xll.qlRateHelperLatestDate($B80,Trigger)</f>
        <v>47980</v>
      </c>
      <c r="L80" s="9"/>
    </row>
    <row r="81" spans="2:12" x14ac:dyDescent="0.2">
      <c r="B81" s="134" t="str">
        <f>Swaps!L24</f>
        <v>obj_004f8#0007</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42136</v>
      </c>
      <c r="J81" s="3">
        <f>_xll.qlRateHelperLatestDate($B81,Trigger)</f>
        <v>48346</v>
      </c>
      <c r="L81" s="9"/>
    </row>
    <row r="82" spans="2:12" x14ac:dyDescent="0.2">
      <c r="B82" s="134" t="str">
        <f>Swaps!L25</f>
        <v>obj_004ef#0007</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42136</v>
      </c>
      <c r="J82" s="3">
        <f>_xll.qlRateHelperLatestDate($B82,Trigger)</f>
        <v>48711</v>
      </c>
      <c r="L82" s="9"/>
    </row>
    <row r="83" spans="2:12" x14ac:dyDescent="0.2">
      <c r="B83" s="134" t="str">
        <f>Swaps!L26</f>
        <v>obj_0050b#0007</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42136</v>
      </c>
      <c r="J83" s="3">
        <f>_xll.qlRateHelperLatestDate($B83,Trigger)</f>
        <v>49076</v>
      </c>
      <c r="L83" s="9"/>
    </row>
    <row r="84" spans="2:12" x14ac:dyDescent="0.2">
      <c r="B84" s="134" t="str">
        <f>Swaps!L27</f>
        <v>obj_00510#0007</v>
      </c>
      <c r="C84" s="7" t="str">
        <f>_xll.qlRateHelperQuoteName(B84)</f>
        <v>GBPSB6L20Y_Quote</v>
      </c>
      <c r="D84" s="6">
        <f>_xll.qlRateHelperQuoteValue($B84,Trigger)</f>
        <v>2.3550000000000001E-2</v>
      </c>
      <c r="E84" s="6">
        <f>_xll.qlSwapRateHelperSpread($B84,Trigger)</f>
        <v>0</v>
      </c>
      <c r="F84" s="5" t="b">
        <v>1</v>
      </c>
      <c r="G84" s="5">
        <v>50</v>
      </c>
      <c r="H84" s="5">
        <v>1</v>
      </c>
      <c r="I84" s="4">
        <f>_xll.qlRateHelperEarliestDate($B84,Trigger)</f>
        <v>42136</v>
      </c>
      <c r="J84" s="3">
        <f>_xll.qlRateHelperLatestDate($B84,Trigger)</f>
        <v>49443</v>
      </c>
      <c r="L84" s="9"/>
    </row>
    <row r="85" spans="2:12" x14ac:dyDescent="0.2">
      <c r="B85" s="134" t="str">
        <f>Swaps!L28</f>
        <v>obj_004fc#0007</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42136</v>
      </c>
      <c r="J85" s="3">
        <f>_xll.qlRateHelperLatestDate($B85,Trigger)</f>
        <v>49807</v>
      </c>
      <c r="L85" s="9"/>
    </row>
    <row r="86" spans="2:12" x14ac:dyDescent="0.2">
      <c r="B86" s="134" t="str">
        <f>Swaps!L29</f>
        <v>obj_00502#0007</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42136</v>
      </c>
      <c r="J86" s="3">
        <f>_xll.qlRateHelperLatestDate($B86,Trigger)</f>
        <v>50172</v>
      </c>
      <c r="L86" s="9"/>
    </row>
    <row r="87" spans="2:12" x14ac:dyDescent="0.2">
      <c r="B87" s="134" t="str">
        <f>Swaps!L30</f>
        <v>obj_00501#0007</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42136</v>
      </c>
      <c r="J87" s="3">
        <f>_xll.qlRateHelperLatestDate($B87,Trigger)</f>
        <v>50537</v>
      </c>
      <c r="L87" s="9"/>
    </row>
    <row r="88" spans="2:12" x14ac:dyDescent="0.2">
      <c r="B88" s="134" t="str">
        <f>Swaps!L31</f>
        <v>obj_004fe#0007</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42136</v>
      </c>
      <c r="J88" s="3">
        <f>_xll.qlRateHelperLatestDate($B88,Trigger)</f>
        <v>50902</v>
      </c>
      <c r="L88" s="9"/>
    </row>
    <row r="89" spans="2:12" x14ac:dyDescent="0.2">
      <c r="B89" s="134" t="str">
        <f>Swaps!L32</f>
        <v>obj_004f7#0007</v>
      </c>
      <c r="C89" s="7" t="str">
        <f>_xll.qlRateHelperQuoteName(B89)</f>
        <v>GBPSB6L25Y_Quote</v>
      </c>
      <c r="D89" s="6">
        <f>_xll.qlRateHelperQuoteValue($B89,Trigger)</f>
        <v>2.3709999999999998E-2</v>
      </c>
      <c r="E89" s="6">
        <f>_xll.qlSwapRateHelperSpread($B89,Trigger)</f>
        <v>0</v>
      </c>
      <c r="F89" s="5" t="b">
        <v>1</v>
      </c>
      <c r="G89" s="5">
        <v>50</v>
      </c>
      <c r="H89" s="5">
        <v>1</v>
      </c>
      <c r="I89" s="4">
        <f>_xll.qlRateHelperEarliestDate($B89,Trigger)</f>
        <v>42136</v>
      </c>
      <c r="J89" s="3">
        <f>_xll.qlRateHelperLatestDate($B89,Trigger)</f>
        <v>51270</v>
      </c>
      <c r="L89" s="9"/>
    </row>
    <row r="90" spans="2:12" x14ac:dyDescent="0.2">
      <c r="B90" s="134" t="str">
        <f>Swaps!L33</f>
        <v>obj_004ee#0007</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42136</v>
      </c>
      <c r="J90" s="3">
        <f>_xll.qlRateHelperLatestDate($B90,Trigger)</f>
        <v>51634</v>
      </c>
      <c r="L90" s="9"/>
    </row>
    <row r="91" spans="2:12" x14ac:dyDescent="0.2">
      <c r="B91" s="134" t="str">
        <f>Swaps!L34</f>
        <v>obj_0050a#0007</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42136</v>
      </c>
      <c r="J91" s="3">
        <f>_xll.qlRateHelperLatestDate($B91,Trigger)</f>
        <v>51998</v>
      </c>
      <c r="L91" s="9"/>
    </row>
    <row r="92" spans="2:12" x14ac:dyDescent="0.2">
      <c r="B92" s="134" t="str">
        <f>Swaps!L35</f>
        <v>obj_00508#0007</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42136</v>
      </c>
      <c r="J92" s="3">
        <f>_xll.qlRateHelperLatestDate($B92,Trigger)</f>
        <v>52363</v>
      </c>
      <c r="L92" s="9"/>
    </row>
    <row r="93" spans="2:12" x14ac:dyDescent="0.2">
      <c r="B93" s="134" t="str">
        <f>Swaps!L36</f>
        <v>obj_00506#0007</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42136</v>
      </c>
      <c r="J93" s="3">
        <f>_xll.qlRateHelperLatestDate($B93,Trigger)</f>
        <v>52729</v>
      </c>
      <c r="L93" s="9"/>
    </row>
    <row r="94" spans="2:12" x14ac:dyDescent="0.2">
      <c r="B94" s="134" t="str">
        <f>Swaps!L37</f>
        <v>obj_00505#0007</v>
      </c>
      <c r="C94" s="7" t="str">
        <f>_xll.qlRateHelperQuoteName(B94)</f>
        <v>GBPSB6L30Y_Quote</v>
      </c>
      <c r="D94" s="6">
        <f>_xll.qlRateHelperQuoteValue($B94,Trigger)</f>
        <v>2.3730000000000001E-2</v>
      </c>
      <c r="E94" s="6">
        <f>_xll.qlSwapRateHelperSpread($B94,Trigger)</f>
        <v>0</v>
      </c>
      <c r="F94" s="5" t="b">
        <v>1</v>
      </c>
      <c r="G94" s="5">
        <v>50</v>
      </c>
      <c r="H94" s="5">
        <v>1</v>
      </c>
      <c r="I94" s="4">
        <f>_xll.qlRateHelperEarliestDate($B94,Trigger)</f>
        <v>42136</v>
      </c>
      <c r="J94" s="3">
        <f>_xll.qlRateHelperLatestDate($B94,Trigger)</f>
        <v>53094</v>
      </c>
      <c r="L94" s="9"/>
    </row>
    <row r="95" spans="2:12" x14ac:dyDescent="0.2">
      <c r="B95" s="134" t="str">
        <f>Swaps!L38</f>
        <v>obj_00504#0007</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42136</v>
      </c>
      <c r="J95" s="3">
        <f>_xll.qlRateHelperLatestDate($B95,Trigger)</f>
        <v>54920</v>
      </c>
      <c r="L95" s="9"/>
    </row>
    <row r="96" spans="2:12" x14ac:dyDescent="0.2">
      <c r="B96" s="134" t="str">
        <f>Swaps!L39</f>
        <v>obj_004fd#0007</v>
      </c>
      <c r="C96" s="7" t="str">
        <f>_xll.qlRateHelperQuoteName(B96)</f>
        <v>GBPSB6L40Y_Quote</v>
      </c>
      <c r="D96" s="6">
        <f>_xll.qlRateHelperQuoteValue($B96,Trigger)</f>
        <v>2.3559999999999998E-2</v>
      </c>
      <c r="E96" s="6">
        <f>_xll.qlSwapRateHelperSpread($B96,Trigger)</f>
        <v>0</v>
      </c>
      <c r="F96" s="5" t="b">
        <v>1</v>
      </c>
      <c r="G96" s="5">
        <v>50</v>
      </c>
      <c r="H96" s="5">
        <v>1</v>
      </c>
      <c r="I96" s="4">
        <f>_xll.qlRateHelperEarliestDate($B96,Trigger)</f>
        <v>42136</v>
      </c>
      <c r="J96" s="3">
        <f>_xll.qlRateHelperLatestDate($B96,Trigger)</f>
        <v>56746</v>
      </c>
      <c r="L96" s="9"/>
    </row>
    <row r="97" spans="2:12" x14ac:dyDescent="0.2">
      <c r="B97" s="134" t="str">
        <f>Swaps!L40</f>
        <v>obj_004f6#0007</v>
      </c>
      <c r="C97" s="7" t="str">
        <f>_xll.qlRateHelperQuoteName(B97)</f>
        <v>GBPSB6L50Y_Quote</v>
      </c>
      <c r="D97" s="6">
        <f>_xll.qlRateHelperQuoteValue($B97,Trigger)</f>
        <v>2.3279999999999999E-2</v>
      </c>
      <c r="E97" s="6">
        <f>_xll.qlSwapRateHelperSpread($B97,Trigger)</f>
        <v>0</v>
      </c>
      <c r="F97" s="5" t="b">
        <v>1</v>
      </c>
      <c r="G97" s="5">
        <v>50</v>
      </c>
      <c r="H97" s="5">
        <v>1</v>
      </c>
      <c r="I97" s="4">
        <f>_xll.qlRateHelperEarliestDate($B97,Trigger)</f>
        <v>42136</v>
      </c>
      <c r="J97" s="3">
        <f>_xll.qlRateHelperLatestDate($B97,Trigger)</f>
        <v>60399</v>
      </c>
      <c r="L97" s="9"/>
    </row>
    <row r="98" spans="2:12" x14ac:dyDescent="0.2">
      <c r="B98" s="136" t="str">
        <f>Swaps!L41</f>
        <v>obj_004ed#0007</v>
      </c>
      <c r="C98" s="7" t="str">
        <f>_xll.qlRateHelperQuoteName(B98)</f>
        <v>GBPSB6L60Y_Quote</v>
      </c>
      <c r="D98" s="6">
        <f>_xll.qlRateHelperQuoteValue($B98,Trigger)</f>
        <v>2.3349999999999999E-2</v>
      </c>
      <c r="E98" s="6">
        <f>_xll.qlSwapRateHelperSpread($B98,Trigger)</f>
        <v>0</v>
      </c>
      <c r="F98" s="69" t="b">
        <v>1</v>
      </c>
      <c r="G98" s="69">
        <v>50</v>
      </c>
      <c r="H98" s="69">
        <v>1</v>
      </c>
      <c r="I98" s="4">
        <f>_xll.qlRateHelperEarliestDate($B98,Trigger)</f>
        <v>42136</v>
      </c>
      <c r="J98" s="3">
        <f>_xll.qlRateHelperLatestDate($B98,Trigger)</f>
        <v>64052</v>
      </c>
      <c r="L98" s="9"/>
    </row>
    <row r="99" spans="2:12" x14ac:dyDescent="0.2">
      <c r="B99" s="133"/>
      <c r="C99" s="133"/>
      <c r="D99" s="133"/>
      <c r="E99" s="133"/>
      <c r="F99" s="133"/>
      <c r="G99" s="133"/>
      <c r="H99" s="133"/>
      <c r="I99" s="133"/>
      <c r="J99" s="133"/>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topLeftCell="B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73" t="s">
        <v>60</v>
      </c>
      <c r="B1" s="174"/>
      <c r="D1" s="130" t="s">
        <v>59</v>
      </c>
      <c r="E1" s="32" t="s">
        <v>129</v>
      </c>
      <c r="F1" s="31" t="s">
        <v>58</v>
      </c>
      <c r="G1" s="31"/>
      <c r="H1" s="31" t="s">
        <v>45</v>
      </c>
      <c r="I1" s="30" t="s">
        <v>44</v>
      </c>
      <c r="J1" s="24">
        <f t="array" ref="J1:J126">_xll.qlPiecewiseYieldCurveData(YieldCurve)</f>
        <v>4.8124682740494111E-3</v>
      </c>
    </row>
    <row r="2" spans="1:16" x14ac:dyDescent="0.2">
      <c r="A2" s="166" t="s">
        <v>57</v>
      </c>
      <c r="B2" s="167">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obj_00358</v>
      </c>
      <c r="E2" s="25" t="str">
        <f>_xll.qlRateHelperQuoteName(D2)</f>
        <v>GBPOND_Quote</v>
      </c>
      <c r="F2" s="24">
        <f>_xll.qlRateHelperRate($D2)</f>
        <v>4.8124999999999999E-3</v>
      </c>
      <c r="G2" s="24" t="str">
        <f>IF(ISERROR(_xll.qlSwapRateHelperSpread($D2)),IF(ISERROR(_xll.qlFuturesRateHelperConvexityAdjustment($D2)),"--",_xll.qlFuturesRateHelperConvexityAdjustment($D2)),_xll.qlSwapRateHelperSpread($D2))</f>
        <v>--</v>
      </c>
      <c r="H2" s="23">
        <f>_xll.qlRateHelperEarliestDate($D2)</f>
        <v>42136</v>
      </c>
      <c r="I2" s="22">
        <f>_xll.qlRateHelperLatestDate($D2)</f>
        <v>42137</v>
      </c>
      <c r="J2" s="24">
        <v>4.8124682740494111E-3</v>
      </c>
      <c r="M2" s="68"/>
      <c r="N2" s="68"/>
      <c r="O2" s="68"/>
      <c r="P2" s="162"/>
    </row>
    <row r="3" spans="1:16" x14ac:dyDescent="0.2">
      <c r="A3" s="27" t="s">
        <v>56</v>
      </c>
      <c r="B3" s="29">
        <v>0</v>
      </c>
      <c r="D3" s="25" t="str">
        <v>obj_0035b</v>
      </c>
      <c r="E3" s="25" t="str">
        <f>_xll.qlRateHelperQuoteName(D3)</f>
        <v>GBPSND_Mx_Quote</v>
      </c>
      <c r="F3" s="24">
        <f>_xll.qlRateHelperRate($D3)</f>
        <v>4.8550000000000008E-3</v>
      </c>
      <c r="G3" s="24" t="str">
        <f>IF(ISERROR(_xll.qlSwapRateHelperSpread($D3)),IF(ISERROR(_xll.qlFuturesRateHelperConvexityAdjustment($D3)),"--",_xll.qlFuturesRateHelperConvexityAdjustment($D3)),_xll.qlSwapRateHelperSpread($D3))</f>
        <v>--</v>
      </c>
      <c r="H3" s="23">
        <f>_xll.qlRateHelperEarliestDate($D3)</f>
        <v>42137</v>
      </c>
      <c r="I3" s="22">
        <f>_xll.qlRateHelperLatestDate($D3)</f>
        <v>42138</v>
      </c>
      <c r="J3" s="24">
        <v>4.8337179926210404E-3</v>
      </c>
      <c r="M3" s="68"/>
      <c r="N3" s="68"/>
      <c r="O3" s="68"/>
      <c r="P3" s="162"/>
    </row>
    <row r="4" spans="1:16" x14ac:dyDescent="0.2">
      <c r="A4" s="27" t="s">
        <v>55</v>
      </c>
      <c r="B4" s="29">
        <v>5</v>
      </c>
      <c r="D4" s="25" t="str">
        <v>obj_0034a</v>
      </c>
      <c r="E4" s="25" t="str">
        <f>_xll.qlRateHelperQuoteName(D4)</f>
        <v>GBPSWD_Quote</v>
      </c>
      <c r="F4" s="24">
        <f>_xll.qlRateHelperRate($D4)</f>
        <v>4.8550000000000008E-3</v>
      </c>
      <c r="G4" s="24" t="str">
        <f>IF(ISERROR(_xll.qlSwapRateHelperSpread($D4)),IF(ISERROR(_xll.qlFuturesRateHelperConvexityAdjustment($D4)),"--",_xll.qlFuturesRateHelperConvexityAdjustment($D4)),_xll.qlSwapRateHelperSpread($D4))</f>
        <v>--</v>
      </c>
      <c r="H4" s="23">
        <f>_xll.qlRateHelperEarliestDate($D4)</f>
        <v>42136</v>
      </c>
      <c r="I4" s="22">
        <f>_xll.qlRateHelperLatestDate($D4)</f>
        <v>42143</v>
      </c>
      <c r="J4" s="24">
        <v>4.8547739904968683E-3</v>
      </c>
      <c r="M4" s="68"/>
      <c r="N4" s="68"/>
      <c r="O4" s="68"/>
      <c r="P4" s="162"/>
    </row>
    <row r="5" spans="1:16" x14ac:dyDescent="0.2">
      <c r="A5" s="27" t="s">
        <v>54</v>
      </c>
      <c r="B5" s="28" t="s">
        <v>53</v>
      </c>
      <c r="D5" s="25" t="str">
        <v>obj_0035d</v>
      </c>
      <c r="E5" s="25" t="str">
        <f>_xll.qlRateHelperQuoteName(D5)</f>
        <v>GBP2WD_Mx_Quote</v>
      </c>
      <c r="F5" s="24">
        <f>_xll.qlRateHelperRate($D5)</f>
        <v>4.9141640000000004E-3</v>
      </c>
      <c r="G5" s="24" t="str">
        <f>IF(ISERROR(_xll.qlSwapRateHelperSpread($D5)),IF(ISERROR(_xll.qlFuturesRateHelperConvexityAdjustment($D5)),"--",_xll.qlFuturesRateHelperConvexityAdjustment($D5)),_xll.qlSwapRateHelperSpread($D5))</f>
        <v>--</v>
      </c>
      <c r="H5" s="23">
        <f>_xll.qlRateHelperEarliestDate($D5)</f>
        <v>42136</v>
      </c>
      <c r="I5" s="22">
        <f>_xll.qlRateHelperLatestDate($D5)</f>
        <v>42150</v>
      </c>
      <c r="J5" s="24">
        <v>4.9137009265400973E-3</v>
      </c>
      <c r="M5" s="68"/>
      <c r="N5" s="68"/>
      <c r="O5" s="68"/>
      <c r="P5" s="162"/>
    </row>
    <row r="6" spans="1:16" ht="12" thickBot="1" x14ac:dyDescent="0.25">
      <c r="A6" s="168" t="s">
        <v>52</v>
      </c>
      <c r="B6" s="26" t="str">
        <f>_xll.ohRangeRetrieveError(Selected!D2)</f>
        <v/>
      </c>
      <c r="D6" s="25" t="str">
        <v>obj_0034f</v>
      </c>
      <c r="E6" s="25" t="str">
        <f>_xll.qlRateHelperQuoteName(D6)</f>
        <v>GBP1MD_Quote</v>
      </c>
      <c r="F6" s="24">
        <f>_xll.qlRateHelperRate($D6)</f>
        <v>5.0663000000000001E-3</v>
      </c>
      <c r="G6" s="24" t="str">
        <f>IF(ISERROR(_xll.qlSwapRateHelperSpread($D6)),IF(ISERROR(_xll.qlFuturesRateHelperConvexityAdjustment($D6)),"--",_xll.qlFuturesRateHelperConvexityAdjustment($D6)),_xll.qlSwapRateHelperSpread($D6))</f>
        <v>--</v>
      </c>
      <c r="H6" s="23">
        <f>_xll.qlRateHelperEarliestDate($D6)</f>
        <v>42136</v>
      </c>
      <c r="I6" s="22">
        <f>_xll.qlRateHelperLatestDate($D6)</f>
        <v>42167</v>
      </c>
      <c r="J6" s="24">
        <v>5.0652103272813996E-3</v>
      </c>
      <c r="M6" s="68"/>
      <c r="N6" s="68"/>
      <c r="O6" s="68"/>
      <c r="P6" s="162"/>
    </row>
    <row r="7" spans="1:16" x14ac:dyDescent="0.2">
      <c r="A7" s="68"/>
      <c r="B7" s="68"/>
      <c r="D7" s="25" t="str">
        <v>obj_0034d</v>
      </c>
      <c r="E7" s="25" t="str">
        <f>_xll.qlRateHelperQuoteName(D7)</f>
        <v>GBP2MD_Quote</v>
      </c>
      <c r="F7" s="24">
        <f>_xll.qlRateHelperRate($D7)</f>
        <v>5.3737999999999998E-3</v>
      </c>
      <c r="G7" s="24" t="str">
        <f>IF(ISERROR(_xll.qlSwapRateHelperSpread($D7)),IF(ISERROR(_xll.qlFuturesRateHelperConvexityAdjustment($D7)),"--",_xll.qlFuturesRateHelperConvexityAdjustment($D7)),_xll.qlSwapRateHelperSpread($D7))</f>
        <v>--</v>
      </c>
      <c r="H7" s="23">
        <f>_xll.qlRateHelperEarliestDate($D7)</f>
        <v>42136</v>
      </c>
      <c r="I7" s="22">
        <f>_xll.qlRateHelperLatestDate($D7)</f>
        <v>42198</v>
      </c>
      <c r="J7" s="24">
        <v>5.3713488626806255E-3</v>
      </c>
      <c r="M7" s="68"/>
      <c r="N7" s="68"/>
      <c r="O7" s="68"/>
      <c r="P7" s="162"/>
    </row>
    <row r="8" spans="1:16" x14ac:dyDescent="0.2">
      <c r="D8" s="25" t="str">
        <v>obj_00350</v>
      </c>
      <c r="E8" s="25" t="str">
        <f>_xll.qlRateHelperQuoteName(D8)</f>
        <v>GBP3MD_Quote</v>
      </c>
      <c r="F8" s="24">
        <f>_xll.qlRateHelperRate($D8)</f>
        <v>5.6750000000000004E-3</v>
      </c>
      <c r="G8" s="24" t="str">
        <f>IF(ISERROR(_xll.qlSwapRateHelperSpread($D8)),IF(ISERROR(_xll.qlFuturesRateHelperConvexityAdjustment($D8)),"--",_xll.qlFuturesRateHelperConvexityAdjustment($D8)),_xll.qlSwapRateHelperSpread($D8))</f>
        <v>--</v>
      </c>
      <c r="H8" s="23">
        <f>_xll.qlRateHelperEarliestDate($D8)</f>
        <v>42136</v>
      </c>
      <c r="I8" s="22">
        <f>_xll.qlRateHelperLatestDate($D8)</f>
        <v>42228</v>
      </c>
      <c r="J8" s="24">
        <v>5.6709450752758586E-3</v>
      </c>
      <c r="M8" s="68"/>
      <c r="N8" s="68"/>
      <c r="O8" s="68"/>
      <c r="P8" s="162"/>
    </row>
    <row r="9" spans="1:16" x14ac:dyDescent="0.2">
      <c r="D9" s="25" t="str">
        <v>obj_00362</v>
      </c>
      <c r="E9" s="25" t="str">
        <f>_xll.qlRateHelperQuoteName(D9)</f>
        <v>GBP4MD_Mx_Quote</v>
      </c>
      <c r="F9" s="24">
        <f>_xll.qlRateHelperRate($D9)</f>
        <v>6.1305351100000008E-3</v>
      </c>
      <c r="G9" s="24" t="str">
        <f>IF(ISERROR(_xll.qlSwapRateHelperSpread($D9)),IF(ISERROR(_xll.qlFuturesRateHelperConvexityAdjustment($D9)),"--",_xll.qlFuturesRateHelperConvexityAdjustment($D9)),_xll.qlSwapRateHelperSpread($D9))</f>
        <v>--</v>
      </c>
      <c r="H9" s="23">
        <f>_xll.qlRateHelperEarliestDate($D9)</f>
        <v>42136</v>
      </c>
      <c r="I9" s="22">
        <f>_xll.qlRateHelperLatestDate($D9)</f>
        <v>42261</v>
      </c>
      <c r="J9" s="24">
        <v>6.1241085793228194E-3</v>
      </c>
      <c r="M9" s="68"/>
      <c r="N9" s="68"/>
      <c r="O9" s="68"/>
      <c r="P9" s="162"/>
    </row>
    <row r="10" spans="1:16" x14ac:dyDescent="0.2">
      <c r="D10" s="25" t="str">
        <v>obj_0035e</v>
      </c>
      <c r="E10" s="25" t="str">
        <f>_xll.qlRateHelperQuoteName(D10)</f>
        <v>GBP5MD_Mx_Quote</v>
      </c>
      <c r="F10" s="24">
        <f>_xll.qlRateHelperRate($D10)</f>
        <v>6.5713755299999996E-3</v>
      </c>
      <c r="G10" s="24" t="str">
        <f>IF(ISERROR(_xll.qlSwapRateHelperSpread($D10)),IF(ISERROR(_xll.qlFuturesRateHelperConvexityAdjustment($D10)),"--",_xll.qlFuturesRateHelperConvexityAdjustment($D10)),_xll.qlSwapRateHelperSpread($D10))</f>
        <v>--</v>
      </c>
      <c r="H10" s="23">
        <f>_xll.qlRateHelperEarliestDate($D10)</f>
        <v>42136</v>
      </c>
      <c r="I10" s="22">
        <f>_xll.qlRateHelperLatestDate($D10)</f>
        <v>42289</v>
      </c>
      <c r="J10" s="24">
        <v>6.5623414376570106E-3</v>
      </c>
      <c r="M10" s="68"/>
      <c r="N10" s="68"/>
      <c r="O10" s="68"/>
      <c r="P10" s="162"/>
    </row>
    <row r="11" spans="1:16" x14ac:dyDescent="0.2">
      <c r="D11" s="25" t="str">
        <v>obj_00352</v>
      </c>
      <c r="E11" s="25" t="str">
        <f>_xll.qlRateHelperQuoteName(D11)</f>
        <v>GBP6MD_Quote</v>
      </c>
      <c r="F11" s="24">
        <f>_xll.qlRateHelperRate($D11)</f>
        <v>7.0562999999999997E-3</v>
      </c>
      <c r="G11" s="24" t="str">
        <f>IF(ISERROR(_xll.qlSwapRateHelperSpread($D11)),IF(ISERROR(_xll.qlFuturesRateHelperConvexityAdjustment($D11)),"--",_xll.qlFuturesRateHelperConvexityAdjustment($D11)),_xll.qlSwapRateHelperSpread($D11))</f>
        <v>--</v>
      </c>
      <c r="H11" s="23">
        <f>_xll.qlRateHelperEarliestDate($D11)</f>
        <v>42136</v>
      </c>
      <c r="I11" s="22">
        <f>_xll.qlRateHelperLatestDate($D11)</f>
        <v>42320</v>
      </c>
      <c r="J11" s="24">
        <v>7.0437795292084514E-3</v>
      </c>
      <c r="M11" s="68"/>
      <c r="N11" s="68"/>
      <c r="O11" s="68"/>
      <c r="P11" s="162"/>
    </row>
    <row r="12" spans="1:16" x14ac:dyDescent="0.2">
      <c r="D12" s="25" t="str">
        <v>obj_00360</v>
      </c>
      <c r="E12" s="25" t="str">
        <f>_xll.qlRateHelperQuoteName(D12)</f>
        <v>GBP7MD_Mx_Quote</v>
      </c>
      <c r="F12" s="24">
        <f>_xll.qlRateHelperRate($D12)</f>
        <v>7.5148538499999994E-3</v>
      </c>
      <c r="G12" s="24" t="str">
        <f>IF(ISERROR(_xll.qlSwapRateHelperSpread($D12)),IF(ISERROR(_xll.qlFuturesRateHelperConvexityAdjustment($D12)),"--",_xll.qlFuturesRateHelperConvexityAdjustment($D12)),_xll.qlSwapRateHelperSpread($D12))</f>
        <v>--</v>
      </c>
      <c r="H12" s="23">
        <f>_xll.qlRateHelperEarliestDate($D12)</f>
        <v>42136</v>
      </c>
      <c r="I12" s="22">
        <f>_xll.qlRateHelperLatestDate($D12)</f>
        <v>42352</v>
      </c>
      <c r="J12" s="24">
        <v>7.4981933984716595E-3</v>
      </c>
      <c r="M12" s="68"/>
      <c r="N12" s="68"/>
      <c r="O12" s="68"/>
      <c r="P12" s="162"/>
    </row>
    <row r="13" spans="1:16" x14ac:dyDescent="0.2">
      <c r="D13" s="25" t="str">
        <v>obj_00365</v>
      </c>
      <c r="E13" s="25" t="str">
        <f>_xll.qlRateHelperQuoteName(D13)</f>
        <v>GBP_STUB_Quote</v>
      </c>
      <c r="F13" s="24">
        <f>_xll.qlRateHelperRate($D13)</f>
        <v>6.8437174899999998E-3</v>
      </c>
      <c r="G13" s="24" t="str">
        <f>IF(ISERROR(_xll.qlSwapRateHelperSpread($D13)),IF(ISERROR(_xll.qlFuturesRateHelperConvexityAdjustment($D13)),"--",_xll.qlFuturesRateHelperConvexityAdjustment($D13)),_xll.qlSwapRateHelperSpread($D13))</f>
        <v>--</v>
      </c>
      <c r="H13" s="23">
        <f>_xll.qlRateHelperEarliestDate($D13)</f>
        <v>42136</v>
      </c>
      <c r="I13" s="22">
        <f>_xll.qlRateHelperLatestDate($D13)</f>
        <v>42354</v>
      </c>
      <c r="J13" s="24">
        <v>6.8297687061589585E-3</v>
      </c>
      <c r="M13" s="68"/>
      <c r="N13" s="68"/>
      <c r="O13" s="68"/>
      <c r="P13" s="162"/>
    </row>
    <row r="14" spans="1:16" x14ac:dyDescent="0.2">
      <c r="D14" s="25" t="str">
        <v>obj_004d9</v>
      </c>
      <c r="E14" s="25" t="str">
        <f>_xll.qlRateHelperQuoteName(D14)</f>
        <v>GBPFUT3MZ5_Quote</v>
      </c>
      <c r="F14" s="24">
        <f>_xll.qlRateHelperRate($D14)</f>
        <v>7.5089999999999454E-3</v>
      </c>
      <c r="G14" s="24">
        <f>IF(ISERROR(_xll.qlSwapRateHelperSpread($D14)),IF(ISERROR(_xll.qlFuturesRateHelperConvexityAdjustment($D14)),"--",_xll.qlFuturesRateHelperConvexityAdjustment($D14)),_xll.qlSwapRateHelperSpread($D14))</f>
        <v>4.1E-5</v>
      </c>
      <c r="H14" s="23">
        <f>_xll.qlRateHelperEarliestDate($D14)</f>
        <v>42354</v>
      </c>
      <c r="I14" s="22">
        <f>_xll.qlRateHelperLatestDate($D14)</f>
        <v>42445</v>
      </c>
      <c r="J14" s="24">
        <v>7.027733825335284E-3</v>
      </c>
      <c r="M14" s="68"/>
      <c r="N14" s="68"/>
      <c r="O14" s="68"/>
      <c r="P14" s="162"/>
    </row>
    <row r="15" spans="1:16" x14ac:dyDescent="0.2">
      <c r="D15" s="25" t="str">
        <v>obj_004e7</v>
      </c>
      <c r="E15" s="25" t="str">
        <f>_xll.qlRateHelperQuoteName(D15)</f>
        <v>GBPFUT3MH6_Quote</v>
      </c>
      <c r="F15" s="24">
        <f>_xll.qlRateHelperRate($D15)</f>
        <v>8.9300000000000074E-3</v>
      </c>
      <c r="G15" s="24">
        <f>IF(ISERROR(_xll.qlSwapRateHelperSpread($D15)),IF(ISERROR(_xll.qlFuturesRateHelperConvexityAdjustment($D15)),"--",_xll.qlFuturesRateHelperConvexityAdjustment($D15)),_xll.qlSwapRateHelperSpread($D15))</f>
        <v>7.0000000000000007E-5</v>
      </c>
      <c r="H15" s="23">
        <f>_xll.qlRateHelperEarliestDate($D15)</f>
        <v>42445</v>
      </c>
      <c r="I15" s="22">
        <f>_xll.qlRateHelperLatestDate($D15)</f>
        <v>42537</v>
      </c>
      <c r="J15" s="24">
        <v>7.4618616789745911E-3</v>
      </c>
      <c r="M15" s="68"/>
      <c r="N15" s="68"/>
      <c r="O15" s="68"/>
      <c r="P15" s="162"/>
    </row>
    <row r="16" spans="1:16" x14ac:dyDescent="0.2">
      <c r="D16" s="25" t="str">
        <v>obj_004de</v>
      </c>
      <c r="E16" s="25" t="str">
        <f>_xll.qlRateHelperQuoteName(D16)</f>
        <v>GBPFUT3MM6_Quote</v>
      </c>
      <c r="F16" s="24">
        <f>_xll.qlRateHelperRate($D16)</f>
        <v>1.0543999999999937E-2</v>
      </c>
      <c r="G16" s="24">
        <f>IF(ISERROR(_xll.qlSwapRateHelperSpread($D16)),IF(ISERROR(_xll.qlFuturesRateHelperConvexityAdjustment($D16)),"--",_xll.qlFuturesRateHelperConvexityAdjustment($D16)),_xll.qlSwapRateHelperSpread($D16))</f>
        <v>1.06E-4</v>
      </c>
      <c r="H16" s="23">
        <f>_xll.qlRateHelperEarliestDate($D16)</f>
        <v>42536</v>
      </c>
      <c r="I16" s="22">
        <f>_xll.qlRateHelperLatestDate($D16)</f>
        <v>42628</v>
      </c>
      <c r="J16" s="24">
        <v>8.0317447291380142E-3</v>
      </c>
      <c r="M16" s="161"/>
      <c r="N16" s="68"/>
      <c r="O16" s="68"/>
      <c r="P16" s="162"/>
    </row>
    <row r="17" spans="4:16" x14ac:dyDescent="0.2">
      <c r="D17" s="25" t="str">
        <v>obj_004ea</v>
      </c>
      <c r="E17" s="25" t="str">
        <f>_xll.qlRateHelperQuoteName(D17)</f>
        <v>GBPFUT3MU6_Quote</v>
      </c>
      <c r="F17" s="24">
        <f>_xll.qlRateHelperRate($D17)</f>
        <v>1.2097999999999984E-2</v>
      </c>
      <c r="G17" s="24">
        <f>IF(ISERROR(_xll.qlSwapRateHelperSpread($D17)),IF(ISERROR(_xll.qlFuturesRateHelperConvexityAdjustment($D17)),"--",_xll.qlFuturesRateHelperConvexityAdjustment($D17)),_xll.qlSwapRateHelperSpread($D17))</f>
        <v>1.5200000000000001E-4</v>
      </c>
      <c r="H17" s="23">
        <f>_xll.qlRateHelperEarliestDate($D17)</f>
        <v>42634</v>
      </c>
      <c r="I17" s="22">
        <f>_xll.qlRateHelperLatestDate($D17)</f>
        <v>42725</v>
      </c>
      <c r="J17" s="24">
        <v>8.6916784089191984E-3</v>
      </c>
      <c r="M17" s="68"/>
      <c r="N17" s="68"/>
      <c r="O17" s="68"/>
      <c r="P17" s="162"/>
    </row>
    <row r="18" spans="4:16" x14ac:dyDescent="0.2">
      <c r="D18" s="25" t="str">
        <v>obj_004c9</v>
      </c>
      <c r="E18" s="25" t="str">
        <f>_xll.qlRateHelperQuoteName(D18)</f>
        <v>GBPFUT3MZ6_Quote</v>
      </c>
      <c r="F18" s="24">
        <f>_xll.qlRateHelperRate($D18)</f>
        <v>1.3649999999999917E-2</v>
      </c>
      <c r="G18" s="24">
        <f>IF(ISERROR(_xll.qlSwapRateHelperSpread($D18)),IF(ISERROR(_xll.qlFuturesRateHelperConvexityAdjustment($D18)),"--",_xll.qlFuturesRateHelperConvexityAdjustment($D18)),_xll.qlSwapRateHelperSpread($D18))</f>
        <v>2.0000000000000001E-4</v>
      </c>
      <c r="H18" s="23">
        <f>_xll.qlRateHelperEarliestDate($D18)</f>
        <v>42725</v>
      </c>
      <c r="I18" s="22">
        <f>_xll.qlRateHelperLatestDate($D18)</f>
        <v>42815</v>
      </c>
      <c r="J18" s="24">
        <v>9.3458553697451912E-3</v>
      </c>
      <c r="M18" s="161"/>
      <c r="N18" s="68"/>
      <c r="O18" s="68"/>
      <c r="P18" s="162"/>
    </row>
    <row r="19" spans="4:16" x14ac:dyDescent="0.2">
      <c r="D19" s="25" t="str">
        <v>obj_004d8</v>
      </c>
      <c r="E19" s="25" t="str">
        <f>_xll.qlRateHelperQuoteName(D19)</f>
        <v>GBPFUT3MH7_Quote</v>
      </c>
      <c r="F19" s="24">
        <f>_xll.qlRateHelperRate($D19)</f>
        <v>1.4897999999999996E-2</v>
      </c>
      <c r="G19" s="24">
        <f>IF(ISERROR(_xll.qlSwapRateHelperSpread($D19)),IF(ISERROR(_xll.qlFuturesRateHelperConvexityAdjustment($D19)),"--",_xll.qlFuturesRateHelperConvexityAdjustment($D19)),_xll.qlSwapRateHelperSpread($D19))</f>
        <v>2.52E-4</v>
      </c>
      <c r="H19" s="23">
        <f>_xll.qlRateHelperEarliestDate($D19)</f>
        <v>42809</v>
      </c>
      <c r="I19" s="22">
        <f>_xll.qlRateHelperLatestDate($D19)</f>
        <v>42901</v>
      </c>
      <c r="J19" s="24">
        <v>9.9718417514349286E-3</v>
      </c>
      <c r="M19" s="161"/>
      <c r="N19" s="68"/>
      <c r="O19" s="68"/>
      <c r="P19" s="162"/>
    </row>
    <row r="20" spans="4:16" x14ac:dyDescent="0.2">
      <c r="D20" s="25" t="str">
        <v>obj_0050d</v>
      </c>
      <c r="E20" s="25" t="str">
        <f>_xll.qlRateHelperQuoteName(D20)</f>
        <v>GBPSB6L3Y_Quote</v>
      </c>
      <c r="F20" s="24">
        <f>_xll.qlRateHelperRate($D20)</f>
        <v>1.3079999999999998E-2</v>
      </c>
      <c r="G20" s="24">
        <f>IF(ISERROR(_xll.qlSwapRateHelperSpread($D20)),IF(ISERROR(_xll.qlFuturesRateHelperConvexityAdjustment($D20)),"--",_xll.qlFuturesRateHelperConvexityAdjustment($D20)),_xll.qlSwapRateHelperSpread($D20))</f>
        <v>0</v>
      </c>
      <c r="H20" s="23">
        <f>_xll.qlRateHelperEarliestDate($D20)</f>
        <v>42136</v>
      </c>
      <c r="I20" s="22">
        <f>_xll.qlRateHelperLatestDate($D20)</f>
        <v>43234</v>
      </c>
      <c r="J20" s="24">
        <v>1.3095956459039283E-2</v>
      </c>
      <c r="M20" s="161"/>
      <c r="N20" s="68"/>
      <c r="O20" s="68"/>
      <c r="P20" s="162"/>
    </row>
    <row r="21" spans="4:16" x14ac:dyDescent="0.2">
      <c r="D21" s="25" t="str">
        <v>obj_004f5</v>
      </c>
      <c r="E21" s="25" t="str">
        <f>_xll.qlRateHelperQuoteName(D21)</f>
        <v>GBPSB6L4Y_Quote</v>
      </c>
      <c r="F21" s="24">
        <f>_xll.qlRateHelperRate($D21)</f>
        <v>1.5110000000000002E-2</v>
      </c>
      <c r="G21" s="24">
        <f>IF(ISERROR(_xll.qlSwapRateHelperSpread($D21)),IF(ISERROR(_xll.qlFuturesRateHelperConvexityAdjustment($D21)),"--",_xll.qlFuturesRateHelperConvexityAdjustment($D21)),_xll.qlSwapRateHelperSpread($D21))</f>
        <v>0</v>
      </c>
      <c r="H21" s="23">
        <f>_xll.qlRateHelperEarliestDate($D21)</f>
        <v>42136</v>
      </c>
      <c r="I21" s="22">
        <f>_xll.qlRateHelperLatestDate($D21)</f>
        <v>43598</v>
      </c>
      <c r="J21" s="24">
        <v>1.5151917821814999E-2</v>
      </c>
      <c r="M21" s="161"/>
      <c r="N21" s="68"/>
      <c r="O21" s="68"/>
      <c r="P21" s="162"/>
    </row>
    <row r="22" spans="4:16" x14ac:dyDescent="0.2">
      <c r="D22" s="25" t="str">
        <v>obj_00507</v>
      </c>
      <c r="E22" s="25" t="str">
        <f>_xll.qlRateHelperQuoteName(D22)</f>
        <v>GBPSB6L5Y_Quote</v>
      </c>
      <c r="F22" s="24">
        <f>_xll.qlRateHelperRate($D22)</f>
        <v>1.6730000000000002E-2</v>
      </c>
      <c r="G22" s="24">
        <f>IF(ISERROR(_xll.qlSwapRateHelperSpread($D22)),IF(ISERROR(_xll.qlFuturesRateHelperConvexityAdjustment($D22)),"--",_xll.qlFuturesRateHelperConvexityAdjustment($D22)),_xll.qlSwapRateHelperSpread($D22))</f>
        <v>0</v>
      </c>
      <c r="H22" s="23">
        <f>_xll.qlRateHelperEarliestDate($D22)</f>
        <v>42136</v>
      </c>
      <c r="I22" s="22">
        <f>_xll.qlRateHelperLatestDate($D22)</f>
        <v>43963</v>
      </c>
      <c r="J22" s="24">
        <v>1.6804312844307716E-2</v>
      </c>
      <c r="M22" s="68"/>
      <c r="N22" s="68"/>
      <c r="O22" s="68"/>
      <c r="P22" s="162"/>
    </row>
    <row r="23" spans="4:16" x14ac:dyDescent="0.2">
      <c r="D23" s="25" t="str">
        <v>obj_0050f</v>
      </c>
      <c r="E23" s="25" t="str">
        <f>_xll.qlRateHelperQuoteName(D23)</f>
        <v>GBPSB6L6Y_Quote</v>
      </c>
      <c r="F23" s="24">
        <f>_xll.qlRateHelperRate($D23)</f>
        <v>1.797E-2</v>
      </c>
      <c r="G23" s="24">
        <f>IF(ISERROR(_xll.qlSwapRateHelperSpread($D23)),IF(ISERROR(_xll.qlFuturesRateHelperConvexityAdjustment($D23)),"--",_xll.qlFuturesRateHelperConvexityAdjustment($D23)),_xll.qlSwapRateHelperSpread($D23))</f>
        <v>0</v>
      </c>
      <c r="H23" s="23">
        <f>_xll.qlRateHelperEarliestDate($D23)</f>
        <v>42136</v>
      </c>
      <c r="I23" s="22">
        <f>_xll.qlRateHelperLatestDate($D23)</f>
        <v>44328</v>
      </c>
      <c r="J23" s="24">
        <v>1.8076958757301496E-2</v>
      </c>
      <c r="M23" s="161"/>
      <c r="N23" s="68"/>
      <c r="O23" s="68"/>
      <c r="P23" s="162"/>
    </row>
    <row r="24" spans="4:16" x14ac:dyDescent="0.2">
      <c r="D24" s="25" t="str">
        <v>obj_004f3</v>
      </c>
      <c r="E24" s="25" t="str">
        <f>_xll.qlRateHelperQuoteName(D24)</f>
        <v>GBPSB6L7Y_Quote</v>
      </c>
      <c r="F24" s="24">
        <f>_xll.qlRateHelperRate($D24)</f>
        <v>1.9E-2</v>
      </c>
      <c r="G24" s="24">
        <f>IF(ISERROR(_xll.qlSwapRateHelperSpread($D24)),IF(ISERROR(_xll.qlFuturesRateHelperConvexityAdjustment($D24)),"--",_xll.qlFuturesRateHelperConvexityAdjustment($D24)),_xll.qlSwapRateHelperSpread($D24))</f>
        <v>0</v>
      </c>
      <c r="H24" s="23">
        <f>_xll.qlRateHelperEarliestDate($D24)</f>
        <v>42136</v>
      </c>
      <c r="I24" s="22">
        <f>_xll.qlRateHelperLatestDate($D24)</f>
        <v>44693</v>
      </c>
      <c r="J24" s="24">
        <v>1.9142067063610952E-2</v>
      </c>
      <c r="M24" s="68"/>
      <c r="N24" s="68"/>
      <c r="O24" s="68"/>
      <c r="P24" s="162"/>
    </row>
    <row r="25" spans="4:16" x14ac:dyDescent="0.2">
      <c r="D25" s="25" t="str">
        <v>obj_00500</v>
      </c>
      <c r="E25" s="25" t="str">
        <f>_xll.qlRateHelperQuoteName(D25)</f>
        <v>GBPSB6L8Y_Quote</v>
      </c>
      <c r="F25" s="24">
        <f>_xll.qlRateHelperRate($D25)</f>
        <v>1.9820000000000001E-2</v>
      </c>
      <c r="G25" s="24">
        <f>IF(ISERROR(_xll.qlSwapRateHelperSpread($D25)),IF(ISERROR(_xll.qlFuturesRateHelperConvexityAdjustment($D25)),"--",_xll.qlFuturesRateHelperConvexityAdjustment($D25)),_xll.qlSwapRateHelperSpread($D25))</f>
        <v>0</v>
      </c>
      <c r="H25" s="23">
        <f>_xll.qlRateHelperEarliestDate($D25)</f>
        <v>42136</v>
      </c>
      <c r="I25" s="22">
        <f>_xll.qlRateHelperLatestDate($D25)</f>
        <v>45058</v>
      </c>
      <c r="J25" s="24">
        <v>1.9994711553814125E-2</v>
      </c>
      <c r="M25" s="68"/>
      <c r="N25" s="68"/>
      <c r="O25" s="68"/>
      <c r="P25" s="162"/>
    </row>
    <row r="26" spans="4:16" x14ac:dyDescent="0.2">
      <c r="D26" s="25" t="str">
        <v>obj_004f9</v>
      </c>
      <c r="E26" s="25" t="str">
        <f>_xll.qlRateHelperQuoteName(D26)</f>
        <v>GBPSB6L9Y_Quote</v>
      </c>
      <c r="F26" s="24">
        <f>_xll.qlRateHelperRate($D26)</f>
        <v>2.0499999999999997E-2</v>
      </c>
      <c r="G26" s="24">
        <f>IF(ISERROR(_xll.qlSwapRateHelperSpread($D26)),IF(ISERROR(_xll.qlFuturesRateHelperConvexityAdjustment($D26)),"--",_xll.qlFuturesRateHelperConvexityAdjustment($D26)),_xll.qlSwapRateHelperSpread($D26))</f>
        <v>0</v>
      </c>
      <c r="H26" s="23">
        <f>_xll.qlRateHelperEarliestDate($D26)</f>
        <v>42136</v>
      </c>
      <c r="I26" s="22">
        <f>_xll.qlRateHelperLatestDate($D26)</f>
        <v>45425</v>
      </c>
      <c r="J26" s="24">
        <v>2.0705904514735113E-2</v>
      </c>
      <c r="M26" s="68"/>
      <c r="N26" s="68"/>
      <c r="O26" s="68"/>
      <c r="P26" s="162"/>
    </row>
    <row r="27" spans="4:16" x14ac:dyDescent="0.2">
      <c r="D27" s="25" t="str">
        <v>obj_004f0</v>
      </c>
      <c r="E27" s="25" t="str">
        <f>_xll.qlRateHelperQuoteName(D27)</f>
        <v>GBPSB6L10Y_Quote</v>
      </c>
      <c r="F27" s="24">
        <f>_xll.qlRateHelperRate($D27)</f>
        <v>2.1080000000000002E-2</v>
      </c>
      <c r="G27" s="24">
        <f>IF(ISERROR(_xll.qlSwapRateHelperSpread($D27)),IF(ISERROR(_xll.qlFuturesRateHelperConvexityAdjustment($D27)),"--",_xll.qlFuturesRateHelperConvexityAdjustment($D27)),_xll.qlSwapRateHelperSpread($D27))</f>
        <v>0</v>
      </c>
      <c r="H27" s="23">
        <f>_xll.qlRateHelperEarliestDate($D27)</f>
        <v>42136</v>
      </c>
      <c r="I27" s="22">
        <f>_xll.qlRateHelperLatestDate($D27)</f>
        <v>45789</v>
      </c>
      <c r="J27" s="24">
        <v>2.1316977954856063E-2</v>
      </c>
      <c r="M27" s="68"/>
      <c r="N27" s="68"/>
      <c r="O27" s="68"/>
      <c r="P27" s="162"/>
    </row>
    <row r="28" spans="4:16" x14ac:dyDescent="0.2">
      <c r="D28" s="25" t="str">
        <v>obj_00509</v>
      </c>
      <c r="E28" s="25" t="str">
        <f>_xll.qlRateHelperQuoteName(D28)</f>
        <v>GBPSB6L12Y_Quote</v>
      </c>
      <c r="F28" s="24">
        <f>_xll.qlRateHelperRate($D28)</f>
        <v>2.197E-2</v>
      </c>
      <c r="G28" s="24">
        <f>IF(ISERROR(_xll.qlSwapRateHelperSpread($D28)),IF(ISERROR(_xll.qlFuturesRateHelperConvexityAdjustment($D28)),"--",_xll.qlFuturesRateHelperConvexityAdjustment($D28)),_xll.qlSwapRateHelperSpread($D28))</f>
        <v>0</v>
      </c>
      <c r="H28" s="23">
        <f>_xll.qlRateHelperEarliestDate($D28)</f>
        <v>42136</v>
      </c>
      <c r="I28" s="22">
        <f>_xll.qlRateHelperLatestDate($D28)</f>
        <v>46519</v>
      </c>
      <c r="J28" s="24">
        <v>2.2261084758067526E-2</v>
      </c>
      <c r="M28" s="68"/>
      <c r="N28" s="68"/>
      <c r="O28" s="68"/>
      <c r="P28" s="162"/>
    </row>
    <row r="29" spans="4:16" x14ac:dyDescent="0.2">
      <c r="D29" s="25" t="str">
        <v>obj_004fb</v>
      </c>
      <c r="E29" s="25" t="str">
        <f>_xll.qlRateHelperQuoteName(D29)</f>
        <v>GBPSB6L15Y_Quote</v>
      </c>
      <c r="F29" s="24">
        <f>_xll.qlRateHelperRate($D29)</f>
        <v>2.2860000000000002E-2</v>
      </c>
      <c r="G29" s="24">
        <f>IF(ISERROR(_xll.qlSwapRateHelperSpread($D29)),IF(ISERROR(_xll.qlFuturesRateHelperConvexityAdjustment($D29)),"--",_xll.qlFuturesRateHelperConvexityAdjustment($D29)),_xll.qlSwapRateHelperSpread($D29))</f>
        <v>0</v>
      </c>
      <c r="H29" s="23">
        <f>_xll.qlRateHelperEarliestDate($D29)</f>
        <v>42136</v>
      </c>
      <c r="I29" s="22">
        <f>_xll.qlRateHelperLatestDate($D29)</f>
        <v>47616</v>
      </c>
      <c r="J29" s="24">
        <v>2.3213095299599518E-2</v>
      </c>
      <c r="M29" s="68"/>
      <c r="N29" s="68"/>
      <c r="O29" s="68"/>
      <c r="P29" s="162"/>
    </row>
    <row r="30" spans="4:16" x14ac:dyDescent="0.2">
      <c r="D30" s="25" t="str">
        <v>obj_00510</v>
      </c>
      <c r="E30" s="25" t="str">
        <f>_xll.qlRateHelperQuoteName(D30)</f>
        <v>GBPSB6L20Y_Quote</v>
      </c>
      <c r="F30" s="24">
        <f>_xll.qlRateHelperRate($D30)</f>
        <v>2.3550000000000001E-2</v>
      </c>
      <c r="G30" s="24">
        <f>IF(ISERROR(_xll.qlSwapRateHelperSpread($D30)),IF(ISERROR(_xll.qlFuturesRateHelperConvexityAdjustment($D30)),"--",_xll.qlFuturesRateHelperConvexityAdjustment($D30)),_xll.qlSwapRateHelperSpread($D30))</f>
        <v>0</v>
      </c>
      <c r="H30" s="23">
        <f>_xll.qlRateHelperEarliestDate($D30)</f>
        <v>42136</v>
      </c>
      <c r="I30" s="22">
        <f>_xll.qlRateHelperLatestDate($D30)</f>
        <v>49443</v>
      </c>
      <c r="J30" s="24">
        <v>2.39330779459094E-2</v>
      </c>
      <c r="M30" s="68"/>
      <c r="N30" s="68"/>
      <c r="O30" s="68"/>
      <c r="P30" s="162"/>
    </row>
    <row r="31" spans="4:16" x14ac:dyDescent="0.2">
      <c r="D31" s="25" t="str">
        <v>obj_004f7</v>
      </c>
      <c r="E31" s="25" t="str">
        <f>_xll.qlRateHelperQuoteName(D31)</f>
        <v>GBPSB6L25Y_Quote</v>
      </c>
      <c r="F31" s="24">
        <f>_xll.qlRateHelperRate($D31)</f>
        <v>2.3709999999999998E-2</v>
      </c>
      <c r="G31" s="24">
        <f>IF(ISERROR(_xll.qlSwapRateHelperSpread($D31)),IF(ISERROR(_xll.qlFuturesRateHelperConvexityAdjustment($D31)),"--",_xll.qlFuturesRateHelperConvexityAdjustment($D31)),_xll.qlSwapRateHelperSpread($D31))</f>
        <v>0</v>
      </c>
      <c r="H31" s="23">
        <f>_xll.qlRateHelperEarliestDate($D31)</f>
        <v>42136</v>
      </c>
      <c r="I31" s="22">
        <f>_xll.qlRateHelperLatestDate($D31)</f>
        <v>51270</v>
      </c>
      <c r="J31" s="24">
        <v>2.4037195501412565E-2</v>
      </c>
      <c r="M31" s="68"/>
      <c r="N31" s="68"/>
      <c r="O31" s="68"/>
      <c r="P31" s="162"/>
    </row>
    <row r="32" spans="4:16" x14ac:dyDescent="0.2">
      <c r="D32" s="25" t="str">
        <v>obj_00505</v>
      </c>
      <c r="E32" s="25" t="str">
        <f>_xll.qlRateHelperQuoteName(D32)</f>
        <v>GBPSB6L30Y_Quote</v>
      </c>
      <c r="F32" s="24">
        <f>_xll.qlRateHelperRate($D32)</f>
        <v>2.3730000000000001E-2</v>
      </c>
      <c r="G32" s="24">
        <f>IF(ISERROR(_xll.qlSwapRateHelperSpread($D32)),IF(ISERROR(_xll.qlFuturesRateHelperConvexityAdjustment($D32)),"--",_xll.qlFuturesRateHelperConvexityAdjustment($D32)),_xll.qlSwapRateHelperSpread($D32))</f>
        <v>0</v>
      </c>
      <c r="H32" s="23">
        <f>_xll.qlRateHelperEarliestDate($D32)</f>
        <v>42136</v>
      </c>
      <c r="I32" s="22">
        <f>_xll.qlRateHelperLatestDate($D32)</f>
        <v>53094</v>
      </c>
      <c r="J32" s="24">
        <v>2.3987095205590128E-2</v>
      </c>
      <c r="M32" s="68"/>
      <c r="N32" s="68"/>
      <c r="O32" s="68"/>
      <c r="P32" s="162"/>
    </row>
    <row r="33" spans="4:16" x14ac:dyDescent="0.2">
      <c r="D33" s="25" t="str">
        <v>obj_004fd</v>
      </c>
      <c r="E33" s="25" t="str">
        <f>_xll.qlRateHelperQuoteName(D33)</f>
        <v>GBPSB6L40Y_Quote</v>
      </c>
      <c r="F33" s="24">
        <f>_xll.qlRateHelperRate($D33)</f>
        <v>2.3559999999999998E-2</v>
      </c>
      <c r="G33" s="24">
        <f>IF(ISERROR(_xll.qlSwapRateHelperSpread($D33)),IF(ISERROR(_xll.qlFuturesRateHelperConvexityAdjustment($D33)),"--",_xll.qlFuturesRateHelperConvexityAdjustment($D33)),_xll.qlSwapRateHelperSpread($D33))</f>
        <v>0</v>
      </c>
      <c r="H33" s="23">
        <f>_xll.qlRateHelperEarliestDate($D33)</f>
        <v>42136</v>
      </c>
      <c r="I33" s="22">
        <f>_xll.qlRateHelperLatestDate($D33)</f>
        <v>56746</v>
      </c>
      <c r="J33" s="24">
        <v>2.3632794563358504E-2</v>
      </c>
      <c r="M33" s="68"/>
      <c r="N33" s="68"/>
      <c r="O33" s="68"/>
      <c r="P33" s="162"/>
    </row>
    <row r="34" spans="4:16" x14ac:dyDescent="0.2">
      <c r="D34" s="25" t="str">
        <v>obj_004f6</v>
      </c>
      <c r="E34" s="25" t="str">
        <f>_xll.qlRateHelperQuoteName(D34)</f>
        <v>GBPSB6L50Y_Quote</v>
      </c>
      <c r="F34" s="24">
        <f>_xll.qlRateHelperRate($D34)</f>
        <v>2.3279999999999999E-2</v>
      </c>
      <c r="G34" s="24">
        <f>IF(ISERROR(_xll.qlSwapRateHelperSpread($D34)),IF(ISERROR(_xll.qlFuturesRateHelperConvexityAdjustment($D34)),"--",_xll.qlFuturesRateHelperConvexityAdjustment($D34)),_xll.qlSwapRateHelperSpread($D34))</f>
        <v>0</v>
      </c>
      <c r="H34" s="23">
        <f>_xll.qlRateHelperEarliestDate($D34)</f>
        <v>42136</v>
      </c>
      <c r="I34" s="22">
        <f>_xll.qlRateHelperLatestDate($D34)</f>
        <v>60399</v>
      </c>
      <c r="J34" s="24">
        <v>2.3118763363392646E-2</v>
      </c>
      <c r="M34" s="68"/>
      <c r="N34" s="68"/>
      <c r="O34" s="68"/>
      <c r="P34" s="162"/>
    </row>
    <row r="35" spans="4:16" x14ac:dyDescent="0.2">
      <c r="D35" s="25" t="str">
        <v>obj_004ed</v>
      </c>
      <c r="E35" s="25" t="str">
        <f>_xll.qlRateHelperQuoteName(D35)</f>
        <v>GBPSB6L60Y_Quote</v>
      </c>
      <c r="F35" s="24">
        <f>_xll.qlRateHelperRate($D35)</f>
        <v>2.3349999999999999E-2</v>
      </c>
      <c r="G35" s="24">
        <f>IF(ISERROR(_xll.qlSwapRateHelperSpread($D35)),IF(ISERROR(_xll.qlFuturesRateHelperConvexityAdjustment($D35)),"--",_xll.qlFuturesRateHelperConvexityAdjustment($D35)),_xll.qlSwapRateHelperSpread($D35))</f>
        <v>0</v>
      </c>
      <c r="H35" s="23">
        <f>_xll.qlRateHelperEarliestDate($D35)</f>
        <v>42136</v>
      </c>
      <c r="I35" s="22">
        <f>_xll.qlRateHelperLatestDate($D35)</f>
        <v>64052</v>
      </c>
      <c r="J35" s="24">
        <v>2.325767950708282E-2</v>
      </c>
      <c r="M35" s="68"/>
      <c r="N35" s="68"/>
      <c r="O35" s="68"/>
      <c r="P35" s="162"/>
    </row>
    <row r="36" spans="4:16" x14ac:dyDescent="0.2">
      <c r="D36" s="25" t="e">
        <v>#N/A</v>
      </c>
      <c r="E36" s="25" t="e">
        <f>_xll.qlRateHelperQuoteName(D36)</f>
        <v>#VALUE!</v>
      </c>
      <c r="F36" s="24" t="e">
        <f>_xll.qlRateHelperRate($D36)</f>
        <v>#VALUE!</v>
      </c>
      <c r="G36" s="24" t="str">
        <f>IF(ISERROR(_xll.qlSwapRateHelperSpread($D36)),IF(ISERROR(_xll.qlFuturesRateHelperConvexityAdjustment($D36)),"--",_xll.qlFuturesRateHelperConvexityAdjustment($D36)),_xll.qlSwapRateHelperSpread($D36))</f>
        <v>--</v>
      </c>
      <c r="H36" s="23" t="e">
        <f>_xll.qlRateHelperEarliestDate($D36)</f>
        <v>#VALUE!</v>
      </c>
      <c r="I36" s="22" t="e">
        <f>_xll.qlRateHelperLatestDate($D36)</f>
        <v>#VALUE!</v>
      </c>
      <c r="J36" s="24" t="e">
        <v>#N/A</v>
      </c>
      <c r="M36" s="68"/>
      <c r="N36" s="68"/>
      <c r="O36" s="68"/>
      <c r="P36" s="162"/>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68"/>
      <c r="N37" s="68"/>
      <c r="O37" s="68"/>
      <c r="P37" s="162"/>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68"/>
      <c r="N38" s="68"/>
      <c r="O38" s="68"/>
      <c r="P38" s="162"/>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68"/>
      <c r="N39" s="68"/>
      <c r="O39" s="68"/>
      <c r="P39" s="162"/>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
  <sheetViews>
    <sheetView zoomScaleNormal="100" workbookViewId="0">
      <selection activeCell="J2" sqref="J2"/>
    </sheetView>
  </sheetViews>
  <sheetFormatPr defaultRowHeight="11.25" x14ac:dyDescent="0.2"/>
  <cols>
    <col min="1" max="1" width="2.7109375" style="68" customWidth="1"/>
    <col min="2" max="2" width="4" style="68" bestFit="1" customWidth="1"/>
    <col min="3" max="3" width="5" style="68" bestFit="1" customWidth="1"/>
    <col min="4" max="4" width="24.42578125" style="68" bestFit="1" customWidth="1"/>
    <col min="5" max="5" width="19.28515625" style="68" bestFit="1" customWidth="1"/>
    <col min="6" max="6" width="6" style="68" bestFit="1" customWidth="1"/>
    <col min="7" max="7" width="19.28515625" style="68" bestFit="1" customWidth="1"/>
    <col min="8" max="8" width="15.140625" style="68" bestFit="1" customWidth="1"/>
    <col min="9" max="9" width="17.28515625" style="68" bestFit="1" customWidth="1"/>
    <col min="10" max="10" width="17.28515625" style="68" customWidth="1"/>
    <col min="11" max="11" width="20.7109375" style="68" customWidth="1"/>
    <col min="12" max="12" width="2.7109375" style="68" customWidth="1"/>
    <col min="13" max="13" width="9.140625" style="68"/>
    <col min="14" max="14" width="19.5703125" style="68" bestFit="1" customWidth="1"/>
    <col min="15" max="15" width="26.7109375" style="68" bestFit="1" customWidth="1"/>
    <col min="16" max="16" width="19.5703125" style="68" bestFit="1" customWidth="1"/>
    <col min="17" max="17" width="22" style="68" bestFit="1" customWidth="1"/>
    <col min="18" max="16384" width="9.140625" style="68"/>
  </cols>
  <sheetData>
    <row r="1" spans="1:14" ht="11.25" customHeight="1" x14ac:dyDescent="0.2">
      <c r="A1" s="83"/>
      <c r="B1" s="82"/>
      <c r="C1" s="82"/>
      <c r="D1" s="82"/>
      <c r="E1" s="82"/>
      <c r="F1" s="82"/>
      <c r="G1" s="82"/>
      <c r="H1" s="69" t="s">
        <v>100</v>
      </c>
      <c r="I1" s="81" t="str">
        <f>Currency&amp;"_YC"&amp;$H$1&amp;"RH"</f>
        <v>GBP_YCSTDRH</v>
      </c>
      <c r="J1" s="79" t="str">
        <f>$I$1&amp;"_Deposits.xml"</f>
        <v>GBP_YCSTDRH_Deposits.xml</v>
      </c>
      <c r="L1" s="71"/>
    </row>
    <row r="2" spans="1:14" ht="23.25" customHeight="1" x14ac:dyDescent="0.2">
      <c r="A2" s="75"/>
      <c r="B2" s="178"/>
      <c r="C2" s="178" t="s">
        <v>141</v>
      </c>
      <c r="D2" s="178" t="s">
        <v>142</v>
      </c>
      <c r="E2" s="178" t="s">
        <v>143</v>
      </c>
      <c r="F2" s="178" t="s">
        <v>145</v>
      </c>
      <c r="G2" s="178" t="s">
        <v>146</v>
      </c>
      <c r="H2" s="178" t="s">
        <v>99</v>
      </c>
      <c r="I2" s="178" t="s">
        <v>98</v>
      </c>
      <c r="J2" s="78" t="str">
        <f>IF(Serialize,_xll.ohObjectSave(J3:J12,SerializationPath&amp;J1,FileOverwrite,Serialize),"---")</f>
        <v>---</v>
      </c>
      <c r="K2" s="77" t="str">
        <f>_xll.ohRangeRetrieveError(J2)</f>
        <v/>
      </c>
      <c r="L2" s="71"/>
    </row>
    <row r="3" spans="1:14" ht="11.25" customHeight="1" x14ac:dyDescent="0.2">
      <c r="A3" s="75"/>
      <c r="B3" s="179" t="s">
        <v>97</v>
      </c>
      <c r="C3" s="179">
        <v>0</v>
      </c>
      <c r="D3" s="179" t="str">
        <f t="shared" ref="D3:D20" si="0">Calendar</f>
        <v>UnitedKingdom::Exchange</v>
      </c>
      <c r="E3" s="179" t="s">
        <v>144</v>
      </c>
      <c r="F3" s="179" t="b">
        <v>0</v>
      </c>
      <c r="G3" s="179" t="s">
        <v>124</v>
      </c>
      <c r="H3" s="180" t="s">
        <v>96</v>
      </c>
      <c r="I3" s="159" t="str">
        <f>Currency&amp;$B3&amp;"D"&amp;QuoteSuffix</f>
        <v>GBPOND_Quote</v>
      </c>
      <c r="J3" s="160" t="str">
        <f>_xll.qlDepositRateHelper(,I3,H3,Permanent,Trigger)</f>
        <v>obj_00358#0008</v>
      </c>
      <c r="K3" s="76" t="str">
        <f>_xll.ohRangeRetrieveError(J3)</f>
        <v/>
      </c>
      <c r="L3" s="71"/>
    </row>
    <row r="4" spans="1:14" ht="11.25" customHeight="1" x14ac:dyDescent="0.2">
      <c r="A4" s="75"/>
      <c r="B4" s="181" t="s">
        <v>133</v>
      </c>
      <c r="C4" s="179">
        <v>1</v>
      </c>
      <c r="D4" s="179" t="str">
        <f t="shared" si="0"/>
        <v>UnitedKingdom::Exchange</v>
      </c>
      <c r="E4" s="179" t="s">
        <v>144</v>
      </c>
      <c r="F4" s="179" t="b">
        <v>0</v>
      </c>
      <c r="G4" s="179" t="s">
        <v>124</v>
      </c>
      <c r="H4" s="179" t="str">
        <f>_xll.qlLibor(,Currency,B4,,Permanent,Trigger,ObjectOverwrite)</f>
        <v>obj_00349#0006</v>
      </c>
      <c r="I4" s="74" t="str">
        <f>Currency&amp;$B4&amp;"D"&amp;"_Mx"&amp;QuoteSuffix</f>
        <v>GBPSND_Mx_Quote</v>
      </c>
      <c r="J4" s="73" t="str">
        <f>_xll.qlDepositRateHelper2(,I4,"1D",C4,D4,E4,F4,G4,Permanent,Trigger,ObjectOverwrite)</f>
        <v>obj_0035b#0010</v>
      </c>
      <c r="K4" s="72" t="str">
        <f>_xll.ohRangeRetrieveError(J4)</f>
        <v/>
      </c>
      <c r="L4" s="71"/>
      <c r="N4" s="175"/>
    </row>
    <row r="5" spans="1:14" ht="11.25" customHeight="1" x14ac:dyDescent="0.2">
      <c r="A5" s="75"/>
      <c r="B5" s="179" t="s">
        <v>95</v>
      </c>
      <c r="C5" s="179">
        <v>0</v>
      </c>
      <c r="D5" s="179" t="str">
        <f t="shared" si="0"/>
        <v>UnitedKingdom::Exchange</v>
      </c>
      <c r="E5" s="179" t="s">
        <v>144</v>
      </c>
      <c r="F5" s="179" t="b">
        <v>0</v>
      </c>
      <c r="G5" s="179" t="s">
        <v>124</v>
      </c>
      <c r="H5" s="180" t="str">
        <f>Currency&amp;FamilyName&amp;B5</f>
        <v>GBPLiborSW</v>
      </c>
      <c r="I5" s="159" t="str">
        <f>Currency&amp;$B5&amp;"D"&amp;QuoteSuffix</f>
        <v>GBPSWD_Quote</v>
      </c>
      <c r="J5" s="160" t="str">
        <f>_xll.qlDepositRateHelper(,I5,H5,Permanent,Trigger)</f>
        <v>obj_0034a#0008</v>
      </c>
      <c r="K5" s="72" t="str">
        <f>_xll.ohRangeRetrieveError(J5)</f>
        <v/>
      </c>
      <c r="L5" s="71"/>
      <c r="N5" s="175"/>
    </row>
    <row r="6" spans="1:14" ht="11.25" customHeight="1" x14ac:dyDescent="0.2">
      <c r="A6" s="75"/>
      <c r="B6" s="179" t="s">
        <v>131</v>
      </c>
      <c r="C6" s="179">
        <v>0</v>
      </c>
      <c r="D6" s="179" t="str">
        <f t="shared" si="0"/>
        <v>UnitedKingdom::Exchange</v>
      </c>
      <c r="E6" s="179" t="s">
        <v>144</v>
      </c>
      <c r="F6" s="179" t="b">
        <v>0</v>
      </c>
      <c r="G6" s="179" t="s">
        <v>124</v>
      </c>
      <c r="H6" s="179" t="str">
        <f>_xll.qlLibor(,Currency,B6,,Permanent,Trigger,ObjectOverwrite)</f>
        <v>obj_0034b#0006</v>
      </c>
      <c r="I6" s="74" t="str">
        <f>Currency&amp;$B6&amp;"D"&amp;"_Mx"&amp;QuoteSuffix</f>
        <v>GBP2WD_Mx_Quote</v>
      </c>
      <c r="J6" s="73" t="str">
        <f>_xll.qlDepositRateHelper2(,I6,B6,C6,D6,E6,F6,G6,Permanent,Trigger,ObjectOverwrite)</f>
        <v>obj_0035d#0008</v>
      </c>
      <c r="K6" s="72" t="str">
        <f>_xll.ohRangeRetrieveError(J6)</f>
        <v/>
      </c>
      <c r="L6" s="71"/>
      <c r="N6" s="175"/>
    </row>
    <row r="7" spans="1:14" ht="11.25" customHeight="1" x14ac:dyDescent="0.2">
      <c r="A7" s="75"/>
      <c r="B7" s="181" t="s">
        <v>132</v>
      </c>
      <c r="C7" s="179">
        <v>0</v>
      </c>
      <c r="D7" s="179" t="str">
        <f t="shared" si="0"/>
        <v>UnitedKingdom::Exchange</v>
      </c>
      <c r="E7" s="179" t="s">
        <v>144</v>
      </c>
      <c r="F7" s="179" t="b">
        <v>0</v>
      </c>
      <c r="G7" s="179" t="s">
        <v>124</v>
      </c>
      <c r="H7" s="179" t="str">
        <f>_xll.qlLibor(,Currency,B7,,Permanent,Trigger,ObjectOverwrite)</f>
        <v>obj_0034e#0006</v>
      </c>
      <c r="I7" s="74" t="str">
        <f>Currency&amp;$B7&amp;"D"&amp;"_Mx"&amp;QuoteSuffix</f>
        <v>GBP3WD_Mx_Quote</v>
      </c>
      <c r="J7" s="73" t="str">
        <f>_xll.qlDepositRateHelper2(,I7,B7,C7,D7,E7,F7,G7,Permanent,Trigger,ObjectOverwrite)</f>
        <v>obj_00361#0008</v>
      </c>
      <c r="K7" s="72" t="str">
        <f>_xll.ohRangeRetrieveError(J7)</f>
        <v/>
      </c>
      <c r="L7" s="71"/>
      <c r="N7" s="175"/>
    </row>
    <row r="8" spans="1:14" ht="11.25" customHeight="1" x14ac:dyDescent="0.2">
      <c r="A8" s="75"/>
      <c r="B8" s="181" t="s">
        <v>94</v>
      </c>
      <c r="C8" s="179">
        <v>0</v>
      </c>
      <c r="D8" s="179" t="str">
        <f t="shared" si="0"/>
        <v>UnitedKingdom::Exchange</v>
      </c>
      <c r="E8" s="179" t="s">
        <v>113</v>
      </c>
      <c r="F8" s="179" t="b">
        <v>1</v>
      </c>
      <c r="G8" s="179" t="s">
        <v>124</v>
      </c>
      <c r="H8" s="180" t="str">
        <f>Currency&amp;FamilyName&amp;B8</f>
        <v>GBPLibor1M</v>
      </c>
      <c r="I8" s="159" t="str">
        <f>Currency&amp;$B8&amp;"D"&amp;QuoteSuffix</f>
        <v>GBP1MD_Quote</v>
      </c>
      <c r="J8" s="160" t="str">
        <f>_xll.qlDepositRateHelper(,I8,H8,Permanent,Trigger)</f>
        <v>obj_0034f#0008</v>
      </c>
      <c r="K8" s="72" t="str">
        <f>_xll.ohRangeRetrieveError(J8)</f>
        <v/>
      </c>
      <c r="L8" s="71"/>
      <c r="N8" s="175"/>
    </row>
    <row r="9" spans="1:14" ht="11.25" customHeight="1" x14ac:dyDescent="0.2">
      <c r="A9" s="75"/>
      <c r="B9" s="179" t="s">
        <v>93</v>
      </c>
      <c r="C9" s="179">
        <v>0</v>
      </c>
      <c r="D9" s="179" t="str">
        <f t="shared" si="0"/>
        <v>UnitedKingdom::Exchange</v>
      </c>
      <c r="E9" s="179" t="s">
        <v>113</v>
      </c>
      <c r="F9" s="179" t="b">
        <v>1</v>
      </c>
      <c r="G9" s="179" t="s">
        <v>124</v>
      </c>
      <c r="H9" s="180" t="str">
        <f>Currency&amp;FamilyName&amp;B9</f>
        <v>GBPLibor2M</v>
      </c>
      <c r="I9" s="159" t="str">
        <f>Currency&amp;$B9&amp;"D"&amp;QuoteSuffix</f>
        <v>GBP2MD_Quote</v>
      </c>
      <c r="J9" s="160" t="str">
        <f>_xll.qlDepositRateHelper(,I9,H9,Permanent,Trigger)</f>
        <v>obj_0034d#0008</v>
      </c>
      <c r="K9" s="72" t="str">
        <f>_xll.ohRangeRetrieveError(J9)</f>
        <v/>
      </c>
      <c r="L9" s="71"/>
      <c r="N9" s="175"/>
    </row>
    <row r="10" spans="1:14" ht="11.25" customHeight="1" x14ac:dyDescent="0.2">
      <c r="A10" s="75"/>
      <c r="B10" s="181" t="s">
        <v>92</v>
      </c>
      <c r="C10" s="179">
        <v>0</v>
      </c>
      <c r="D10" s="179" t="str">
        <f t="shared" si="0"/>
        <v>UnitedKingdom::Exchange</v>
      </c>
      <c r="E10" s="179" t="s">
        <v>113</v>
      </c>
      <c r="F10" s="179" t="b">
        <v>1</v>
      </c>
      <c r="G10" s="179" t="s">
        <v>124</v>
      </c>
      <c r="H10" s="180" t="str">
        <f>Currency&amp;FamilyName&amp;B10</f>
        <v>GBPLibor3M</v>
      </c>
      <c r="I10" s="159" t="str">
        <f>Currency&amp;$B10&amp;"D"&amp;QuoteSuffix</f>
        <v>GBP3MD_Quote</v>
      </c>
      <c r="J10" s="160" t="str">
        <f>_xll.qlDepositRateHelper(,I10,H10,Permanent,Trigger)</f>
        <v>obj_00350#0008</v>
      </c>
      <c r="K10" s="72" t="str">
        <f>_xll.ohRangeRetrieveError(J10)</f>
        <v/>
      </c>
      <c r="L10" s="71"/>
      <c r="N10" s="175"/>
    </row>
    <row r="11" spans="1:14" ht="11.25" customHeight="1" x14ac:dyDescent="0.2">
      <c r="A11" s="75"/>
      <c r="B11" s="181" t="s">
        <v>134</v>
      </c>
      <c r="C11" s="179">
        <v>0</v>
      </c>
      <c r="D11" s="179" t="str">
        <f t="shared" si="0"/>
        <v>UnitedKingdom::Exchange</v>
      </c>
      <c r="E11" s="179" t="s">
        <v>113</v>
      </c>
      <c r="F11" s="179" t="b">
        <v>1</v>
      </c>
      <c r="G11" s="179" t="s">
        <v>124</v>
      </c>
      <c r="H11" s="179" t="str">
        <f>_xll.qlLibor(,Currency,B11,,Permanent,Trigger,ObjectOverwrite)</f>
        <v>obj_00357#0006</v>
      </c>
      <c r="I11" s="74" t="str">
        <f>Currency&amp;$B11&amp;"D"&amp;"_Mx"&amp;QuoteSuffix</f>
        <v>GBP4MD_Mx_Quote</v>
      </c>
      <c r="J11" s="73" t="str">
        <f>_xll.qlDepositRateHelper2(,I11,B11,C11,D11,E11,F11,G11,Permanent,Trigger,ObjectOverwrite)</f>
        <v>obj_00362#0008</v>
      </c>
      <c r="K11" s="72" t="str">
        <f>_xll.ohRangeRetrieveError(J11)</f>
        <v/>
      </c>
      <c r="L11" s="71"/>
      <c r="N11" s="175"/>
    </row>
    <row r="12" spans="1:14" ht="11.25" customHeight="1" x14ac:dyDescent="0.2">
      <c r="A12" s="75"/>
      <c r="B12" s="179" t="s">
        <v>135</v>
      </c>
      <c r="C12" s="179">
        <v>0</v>
      </c>
      <c r="D12" s="179" t="str">
        <f t="shared" si="0"/>
        <v>UnitedKingdom::Exchange</v>
      </c>
      <c r="E12" s="179" t="s">
        <v>113</v>
      </c>
      <c r="F12" s="179" t="b">
        <v>1</v>
      </c>
      <c r="G12" s="179" t="s">
        <v>124</v>
      </c>
      <c r="H12" s="179" t="str">
        <f>_xll.qlLibor(,Currency,B12,,Permanent,Trigger,ObjectOverwrite)</f>
        <v>obj_00351#0006</v>
      </c>
      <c r="I12" s="74" t="str">
        <f>Currency&amp;$B12&amp;"D"&amp;"_Mx"&amp;QuoteSuffix</f>
        <v>GBP5MD_Mx_Quote</v>
      </c>
      <c r="J12" s="73" t="str">
        <f>_xll.qlDepositRateHelper2(,I12,B12,C12,D12,E12,F12,G12,Permanent,Trigger,ObjectOverwrite)</f>
        <v>obj_0035e#0008</v>
      </c>
      <c r="K12" s="72" t="str">
        <f>_xll.ohRangeRetrieveError(J12)</f>
        <v/>
      </c>
      <c r="L12" s="71"/>
      <c r="N12" s="175"/>
    </row>
    <row r="13" spans="1:14" ht="11.25" customHeight="1" x14ac:dyDescent="0.2">
      <c r="A13" s="75"/>
      <c r="B13" s="181" t="s">
        <v>91</v>
      </c>
      <c r="C13" s="179">
        <v>0</v>
      </c>
      <c r="D13" s="179" t="str">
        <f t="shared" si="0"/>
        <v>UnitedKingdom::Exchange</v>
      </c>
      <c r="E13" s="179" t="s">
        <v>113</v>
      </c>
      <c r="F13" s="179" t="b">
        <v>1</v>
      </c>
      <c r="G13" s="179" t="s">
        <v>124</v>
      </c>
      <c r="H13" s="180" t="str">
        <f>Currency&amp;FamilyName&amp;B13</f>
        <v>GBPLibor6M</v>
      </c>
      <c r="I13" s="159" t="str">
        <f>Currency&amp;$B13&amp;"D"&amp;QuoteSuffix</f>
        <v>GBP6MD_Quote</v>
      </c>
      <c r="J13" s="160" t="str">
        <f>_xll.qlDepositRateHelper(,I13,H13,Permanent,Trigger)</f>
        <v>obj_00352#0008</v>
      </c>
      <c r="K13" s="72" t="str">
        <f>_xll.ohRangeRetrieveError(J13)</f>
        <v/>
      </c>
      <c r="L13" s="71"/>
      <c r="N13" s="175"/>
    </row>
    <row r="14" spans="1:14" ht="11.25" customHeight="1" x14ac:dyDescent="0.2">
      <c r="A14" s="75"/>
      <c r="B14" s="181" t="s">
        <v>136</v>
      </c>
      <c r="C14" s="179">
        <v>0</v>
      </c>
      <c r="D14" s="179" t="str">
        <f t="shared" si="0"/>
        <v>UnitedKingdom::Exchange</v>
      </c>
      <c r="E14" s="179" t="s">
        <v>113</v>
      </c>
      <c r="F14" s="179" t="b">
        <v>1</v>
      </c>
      <c r="G14" s="179" t="s">
        <v>124</v>
      </c>
      <c r="H14" s="179" t="str">
        <f>_xll.qlLibor(,Currency,B14,,Permanent,Trigger,ObjectOverwrite)</f>
        <v>obj_0034c#0006</v>
      </c>
      <c r="I14" s="74" t="str">
        <f>Currency&amp;$B14&amp;"D"&amp;"_Mx"&amp;QuoteSuffix</f>
        <v>GBP7MD_Mx_Quote</v>
      </c>
      <c r="J14" s="73" t="str">
        <f>_xll.qlDepositRateHelper2(,I14,B14,C14,D14,E14,F14,G14,Permanent,Trigger,ObjectOverwrite)</f>
        <v>obj_00360#0008</v>
      </c>
      <c r="K14" s="72" t="str">
        <f>_xll.ohRangeRetrieveError(J14)</f>
        <v/>
      </c>
      <c r="L14" s="71"/>
      <c r="N14" s="175"/>
    </row>
    <row r="15" spans="1:14" ht="11.25" customHeight="1" x14ac:dyDescent="0.2">
      <c r="A15" s="75"/>
      <c r="B15" s="179" t="s">
        <v>137</v>
      </c>
      <c r="C15" s="179">
        <v>0</v>
      </c>
      <c r="D15" s="179" t="str">
        <f t="shared" si="0"/>
        <v>UnitedKingdom::Exchange</v>
      </c>
      <c r="E15" s="179" t="s">
        <v>113</v>
      </c>
      <c r="F15" s="179" t="b">
        <v>1</v>
      </c>
      <c r="G15" s="179" t="s">
        <v>124</v>
      </c>
      <c r="H15" s="179" t="str">
        <f>_xll.qlLibor(,Currency,B15,,Permanent,Trigger,ObjectOverwrite)</f>
        <v>obj_00354#0006</v>
      </c>
      <c r="I15" s="74" t="str">
        <f>Currency&amp;$B15&amp;"D"&amp;"_Mx"&amp;QuoteSuffix</f>
        <v>GBP8MD_Mx_Quote</v>
      </c>
      <c r="J15" s="73" t="str">
        <f>_xll.qlDepositRateHelper2(,I15,B15,C15,D15,E15,F15,G15,Permanent,Trigger,ObjectOverwrite)</f>
        <v>obj_0035c#0008</v>
      </c>
      <c r="K15" s="72" t="str">
        <f>_xll.ohRangeRetrieveError(J15)</f>
        <v/>
      </c>
      <c r="L15" s="71"/>
      <c r="N15" s="175"/>
    </row>
    <row r="16" spans="1:14" ht="11.25" customHeight="1" x14ac:dyDescent="0.2">
      <c r="A16" s="75"/>
      <c r="B16" s="181" t="s">
        <v>138</v>
      </c>
      <c r="C16" s="179">
        <v>0</v>
      </c>
      <c r="D16" s="179" t="str">
        <f t="shared" si="0"/>
        <v>UnitedKingdom::Exchange</v>
      </c>
      <c r="E16" s="179" t="s">
        <v>113</v>
      </c>
      <c r="F16" s="179" t="b">
        <v>1</v>
      </c>
      <c r="G16" s="179" t="s">
        <v>124</v>
      </c>
      <c r="H16" s="179" t="str">
        <f>_xll.qlLibor(,Currency,B16,,Permanent,Trigger,ObjectOverwrite)</f>
        <v>obj_00359#0006</v>
      </c>
      <c r="I16" s="74" t="str">
        <f>Currency&amp;$B16&amp;"D"&amp;"_Mx"&amp;QuoteSuffix</f>
        <v>GBP9MD_Mx_Quote</v>
      </c>
      <c r="J16" s="73" t="str">
        <f>_xll.qlDepositRateHelper2(,I16,B16,C16,D16,E16,F16,G16,Permanent,Trigger,ObjectOverwrite)</f>
        <v>obj_00363#0008</v>
      </c>
      <c r="K16" s="72" t="str">
        <f>_xll.ohRangeRetrieveError(J16)</f>
        <v/>
      </c>
      <c r="L16" s="71"/>
      <c r="N16" s="175"/>
    </row>
    <row r="17" spans="1:14" ht="11.25" customHeight="1" x14ac:dyDescent="0.2">
      <c r="A17" s="75"/>
      <c r="B17" s="181" t="s">
        <v>139</v>
      </c>
      <c r="C17" s="179">
        <v>0</v>
      </c>
      <c r="D17" s="179" t="str">
        <f t="shared" si="0"/>
        <v>UnitedKingdom::Exchange</v>
      </c>
      <c r="E17" s="179" t="s">
        <v>113</v>
      </c>
      <c r="F17" s="179" t="b">
        <v>1</v>
      </c>
      <c r="G17" s="179" t="s">
        <v>124</v>
      </c>
      <c r="H17" s="179" t="str">
        <f>_xll.qlLibor(,Currency,B17,,Permanent,Trigger,ObjectOverwrite)</f>
        <v>obj_00355#0006</v>
      </c>
      <c r="I17" s="74" t="str">
        <f>Currency&amp;$B17&amp;"D"&amp;"_Mx"&amp;QuoteSuffix</f>
        <v>GBP10MD_Mx_Quote</v>
      </c>
      <c r="J17" s="73" t="str">
        <f>_xll.qlDepositRateHelper2(,I17,B17,C17,D17,E17,F17,G17,Permanent,Trigger,ObjectOverwrite)</f>
        <v>obj_0035a#0008</v>
      </c>
      <c r="K17" s="72" t="str">
        <f>_xll.ohRangeRetrieveError(J17)</f>
        <v/>
      </c>
      <c r="L17" s="71"/>
      <c r="N17" s="175"/>
    </row>
    <row r="18" spans="1:14" ht="11.25" customHeight="1" x14ac:dyDescent="0.2">
      <c r="A18" s="75"/>
      <c r="B18" s="179" t="s">
        <v>140</v>
      </c>
      <c r="C18" s="179">
        <v>0</v>
      </c>
      <c r="D18" s="179" t="str">
        <f t="shared" si="0"/>
        <v>UnitedKingdom::Exchange</v>
      </c>
      <c r="E18" s="179" t="s">
        <v>113</v>
      </c>
      <c r="F18" s="179" t="b">
        <v>1</v>
      </c>
      <c r="G18" s="179" t="s">
        <v>124</v>
      </c>
      <c r="H18" s="179" t="str">
        <f>_xll.qlLibor(,Currency,B18,,Permanent,Trigger,ObjectOverwrite)</f>
        <v>obj_00353#0006</v>
      </c>
      <c r="I18" s="74" t="str">
        <f>Currency&amp;$B18&amp;"D"&amp;"_Mx"&amp;QuoteSuffix</f>
        <v>GBP11MD_Mx_Quote</v>
      </c>
      <c r="J18" s="73" t="str">
        <f>_xll.qlDepositRateHelper2(,I18,B18,C18,D18,E18,F18,G18,Permanent,Trigger,ObjectOverwrite)</f>
        <v>obj_0035f#0008</v>
      </c>
      <c r="K18" s="72" t="str">
        <f>_xll.ohRangeRetrieveError(J18)</f>
        <v/>
      </c>
      <c r="L18" s="71"/>
      <c r="N18" s="175"/>
    </row>
    <row r="19" spans="1:14" ht="11.25" customHeight="1" x14ac:dyDescent="0.2">
      <c r="A19" s="75"/>
      <c r="B19" s="181" t="s">
        <v>36</v>
      </c>
      <c r="C19" s="179">
        <v>0</v>
      </c>
      <c r="D19" s="179" t="str">
        <f t="shared" si="0"/>
        <v>UnitedKingdom::Exchange</v>
      </c>
      <c r="E19" s="179" t="s">
        <v>113</v>
      </c>
      <c r="F19" s="179" t="b">
        <v>1</v>
      </c>
      <c r="G19" s="179" t="s">
        <v>124</v>
      </c>
      <c r="H19" s="180" t="str">
        <f>Currency&amp;FamilyName&amp;B19</f>
        <v>GBPLibor1Y</v>
      </c>
      <c r="I19" s="159" t="str">
        <f>Currency&amp;$B19&amp;"D"&amp;QuoteSuffix</f>
        <v>GBP1YD_Quote</v>
      </c>
      <c r="J19" s="160" t="str">
        <f>_xll.qlDepositRateHelper(,I19,H19,Permanent,Trigger)</f>
        <v>obj_00356#0008</v>
      </c>
      <c r="K19" s="72" t="str">
        <f>_xll.ohRangeRetrieveError(J19)</f>
        <v/>
      </c>
      <c r="L19" s="71"/>
      <c r="N19" s="175"/>
    </row>
    <row r="20" spans="1:14" ht="11.25" customHeight="1" x14ac:dyDescent="0.2">
      <c r="A20" s="75"/>
      <c r="B20" s="181">
        <f>_xll.qlCalendarBusinessDaysBetween(Calendar,_xll.qlCalendarAdvance(Calendar,_xll.qlSettingsEvaluationDate(Trigger),C20&amp;"D",,,Trigger),D24,Trigger)-1</f>
        <v>154</v>
      </c>
      <c r="C20" s="179">
        <v>0</v>
      </c>
      <c r="D20" s="179" t="str">
        <f t="shared" si="0"/>
        <v>UnitedKingdom::Exchange</v>
      </c>
      <c r="E20" s="179" t="s">
        <v>144</v>
      </c>
      <c r="F20" s="179" t="b">
        <v>0</v>
      </c>
      <c r="G20" s="179" t="s">
        <v>124</v>
      </c>
      <c r="H20" s="180"/>
      <c r="I20" s="159" t="str">
        <f>Currency&amp;"_STUB"&amp;QuoteSuffix</f>
        <v>GBP_STUB_Quote</v>
      </c>
      <c r="J20" s="160" t="str">
        <f>_xll.qlDepositRateHelper2(,I20,B20&amp;"D",C20,Deposits!D20,E20,F20,G20)</f>
        <v>obj_00365#0009</v>
      </c>
      <c r="K20" s="72" t="str">
        <f>_xll.ohRangeRetrieveError(J20)</f>
        <v/>
      </c>
      <c r="L20" s="71"/>
      <c r="N20" s="175"/>
    </row>
    <row r="21" spans="1:14" ht="11.25" customHeight="1" thickBot="1" x14ac:dyDescent="0.25">
      <c r="A21" s="70"/>
      <c r="B21" s="66"/>
      <c r="C21" s="66"/>
      <c r="D21" s="66"/>
      <c r="E21" s="66"/>
      <c r="F21" s="66"/>
      <c r="G21" s="66"/>
      <c r="H21" s="158"/>
      <c r="I21" s="154"/>
      <c r="J21" s="164"/>
      <c r="K21" s="165"/>
      <c r="L21" s="67"/>
      <c r="N21" s="175"/>
    </row>
    <row r="22" spans="1:14" ht="11.25" customHeight="1" x14ac:dyDescent="0.2">
      <c r="I22" s="176"/>
    </row>
    <row r="23" spans="1:14" ht="22.5" x14ac:dyDescent="0.2">
      <c r="C23" s="182" t="s">
        <v>149</v>
      </c>
      <c r="D23" s="182" t="s">
        <v>150</v>
      </c>
      <c r="E23" s="182" t="s">
        <v>151</v>
      </c>
    </row>
    <row r="24" spans="1:14" x14ac:dyDescent="0.2">
      <c r="C24" s="177" t="str">
        <f>Futures!$O$3</f>
        <v>Z5</v>
      </c>
      <c r="D24" s="177">
        <f>_xll.qlIMMdate(C24,,Trigger)</f>
        <v>42354</v>
      </c>
      <c r="E24" s="177">
        <f>_xll.qlRateHelperLatestDate(J20,Trigger)</f>
        <v>42354</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J2" sqref="J2"/>
    </sheetView>
  </sheetViews>
  <sheetFormatPr defaultColWidth="6.28515625" defaultRowHeight="11.25" x14ac:dyDescent="0.2"/>
  <cols>
    <col min="1" max="1" width="2.7109375" style="68" customWidth="1"/>
    <col min="2" max="2" width="3" style="68" bestFit="1" customWidth="1"/>
    <col min="3" max="3" width="7" style="68" customWidth="1"/>
    <col min="4" max="4" width="6" style="68" bestFit="1" customWidth="1"/>
    <col min="5" max="5" width="7" style="68" bestFit="1" customWidth="1"/>
    <col min="6" max="6" width="10" style="68" bestFit="1" customWidth="1"/>
    <col min="7" max="7" width="11" style="68" bestFit="1" customWidth="1"/>
    <col min="8" max="8" width="17.28515625" style="68" bestFit="1" customWidth="1"/>
    <col min="9" max="9" width="14.140625" style="68" bestFit="1" customWidth="1"/>
    <col min="10" max="10" width="18.42578125" style="68" customWidth="1"/>
    <col min="11" max="11" width="20.7109375" style="68" customWidth="1"/>
    <col min="12" max="12" width="2.7109375" style="68" customWidth="1"/>
    <col min="13" max="15" width="6.28515625" style="68"/>
    <col min="16" max="17" width="10.140625" style="68" bestFit="1" customWidth="1"/>
    <col min="18" max="16384" width="6.28515625" style="68"/>
  </cols>
  <sheetData>
    <row r="1" spans="1:17" ht="11.25" customHeight="1" x14ac:dyDescent="0.2">
      <c r="A1" s="83"/>
      <c r="B1" s="109"/>
      <c r="C1" s="109"/>
      <c r="D1" s="109"/>
      <c r="E1" s="109"/>
      <c r="F1" s="109"/>
      <c r="G1" s="69" t="s">
        <v>92</v>
      </c>
      <c r="H1" s="110"/>
      <c r="I1" s="111" t="str">
        <f>Currency&amp;"_YC"&amp;"STDRH"</f>
        <v>GBP_YCSTDRH</v>
      </c>
      <c r="J1" s="79" t="str">
        <f>$I$1&amp;"_Futures"&amp;$G$1&amp;".xml"</f>
        <v>GBP_YCSTDRH_Futures3M.xml</v>
      </c>
      <c r="K1" s="112"/>
      <c r="L1" s="71"/>
    </row>
    <row r="2" spans="1:17" ht="22.5" x14ac:dyDescent="0.2">
      <c r="A2" s="83"/>
      <c r="B2" s="113" t="s">
        <v>130</v>
      </c>
      <c r="C2" s="113" t="s">
        <v>152</v>
      </c>
      <c r="D2" s="80" t="s">
        <v>112</v>
      </c>
      <c r="E2" s="114" t="s">
        <v>111</v>
      </c>
      <c r="F2" s="114" t="s">
        <v>153</v>
      </c>
      <c r="G2" s="80" t="s">
        <v>99</v>
      </c>
      <c r="H2" s="80" t="s">
        <v>98</v>
      </c>
      <c r="I2" s="113" t="s">
        <v>110</v>
      </c>
      <c r="J2" s="131" t="str">
        <f>IF(Serialize,_xll.ohObjectSave(J3:J44,SerializationPath&amp;J1,FileOverwrite,Serialize),"---")</f>
        <v>---</v>
      </c>
      <c r="K2" s="115" t="str">
        <f>_xll.ohRangeRetrieveError(J2)</f>
        <v/>
      </c>
      <c r="L2" s="71"/>
      <c r="O2" s="17" t="s">
        <v>147</v>
      </c>
      <c r="P2" s="17" t="s">
        <v>148</v>
      </c>
    </row>
    <row r="3" spans="1:17" ht="11.25" customHeight="1" x14ac:dyDescent="0.2">
      <c r="A3" s="116"/>
      <c r="B3" s="117">
        <v>1</v>
      </c>
      <c r="C3" s="117" t="s">
        <v>154</v>
      </c>
      <c r="D3" s="118" t="b">
        <v>0</v>
      </c>
      <c r="E3" s="119" t="str">
        <f t="array" ref="E3:E44">_xll.qlIMMNextCodes(_xll.qlSettingsEvaluationDate(Trigger)-1,D3:D44)</f>
        <v>K5</v>
      </c>
      <c r="F3" s="183">
        <f>_xll.qlIMMdate(E3)</f>
        <v>42144</v>
      </c>
      <c r="G3" s="118" t="str">
        <f t="shared" ref="G3:G34" si="0">PROPER(Currency)&amp;FamilyName&amp;$G$1</f>
        <v>GbpLibor3M</v>
      </c>
      <c r="H3" s="120" t="str">
        <f t="shared" ref="H3:H44" si="1">Currency&amp;"FUT"&amp;$G$1&amp;$E3&amp;QuoteSuffix</f>
        <v>GBPFUT3MK5_Quote</v>
      </c>
      <c r="I3" s="184">
        <f>IFERROR(INDEX($P$3:$P$8,MATCH(E3,$O$3:$O$8,0))/100,0)</f>
        <v>0</v>
      </c>
      <c r="J3" s="121" t="str">
        <f>_xll.qlFuturesRateHelper(,$H3,$C3,$E3,$G3,$I3,Permanent,Trigger,ObjectOverwrite)</f>
        <v>obj_004c2#0023</v>
      </c>
      <c r="K3" s="122" t="str">
        <f>_xll.ohRangeRetrieveError(J3)</f>
        <v/>
      </c>
      <c r="L3" s="71"/>
      <c r="M3" s="175"/>
      <c r="N3" s="68" t="str">
        <f>_xll.qlIMMNextCode(_xll.qlSettingsEvaluationDate(Trigger),TRUE,Trigger)</f>
        <v>M5</v>
      </c>
      <c r="O3" s="185" t="str">
        <f>_xll.qlIMMNextCode(_xll.qlIMMdate(N4,,Trigger),TRUE,Trigger)</f>
        <v>Z5</v>
      </c>
      <c r="P3" s="186">
        <v>4.1000000000000003E-3</v>
      </c>
      <c r="Q3" s="187"/>
    </row>
    <row r="4" spans="1:17" ht="11.25" customHeight="1" x14ac:dyDescent="0.2">
      <c r="A4" s="116"/>
      <c r="B4" s="123">
        <v>2</v>
      </c>
      <c r="C4" s="123" t="s">
        <v>154</v>
      </c>
      <c r="D4" s="124" t="b">
        <v>0</v>
      </c>
      <c r="E4" s="125" t="str">
        <v>M5</v>
      </c>
      <c r="F4" s="183">
        <f>_xll.qlIMMdate(E4)</f>
        <v>42172</v>
      </c>
      <c r="G4" s="118" t="str">
        <f t="shared" si="0"/>
        <v>GbpLibor3M</v>
      </c>
      <c r="H4" s="120" t="str">
        <f t="shared" si="1"/>
        <v>GBPFUT3MM5_Quote</v>
      </c>
      <c r="I4" s="184">
        <f t="shared" ref="I4:I44" si="2">IFERROR(INDEX($P$3:$P$8,MATCH(E4,$O$3:$O$8,0))/100,0)</f>
        <v>0</v>
      </c>
      <c r="J4" s="126" t="str">
        <f>_xll.qlFuturesRateHelper(,$H4,$C4,$E4,$G4,$I4,Permanent,Trigger,ObjectOverwrite)</f>
        <v>obj_004c8#0009</v>
      </c>
      <c r="K4" s="127" t="str">
        <f>_xll.ohRangeRetrieveError(J4)</f>
        <v/>
      </c>
      <c r="L4" s="71"/>
      <c r="M4" s="175"/>
      <c r="N4" s="68" t="str">
        <f>_xll.qlIMMNextCode(_xll.qlIMMdate(N3,,Trigger),TRUE,Trigger)</f>
        <v>U5</v>
      </c>
      <c r="O4" s="185" t="str">
        <f>_xll.qlIMMNextCode(_xll.qlIMMdate(O3,,Trigger),TRUE,Trigger)</f>
        <v>H6</v>
      </c>
      <c r="P4" s="186">
        <v>7.0000000000000001E-3</v>
      </c>
      <c r="Q4" s="187"/>
    </row>
    <row r="5" spans="1:17" ht="11.25" customHeight="1" x14ac:dyDescent="0.2">
      <c r="A5" s="116"/>
      <c r="B5" s="123">
        <v>3</v>
      </c>
      <c r="C5" s="123" t="s">
        <v>154</v>
      </c>
      <c r="D5" s="124" t="b">
        <v>0</v>
      </c>
      <c r="E5" s="125" t="str">
        <v>N5</v>
      </c>
      <c r="F5" s="183">
        <f>_xll.qlIMMdate(E5)</f>
        <v>42200</v>
      </c>
      <c r="G5" s="118" t="str">
        <f t="shared" si="0"/>
        <v>GbpLibor3M</v>
      </c>
      <c r="H5" s="120" t="str">
        <f t="shared" si="1"/>
        <v>GBPFUT3MN5_Quote</v>
      </c>
      <c r="I5" s="184">
        <f t="shared" si="2"/>
        <v>0</v>
      </c>
      <c r="J5" s="126" t="str">
        <f>_xll.qlFuturesRateHelper(,$H5,$C5,$E5,$G5,$I5,Permanent,Trigger,ObjectOverwrite)</f>
        <v>obj_004e8#0009</v>
      </c>
      <c r="K5" s="127" t="str">
        <f>_xll.ohRangeRetrieveError(J5)</f>
        <v/>
      </c>
      <c r="L5" s="71"/>
      <c r="M5" s="175"/>
      <c r="O5" s="185" t="str">
        <f>_xll.qlIMMNextCode(_xll.qlIMMdate(O4,,Trigger),TRUE,Trigger)</f>
        <v>M6</v>
      </c>
      <c r="P5" s="186">
        <v>1.06E-2</v>
      </c>
      <c r="Q5" s="187"/>
    </row>
    <row r="6" spans="1:17" ht="11.25" customHeight="1" x14ac:dyDescent="0.2">
      <c r="A6" s="116"/>
      <c r="B6" s="123">
        <v>4</v>
      </c>
      <c r="C6" s="123" t="s">
        <v>154</v>
      </c>
      <c r="D6" s="124" t="b">
        <v>0</v>
      </c>
      <c r="E6" s="125" t="str">
        <v>Q5</v>
      </c>
      <c r="F6" s="183">
        <f>_xll.qlIMMdate(E6)</f>
        <v>42235</v>
      </c>
      <c r="G6" s="118" t="str">
        <f t="shared" si="0"/>
        <v>GbpLibor3M</v>
      </c>
      <c r="H6" s="120" t="str">
        <f t="shared" si="1"/>
        <v>GBPFUT3MQ5_Quote</v>
      </c>
      <c r="I6" s="184">
        <f t="shared" si="2"/>
        <v>0</v>
      </c>
      <c r="J6" s="126" t="str">
        <f>_xll.qlFuturesRateHelper(,$H6,$C6,$E6,$G6,$I6,Permanent,Trigger,ObjectOverwrite)</f>
        <v>obj_004cc#0009</v>
      </c>
      <c r="K6" s="127" t="str">
        <f>_xll.ohRangeRetrieveError(J6)</f>
        <v/>
      </c>
      <c r="L6" s="71"/>
      <c r="M6" s="175"/>
      <c r="O6" s="185" t="str">
        <f>_xll.qlIMMNextCode(_xll.qlIMMdate(O5,,Trigger),TRUE,Trigger)</f>
        <v>U6</v>
      </c>
      <c r="P6" s="186">
        <v>1.52E-2</v>
      </c>
      <c r="Q6" s="187"/>
    </row>
    <row r="7" spans="1:17" ht="11.25" customHeight="1" x14ac:dyDescent="0.2">
      <c r="A7" s="116"/>
      <c r="B7" s="123">
        <v>5</v>
      </c>
      <c r="C7" s="123" t="s">
        <v>154</v>
      </c>
      <c r="D7" s="124" t="b">
        <v>0</v>
      </c>
      <c r="E7" s="125" t="str">
        <v>U5</v>
      </c>
      <c r="F7" s="183">
        <f>_xll.qlIMMdate(E7)</f>
        <v>42263</v>
      </c>
      <c r="G7" s="118" t="str">
        <f t="shared" si="0"/>
        <v>GbpLibor3M</v>
      </c>
      <c r="H7" s="120" t="str">
        <f t="shared" si="1"/>
        <v>GBPFUT3MU5_Quote</v>
      </c>
      <c r="I7" s="184">
        <f t="shared" si="2"/>
        <v>0</v>
      </c>
      <c r="J7" s="126" t="str">
        <f>_xll.qlFuturesRateHelper(,$H7,$C7,$E7,$G7,$I7,Permanent,Trigger,ObjectOverwrite)</f>
        <v>obj_004e3#0009</v>
      </c>
      <c r="K7" s="127" t="str">
        <f>_xll.ohRangeRetrieveError(J7)</f>
        <v/>
      </c>
      <c r="L7" s="71"/>
      <c r="M7" s="175"/>
      <c r="O7" s="185" t="str">
        <f>_xll.qlIMMNextCode(_xll.qlIMMdate(O6,,Trigger),TRUE,Trigger)</f>
        <v>Z6</v>
      </c>
      <c r="P7" s="186">
        <v>0.02</v>
      </c>
      <c r="Q7" s="187"/>
    </row>
    <row r="8" spans="1:17" ht="11.25" customHeight="1" x14ac:dyDescent="0.2">
      <c r="A8" s="116"/>
      <c r="B8" s="123">
        <v>6</v>
      </c>
      <c r="C8" s="123" t="s">
        <v>154</v>
      </c>
      <c r="D8" s="124" t="b">
        <v>0</v>
      </c>
      <c r="E8" s="125" t="str">
        <v>V5</v>
      </c>
      <c r="F8" s="183">
        <f>_xll.qlIMMdate(E8)</f>
        <v>42298</v>
      </c>
      <c r="G8" s="118" t="str">
        <f t="shared" si="0"/>
        <v>GbpLibor3M</v>
      </c>
      <c r="H8" s="120" t="str">
        <f t="shared" si="1"/>
        <v>GBPFUT3MV5_Quote</v>
      </c>
      <c r="I8" s="184">
        <f t="shared" si="2"/>
        <v>0</v>
      </c>
      <c r="J8" s="126" t="str">
        <f>_xll.qlFuturesRateHelper(,$H8,$C8,$E8,$G8,$I8,Permanent,Trigger,ObjectOverwrite)</f>
        <v>obj_004d3#0009</v>
      </c>
      <c r="K8" s="127" t="str">
        <f>_xll.ohRangeRetrieveError(J8)</f>
        <v/>
      </c>
      <c r="L8" s="71"/>
      <c r="M8" s="175"/>
      <c r="O8" s="188" t="str">
        <f>_xll.qlIMMNextCode(_xll.qlIMMdate(O7,,Trigger),TRUE,Trigger)</f>
        <v>H7</v>
      </c>
      <c r="P8" s="189">
        <v>2.52E-2</v>
      </c>
      <c r="Q8" s="187"/>
    </row>
    <row r="9" spans="1:17" ht="11.25" customHeight="1" x14ac:dyDescent="0.2">
      <c r="A9" s="116"/>
      <c r="B9" s="123">
        <v>7</v>
      </c>
      <c r="C9" s="123" t="s">
        <v>154</v>
      </c>
      <c r="D9" s="124" t="b">
        <v>0</v>
      </c>
      <c r="E9" s="125" t="str">
        <v>X5</v>
      </c>
      <c r="F9" s="183">
        <f>_xll.qlIMMdate(E9)</f>
        <v>42326</v>
      </c>
      <c r="G9" s="118" t="str">
        <f t="shared" si="0"/>
        <v>GbpLibor3M</v>
      </c>
      <c r="H9" s="120" t="str">
        <f t="shared" si="1"/>
        <v>GBPFUT3MX5_Quote</v>
      </c>
      <c r="I9" s="184">
        <f t="shared" si="2"/>
        <v>0</v>
      </c>
      <c r="J9" s="126" t="str">
        <f>_xll.qlFuturesRateHelper(,$H9,$C9,$E9,$G9,$I9,Permanent,Trigger,ObjectOverwrite)</f>
        <v>obj_004e9#0009</v>
      </c>
      <c r="K9" s="127" t="str">
        <f>_xll.ohRangeRetrieveError(J9)</f>
        <v/>
      </c>
      <c r="L9" s="71"/>
      <c r="M9" s="175"/>
    </row>
    <row r="10" spans="1:17" ht="11.25" customHeight="1" x14ac:dyDescent="0.2">
      <c r="A10" s="116"/>
      <c r="B10" s="123">
        <v>8</v>
      </c>
      <c r="C10" s="123" t="s">
        <v>154</v>
      </c>
      <c r="D10" s="124" t="b">
        <v>0</v>
      </c>
      <c r="E10" s="125" t="str">
        <v>Z5</v>
      </c>
      <c r="F10" s="183">
        <f>_xll.qlIMMdate(E10)</f>
        <v>42354</v>
      </c>
      <c r="G10" s="118" t="str">
        <f t="shared" si="0"/>
        <v>GbpLibor3M</v>
      </c>
      <c r="H10" s="120" t="str">
        <f t="shared" si="1"/>
        <v>GBPFUT3MZ5_Quote</v>
      </c>
      <c r="I10" s="184">
        <f t="shared" si="2"/>
        <v>4.1E-5</v>
      </c>
      <c r="J10" s="126" t="str">
        <f>_xll.qlFuturesRateHelper(,$H10,$C10,$E10,$G10,$I10,Permanent,Trigger,ObjectOverwrite)</f>
        <v>obj_004d9#0009</v>
      </c>
      <c r="K10" s="127" t="str">
        <f>_xll.ohRangeRetrieveError(J10)</f>
        <v/>
      </c>
      <c r="L10" s="71"/>
      <c r="M10" s="175"/>
    </row>
    <row r="11" spans="1:17" ht="11.25" customHeight="1" x14ac:dyDescent="0.2">
      <c r="A11" s="116"/>
      <c r="B11" s="123">
        <v>9</v>
      </c>
      <c r="C11" s="123" t="s">
        <v>154</v>
      </c>
      <c r="D11" s="124" t="b">
        <v>0</v>
      </c>
      <c r="E11" s="125" t="str">
        <v>F6</v>
      </c>
      <c r="F11" s="183">
        <f>_xll.qlIMMdate(E11)</f>
        <v>42389</v>
      </c>
      <c r="G11" s="118" t="str">
        <f t="shared" si="0"/>
        <v>GbpLibor3M</v>
      </c>
      <c r="H11" s="120" t="str">
        <f t="shared" si="1"/>
        <v>GBPFUT3MF6_Quote</v>
      </c>
      <c r="I11" s="184">
        <f t="shared" si="2"/>
        <v>0</v>
      </c>
      <c r="J11" s="126" t="str">
        <f>_xll.qlFuturesRateHelper(,$H11,$C11,$E11,$G11,$I11,Permanent,Trigger,ObjectOverwrite)</f>
        <v>obj_004d1#0009</v>
      </c>
      <c r="K11" s="127" t="str">
        <f>_xll.ohRangeRetrieveError(J11)</f>
        <v/>
      </c>
      <c r="L11" s="71"/>
      <c r="M11" s="175"/>
    </row>
    <row r="12" spans="1:17" ht="11.25" customHeight="1" x14ac:dyDescent="0.2">
      <c r="A12" s="116"/>
      <c r="B12" s="123">
        <v>10</v>
      </c>
      <c r="C12" s="123" t="s">
        <v>154</v>
      </c>
      <c r="D12" s="124" t="b">
        <v>0</v>
      </c>
      <c r="E12" s="125" t="str">
        <v>G6</v>
      </c>
      <c r="F12" s="183">
        <f>_xll.qlIMMdate(E12)</f>
        <v>42417</v>
      </c>
      <c r="G12" s="118" t="str">
        <f t="shared" si="0"/>
        <v>GbpLibor3M</v>
      </c>
      <c r="H12" s="120" t="str">
        <f t="shared" si="1"/>
        <v>GBPFUT3MG6_Quote</v>
      </c>
      <c r="I12" s="184">
        <f t="shared" si="2"/>
        <v>0</v>
      </c>
      <c r="J12" s="126" t="str">
        <f>_xll.qlFuturesRateHelper(,$H12,$C12,$E12,$G12,$I12,Permanent,Trigger,ObjectOverwrite)</f>
        <v>obj_004c7#0009</v>
      </c>
      <c r="K12" s="127" t="str">
        <f>_xll.ohRangeRetrieveError(J12)</f>
        <v/>
      </c>
      <c r="L12" s="71"/>
      <c r="M12" s="175"/>
    </row>
    <row r="13" spans="1:17" ht="11.25" customHeight="1" x14ac:dyDescent="0.2">
      <c r="A13" s="116"/>
      <c r="B13" s="123">
        <v>11</v>
      </c>
      <c r="C13" s="123" t="s">
        <v>154</v>
      </c>
      <c r="D13" s="124" t="b">
        <v>0</v>
      </c>
      <c r="E13" s="125" t="str">
        <v>H6</v>
      </c>
      <c r="F13" s="183">
        <f>_xll.qlIMMdate(E13)</f>
        <v>42445</v>
      </c>
      <c r="G13" s="118" t="str">
        <f t="shared" si="0"/>
        <v>GbpLibor3M</v>
      </c>
      <c r="H13" s="120" t="str">
        <f t="shared" si="1"/>
        <v>GBPFUT3MH6_Quote</v>
      </c>
      <c r="I13" s="184">
        <f t="shared" si="2"/>
        <v>7.0000000000000007E-5</v>
      </c>
      <c r="J13" s="126" t="str">
        <f>_xll.qlFuturesRateHelper(,$H13,$C13,$E13,$G13,$I13,Permanent,Trigger,ObjectOverwrite)</f>
        <v>obj_004e7#0009</v>
      </c>
      <c r="K13" s="127" t="str">
        <f>_xll.ohRangeRetrieveError(J13)</f>
        <v/>
      </c>
      <c r="L13" s="71"/>
      <c r="M13" s="175"/>
    </row>
    <row r="14" spans="1:17" ht="11.25" customHeight="1" x14ac:dyDescent="0.2">
      <c r="A14" s="116"/>
      <c r="B14" s="123">
        <v>12</v>
      </c>
      <c r="C14" s="123" t="s">
        <v>154</v>
      </c>
      <c r="D14" s="124" t="b">
        <v>0</v>
      </c>
      <c r="E14" s="125" t="str">
        <v>J6</v>
      </c>
      <c r="F14" s="183">
        <f>_xll.qlIMMdate(E14)</f>
        <v>42480</v>
      </c>
      <c r="G14" s="118" t="str">
        <f t="shared" si="0"/>
        <v>GbpLibor3M</v>
      </c>
      <c r="H14" s="120" t="str">
        <f t="shared" si="1"/>
        <v>GBPFUT3MJ6_Quote</v>
      </c>
      <c r="I14" s="184">
        <f t="shared" si="2"/>
        <v>0</v>
      </c>
      <c r="J14" s="126" t="str">
        <f>_xll.qlFuturesRateHelper(,$H14,$C14,$E14,$G14,$I14,Permanent,Trigger,ObjectOverwrite)</f>
        <v>obj_004dc#0009</v>
      </c>
      <c r="K14" s="127" t="str">
        <f>_xll.ohRangeRetrieveError(J14)</f>
        <v/>
      </c>
      <c r="L14" s="71"/>
      <c r="M14" s="175"/>
    </row>
    <row r="15" spans="1:17" ht="11.25" customHeight="1" x14ac:dyDescent="0.2">
      <c r="A15" s="116"/>
      <c r="B15" s="123">
        <v>13</v>
      </c>
      <c r="C15" s="123" t="s">
        <v>154</v>
      </c>
      <c r="D15" s="124" t="b">
        <v>1</v>
      </c>
      <c r="E15" s="125" t="str">
        <v>M6</v>
      </c>
      <c r="F15" s="183">
        <f>_xll.qlIMMdate(E15)</f>
        <v>42536</v>
      </c>
      <c r="G15" s="118" t="str">
        <f t="shared" si="0"/>
        <v>GbpLibor3M</v>
      </c>
      <c r="H15" s="120" t="str">
        <f t="shared" si="1"/>
        <v>GBPFUT3MM6_Quote</v>
      </c>
      <c r="I15" s="184">
        <f t="shared" si="2"/>
        <v>1.06E-4</v>
      </c>
      <c r="J15" s="126" t="str">
        <f>_xll.qlFuturesRateHelper(,$H15,$C15,$E15,$G15,$I15,Permanent,Trigger,ObjectOverwrite)</f>
        <v>obj_004de#0009</v>
      </c>
      <c r="K15" s="127" t="str">
        <f>_xll.ohRangeRetrieveError(J15)</f>
        <v/>
      </c>
      <c r="L15" s="71"/>
      <c r="M15" s="175"/>
    </row>
    <row r="16" spans="1:17" ht="11.25" customHeight="1" x14ac:dyDescent="0.2">
      <c r="A16" s="116"/>
      <c r="B16" s="123">
        <v>14</v>
      </c>
      <c r="C16" s="123" t="s">
        <v>154</v>
      </c>
      <c r="D16" s="124" t="b">
        <v>1</v>
      </c>
      <c r="E16" s="125" t="str">
        <v>U6</v>
      </c>
      <c r="F16" s="183">
        <f>_xll.qlIMMdate(E16)</f>
        <v>42634</v>
      </c>
      <c r="G16" s="118" t="str">
        <f t="shared" si="0"/>
        <v>GbpLibor3M</v>
      </c>
      <c r="H16" s="120" t="str">
        <f t="shared" si="1"/>
        <v>GBPFUT3MU6_Quote</v>
      </c>
      <c r="I16" s="184">
        <f t="shared" si="2"/>
        <v>1.5200000000000001E-4</v>
      </c>
      <c r="J16" s="126" t="str">
        <f>_xll.qlFuturesRateHelper(,$H16,$C16,$E16,$G16,$I16,Permanent,Trigger,ObjectOverwrite)</f>
        <v>obj_004ea#0009</v>
      </c>
      <c r="K16" s="127" t="str">
        <f>_xll.ohRangeRetrieveError(J16)</f>
        <v/>
      </c>
      <c r="L16" s="71"/>
      <c r="M16" s="175"/>
    </row>
    <row r="17" spans="1:13" ht="11.25" customHeight="1" x14ac:dyDescent="0.2">
      <c r="A17" s="116"/>
      <c r="B17" s="123">
        <v>15</v>
      </c>
      <c r="C17" s="123" t="s">
        <v>154</v>
      </c>
      <c r="D17" s="124" t="b">
        <v>1</v>
      </c>
      <c r="E17" s="125" t="str">
        <v>Z6</v>
      </c>
      <c r="F17" s="183">
        <f>_xll.qlIMMdate(E17)</f>
        <v>42725</v>
      </c>
      <c r="G17" s="118" t="str">
        <f t="shared" si="0"/>
        <v>GbpLibor3M</v>
      </c>
      <c r="H17" s="120" t="str">
        <f t="shared" si="1"/>
        <v>GBPFUT3MZ6_Quote</v>
      </c>
      <c r="I17" s="184">
        <f t="shared" si="2"/>
        <v>2.0000000000000001E-4</v>
      </c>
      <c r="J17" s="126" t="str">
        <f>_xll.qlFuturesRateHelper(,$H17,$C17,$E17,$G17,$I17,Permanent,Trigger,ObjectOverwrite)</f>
        <v>obj_004c9#0009</v>
      </c>
      <c r="K17" s="127" t="str">
        <f>_xll.ohRangeRetrieveError(J17)</f>
        <v/>
      </c>
      <c r="L17" s="71"/>
      <c r="M17" s="175"/>
    </row>
    <row r="18" spans="1:13" ht="11.25" customHeight="1" x14ac:dyDescent="0.2">
      <c r="A18" s="116"/>
      <c r="B18" s="123">
        <v>16</v>
      </c>
      <c r="C18" s="123" t="s">
        <v>154</v>
      </c>
      <c r="D18" s="124" t="b">
        <v>1</v>
      </c>
      <c r="E18" s="125" t="str">
        <v>H7</v>
      </c>
      <c r="F18" s="183">
        <f>_xll.qlIMMdate(E18)</f>
        <v>42809</v>
      </c>
      <c r="G18" s="118" t="str">
        <f t="shared" si="0"/>
        <v>GbpLibor3M</v>
      </c>
      <c r="H18" s="120" t="str">
        <f t="shared" si="1"/>
        <v>GBPFUT3MH7_Quote</v>
      </c>
      <c r="I18" s="184">
        <f t="shared" si="2"/>
        <v>2.52E-4</v>
      </c>
      <c r="J18" s="126" t="str">
        <f>_xll.qlFuturesRateHelper(,$H18,$C18,$E18,$G18,$I18,Permanent,Trigger,ObjectOverwrite)</f>
        <v>obj_004d8#0009</v>
      </c>
      <c r="K18" s="127" t="str">
        <f>_xll.ohRangeRetrieveError(J18)</f>
        <v/>
      </c>
      <c r="L18" s="71"/>
      <c r="M18" s="175"/>
    </row>
    <row r="19" spans="1:13" ht="11.25" customHeight="1" x14ac:dyDescent="0.2">
      <c r="A19" s="116"/>
      <c r="B19" s="123">
        <v>17</v>
      </c>
      <c r="C19" s="123" t="s">
        <v>154</v>
      </c>
      <c r="D19" s="124" t="b">
        <v>1</v>
      </c>
      <c r="E19" s="125" t="str">
        <v>M7</v>
      </c>
      <c r="F19" s="183">
        <f>_xll.qlIMMdate(E19)</f>
        <v>42907</v>
      </c>
      <c r="G19" s="118" t="str">
        <f t="shared" si="0"/>
        <v>GbpLibor3M</v>
      </c>
      <c r="H19" s="120" t="str">
        <f t="shared" si="1"/>
        <v>GBPFUT3MM7_Quote</v>
      </c>
      <c r="I19" s="184">
        <f t="shared" si="2"/>
        <v>0</v>
      </c>
      <c r="J19" s="126" t="str">
        <f>_xll.qlFuturesRateHelper(,$H19,$C19,$E19,$G19,$I19,Permanent,Trigger,ObjectOverwrite)</f>
        <v>obj_004d0#0009</v>
      </c>
      <c r="K19" s="127" t="str">
        <f>_xll.ohRangeRetrieveError(J19)</f>
        <v/>
      </c>
      <c r="L19" s="71"/>
      <c r="M19" s="175"/>
    </row>
    <row r="20" spans="1:13" ht="11.25" customHeight="1" x14ac:dyDescent="0.2">
      <c r="A20" s="116"/>
      <c r="B20" s="123">
        <v>18</v>
      </c>
      <c r="C20" s="123" t="s">
        <v>154</v>
      </c>
      <c r="D20" s="124" t="b">
        <v>1</v>
      </c>
      <c r="E20" s="125" t="str">
        <v>U7</v>
      </c>
      <c r="F20" s="183">
        <f>_xll.qlIMMdate(E20)</f>
        <v>42998</v>
      </c>
      <c r="G20" s="118" t="str">
        <f t="shared" si="0"/>
        <v>GbpLibor3M</v>
      </c>
      <c r="H20" s="120" t="str">
        <f t="shared" si="1"/>
        <v>GBPFUT3MU7_Quote</v>
      </c>
      <c r="I20" s="184">
        <f t="shared" si="2"/>
        <v>0</v>
      </c>
      <c r="J20" s="126" t="str">
        <f>_xll.qlFuturesRateHelper(,$H20,$C20,$E20,$G20,$I20,Permanent,Trigger,ObjectOverwrite)</f>
        <v>obj_004c6#0009</v>
      </c>
      <c r="K20" s="127" t="str">
        <f>_xll.ohRangeRetrieveError(J20)</f>
        <v/>
      </c>
      <c r="L20" s="71"/>
      <c r="M20" s="175"/>
    </row>
    <row r="21" spans="1:13" ht="11.25" customHeight="1" x14ac:dyDescent="0.2">
      <c r="A21" s="116"/>
      <c r="B21" s="123">
        <v>19</v>
      </c>
      <c r="C21" s="123" t="s">
        <v>154</v>
      </c>
      <c r="D21" s="124" t="b">
        <v>1</v>
      </c>
      <c r="E21" s="125" t="str">
        <v>Z7</v>
      </c>
      <c r="F21" s="183">
        <f>_xll.qlIMMdate(E21)</f>
        <v>43089</v>
      </c>
      <c r="G21" s="118" t="str">
        <f t="shared" si="0"/>
        <v>GbpLibor3M</v>
      </c>
      <c r="H21" s="120" t="str">
        <f t="shared" si="1"/>
        <v>GBPFUT3MZ7_Quote</v>
      </c>
      <c r="I21" s="184">
        <f t="shared" si="2"/>
        <v>0</v>
      </c>
      <c r="J21" s="126" t="str">
        <f>_xll.qlFuturesRateHelper(,$H21,$C21,$E21,$G21,$I21,Permanent,Trigger,ObjectOverwrite)</f>
        <v>obj_004e6#0009</v>
      </c>
      <c r="K21" s="127" t="str">
        <f>_xll.ohRangeRetrieveError(J21)</f>
        <v/>
      </c>
      <c r="L21" s="71"/>
      <c r="M21" s="175"/>
    </row>
    <row r="22" spans="1:13" ht="11.25" customHeight="1" x14ac:dyDescent="0.2">
      <c r="A22" s="116"/>
      <c r="B22" s="123">
        <v>20</v>
      </c>
      <c r="C22" s="123" t="s">
        <v>154</v>
      </c>
      <c r="D22" s="124" t="b">
        <v>1</v>
      </c>
      <c r="E22" s="125" t="str">
        <v>H8</v>
      </c>
      <c r="F22" s="183">
        <f>_xll.qlIMMdate(E22)</f>
        <v>43180</v>
      </c>
      <c r="G22" s="118" t="str">
        <f t="shared" si="0"/>
        <v>GbpLibor3M</v>
      </c>
      <c r="H22" s="120" t="str">
        <f t="shared" si="1"/>
        <v>GBPFUT3MH8_Quote</v>
      </c>
      <c r="I22" s="184">
        <f t="shared" si="2"/>
        <v>0</v>
      </c>
      <c r="J22" s="126" t="str">
        <f>_xll.qlFuturesRateHelper(,$H22,$C22,$E22,$G22,$I22,Permanent,Trigger,ObjectOverwrite)</f>
        <v>obj_004cb#0009</v>
      </c>
      <c r="K22" s="127" t="str">
        <f>_xll.ohRangeRetrieveError(J22)</f>
        <v/>
      </c>
      <c r="L22" s="71"/>
      <c r="M22" s="175"/>
    </row>
    <row r="23" spans="1:13" ht="11.25" customHeight="1" x14ac:dyDescent="0.2">
      <c r="A23" s="116"/>
      <c r="B23" s="123">
        <v>21</v>
      </c>
      <c r="C23" s="123" t="s">
        <v>154</v>
      </c>
      <c r="D23" s="124" t="b">
        <v>1</v>
      </c>
      <c r="E23" s="125" t="str">
        <v>M8</v>
      </c>
      <c r="F23" s="183">
        <f>_xll.qlIMMdate(E23)</f>
        <v>43271</v>
      </c>
      <c r="G23" s="118" t="str">
        <f t="shared" si="0"/>
        <v>GbpLibor3M</v>
      </c>
      <c r="H23" s="120" t="str">
        <f t="shared" si="1"/>
        <v>GBPFUT3MM8_Quote</v>
      </c>
      <c r="I23" s="184">
        <f t="shared" si="2"/>
        <v>0</v>
      </c>
      <c r="J23" s="126" t="str">
        <f>_xll.qlFuturesRateHelper(,$H23,$C23,$E23,$G23,$I23,Permanent,Trigger,ObjectOverwrite)</f>
        <v>obj_004db#0009</v>
      </c>
      <c r="K23" s="127" t="str">
        <f>_xll.ohRangeRetrieveError(J23)</f>
        <v/>
      </c>
      <c r="L23" s="71"/>
      <c r="M23" s="175"/>
    </row>
    <row r="24" spans="1:13" ht="11.25" customHeight="1" x14ac:dyDescent="0.2">
      <c r="A24" s="116"/>
      <c r="B24" s="123">
        <v>22</v>
      </c>
      <c r="C24" s="123" t="s">
        <v>154</v>
      </c>
      <c r="D24" s="124" t="b">
        <v>1</v>
      </c>
      <c r="E24" s="125" t="str">
        <v>U8</v>
      </c>
      <c r="F24" s="183">
        <f>_xll.qlIMMdate(E24)</f>
        <v>43362</v>
      </c>
      <c r="G24" s="118" t="str">
        <f t="shared" si="0"/>
        <v>GbpLibor3M</v>
      </c>
      <c r="H24" s="120" t="str">
        <f t="shared" si="1"/>
        <v>GBPFUT3MU8_Quote</v>
      </c>
      <c r="I24" s="184">
        <f t="shared" si="2"/>
        <v>0</v>
      </c>
      <c r="J24" s="126" t="str">
        <f>_xll.qlFuturesRateHelper(,$H24,$C24,$E24,$G24,$I24,Permanent,Trigger,ObjectOverwrite)</f>
        <v>obj_004e0#0009</v>
      </c>
      <c r="K24" s="127" t="str">
        <f>_xll.ohRangeRetrieveError(J24)</f>
        <v/>
      </c>
      <c r="L24" s="71"/>
      <c r="M24" s="175"/>
    </row>
    <row r="25" spans="1:13" ht="11.25" customHeight="1" x14ac:dyDescent="0.2">
      <c r="A25" s="116"/>
      <c r="B25" s="123">
        <v>23</v>
      </c>
      <c r="C25" s="123" t="s">
        <v>154</v>
      </c>
      <c r="D25" s="124" t="b">
        <v>1</v>
      </c>
      <c r="E25" s="125" t="str">
        <v>Z8</v>
      </c>
      <c r="F25" s="183">
        <f>_xll.qlIMMdate(E25)</f>
        <v>43453</v>
      </c>
      <c r="G25" s="118" t="str">
        <f t="shared" si="0"/>
        <v>GbpLibor3M</v>
      </c>
      <c r="H25" s="120" t="str">
        <f t="shared" si="1"/>
        <v>GBPFUT3MZ8_Quote</v>
      </c>
      <c r="I25" s="184">
        <f t="shared" si="2"/>
        <v>0</v>
      </c>
      <c r="J25" s="126" t="str">
        <f>_xll.qlFuturesRateHelper(,$H25,$C25,$E25,$G25,$I25,Permanent,Trigger,ObjectOverwrite)</f>
        <v>obj_004d2#0009</v>
      </c>
      <c r="K25" s="127" t="str">
        <f>_xll.ohRangeRetrieveError(J25)</f>
        <v/>
      </c>
      <c r="L25" s="71"/>
      <c r="M25" s="175"/>
    </row>
    <row r="26" spans="1:13" ht="11.25" customHeight="1" x14ac:dyDescent="0.2">
      <c r="A26" s="116"/>
      <c r="B26" s="123">
        <v>24</v>
      </c>
      <c r="C26" s="123" t="s">
        <v>154</v>
      </c>
      <c r="D26" s="124" t="b">
        <v>1</v>
      </c>
      <c r="E26" s="125" t="str">
        <v>H9</v>
      </c>
      <c r="F26" s="183">
        <f>_xll.qlIMMdate(E26)</f>
        <v>43544</v>
      </c>
      <c r="G26" s="118" t="str">
        <f t="shared" si="0"/>
        <v>GbpLibor3M</v>
      </c>
      <c r="H26" s="120" t="str">
        <f t="shared" si="1"/>
        <v>GBPFUT3MH9_Quote</v>
      </c>
      <c r="I26" s="184">
        <f t="shared" si="2"/>
        <v>0</v>
      </c>
      <c r="J26" s="126" t="str">
        <f>_xll.qlFuturesRateHelper(,$H26,$C26,$E26,$G26,$I26,Permanent,Trigger,ObjectOverwrite)</f>
        <v>obj_004d7#0009</v>
      </c>
      <c r="K26" s="127" t="str">
        <f>_xll.ohRangeRetrieveError(J26)</f>
        <v/>
      </c>
      <c r="L26" s="71"/>
      <c r="M26" s="175"/>
    </row>
    <row r="27" spans="1:13" ht="11.25" customHeight="1" x14ac:dyDescent="0.2">
      <c r="A27" s="116"/>
      <c r="B27" s="123">
        <v>25</v>
      </c>
      <c r="C27" s="123" t="s">
        <v>154</v>
      </c>
      <c r="D27" s="124" t="b">
        <v>1</v>
      </c>
      <c r="E27" s="125" t="str">
        <v>M9</v>
      </c>
      <c r="F27" s="183">
        <f>_xll.qlIMMdate(E27)</f>
        <v>43635</v>
      </c>
      <c r="G27" s="118" t="str">
        <f t="shared" si="0"/>
        <v>GbpLibor3M</v>
      </c>
      <c r="H27" s="120" t="str">
        <f t="shared" si="1"/>
        <v>GBPFUT3MM9_Quote</v>
      </c>
      <c r="I27" s="184">
        <f t="shared" si="2"/>
        <v>0</v>
      </c>
      <c r="J27" s="126" t="str">
        <f>_xll.qlFuturesRateHelper(,$H27,$C27,$E27,$G27,$I27,Permanent,Trigger,ObjectOverwrite)</f>
        <v>obj_004cf#0009</v>
      </c>
      <c r="K27" s="127" t="str">
        <f>_xll.ohRangeRetrieveError(J27)</f>
        <v/>
      </c>
      <c r="L27" s="71"/>
      <c r="M27" s="175"/>
    </row>
    <row r="28" spans="1:13" ht="11.25" customHeight="1" x14ac:dyDescent="0.2">
      <c r="A28" s="116"/>
      <c r="B28" s="123">
        <v>26</v>
      </c>
      <c r="C28" s="123" t="s">
        <v>154</v>
      </c>
      <c r="D28" s="124" t="b">
        <v>1</v>
      </c>
      <c r="E28" s="125" t="str">
        <v>U9</v>
      </c>
      <c r="F28" s="183">
        <f>_xll.qlIMMdate(E28)</f>
        <v>43726</v>
      </c>
      <c r="G28" s="118" t="str">
        <f t="shared" si="0"/>
        <v>GbpLibor3M</v>
      </c>
      <c r="H28" s="120" t="str">
        <f t="shared" si="1"/>
        <v>GBPFUT3MU9_Quote</v>
      </c>
      <c r="I28" s="184">
        <f t="shared" si="2"/>
        <v>0</v>
      </c>
      <c r="J28" s="126" t="str">
        <f>_xll.qlFuturesRateHelper(,$H28,$C28,$E28,$G28,$I28,Permanent,Trigger,ObjectOverwrite)</f>
        <v>obj_004c5#0009</v>
      </c>
      <c r="K28" s="127" t="str">
        <f>_xll.ohRangeRetrieveError(J28)</f>
        <v/>
      </c>
      <c r="L28" s="71"/>
      <c r="M28" s="175"/>
    </row>
    <row r="29" spans="1:13" ht="11.25" customHeight="1" x14ac:dyDescent="0.2">
      <c r="A29" s="116"/>
      <c r="B29" s="123">
        <v>27</v>
      </c>
      <c r="C29" s="123" t="s">
        <v>154</v>
      </c>
      <c r="D29" s="124" t="b">
        <v>1</v>
      </c>
      <c r="E29" s="125" t="str">
        <v>Z9</v>
      </c>
      <c r="F29" s="183">
        <f>_xll.qlIMMdate(E29)</f>
        <v>43817</v>
      </c>
      <c r="G29" s="118" t="str">
        <f t="shared" si="0"/>
        <v>GbpLibor3M</v>
      </c>
      <c r="H29" s="120" t="str">
        <f t="shared" si="1"/>
        <v>GBPFUT3MZ9_Quote</v>
      </c>
      <c r="I29" s="184">
        <f t="shared" si="2"/>
        <v>0</v>
      </c>
      <c r="J29" s="126" t="str">
        <f>_xll.qlFuturesRateHelper(,$H29,$C29,$E29,$G29,$I29,Permanent,Trigger,ObjectOverwrite)</f>
        <v>obj_004e5#0009</v>
      </c>
      <c r="K29" s="127" t="str">
        <f>_xll.ohRangeRetrieveError(J29)</f>
        <v/>
      </c>
      <c r="L29" s="71"/>
      <c r="M29" s="175"/>
    </row>
    <row r="30" spans="1:13" ht="11.25" customHeight="1" x14ac:dyDescent="0.2">
      <c r="A30" s="116"/>
      <c r="B30" s="123">
        <v>28</v>
      </c>
      <c r="C30" s="123" t="s">
        <v>154</v>
      </c>
      <c r="D30" s="124" t="b">
        <v>1</v>
      </c>
      <c r="E30" s="125" t="str">
        <v>H0</v>
      </c>
      <c r="F30" s="183">
        <f>_xll.qlIMMdate(E30)</f>
        <v>43908</v>
      </c>
      <c r="G30" s="118" t="str">
        <f t="shared" si="0"/>
        <v>GbpLibor3M</v>
      </c>
      <c r="H30" s="120" t="str">
        <f t="shared" si="1"/>
        <v>GBPFUT3MH0_Quote</v>
      </c>
      <c r="I30" s="184">
        <f t="shared" si="2"/>
        <v>0</v>
      </c>
      <c r="J30" s="126" t="str">
        <f>_xll.qlFuturesRateHelper(,$H30,$C30,$E30,$G30,$I30,Permanent,Trigger,ObjectOverwrite)</f>
        <v>obj_004d4#0009</v>
      </c>
      <c r="K30" s="127" t="str">
        <f>_xll.ohRangeRetrieveError(J30)</f>
        <v/>
      </c>
      <c r="L30" s="71"/>
      <c r="M30" s="175"/>
    </row>
    <row r="31" spans="1:13" ht="11.25" customHeight="1" x14ac:dyDescent="0.2">
      <c r="A31" s="116"/>
      <c r="B31" s="123">
        <v>29</v>
      </c>
      <c r="C31" s="123" t="s">
        <v>154</v>
      </c>
      <c r="D31" s="124" t="b">
        <v>1</v>
      </c>
      <c r="E31" s="125" t="str">
        <v>M0</v>
      </c>
      <c r="F31" s="183">
        <f>_xll.qlIMMdate(E31)</f>
        <v>43999</v>
      </c>
      <c r="G31" s="118" t="str">
        <f t="shared" si="0"/>
        <v>GbpLibor3M</v>
      </c>
      <c r="H31" s="120" t="str">
        <f t="shared" si="1"/>
        <v>GBPFUT3MM0_Quote</v>
      </c>
      <c r="I31" s="184">
        <f t="shared" si="2"/>
        <v>0</v>
      </c>
      <c r="J31" s="126" t="str">
        <f>_xll.qlFuturesRateHelper(,$H31,$C31,$E31,$G31,$I31,Permanent,Trigger,ObjectOverwrite)</f>
        <v>obj_004e2#0009</v>
      </c>
      <c r="K31" s="127" t="str">
        <f>_xll.ohRangeRetrieveError(J31)</f>
        <v/>
      </c>
      <c r="L31" s="71"/>
      <c r="M31" s="175"/>
    </row>
    <row r="32" spans="1:13" ht="11.25" customHeight="1" x14ac:dyDescent="0.2">
      <c r="A32" s="116"/>
      <c r="B32" s="123">
        <v>30</v>
      </c>
      <c r="C32" s="123" t="s">
        <v>154</v>
      </c>
      <c r="D32" s="124" t="b">
        <v>1</v>
      </c>
      <c r="E32" s="125" t="str">
        <v>U0</v>
      </c>
      <c r="F32" s="183">
        <f>_xll.qlIMMdate(E32)</f>
        <v>44090</v>
      </c>
      <c r="G32" s="118" t="str">
        <f t="shared" si="0"/>
        <v>GbpLibor3M</v>
      </c>
      <c r="H32" s="120" t="str">
        <f t="shared" si="1"/>
        <v>GBPFUT3MU0_Quote</v>
      </c>
      <c r="I32" s="184">
        <f t="shared" si="2"/>
        <v>0</v>
      </c>
      <c r="J32" s="126" t="str">
        <f>_xll.qlFuturesRateHelper(,$H32,$C32,$E32,$G32,$I32,Permanent,Trigger,ObjectOverwrite)</f>
        <v>obj_004ca#0009</v>
      </c>
      <c r="K32" s="127" t="str">
        <f>_xll.ohRangeRetrieveError(J32)</f>
        <v/>
      </c>
      <c r="L32" s="71"/>
      <c r="M32" s="175"/>
    </row>
    <row r="33" spans="1:21" ht="11.25" customHeight="1" x14ac:dyDescent="0.2">
      <c r="A33" s="116"/>
      <c r="B33" s="123">
        <v>31</v>
      </c>
      <c r="C33" s="123" t="s">
        <v>154</v>
      </c>
      <c r="D33" s="124" t="b">
        <v>1</v>
      </c>
      <c r="E33" s="125" t="str">
        <v>Z0</v>
      </c>
      <c r="F33" s="183">
        <f>_xll.qlIMMdate(E33)</f>
        <v>44181</v>
      </c>
      <c r="G33" s="118" t="str">
        <f t="shared" si="0"/>
        <v>GbpLibor3M</v>
      </c>
      <c r="H33" s="120" t="str">
        <f t="shared" si="1"/>
        <v>GBPFUT3MZ0_Quote</v>
      </c>
      <c r="I33" s="184">
        <f t="shared" si="2"/>
        <v>0</v>
      </c>
      <c r="J33" s="126" t="str">
        <f>_xll.qlFuturesRateHelper(,$H33,$C33,$E33,$G33,$I33,Permanent,Trigger,ObjectOverwrite)</f>
        <v>obj_004da#0009</v>
      </c>
      <c r="K33" s="127" t="str">
        <f>_xll.ohRangeRetrieveError(J33)</f>
        <v/>
      </c>
      <c r="L33" s="71"/>
      <c r="M33" s="175"/>
    </row>
    <row r="34" spans="1:21" ht="11.25" customHeight="1" x14ac:dyDescent="0.2">
      <c r="A34" s="116"/>
      <c r="B34" s="123">
        <v>32</v>
      </c>
      <c r="C34" s="123" t="s">
        <v>154</v>
      </c>
      <c r="D34" s="124" t="b">
        <v>1</v>
      </c>
      <c r="E34" s="125" t="str">
        <v>H1</v>
      </c>
      <c r="F34" s="183">
        <f>_xll.qlIMMdate(E34)</f>
        <v>44272</v>
      </c>
      <c r="G34" s="118" t="str">
        <f t="shared" si="0"/>
        <v>GbpLibor3M</v>
      </c>
      <c r="H34" s="120" t="str">
        <f t="shared" si="1"/>
        <v>GBPFUT3MH1_Quote</v>
      </c>
      <c r="I34" s="184">
        <f t="shared" si="2"/>
        <v>0</v>
      </c>
      <c r="J34" s="126" t="str">
        <f>_xll.qlFuturesRateHelper(,$H34,$C34,$E34,$G34,$I34,Permanent,Trigger,ObjectOverwrite)</f>
        <v>obj_004d6#0009</v>
      </c>
      <c r="K34" s="127" t="str">
        <f>_xll.ohRangeRetrieveError(J34)</f>
        <v/>
      </c>
      <c r="L34" s="71"/>
      <c r="M34" s="175"/>
    </row>
    <row r="35" spans="1:21" ht="11.25" customHeight="1" x14ac:dyDescent="0.2">
      <c r="A35" s="116"/>
      <c r="B35" s="123">
        <v>33</v>
      </c>
      <c r="C35" s="123" t="s">
        <v>154</v>
      </c>
      <c r="D35" s="124" t="b">
        <v>1</v>
      </c>
      <c r="E35" s="125" t="str">
        <v>M1</v>
      </c>
      <c r="F35" s="183">
        <f>_xll.qlIMMdate(E35)</f>
        <v>44363</v>
      </c>
      <c r="G35" s="118" t="str">
        <f t="shared" ref="G35:G44" si="3">PROPER(Currency)&amp;FamilyName&amp;$G$1</f>
        <v>GbpLibor3M</v>
      </c>
      <c r="H35" s="120" t="str">
        <f t="shared" si="1"/>
        <v>GBPFUT3MM1_Quote</v>
      </c>
      <c r="I35" s="184">
        <f t="shared" si="2"/>
        <v>0</v>
      </c>
      <c r="J35" s="126" t="str">
        <f>_xll.qlFuturesRateHelper(,$H35,$C35,$E35,$G35,$I35,Permanent,Trigger,ObjectOverwrite)</f>
        <v>obj_004ce#0009</v>
      </c>
      <c r="K35" s="127" t="str">
        <f>_xll.ohRangeRetrieveError(J35)</f>
        <v/>
      </c>
      <c r="L35" s="71"/>
      <c r="M35" s="175"/>
    </row>
    <row r="36" spans="1:21" ht="11.25" customHeight="1" x14ac:dyDescent="0.2">
      <c r="A36" s="116"/>
      <c r="B36" s="123">
        <v>34</v>
      </c>
      <c r="C36" s="123" t="s">
        <v>154</v>
      </c>
      <c r="D36" s="124" t="b">
        <v>1</v>
      </c>
      <c r="E36" s="125" t="str">
        <v>U1</v>
      </c>
      <c r="F36" s="183">
        <f>_xll.qlIMMdate(E36)</f>
        <v>44454</v>
      </c>
      <c r="G36" s="118" t="str">
        <f t="shared" si="3"/>
        <v>GbpLibor3M</v>
      </c>
      <c r="H36" s="120" t="str">
        <f t="shared" si="1"/>
        <v>GBPFUT3MU1_Quote</v>
      </c>
      <c r="I36" s="184">
        <f t="shared" si="2"/>
        <v>0</v>
      </c>
      <c r="J36" s="126" t="str">
        <f>_xll.qlFuturesRateHelper(,$H36,$C36,$E36,$G36,$I36,Permanent,Trigger,ObjectOverwrite)</f>
        <v>obj_004c4#0009</v>
      </c>
      <c r="K36" s="127" t="str">
        <f>_xll.ohRangeRetrieveError(J36)</f>
        <v/>
      </c>
      <c r="L36" s="71"/>
      <c r="M36" s="175"/>
    </row>
    <row r="37" spans="1:21" ht="11.25" customHeight="1" x14ac:dyDescent="0.2">
      <c r="A37" s="116"/>
      <c r="B37" s="123">
        <v>35</v>
      </c>
      <c r="C37" s="123" t="s">
        <v>154</v>
      </c>
      <c r="D37" s="124" t="b">
        <v>1</v>
      </c>
      <c r="E37" s="125" t="str">
        <v>Z1</v>
      </c>
      <c r="F37" s="183">
        <f>_xll.qlIMMdate(E37)</f>
        <v>44545</v>
      </c>
      <c r="G37" s="118" t="str">
        <f t="shared" si="3"/>
        <v>GbpLibor3M</v>
      </c>
      <c r="H37" s="120" t="str">
        <f t="shared" si="1"/>
        <v>GBPFUT3MZ1_Quote</v>
      </c>
      <c r="I37" s="184">
        <f t="shared" si="2"/>
        <v>0</v>
      </c>
      <c r="J37" s="126" t="str">
        <f>_xll.qlFuturesRateHelper(,$H37,$C37,$E37,$G37,$I37,Permanent,Trigger,ObjectOverwrite)</f>
        <v>obj_004e4#0009</v>
      </c>
      <c r="K37" s="127" t="str">
        <f>_xll.ohRangeRetrieveError(J37)</f>
        <v/>
      </c>
      <c r="L37" s="71"/>
      <c r="M37" s="175"/>
    </row>
    <row r="38" spans="1:21" ht="11.25" customHeight="1" x14ac:dyDescent="0.2">
      <c r="A38" s="116"/>
      <c r="B38" s="123">
        <v>36</v>
      </c>
      <c r="C38" s="123" t="s">
        <v>154</v>
      </c>
      <c r="D38" s="124" t="b">
        <v>1</v>
      </c>
      <c r="E38" s="125" t="str">
        <v>H2</v>
      </c>
      <c r="F38" s="183">
        <f>_xll.qlIMMdate(E38)</f>
        <v>44636</v>
      </c>
      <c r="G38" s="118" t="str">
        <f t="shared" si="3"/>
        <v>GbpLibor3M</v>
      </c>
      <c r="H38" s="120" t="str">
        <f t="shared" si="1"/>
        <v>GBPFUT3MH2_Quote</v>
      </c>
      <c r="I38" s="184">
        <f t="shared" si="2"/>
        <v>0</v>
      </c>
      <c r="J38" s="126" t="str">
        <f>_xll.qlFuturesRateHelper(,$H38,$C38,$E38,$G38,$I38,Permanent,Trigger,ObjectOverwrite)</f>
        <v>obj_004eb#0009</v>
      </c>
      <c r="K38" s="127" t="str">
        <f>_xll.ohRangeRetrieveError(J38)</f>
        <v/>
      </c>
      <c r="L38" s="71"/>
      <c r="M38" s="175"/>
    </row>
    <row r="39" spans="1:21" ht="11.25" customHeight="1" x14ac:dyDescent="0.2">
      <c r="A39" s="116"/>
      <c r="B39" s="123">
        <v>37</v>
      </c>
      <c r="C39" s="123" t="s">
        <v>154</v>
      </c>
      <c r="D39" s="124" t="b">
        <v>1</v>
      </c>
      <c r="E39" s="125" t="str">
        <v>M2</v>
      </c>
      <c r="F39" s="183">
        <f>_xll.qlIMMdate(E39)</f>
        <v>44727</v>
      </c>
      <c r="G39" s="118" t="str">
        <f t="shared" si="3"/>
        <v>GbpLibor3M</v>
      </c>
      <c r="H39" s="120" t="str">
        <f t="shared" si="1"/>
        <v>GBPFUT3MM2_Quote</v>
      </c>
      <c r="I39" s="184">
        <f t="shared" si="2"/>
        <v>0</v>
      </c>
      <c r="J39" s="126" t="str">
        <f>_xll.qlFuturesRateHelper(,$H39,$C39,$E39,$G39,$I39,Permanent,Trigger,ObjectOverwrite)</f>
        <v>obj_004e1#0009</v>
      </c>
      <c r="K39" s="127" t="str">
        <f>_xll.ohRangeRetrieveError(J39)</f>
        <v/>
      </c>
      <c r="L39" s="71"/>
      <c r="M39" s="175"/>
    </row>
    <row r="40" spans="1:21" ht="11.25" customHeight="1" x14ac:dyDescent="0.2">
      <c r="A40" s="116"/>
      <c r="B40" s="123">
        <v>38</v>
      </c>
      <c r="C40" s="123" t="s">
        <v>154</v>
      </c>
      <c r="D40" s="124" t="b">
        <v>1</v>
      </c>
      <c r="E40" s="125" t="str">
        <v>U2</v>
      </c>
      <c r="F40" s="183">
        <f>_xll.qlIMMdate(E40)</f>
        <v>44825</v>
      </c>
      <c r="G40" s="118" t="str">
        <f t="shared" si="3"/>
        <v>GbpLibor3M</v>
      </c>
      <c r="H40" s="120" t="str">
        <f t="shared" si="1"/>
        <v>GBPFUT3MU2_Quote</v>
      </c>
      <c r="I40" s="184">
        <f t="shared" si="2"/>
        <v>0</v>
      </c>
      <c r="J40" s="126" t="str">
        <f>_xll.qlFuturesRateHelper(,$H40,$C40,$E40,$G40,$I40,Permanent,Trigger,ObjectOverwrite)</f>
        <v>obj_004df#0009</v>
      </c>
      <c r="K40" s="127" t="str">
        <f>_xll.ohRangeRetrieveError(J40)</f>
        <v/>
      </c>
      <c r="L40" s="71"/>
      <c r="M40" s="175"/>
    </row>
    <row r="41" spans="1:21" ht="11.25" customHeight="1" x14ac:dyDescent="0.2">
      <c r="A41" s="116"/>
      <c r="B41" s="123">
        <v>39</v>
      </c>
      <c r="C41" s="123" t="s">
        <v>154</v>
      </c>
      <c r="D41" s="124" t="b">
        <v>1</v>
      </c>
      <c r="E41" s="125" t="str">
        <v>Z2</v>
      </c>
      <c r="F41" s="183">
        <f>_xll.qlIMMdate(E41)</f>
        <v>44916</v>
      </c>
      <c r="G41" s="118" t="str">
        <f t="shared" si="3"/>
        <v>GbpLibor3M</v>
      </c>
      <c r="H41" s="120" t="str">
        <f t="shared" si="1"/>
        <v>GBPFUT3MZ2_Quote</v>
      </c>
      <c r="I41" s="184">
        <f t="shared" si="2"/>
        <v>0</v>
      </c>
      <c r="J41" s="126" t="str">
        <f>_xll.qlFuturesRateHelper(,$H41,$C41,$E41,$G41,$I41,Permanent,Trigger,ObjectOverwrite)</f>
        <v>obj_004dd#0009</v>
      </c>
      <c r="K41" s="127" t="str">
        <f>_xll.ohRangeRetrieveError(J41)</f>
        <v/>
      </c>
      <c r="L41" s="71"/>
      <c r="M41" s="175"/>
      <c r="U41" s="190"/>
    </row>
    <row r="42" spans="1:21" ht="11.25" customHeight="1" x14ac:dyDescent="0.2">
      <c r="A42" s="116"/>
      <c r="B42" s="123">
        <v>40</v>
      </c>
      <c r="C42" s="123" t="s">
        <v>154</v>
      </c>
      <c r="D42" s="124" t="b">
        <v>1</v>
      </c>
      <c r="E42" s="125" t="str">
        <v>H3</v>
      </c>
      <c r="F42" s="183">
        <f>_xll.qlIMMdate(E42)</f>
        <v>45000</v>
      </c>
      <c r="G42" s="118" t="str">
        <f t="shared" si="3"/>
        <v>GbpLibor3M</v>
      </c>
      <c r="H42" s="120" t="str">
        <f t="shared" si="1"/>
        <v>GBPFUT3MH3_Quote</v>
      </c>
      <c r="I42" s="184">
        <f t="shared" si="2"/>
        <v>0</v>
      </c>
      <c r="J42" s="126" t="str">
        <f>_xll.qlFuturesRateHelper(,$H42,$C42,$E42,$G42,$I42,Permanent,Trigger,ObjectOverwrite)</f>
        <v>obj_004d5#0009</v>
      </c>
      <c r="K42" s="127" t="str">
        <f>_xll.ohRangeRetrieveError(J42)</f>
        <v/>
      </c>
      <c r="L42" s="71"/>
      <c r="M42" s="175"/>
    </row>
    <row r="43" spans="1:21" ht="11.25" customHeight="1" x14ac:dyDescent="0.2">
      <c r="A43" s="116"/>
      <c r="B43" s="123">
        <v>41</v>
      </c>
      <c r="C43" s="123" t="s">
        <v>154</v>
      </c>
      <c r="D43" s="124" t="b">
        <v>1</v>
      </c>
      <c r="E43" s="125" t="str">
        <v>M3</v>
      </c>
      <c r="F43" s="183">
        <f>_xll.qlIMMdate(E43)</f>
        <v>45098</v>
      </c>
      <c r="G43" s="118" t="str">
        <f t="shared" si="3"/>
        <v>GbpLibor3M</v>
      </c>
      <c r="H43" s="120" t="str">
        <f t="shared" si="1"/>
        <v>GBPFUT3MM3_Quote</v>
      </c>
      <c r="I43" s="184">
        <f t="shared" si="2"/>
        <v>0</v>
      </c>
      <c r="J43" s="126" t="str">
        <f>_xll.qlFuturesRateHelper(,$H43,$C43,$E43,$G43,$I43,Permanent,Trigger,ObjectOverwrite)</f>
        <v>obj_004cd#0009</v>
      </c>
      <c r="K43" s="127" t="str">
        <f>_xll.ohRangeRetrieveError(J43)</f>
        <v/>
      </c>
      <c r="L43" s="71"/>
      <c r="M43" s="175"/>
    </row>
    <row r="44" spans="1:21" ht="11.25" customHeight="1" x14ac:dyDescent="0.2">
      <c r="A44" s="116"/>
      <c r="B44" s="123">
        <v>42</v>
      </c>
      <c r="C44" s="123" t="s">
        <v>154</v>
      </c>
      <c r="D44" s="124" t="b">
        <v>1</v>
      </c>
      <c r="E44" s="125" t="str">
        <v>U3</v>
      </c>
      <c r="F44" s="183">
        <f>_xll.qlIMMdate(E44)</f>
        <v>45189</v>
      </c>
      <c r="G44" s="118" t="str">
        <f t="shared" si="3"/>
        <v>GbpLibor3M</v>
      </c>
      <c r="H44" s="120" t="str">
        <f t="shared" si="1"/>
        <v>GBPFUT3MU3_Quote</v>
      </c>
      <c r="I44" s="184">
        <f t="shared" si="2"/>
        <v>0</v>
      </c>
      <c r="J44" s="126" t="str">
        <f>_xll.qlFuturesRateHelper(,$H44,$C44,$E44,$G44,$I44,Permanent,Trigger,ObjectOverwrite)</f>
        <v>obj_004c3#0009</v>
      </c>
      <c r="K44" s="127" t="str">
        <f>_xll.ohRangeRetrieveError(J44)</f>
        <v/>
      </c>
      <c r="L44" s="71"/>
      <c r="M44" s="175"/>
    </row>
    <row r="45" spans="1:21" ht="11.25" customHeight="1" thickBot="1" x14ac:dyDescent="0.25">
      <c r="A45" s="128"/>
      <c r="B45" s="129"/>
      <c r="C45" s="129"/>
      <c r="D45" s="129"/>
      <c r="E45" s="129"/>
      <c r="F45" s="129"/>
      <c r="G45" s="129"/>
      <c r="H45" s="129"/>
      <c r="I45" s="129"/>
      <c r="J45" s="129"/>
      <c r="K45" s="129"/>
      <c r="L45" s="67"/>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2"/>
  <sheetViews>
    <sheetView workbookViewId="0">
      <selection activeCell="L2" sqref="L2"/>
    </sheetView>
  </sheetViews>
  <sheetFormatPr defaultRowHeight="11.25" x14ac:dyDescent="0.2"/>
  <cols>
    <col min="1" max="1" width="2.7109375" style="68" customWidth="1"/>
    <col min="2" max="2" width="6" style="68" bestFit="1" customWidth="1"/>
    <col min="3" max="3" width="6" style="68" customWidth="1"/>
    <col min="4" max="4" width="4" style="68" bestFit="1" customWidth="1"/>
    <col min="5" max="6" width="3" style="68" bestFit="1" customWidth="1"/>
    <col min="7" max="7" width="11" style="68" bestFit="1" customWidth="1"/>
    <col min="8" max="9" width="19.28515625" style="68" bestFit="1" customWidth="1"/>
    <col min="10" max="10" width="8" style="68" bestFit="1" customWidth="1"/>
    <col min="11" max="11" width="17.28515625" style="68" bestFit="1" customWidth="1"/>
    <col min="12" max="12" width="17.42578125" style="2" customWidth="1"/>
    <col min="13" max="13" width="20.7109375" style="68" customWidth="1"/>
    <col min="14" max="14" width="2.7109375" style="68" customWidth="1"/>
    <col min="15" max="15" width="2.5703125" style="68" customWidth="1"/>
    <col min="16" max="16" width="4" style="68" bestFit="1" customWidth="1"/>
    <col min="17" max="18" width="3" style="68" bestFit="1" customWidth="1"/>
    <col min="19" max="16384" width="9.140625" style="68"/>
  </cols>
  <sheetData>
    <row r="1" spans="1:18" ht="11.25" customHeight="1" x14ac:dyDescent="0.2">
      <c r="A1" s="75"/>
      <c r="B1" s="69"/>
      <c r="C1" s="82"/>
      <c r="D1" s="82"/>
      <c r="E1" s="82"/>
      <c r="F1" s="82"/>
      <c r="G1" s="82"/>
      <c r="H1" s="82"/>
      <c r="I1" s="82"/>
      <c r="J1" s="69" t="s">
        <v>91</v>
      </c>
      <c r="K1" s="69" t="str">
        <f>Currency&amp;"_YC"&amp;"STDRH"</f>
        <v>GBP_YCSTDRH</v>
      </c>
      <c r="L1" s="137" t="str">
        <f>K1&amp;"_Swaps.xml"</f>
        <v>GBP_YCSTDRH_Swaps.xml</v>
      </c>
      <c r="M1" s="82"/>
      <c r="N1" s="138"/>
    </row>
    <row r="2" spans="1:18" ht="25.5" customHeight="1" x14ac:dyDescent="0.2">
      <c r="A2" s="75"/>
      <c r="B2" s="80" t="s">
        <v>155</v>
      </c>
      <c r="C2" s="80" t="s">
        <v>121</v>
      </c>
      <c r="D2" s="80"/>
      <c r="E2" s="80"/>
      <c r="F2" s="80"/>
      <c r="G2" s="80" t="s">
        <v>120</v>
      </c>
      <c r="H2" s="80" t="s">
        <v>119</v>
      </c>
      <c r="I2" s="80" t="s">
        <v>118</v>
      </c>
      <c r="J2" s="80" t="s">
        <v>117</v>
      </c>
      <c r="K2" s="80" t="s">
        <v>98</v>
      </c>
      <c r="L2" s="131" t="str">
        <f>IF(Serialize,_xll.ohObjectSave(L3:L41,SerializationPath&amp;L1,FileOverwrite,Serialize),"---")</f>
        <v>---</v>
      </c>
      <c r="M2" s="139" t="str">
        <f>_xll.ohRangeRetrieveError(L2)</f>
        <v/>
      </c>
      <c r="N2" s="138"/>
    </row>
    <row r="3" spans="1:18" ht="11.25" customHeight="1" x14ac:dyDescent="0.2">
      <c r="A3" s="83"/>
      <c r="B3" s="82"/>
      <c r="C3" s="82"/>
      <c r="D3" s="82"/>
      <c r="E3" s="82"/>
      <c r="F3" s="82"/>
      <c r="G3" s="82"/>
      <c r="H3" s="82"/>
      <c r="I3" s="82"/>
      <c r="J3" s="82"/>
      <c r="K3" s="82"/>
      <c r="L3" s="140" t="str">
        <f>IF(UPPER(FamilyName)="IBOR",_xll.qlEuribor(,$J$1,,Permanent,Trigger,ObjectOverwrite),IF(UPPER(FamilyName)="LIBOR",_xll.qlLibor(,Currency,$J$1,,Permanent,Trigger,ObjectOverwrite),"--"))</f>
        <v>obj_00364#0008</v>
      </c>
      <c r="M3" s="141" t="str">
        <f>_xll.ohRangeRetrieveError(L3)</f>
        <v/>
      </c>
      <c r="N3" s="138"/>
    </row>
    <row r="4" spans="1:18" ht="11.25" customHeight="1" thickBot="1" x14ac:dyDescent="0.25">
      <c r="A4" s="83"/>
      <c r="B4" s="82"/>
      <c r="C4" s="82"/>
      <c r="D4" s="82"/>
      <c r="E4" s="82"/>
      <c r="F4" s="82"/>
      <c r="G4" s="82"/>
      <c r="H4" s="82"/>
      <c r="I4" s="82"/>
      <c r="J4" s="82"/>
      <c r="K4" s="82"/>
      <c r="L4" s="82"/>
      <c r="M4" s="82"/>
      <c r="N4" s="138"/>
    </row>
    <row r="5" spans="1:18" ht="11.25" customHeight="1" x14ac:dyDescent="0.2">
      <c r="A5" s="75"/>
      <c r="B5" s="142">
        <v>0</v>
      </c>
      <c r="C5" s="142" t="s">
        <v>114</v>
      </c>
      <c r="D5" s="142" t="s">
        <v>36</v>
      </c>
      <c r="E5" s="142" t="str">
        <f t="array" ref="E5:E41">VLOOKUP(Currency,Conventions,2)</f>
        <v>SB</v>
      </c>
      <c r="F5" s="142" t="str">
        <f t="array" ref="F5:F41">VLOOKUP(Currency,Conventions,3)</f>
        <v>6L</v>
      </c>
      <c r="G5" s="124" t="str">
        <f t="shared" ref="G5:G41" si="0">IF(UPPER(LEFT($E5))="A","Annual",IF(UPPER(LEFT($E5))="S","Semiannual","--"))</f>
        <v>Semiannual</v>
      </c>
      <c r="H5" s="124" t="s">
        <v>113</v>
      </c>
      <c r="I5" s="124" t="str">
        <f t="shared" ref="I5:I41" si="1">IF(UPPER(RIGHT($E5))="B",BondBasisDayCounter,IF(UPPER(RIGHT($E5))="M",MoneyMarketDayCounter,"--"))</f>
        <v>Actual/365 (Fixed)</v>
      </c>
      <c r="J5" s="143">
        <v>0</v>
      </c>
      <c r="K5" s="144" t="str">
        <f t="shared" ref="K5:K41" si="2">Currency&amp;$E5&amp;$F5&amp;$D5&amp;QuoteSuffix</f>
        <v>GBPSB6L1Y_Quote</v>
      </c>
      <c r="L5" s="145" t="str">
        <f>_xll.qlSwapRateHelper2(,$K5,B5,$D5,Calendar,$G5,$H5,$I5,$L$3,$J5,C5,,Permanent,,ObjectOverwrite)</f>
        <v>obj_004ec#0014</v>
      </c>
      <c r="M5" s="139" t="str">
        <f>_xll.ohRangeRetrieveError(L5)</f>
        <v/>
      </c>
      <c r="N5" s="138"/>
      <c r="P5" s="146" t="s">
        <v>88</v>
      </c>
      <c r="Q5" s="147"/>
      <c r="R5" s="148"/>
    </row>
    <row r="6" spans="1:18" ht="11.25" customHeight="1" x14ac:dyDescent="0.2">
      <c r="A6" s="75"/>
      <c r="B6" s="142">
        <v>0</v>
      </c>
      <c r="C6" s="142" t="s">
        <v>114</v>
      </c>
      <c r="D6" s="142" t="s">
        <v>35</v>
      </c>
      <c r="E6" s="142" t="str">
        <v>SB</v>
      </c>
      <c r="F6" s="142" t="str">
        <v>6L</v>
      </c>
      <c r="G6" s="118" t="str">
        <f t="shared" si="0"/>
        <v>Semiannual</v>
      </c>
      <c r="H6" s="118" t="s">
        <v>113</v>
      </c>
      <c r="I6" s="118" t="str">
        <f t="shared" si="1"/>
        <v>Actual/365 (Fixed)</v>
      </c>
      <c r="J6" s="143">
        <v>0</v>
      </c>
      <c r="K6" s="149" t="str">
        <f t="shared" si="2"/>
        <v>GBPSB6L15M_Quote</v>
      </c>
      <c r="L6" s="145" t="str">
        <f>_xll.qlSwapRateHelper2(,$K6,B6,$D6,Calendar,$G6,$H6,$I6,$L$3,$J6,C6,,Permanent,,ObjectOverwrite)</f>
        <v>obj_0050e#0007</v>
      </c>
      <c r="M6" s="139" t="str">
        <f>_xll.ohRangeRetrieveError(L6)</f>
        <v/>
      </c>
      <c r="N6" s="138"/>
      <c r="P6" s="150" t="s">
        <v>86</v>
      </c>
      <c r="Q6" s="151" t="s">
        <v>85</v>
      </c>
      <c r="R6" s="152" t="s">
        <v>116</v>
      </c>
    </row>
    <row r="7" spans="1:18" ht="11.25" customHeight="1" x14ac:dyDescent="0.2">
      <c r="A7" s="75"/>
      <c r="B7" s="142">
        <v>0</v>
      </c>
      <c r="C7" s="142" t="s">
        <v>114</v>
      </c>
      <c r="D7" s="142" t="s">
        <v>34</v>
      </c>
      <c r="E7" s="142" t="str">
        <v>SB</v>
      </c>
      <c r="F7" s="142" t="str">
        <v>6L</v>
      </c>
      <c r="G7" s="118" t="str">
        <f t="shared" si="0"/>
        <v>Semiannual</v>
      </c>
      <c r="H7" s="118" t="s">
        <v>113</v>
      </c>
      <c r="I7" s="118" t="str">
        <f t="shared" si="1"/>
        <v>Actual/365 (Fixed)</v>
      </c>
      <c r="J7" s="143">
        <v>0</v>
      </c>
      <c r="K7" s="149" t="str">
        <f t="shared" si="2"/>
        <v>GBPSB6L18M_Quote</v>
      </c>
      <c r="L7" s="145" t="str">
        <f>_xll.qlSwapRateHelper2(,$K7,B7,$D7,Calendar,$G7,$H7,$I7,$L$3,$J7,C7,,Permanent,,ObjectOverwrite)</f>
        <v>obj_004f2#0007</v>
      </c>
      <c r="M7" s="139" t="str">
        <f>_xll.ohRangeRetrieveError(L7)</f>
        <v/>
      </c>
      <c r="N7" s="138"/>
      <c r="P7" s="150" t="s">
        <v>83</v>
      </c>
      <c r="Q7" s="151" t="s">
        <v>82</v>
      </c>
      <c r="R7" s="152" t="s">
        <v>80</v>
      </c>
    </row>
    <row r="8" spans="1:18" ht="11.25" customHeight="1" x14ac:dyDescent="0.2">
      <c r="A8" s="75"/>
      <c r="B8" s="142">
        <v>0</v>
      </c>
      <c r="C8" s="142" t="s">
        <v>114</v>
      </c>
      <c r="D8" s="142" t="s">
        <v>33</v>
      </c>
      <c r="E8" s="142" t="str">
        <v>SB</v>
      </c>
      <c r="F8" s="142" t="str">
        <v>6L</v>
      </c>
      <c r="G8" s="118" t="str">
        <f t="shared" si="0"/>
        <v>Semiannual</v>
      </c>
      <c r="H8" s="118" t="s">
        <v>113</v>
      </c>
      <c r="I8" s="118" t="str">
        <f t="shared" si="1"/>
        <v>Actual/365 (Fixed)</v>
      </c>
      <c r="J8" s="143">
        <v>0</v>
      </c>
      <c r="K8" s="149" t="str">
        <f t="shared" si="2"/>
        <v>GBPSB6L21M_Quote</v>
      </c>
      <c r="L8" s="145" t="str">
        <f>_xll.qlSwapRateHelper2(,$K8,B8,$D8,Calendar,$G8,$H8,$I8,$L$3,$J8,C8,,Permanent,,ObjectOverwrite)</f>
        <v>obj_004fa#0007</v>
      </c>
      <c r="M8" s="139" t="str">
        <f>_xll.ohRangeRetrieveError(L8)</f>
        <v/>
      </c>
      <c r="N8" s="138"/>
      <c r="P8" s="150" t="s">
        <v>79</v>
      </c>
      <c r="Q8" s="151"/>
      <c r="R8" s="152"/>
    </row>
    <row r="9" spans="1:18" ht="11.25" customHeight="1" thickBot="1" x14ac:dyDescent="0.25">
      <c r="A9" s="75"/>
      <c r="B9" s="142">
        <v>0</v>
      </c>
      <c r="C9" s="142" t="s">
        <v>114</v>
      </c>
      <c r="D9" s="142" t="s">
        <v>32</v>
      </c>
      <c r="E9" s="142" t="str">
        <v>SB</v>
      </c>
      <c r="F9" s="142" t="str">
        <v>6L</v>
      </c>
      <c r="G9" s="118" t="str">
        <f t="shared" si="0"/>
        <v>Semiannual</v>
      </c>
      <c r="H9" s="118" t="s">
        <v>113</v>
      </c>
      <c r="I9" s="118" t="str">
        <f t="shared" si="1"/>
        <v>Actual/365 (Fixed)</v>
      </c>
      <c r="J9" s="143">
        <v>0</v>
      </c>
      <c r="K9" s="149" t="str">
        <f t="shared" si="2"/>
        <v>GBPSB6L2Y_Quote</v>
      </c>
      <c r="L9" s="145" t="str">
        <f>_xll.qlSwapRateHelper2(,$K9,B9,$D9,Calendar,$G9,$H9,$I9,$L$3,$J9,C9,,Permanent,,ObjectOverwrite)</f>
        <v>obj_004f1#0007</v>
      </c>
      <c r="M9" s="139" t="str">
        <f>_xll.ohRangeRetrieveError(L9)</f>
        <v/>
      </c>
      <c r="N9" s="138"/>
      <c r="P9" s="153" t="s">
        <v>77</v>
      </c>
      <c r="Q9" s="154" t="s">
        <v>76</v>
      </c>
      <c r="R9" s="155" t="s">
        <v>115</v>
      </c>
    </row>
    <row r="10" spans="1:18" ht="11.25" customHeight="1" x14ac:dyDescent="0.2">
      <c r="A10" s="75"/>
      <c r="B10" s="142">
        <v>0</v>
      </c>
      <c r="C10" s="142" t="s">
        <v>114</v>
      </c>
      <c r="D10" s="142" t="s">
        <v>31</v>
      </c>
      <c r="E10" s="142" t="str">
        <v>SB</v>
      </c>
      <c r="F10" s="142" t="str">
        <v>6L</v>
      </c>
      <c r="G10" s="118" t="str">
        <f t="shared" si="0"/>
        <v>Semiannual</v>
      </c>
      <c r="H10" s="118" t="s">
        <v>113</v>
      </c>
      <c r="I10" s="118" t="str">
        <f t="shared" si="1"/>
        <v>Actual/365 (Fixed)</v>
      </c>
      <c r="J10" s="143">
        <v>0</v>
      </c>
      <c r="K10" s="149" t="str">
        <f t="shared" si="2"/>
        <v>GBPSB6L3Y_Quote</v>
      </c>
      <c r="L10" s="145" t="str">
        <f>_xll.qlSwapRateHelper2(,$K10,B10,$D10,Calendar,$G10,$H10,$I10,$L$3,$J10,C10,,Permanent,,ObjectOverwrite)</f>
        <v>obj_0050d#0007</v>
      </c>
      <c r="M10" s="139" t="str">
        <f>_xll.ohRangeRetrieveError(L10)</f>
        <v/>
      </c>
      <c r="N10" s="138"/>
    </row>
    <row r="11" spans="1:18" ht="11.25" customHeight="1" x14ac:dyDescent="0.2">
      <c r="A11" s="75"/>
      <c r="B11" s="142">
        <v>0</v>
      </c>
      <c r="C11" s="142" t="s">
        <v>114</v>
      </c>
      <c r="D11" s="142" t="s">
        <v>30</v>
      </c>
      <c r="E11" s="142" t="str">
        <v>SB</v>
      </c>
      <c r="F11" s="142" t="str">
        <v>6L</v>
      </c>
      <c r="G11" s="118" t="str">
        <f t="shared" si="0"/>
        <v>Semiannual</v>
      </c>
      <c r="H11" s="118" t="s">
        <v>113</v>
      </c>
      <c r="I11" s="118" t="str">
        <f t="shared" si="1"/>
        <v>Actual/365 (Fixed)</v>
      </c>
      <c r="J11" s="143">
        <v>0</v>
      </c>
      <c r="K11" s="149" t="str">
        <f t="shared" si="2"/>
        <v>GBPSB6L4Y_Quote</v>
      </c>
      <c r="L11" s="145" t="str">
        <f>_xll.qlSwapRateHelper2(,$K11,B11,$D11,Calendar,$G11,$H11,$I11,$L$3,$J11,C11,,Permanent,,ObjectOverwrite)</f>
        <v>obj_004f5#0007</v>
      </c>
      <c r="M11" s="139" t="str">
        <f>_xll.ohRangeRetrieveError(L11)</f>
        <v/>
      </c>
      <c r="N11" s="138"/>
    </row>
    <row r="12" spans="1:18" ht="11.25" customHeight="1" x14ac:dyDescent="0.2">
      <c r="A12" s="75"/>
      <c r="B12" s="142">
        <v>0</v>
      </c>
      <c r="C12" s="142" t="s">
        <v>114</v>
      </c>
      <c r="D12" s="142" t="s">
        <v>29</v>
      </c>
      <c r="E12" s="142" t="str">
        <v>SB</v>
      </c>
      <c r="F12" s="142" t="str">
        <v>6L</v>
      </c>
      <c r="G12" s="118" t="str">
        <f t="shared" si="0"/>
        <v>Semiannual</v>
      </c>
      <c r="H12" s="118" t="s">
        <v>113</v>
      </c>
      <c r="I12" s="118" t="str">
        <f t="shared" si="1"/>
        <v>Actual/365 (Fixed)</v>
      </c>
      <c r="J12" s="143">
        <v>0</v>
      </c>
      <c r="K12" s="149" t="str">
        <f t="shared" si="2"/>
        <v>GBPSB6L5Y_Quote</v>
      </c>
      <c r="L12" s="145" t="str">
        <f>_xll.qlSwapRateHelper2(,$K12,B12,$D12,Calendar,$G12,$H12,$I12,$L$3,$J12,C12,,Permanent,,ObjectOverwrite)</f>
        <v>obj_00507#0007</v>
      </c>
      <c r="M12" s="139" t="str">
        <f>_xll.ohRangeRetrieveError(L12)</f>
        <v/>
      </c>
      <c r="N12" s="138"/>
    </row>
    <row r="13" spans="1:18" ht="11.25" customHeight="1" x14ac:dyDescent="0.2">
      <c r="A13" s="75"/>
      <c r="B13" s="142">
        <v>0</v>
      </c>
      <c r="C13" s="142" t="s">
        <v>114</v>
      </c>
      <c r="D13" s="142" t="s">
        <v>28</v>
      </c>
      <c r="E13" s="142" t="str">
        <v>SB</v>
      </c>
      <c r="F13" s="142" t="str">
        <v>6L</v>
      </c>
      <c r="G13" s="118" t="str">
        <f t="shared" si="0"/>
        <v>Semiannual</v>
      </c>
      <c r="H13" s="118" t="s">
        <v>113</v>
      </c>
      <c r="I13" s="118" t="str">
        <f t="shared" si="1"/>
        <v>Actual/365 (Fixed)</v>
      </c>
      <c r="J13" s="143">
        <v>0</v>
      </c>
      <c r="K13" s="149" t="str">
        <f t="shared" si="2"/>
        <v>GBPSB6L6Y_Quote</v>
      </c>
      <c r="L13" s="145" t="str">
        <f>_xll.qlSwapRateHelper2(,$K13,B13,$D13,Calendar,$G13,$H13,$I13,$L$3,$J13,C13,,Permanent,,ObjectOverwrite)</f>
        <v>obj_0050f#0007</v>
      </c>
      <c r="M13" s="139" t="str">
        <f>_xll.ohRangeRetrieveError(L13)</f>
        <v/>
      </c>
      <c r="N13" s="138"/>
    </row>
    <row r="14" spans="1:18" ht="11.25" customHeight="1" x14ac:dyDescent="0.2">
      <c r="A14" s="75"/>
      <c r="B14" s="142">
        <v>0</v>
      </c>
      <c r="C14" s="142" t="s">
        <v>114</v>
      </c>
      <c r="D14" s="142" t="s">
        <v>27</v>
      </c>
      <c r="E14" s="142" t="str">
        <v>SB</v>
      </c>
      <c r="F14" s="142" t="str">
        <v>6L</v>
      </c>
      <c r="G14" s="118" t="str">
        <f t="shared" si="0"/>
        <v>Semiannual</v>
      </c>
      <c r="H14" s="118" t="s">
        <v>113</v>
      </c>
      <c r="I14" s="118" t="str">
        <f t="shared" si="1"/>
        <v>Actual/365 (Fixed)</v>
      </c>
      <c r="J14" s="143">
        <v>0</v>
      </c>
      <c r="K14" s="149" t="str">
        <f t="shared" si="2"/>
        <v>GBPSB6L7Y_Quote</v>
      </c>
      <c r="L14" s="145" t="str">
        <f>_xll.qlSwapRateHelper2(,$K14,B14,$D14,Calendar,$G14,$H14,$I14,$L$3,$J14,C14,,Permanent,,ObjectOverwrite)</f>
        <v>obj_004f3#0007</v>
      </c>
      <c r="M14" s="139" t="str">
        <f>_xll.ohRangeRetrieveError(L14)</f>
        <v/>
      </c>
      <c r="N14" s="138"/>
    </row>
    <row r="15" spans="1:18" ht="11.25" customHeight="1" x14ac:dyDescent="0.2">
      <c r="A15" s="75"/>
      <c r="B15" s="142">
        <v>0</v>
      </c>
      <c r="C15" s="142" t="s">
        <v>114</v>
      </c>
      <c r="D15" s="142" t="s">
        <v>26</v>
      </c>
      <c r="E15" s="142" t="str">
        <v>SB</v>
      </c>
      <c r="F15" s="142" t="str">
        <v>6L</v>
      </c>
      <c r="G15" s="118" t="str">
        <f t="shared" si="0"/>
        <v>Semiannual</v>
      </c>
      <c r="H15" s="118" t="s">
        <v>113</v>
      </c>
      <c r="I15" s="118" t="str">
        <f t="shared" si="1"/>
        <v>Actual/365 (Fixed)</v>
      </c>
      <c r="J15" s="143">
        <v>0</v>
      </c>
      <c r="K15" s="149" t="str">
        <f t="shared" si="2"/>
        <v>GBPSB6L8Y_Quote</v>
      </c>
      <c r="L15" s="145" t="str">
        <f>_xll.qlSwapRateHelper2(,$K15,B15,$D15,Calendar,$G15,$H15,$I15,$L$3,$J15,C15,,Permanent,,ObjectOverwrite)</f>
        <v>obj_00500#0007</v>
      </c>
      <c r="M15" s="139" t="str">
        <f>_xll.ohRangeRetrieveError(L15)</f>
        <v/>
      </c>
      <c r="N15" s="138"/>
    </row>
    <row r="16" spans="1:18" ht="11.25" customHeight="1" x14ac:dyDescent="0.2">
      <c r="A16" s="75"/>
      <c r="B16" s="142">
        <v>0</v>
      </c>
      <c r="C16" s="142" t="s">
        <v>114</v>
      </c>
      <c r="D16" s="142" t="s">
        <v>25</v>
      </c>
      <c r="E16" s="142" t="str">
        <v>SB</v>
      </c>
      <c r="F16" s="142" t="str">
        <v>6L</v>
      </c>
      <c r="G16" s="118" t="str">
        <f t="shared" si="0"/>
        <v>Semiannual</v>
      </c>
      <c r="H16" s="118" t="s">
        <v>113</v>
      </c>
      <c r="I16" s="118" t="str">
        <f t="shared" si="1"/>
        <v>Actual/365 (Fixed)</v>
      </c>
      <c r="J16" s="143">
        <v>0</v>
      </c>
      <c r="K16" s="149" t="str">
        <f t="shared" si="2"/>
        <v>GBPSB6L9Y_Quote</v>
      </c>
      <c r="L16" s="145" t="str">
        <f>_xll.qlSwapRateHelper2(,$K16,B16,$D16,Calendar,$G16,$H16,$I16,$L$3,$J16,C16,,Permanent,,ObjectOverwrite)</f>
        <v>obj_004f9#0007</v>
      </c>
      <c r="M16" s="139" t="str">
        <f>_xll.ohRangeRetrieveError(L16)</f>
        <v/>
      </c>
      <c r="N16" s="138"/>
    </row>
    <row r="17" spans="1:14" ht="11.25" customHeight="1" x14ac:dyDescent="0.2">
      <c r="A17" s="75"/>
      <c r="B17" s="142">
        <v>0</v>
      </c>
      <c r="C17" s="142" t="s">
        <v>114</v>
      </c>
      <c r="D17" s="142" t="s">
        <v>24</v>
      </c>
      <c r="E17" s="142" t="str">
        <v>SB</v>
      </c>
      <c r="F17" s="142" t="str">
        <v>6L</v>
      </c>
      <c r="G17" s="118" t="str">
        <f t="shared" si="0"/>
        <v>Semiannual</v>
      </c>
      <c r="H17" s="118" t="s">
        <v>113</v>
      </c>
      <c r="I17" s="118" t="str">
        <f t="shared" si="1"/>
        <v>Actual/365 (Fixed)</v>
      </c>
      <c r="J17" s="143">
        <v>0</v>
      </c>
      <c r="K17" s="149" t="str">
        <f t="shared" si="2"/>
        <v>GBPSB6L10Y_Quote</v>
      </c>
      <c r="L17" s="145" t="str">
        <f>_xll.qlSwapRateHelper2(,$K17,B17,$D17,Calendar,$G17,$H17,$I17,$L$3,$J17,C17,,Permanent,,ObjectOverwrite)</f>
        <v>obj_004f0#0007</v>
      </c>
      <c r="M17" s="139" t="str">
        <f>_xll.ohRangeRetrieveError(L17)</f>
        <v/>
      </c>
      <c r="N17" s="138"/>
    </row>
    <row r="18" spans="1:14" ht="11.25" customHeight="1" x14ac:dyDescent="0.2">
      <c r="A18" s="75"/>
      <c r="B18" s="142">
        <v>0</v>
      </c>
      <c r="C18" s="142" t="s">
        <v>114</v>
      </c>
      <c r="D18" s="142" t="s">
        <v>23</v>
      </c>
      <c r="E18" s="142" t="str">
        <v>SB</v>
      </c>
      <c r="F18" s="142" t="str">
        <v>6L</v>
      </c>
      <c r="G18" s="118" t="str">
        <f t="shared" si="0"/>
        <v>Semiannual</v>
      </c>
      <c r="H18" s="118" t="s">
        <v>113</v>
      </c>
      <c r="I18" s="118" t="str">
        <f t="shared" si="1"/>
        <v>Actual/365 (Fixed)</v>
      </c>
      <c r="J18" s="143">
        <v>0</v>
      </c>
      <c r="K18" s="149" t="str">
        <f t="shared" si="2"/>
        <v>GBPSB6L11Y_Quote</v>
      </c>
      <c r="L18" s="145" t="str">
        <f>_xll.qlSwapRateHelper2(,$K18,B18,$D18,Calendar,$G18,$H18,$I18,$L$3,$J18,C18,,Permanent,,ObjectOverwrite)</f>
        <v>obj_0050c#0007</v>
      </c>
      <c r="M18" s="139" t="str">
        <f>_xll.ohRangeRetrieveError(L18)</f>
        <v/>
      </c>
      <c r="N18" s="138"/>
    </row>
    <row r="19" spans="1:14" ht="11.25" customHeight="1" x14ac:dyDescent="0.2">
      <c r="A19" s="75"/>
      <c r="B19" s="142">
        <v>0</v>
      </c>
      <c r="C19" s="142" t="s">
        <v>114</v>
      </c>
      <c r="D19" s="142" t="s">
        <v>22</v>
      </c>
      <c r="E19" s="142" t="str">
        <v>SB</v>
      </c>
      <c r="F19" s="142" t="str">
        <v>6L</v>
      </c>
      <c r="G19" s="118" t="str">
        <f t="shared" si="0"/>
        <v>Semiannual</v>
      </c>
      <c r="H19" s="118" t="s">
        <v>113</v>
      </c>
      <c r="I19" s="118" t="str">
        <f t="shared" si="1"/>
        <v>Actual/365 (Fixed)</v>
      </c>
      <c r="J19" s="143">
        <v>0</v>
      </c>
      <c r="K19" s="149" t="str">
        <f t="shared" si="2"/>
        <v>GBPSB6L12Y_Quote</v>
      </c>
      <c r="L19" s="145" t="str">
        <f>_xll.qlSwapRateHelper2(,$K19,B19,$D19,Calendar,$G19,$H19,$I19,$L$3,$J19,C19,,Permanent,,ObjectOverwrite)</f>
        <v>obj_00509#0007</v>
      </c>
      <c r="M19" s="139" t="str">
        <f>_xll.ohRangeRetrieveError(L19)</f>
        <v/>
      </c>
      <c r="N19" s="138"/>
    </row>
    <row r="20" spans="1:14" ht="11.25" customHeight="1" x14ac:dyDescent="0.2">
      <c r="A20" s="75"/>
      <c r="B20" s="142">
        <v>0</v>
      </c>
      <c r="C20" s="142" t="s">
        <v>114</v>
      </c>
      <c r="D20" s="142" t="s">
        <v>21</v>
      </c>
      <c r="E20" s="142" t="str">
        <v>SB</v>
      </c>
      <c r="F20" s="142" t="str">
        <v>6L</v>
      </c>
      <c r="G20" s="118" t="str">
        <f t="shared" si="0"/>
        <v>Semiannual</v>
      </c>
      <c r="H20" s="118" t="s">
        <v>113</v>
      </c>
      <c r="I20" s="118" t="str">
        <f t="shared" si="1"/>
        <v>Actual/365 (Fixed)</v>
      </c>
      <c r="J20" s="143">
        <v>0</v>
      </c>
      <c r="K20" s="149" t="str">
        <f t="shared" si="2"/>
        <v>GBPSB6L13Y_Quote</v>
      </c>
      <c r="L20" s="145" t="str">
        <f>_xll.qlSwapRateHelper2(,$K20,B20,$D20,Calendar,$G20,$H20,$I20,$L$3,$J20,C20,,Permanent,,ObjectOverwrite)</f>
        <v>obj_00503#0007</v>
      </c>
      <c r="M20" s="139" t="str">
        <f>_xll.ohRangeRetrieveError(L20)</f>
        <v/>
      </c>
      <c r="N20" s="138"/>
    </row>
    <row r="21" spans="1:14" ht="11.25" customHeight="1" x14ac:dyDescent="0.2">
      <c r="A21" s="75"/>
      <c r="B21" s="142">
        <v>0</v>
      </c>
      <c r="C21" s="142" t="s">
        <v>114</v>
      </c>
      <c r="D21" s="142" t="s">
        <v>20</v>
      </c>
      <c r="E21" s="142" t="str">
        <v>SB</v>
      </c>
      <c r="F21" s="142" t="str">
        <v>6L</v>
      </c>
      <c r="G21" s="118" t="str">
        <f t="shared" si="0"/>
        <v>Semiannual</v>
      </c>
      <c r="H21" s="118" t="s">
        <v>113</v>
      </c>
      <c r="I21" s="118" t="str">
        <f t="shared" si="1"/>
        <v>Actual/365 (Fixed)</v>
      </c>
      <c r="J21" s="143">
        <v>0</v>
      </c>
      <c r="K21" s="149" t="str">
        <f t="shared" si="2"/>
        <v>GBPSB6L14Y_Quote</v>
      </c>
      <c r="L21" s="145" t="str">
        <f>_xll.qlSwapRateHelper2(,$K21,B21,$D21,Calendar,$G21,$H21,$I21,$L$3,$J21,C21,,Permanent,,ObjectOverwrite)</f>
        <v>obj_004f4#0007</v>
      </c>
      <c r="M21" s="139" t="str">
        <f>_xll.ohRangeRetrieveError(L21)</f>
        <v/>
      </c>
      <c r="N21" s="138"/>
    </row>
    <row r="22" spans="1:14" ht="11.25" customHeight="1" x14ac:dyDescent="0.2">
      <c r="A22" s="75"/>
      <c r="B22" s="142">
        <v>0</v>
      </c>
      <c r="C22" s="142" t="s">
        <v>114</v>
      </c>
      <c r="D22" s="142" t="s">
        <v>19</v>
      </c>
      <c r="E22" s="142" t="str">
        <v>SB</v>
      </c>
      <c r="F22" s="142" t="str">
        <v>6L</v>
      </c>
      <c r="G22" s="118" t="str">
        <f t="shared" si="0"/>
        <v>Semiannual</v>
      </c>
      <c r="H22" s="118" t="s">
        <v>113</v>
      </c>
      <c r="I22" s="118" t="str">
        <f t="shared" si="1"/>
        <v>Actual/365 (Fixed)</v>
      </c>
      <c r="J22" s="143">
        <v>0</v>
      </c>
      <c r="K22" s="149" t="str">
        <f t="shared" si="2"/>
        <v>GBPSB6L15Y_Quote</v>
      </c>
      <c r="L22" s="145" t="str">
        <f>_xll.qlSwapRateHelper2(,$K22,B22,$D22,Calendar,$G22,$H22,$I22,$L$3,$J22,C22,,Permanent,,ObjectOverwrite)</f>
        <v>obj_004fb#0007</v>
      </c>
      <c r="M22" s="139" t="str">
        <f>_xll.ohRangeRetrieveError(L22)</f>
        <v/>
      </c>
      <c r="N22" s="138"/>
    </row>
    <row r="23" spans="1:14" ht="11.25" customHeight="1" x14ac:dyDescent="0.2">
      <c r="A23" s="75"/>
      <c r="B23" s="142">
        <v>0</v>
      </c>
      <c r="C23" s="142" t="s">
        <v>114</v>
      </c>
      <c r="D23" s="142" t="s">
        <v>18</v>
      </c>
      <c r="E23" s="142" t="str">
        <v>SB</v>
      </c>
      <c r="F23" s="142" t="str">
        <v>6L</v>
      </c>
      <c r="G23" s="118" t="str">
        <f t="shared" si="0"/>
        <v>Semiannual</v>
      </c>
      <c r="H23" s="118" t="s">
        <v>113</v>
      </c>
      <c r="I23" s="118" t="str">
        <f t="shared" si="1"/>
        <v>Actual/365 (Fixed)</v>
      </c>
      <c r="J23" s="143">
        <v>0</v>
      </c>
      <c r="K23" s="149" t="str">
        <f t="shared" si="2"/>
        <v>GBPSB6L16Y_Quote</v>
      </c>
      <c r="L23" s="145" t="str">
        <f>_xll.qlSwapRateHelper2(,$K23,B23,$D23,Calendar,$G23,$H23,$I23,$L$3,$J23,C23,,Permanent,,ObjectOverwrite)</f>
        <v>obj_004ff#0007</v>
      </c>
      <c r="M23" s="139" t="str">
        <f>_xll.ohRangeRetrieveError(L23)</f>
        <v/>
      </c>
      <c r="N23" s="138"/>
    </row>
    <row r="24" spans="1:14" ht="11.25" customHeight="1" x14ac:dyDescent="0.2">
      <c r="A24" s="75"/>
      <c r="B24" s="142">
        <v>0</v>
      </c>
      <c r="C24" s="142" t="s">
        <v>114</v>
      </c>
      <c r="D24" s="142" t="s">
        <v>17</v>
      </c>
      <c r="E24" s="142" t="str">
        <v>SB</v>
      </c>
      <c r="F24" s="142" t="str">
        <v>6L</v>
      </c>
      <c r="G24" s="118" t="str">
        <f t="shared" si="0"/>
        <v>Semiannual</v>
      </c>
      <c r="H24" s="118" t="s">
        <v>113</v>
      </c>
      <c r="I24" s="118" t="str">
        <f t="shared" si="1"/>
        <v>Actual/365 (Fixed)</v>
      </c>
      <c r="J24" s="143">
        <v>0</v>
      </c>
      <c r="K24" s="149" t="str">
        <f t="shared" si="2"/>
        <v>GBPSB6L17Y_Quote</v>
      </c>
      <c r="L24" s="145" t="str">
        <f>_xll.qlSwapRateHelper2(,$K24,B24,$D24,Calendar,$G24,$H24,$I24,$L$3,$J24,C24,,Permanent,,ObjectOverwrite)</f>
        <v>obj_004f8#0007</v>
      </c>
      <c r="M24" s="139" t="str">
        <f>_xll.ohRangeRetrieveError(L24)</f>
        <v/>
      </c>
      <c r="N24" s="138"/>
    </row>
    <row r="25" spans="1:14" ht="11.25" customHeight="1" x14ac:dyDescent="0.2">
      <c r="A25" s="75"/>
      <c r="B25" s="142">
        <v>0</v>
      </c>
      <c r="C25" s="142" t="s">
        <v>114</v>
      </c>
      <c r="D25" s="142" t="s">
        <v>16</v>
      </c>
      <c r="E25" s="142" t="str">
        <v>SB</v>
      </c>
      <c r="F25" s="142" t="str">
        <v>6L</v>
      </c>
      <c r="G25" s="118" t="str">
        <f t="shared" si="0"/>
        <v>Semiannual</v>
      </c>
      <c r="H25" s="118" t="s">
        <v>113</v>
      </c>
      <c r="I25" s="118" t="str">
        <f t="shared" si="1"/>
        <v>Actual/365 (Fixed)</v>
      </c>
      <c r="J25" s="143">
        <v>0</v>
      </c>
      <c r="K25" s="149" t="str">
        <f t="shared" si="2"/>
        <v>GBPSB6L18Y_Quote</v>
      </c>
      <c r="L25" s="145" t="str">
        <f>_xll.qlSwapRateHelper2(,$K25,B25,$D25,Calendar,$G25,$H25,$I25,$L$3,$J25,C25,,Permanent,,ObjectOverwrite)</f>
        <v>obj_004ef#0007</v>
      </c>
      <c r="M25" s="139" t="str">
        <f>_xll.ohRangeRetrieveError(L25)</f>
        <v/>
      </c>
      <c r="N25" s="138"/>
    </row>
    <row r="26" spans="1:14" ht="11.25" customHeight="1" x14ac:dyDescent="0.2">
      <c r="A26" s="75"/>
      <c r="B26" s="142">
        <v>0</v>
      </c>
      <c r="C26" s="142" t="s">
        <v>114</v>
      </c>
      <c r="D26" s="142" t="s">
        <v>15</v>
      </c>
      <c r="E26" s="142" t="str">
        <v>SB</v>
      </c>
      <c r="F26" s="142" t="str">
        <v>6L</v>
      </c>
      <c r="G26" s="118" t="str">
        <f t="shared" si="0"/>
        <v>Semiannual</v>
      </c>
      <c r="H26" s="118" t="s">
        <v>113</v>
      </c>
      <c r="I26" s="118" t="str">
        <f t="shared" si="1"/>
        <v>Actual/365 (Fixed)</v>
      </c>
      <c r="J26" s="143">
        <v>0</v>
      </c>
      <c r="K26" s="149" t="str">
        <f t="shared" si="2"/>
        <v>GBPSB6L19Y_Quote</v>
      </c>
      <c r="L26" s="145" t="str">
        <f>_xll.qlSwapRateHelper2(,$K26,B26,$D26,Calendar,$G26,$H26,$I26,$L$3,$J26,C26,,Permanent,,ObjectOverwrite)</f>
        <v>obj_0050b#0007</v>
      </c>
      <c r="M26" s="139" t="str">
        <f>_xll.ohRangeRetrieveError(L26)</f>
        <v/>
      </c>
      <c r="N26" s="138"/>
    </row>
    <row r="27" spans="1:14" ht="11.25" customHeight="1" x14ac:dyDescent="0.2">
      <c r="A27" s="75"/>
      <c r="B27" s="142">
        <v>0</v>
      </c>
      <c r="C27" s="142" t="s">
        <v>114</v>
      </c>
      <c r="D27" s="142" t="s">
        <v>14</v>
      </c>
      <c r="E27" s="142" t="str">
        <v>SB</v>
      </c>
      <c r="F27" s="142" t="str">
        <v>6L</v>
      </c>
      <c r="G27" s="118" t="str">
        <f t="shared" si="0"/>
        <v>Semiannual</v>
      </c>
      <c r="H27" s="118" t="s">
        <v>113</v>
      </c>
      <c r="I27" s="118" t="str">
        <f t="shared" si="1"/>
        <v>Actual/365 (Fixed)</v>
      </c>
      <c r="J27" s="143">
        <v>0</v>
      </c>
      <c r="K27" s="149" t="str">
        <f t="shared" si="2"/>
        <v>GBPSB6L20Y_Quote</v>
      </c>
      <c r="L27" s="145" t="str">
        <f>_xll.qlSwapRateHelper2(,$K27,B27,$D27,Calendar,$G27,$H27,$I27,$L$3,$J27,C27,,Permanent,,ObjectOverwrite)</f>
        <v>obj_00510#0007</v>
      </c>
      <c r="M27" s="139" t="str">
        <f>_xll.ohRangeRetrieveError(L27)</f>
        <v/>
      </c>
      <c r="N27" s="138"/>
    </row>
    <row r="28" spans="1:14" ht="11.25" customHeight="1" x14ac:dyDescent="0.2">
      <c r="A28" s="75"/>
      <c r="B28" s="142">
        <v>0</v>
      </c>
      <c r="C28" s="142" t="s">
        <v>114</v>
      </c>
      <c r="D28" s="142" t="s">
        <v>13</v>
      </c>
      <c r="E28" s="142" t="str">
        <v>SB</v>
      </c>
      <c r="F28" s="142" t="str">
        <v>6L</v>
      </c>
      <c r="G28" s="118" t="str">
        <f t="shared" si="0"/>
        <v>Semiannual</v>
      </c>
      <c r="H28" s="118" t="s">
        <v>113</v>
      </c>
      <c r="I28" s="118" t="str">
        <f t="shared" si="1"/>
        <v>Actual/365 (Fixed)</v>
      </c>
      <c r="J28" s="143">
        <v>0</v>
      </c>
      <c r="K28" s="149" t="str">
        <f t="shared" si="2"/>
        <v>GBPSB6L21Y_Quote</v>
      </c>
      <c r="L28" s="145" t="str">
        <f>_xll.qlSwapRateHelper2(,$K28,B28,$D28,Calendar,$G28,$H28,$I28,$L$3,$J28,C28,,Permanent,,ObjectOverwrite)</f>
        <v>obj_004fc#0007</v>
      </c>
      <c r="M28" s="139" t="str">
        <f>_xll.ohRangeRetrieveError(L28)</f>
        <v/>
      </c>
      <c r="N28" s="138"/>
    </row>
    <row r="29" spans="1:14" ht="11.25" customHeight="1" x14ac:dyDescent="0.2">
      <c r="A29" s="75"/>
      <c r="B29" s="142">
        <v>0</v>
      </c>
      <c r="C29" s="142" t="s">
        <v>114</v>
      </c>
      <c r="D29" s="142" t="s">
        <v>12</v>
      </c>
      <c r="E29" s="142" t="str">
        <v>SB</v>
      </c>
      <c r="F29" s="142" t="str">
        <v>6L</v>
      </c>
      <c r="G29" s="118" t="str">
        <f t="shared" si="0"/>
        <v>Semiannual</v>
      </c>
      <c r="H29" s="118" t="s">
        <v>113</v>
      </c>
      <c r="I29" s="118" t="str">
        <f t="shared" si="1"/>
        <v>Actual/365 (Fixed)</v>
      </c>
      <c r="J29" s="143">
        <v>0</v>
      </c>
      <c r="K29" s="149" t="str">
        <f t="shared" si="2"/>
        <v>GBPSB6L22Y_Quote</v>
      </c>
      <c r="L29" s="145" t="str">
        <f>_xll.qlSwapRateHelper2(,$K29,B29,$D29,Calendar,$G29,$H29,$I29,$L$3,$J29,C29,,Permanent,,ObjectOverwrite)</f>
        <v>obj_00502#0007</v>
      </c>
      <c r="M29" s="139" t="str">
        <f>_xll.ohRangeRetrieveError(L29)</f>
        <v/>
      </c>
      <c r="N29" s="138"/>
    </row>
    <row r="30" spans="1:14" ht="11.25" customHeight="1" x14ac:dyDescent="0.2">
      <c r="A30" s="75"/>
      <c r="B30" s="142">
        <v>0</v>
      </c>
      <c r="C30" s="142" t="s">
        <v>114</v>
      </c>
      <c r="D30" s="142" t="s">
        <v>11</v>
      </c>
      <c r="E30" s="142" t="str">
        <v>SB</v>
      </c>
      <c r="F30" s="142" t="str">
        <v>6L</v>
      </c>
      <c r="G30" s="118" t="str">
        <f t="shared" si="0"/>
        <v>Semiannual</v>
      </c>
      <c r="H30" s="118" t="s">
        <v>113</v>
      </c>
      <c r="I30" s="118" t="str">
        <f t="shared" si="1"/>
        <v>Actual/365 (Fixed)</v>
      </c>
      <c r="J30" s="143">
        <v>0</v>
      </c>
      <c r="K30" s="149" t="str">
        <f t="shared" si="2"/>
        <v>GBPSB6L23Y_Quote</v>
      </c>
      <c r="L30" s="145" t="str">
        <f>_xll.qlSwapRateHelper2(,$K30,B30,$D30,Calendar,$G30,$H30,$I30,$L$3,$J30,C30,,Permanent,,ObjectOverwrite)</f>
        <v>obj_00501#0007</v>
      </c>
      <c r="M30" s="139" t="str">
        <f>_xll.ohRangeRetrieveError(L30)</f>
        <v/>
      </c>
      <c r="N30" s="138"/>
    </row>
    <row r="31" spans="1:14" ht="11.25" customHeight="1" x14ac:dyDescent="0.2">
      <c r="A31" s="75"/>
      <c r="B31" s="142">
        <v>0</v>
      </c>
      <c r="C31" s="142" t="s">
        <v>114</v>
      </c>
      <c r="D31" s="142" t="s">
        <v>10</v>
      </c>
      <c r="E31" s="142" t="str">
        <v>SB</v>
      </c>
      <c r="F31" s="142" t="str">
        <v>6L</v>
      </c>
      <c r="G31" s="118" t="str">
        <f t="shared" si="0"/>
        <v>Semiannual</v>
      </c>
      <c r="H31" s="118" t="s">
        <v>113</v>
      </c>
      <c r="I31" s="118" t="str">
        <f t="shared" si="1"/>
        <v>Actual/365 (Fixed)</v>
      </c>
      <c r="J31" s="143">
        <v>0</v>
      </c>
      <c r="K31" s="149" t="str">
        <f t="shared" si="2"/>
        <v>GBPSB6L24Y_Quote</v>
      </c>
      <c r="L31" s="145" t="str">
        <f>_xll.qlSwapRateHelper2(,$K31,B31,$D31,Calendar,$G31,$H31,$I31,$L$3,$J31,C31,,Permanent,,ObjectOverwrite)</f>
        <v>obj_004fe#0007</v>
      </c>
      <c r="M31" s="139" t="str">
        <f>_xll.ohRangeRetrieveError(L31)</f>
        <v/>
      </c>
      <c r="N31" s="138"/>
    </row>
    <row r="32" spans="1:14" ht="11.25" customHeight="1" x14ac:dyDescent="0.2">
      <c r="A32" s="75"/>
      <c r="B32" s="142">
        <v>0</v>
      </c>
      <c r="C32" s="142" t="s">
        <v>114</v>
      </c>
      <c r="D32" s="142" t="s">
        <v>9</v>
      </c>
      <c r="E32" s="142" t="str">
        <v>SB</v>
      </c>
      <c r="F32" s="142" t="str">
        <v>6L</v>
      </c>
      <c r="G32" s="118" t="str">
        <f t="shared" si="0"/>
        <v>Semiannual</v>
      </c>
      <c r="H32" s="118" t="s">
        <v>113</v>
      </c>
      <c r="I32" s="118" t="str">
        <f t="shared" si="1"/>
        <v>Actual/365 (Fixed)</v>
      </c>
      <c r="J32" s="143">
        <v>0</v>
      </c>
      <c r="K32" s="149" t="str">
        <f t="shared" si="2"/>
        <v>GBPSB6L25Y_Quote</v>
      </c>
      <c r="L32" s="145" t="str">
        <f>_xll.qlSwapRateHelper2(,$K32,B32,$D32,Calendar,$G32,$H32,$I32,$L$3,$J32,C32,,Permanent,,ObjectOverwrite)</f>
        <v>obj_004f7#0007</v>
      </c>
      <c r="M32" s="139" t="str">
        <f>_xll.ohRangeRetrieveError(L32)</f>
        <v/>
      </c>
      <c r="N32" s="138"/>
    </row>
    <row r="33" spans="1:14" ht="11.25" customHeight="1" x14ac:dyDescent="0.2">
      <c r="A33" s="75"/>
      <c r="B33" s="142">
        <v>0</v>
      </c>
      <c r="C33" s="142" t="s">
        <v>114</v>
      </c>
      <c r="D33" s="142" t="s">
        <v>8</v>
      </c>
      <c r="E33" s="142" t="str">
        <v>SB</v>
      </c>
      <c r="F33" s="142" t="str">
        <v>6L</v>
      </c>
      <c r="G33" s="118" t="str">
        <f t="shared" si="0"/>
        <v>Semiannual</v>
      </c>
      <c r="H33" s="118" t="s">
        <v>113</v>
      </c>
      <c r="I33" s="118" t="str">
        <f t="shared" si="1"/>
        <v>Actual/365 (Fixed)</v>
      </c>
      <c r="J33" s="143">
        <v>0</v>
      </c>
      <c r="K33" s="149" t="str">
        <f t="shared" si="2"/>
        <v>GBPSB6L26Y_Quote</v>
      </c>
      <c r="L33" s="145" t="str">
        <f>_xll.qlSwapRateHelper2(,$K33,B33,$D33,Calendar,$G33,$H33,$I33,$L$3,$J33,C33,,Permanent,,ObjectOverwrite)</f>
        <v>obj_004ee#0007</v>
      </c>
      <c r="M33" s="139" t="str">
        <f>_xll.ohRangeRetrieveError(L33)</f>
        <v/>
      </c>
      <c r="N33" s="138"/>
    </row>
    <row r="34" spans="1:14" ht="11.25" customHeight="1" x14ac:dyDescent="0.2">
      <c r="A34" s="75"/>
      <c r="B34" s="142">
        <v>0</v>
      </c>
      <c r="C34" s="142" t="s">
        <v>114</v>
      </c>
      <c r="D34" s="142" t="s">
        <v>7</v>
      </c>
      <c r="E34" s="142" t="str">
        <v>SB</v>
      </c>
      <c r="F34" s="142" t="str">
        <v>6L</v>
      </c>
      <c r="G34" s="118" t="str">
        <f t="shared" si="0"/>
        <v>Semiannual</v>
      </c>
      <c r="H34" s="118" t="s">
        <v>113</v>
      </c>
      <c r="I34" s="118" t="str">
        <f t="shared" si="1"/>
        <v>Actual/365 (Fixed)</v>
      </c>
      <c r="J34" s="143">
        <v>0</v>
      </c>
      <c r="K34" s="149" t="str">
        <f t="shared" si="2"/>
        <v>GBPSB6L27Y_Quote</v>
      </c>
      <c r="L34" s="145" t="str">
        <f>_xll.qlSwapRateHelper2(,$K34,B34,$D34,Calendar,$G34,$H34,$I34,$L$3,$J34,C34,,Permanent,,ObjectOverwrite)</f>
        <v>obj_0050a#0007</v>
      </c>
      <c r="M34" s="139" t="str">
        <f>_xll.ohRangeRetrieveError(L34)</f>
        <v/>
      </c>
      <c r="N34" s="138"/>
    </row>
    <row r="35" spans="1:14" ht="11.25" customHeight="1" x14ac:dyDescent="0.2">
      <c r="A35" s="75"/>
      <c r="B35" s="142">
        <v>0</v>
      </c>
      <c r="C35" s="142" t="s">
        <v>114</v>
      </c>
      <c r="D35" s="142" t="s">
        <v>6</v>
      </c>
      <c r="E35" s="142" t="str">
        <v>SB</v>
      </c>
      <c r="F35" s="142" t="str">
        <v>6L</v>
      </c>
      <c r="G35" s="118" t="str">
        <f t="shared" si="0"/>
        <v>Semiannual</v>
      </c>
      <c r="H35" s="118" t="s">
        <v>113</v>
      </c>
      <c r="I35" s="118" t="str">
        <f t="shared" si="1"/>
        <v>Actual/365 (Fixed)</v>
      </c>
      <c r="J35" s="143">
        <v>0</v>
      </c>
      <c r="K35" s="149" t="str">
        <f t="shared" si="2"/>
        <v>GBPSB6L28Y_Quote</v>
      </c>
      <c r="L35" s="145" t="str">
        <f>_xll.qlSwapRateHelper2(,$K35,B35,$D35,Calendar,$G35,$H35,$I35,$L$3,$J35,C35,,Permanent,,ObjectOverwrite)</f>
        <v>obj_00508#0007</v>
      </c>
      <c r="M35" s="139" t="str">
        <f>_xll.ohRangeRetrieveError(L35)</f>
        <v/>
      </c>
      <c r="N35" s="138"/>
    </row>
    <row r="36" spans="1:14" ht="11.25" customHeight="1" x14ac:dyDescent="0.2">
      <c r="A36" s="75"/>
      <c r="B36" s="142">
        <v>0</v>
      </c>
      <c r="C36" s="142" t="s">
        <v>114</v>
      </c>
      <c r="D36" s="142" t="s">
        <v>5</v>
      </c>
      <c r="E36" s="142" t="str">
        <v>SB</v>
      </c>
      <c r="F36" s="142" t="str">
        <v>6L</v>
      </c>
      <c r="G36" s="118" t="str">
        <f t="shared" si="0"/>
        <v>Semiannual</v>
      </c>
      <c r="H36" s="118" t="s">
        <v>113</v>
      </c>
      <c r="I36" s="118" t="str">
        <f t="shared" si="1"/>
        <v>Actual/365 (Fixed)</v>
      </c>
      <c r="J36" s="143">
        <v>0</v>
      </c>
      <c r="K36" s="149" t="str">
        <f t="shared" si="2"/>
        <v>GBPSB6L29Y_Quote</v>
      </c>
      <c r="L36" s="145" t="str">
        <f>_xll.qlSwapRateHelper2(,$K36,B36,$D36,Calendar,$G36,$H36,$I36,$L$3,$J36,C36,,Permanent,,ObjectOverwrite)</f>
        <v>obj_00506#0007</v>
      </c>
      <c r="M36" s="139" t="str">
        <f>_xll.ohRangeRetrieveError(L36)</f>
        <v/>
      </c>
      <c r="N36" s="138"/>
    </row>
    <row r="37" spans="1:14" ht="11.25" customHeight="1" x14ac:dyDescent="0.2">
      <c r="A37" s="75"/>
      <c r="B37" s="142">
        <v>0</v>
      </c>
      <c r="C37" s="142" t="s">
        <v>114</v>
      </c>
      <c r="D37" s="142" t="s">
        <v>4</v>
      </c>
      <c r="E37" s="142" t="str">
        <v>SB</v>
      </c>
      <c r="F37" s="142" t="str">
        <v>6L</v>
      </c>
      <c r="G37" s="118" t="str">
        <f t="shared" si="0"/>
        <v>Semiannual</v>
      </c>
      <c r="H37" s="118" t="s">
        <v>113</v>
      </c>
      <c r="I37" s="118" t="str">
        <f t="shared" si="1"/>
        <v>Actual/365 (Fixed)</v>
      </c>
      <c r="J37" s="143">
        <v>0</v>
      </c>
      <c r="K37" s="149" t="str">
        <f t="shared" si="2"/>
        <v>GBPSB6L30Y_Quote</v>
      </c>
      <c r="L37" s="145" t="str">
        <f>_xll.qlSwapRateHelper2(,$K37,B37,$D37,Calendar,$G37,$H37,$I37,$L$3,$J37,C37,,Permanent,,ObjectOverwrite)</f>
        <v>obj_00505#0007</v>
      </c>
      <c r="M37" s="139" t="str">
        <f>_xll.ohRangeRetrieveError(L37)</f>
        <v/>
      </c>
      <c r="N37" s="138"/>
    </row>
    <row r="38" spans="1:14" ht="11.25" customHeight="1" x14ac:dyDescent="0.2">
      <c r="A38" s="75"/>
      <c r="B38" s="142">
        <v>0</v>
      </c>
      <c r="C38" s="142" t="s">
        <v>114</v>
      </c>
      <c r="D38" s="142" t="s">
        <v>3</v>
      </c>
      <c r="E38" s="142" t="str">
        <v>SB</v>
      </c>
      <c r="F38" s="142" t="str">
        <v>6L</v>
      </c>
      <c r="G38" s="118" t="str">
        <f t="shared" si="0"/>
        <v>Semiannual</v>
      </c>
      <c r="H38" s="118" t="s">
        <v>113</v>
      </c>
      <c r="I38" s="118" t="str">
        <f t="shared" si="1"/>
        <v>Actual/365 (Fixed)</v>
      </c>
      <c r="J38" s="143">
        <v>0</v>
      </c>
      <c r="K38" s="149" t="str">
        <f t="shared" si="2"/>
        <v>GBPSB6L35Y_Quote</v>
      </c>
      <c r="L38" s="145" t="str">
        <f>_xll.qlSwapRateHelper2(,$K38,B38,$D38,Calendar,$G38,$H38,$I38,$L$3,$J38,C38,,Permanent,,ObjectOverwrite)</f>
        <v>obj_00504#0007</v>
      </c>
      <c r="M38" s="139" t="str">
        <f>_xll.ohRangeRetrieveError(L38)</f>
        <v/>
      </c>
      <c r="N38" s="138"/>
    </row>
    <row r="39" spans="1:14" ht="11.25" customHeight="1" x14ac:dyDescent="0.2">
      <c r="A39" s="75"/>
      <c r="B39" s="142">
        <v>0</v>
      </c>
      <c r="C39" s="142" t="s">
        <v>114</v>
      </c>
      <c r="D39" s="142" t="s">
        <v>2</v>
      </c>
      <c r="E39" s="142" t="str">
        <v>SB</v>
      </c>
      <c r="F39" s="142" t="str">
        <v>6L</v>
      </c>
      <c r="G39" s="118" t="str">
        <f t="shared" si="0"/>
        <v>Semiannual</v>
      </c>
      <c r="H39" s="118" t="s">
        <v>113</v>
      </c>
      <c r="I39" s="118" t="str">
        <f t="shared" si="1"/>
        <v>Actual/365 (Fixed)</v>
      </c>
      <c r="J39" s="143">
        <v>0</v>
      </c>
      <c r="K39" s="149" t="str">
        <f t="shared" si="2"/>
        <v>GBPSB6L40Y_Quote</v>
      </c>
      <c r="L39" s="145" t="str">
        <f>_xll.qlSwapRateHelper2(,$K39,B39,$D39,Calendar,$G39,$H39,$I39,$L$3,$J39,C39,,Permanent,,ObjectOverwrite)</f>
        <v>obj_004fd#0007</v>
      </c>
      <c r="M39" s="139" t="str">
        <f>_xll.ohRangeRetrieveError(L39)</f>
        <v/>
      </c>
      <c r="N39" s="138"/>
    </row>
    <row r="40" spans="1:14" ht="11.25" customHeight="1" x14ac:dyDescent="0.2">
      <c r="A40" s="75"/>
      <c r="B40" s="142">
        <v>0</v>
      </c>
      <c r="C40" s="142" t="s">
        <v>114</v>
      </c>
      <c r="D40" s="142" t="s">
        <v>1</v>
      </c>
      <c r="E40" s="142" t="str">
        <v>SB</v>
      </c>
      <c r="F40" s="142" t="str">
        <v>6L</v>
      </c>
      <c r="G40" s="118" t="str">
        <f t="shared" si="0"/>
        <v>Semiannual</v>
      </c>
      <c r="H40" s="118" t="s">
        <v>113</v>
      </c>
      <c r="I40" s="118" t="str">
        <f t="shared" si="1"/>
        <v>Actual/365 (Fixed)</v>
      </c>
      <c r="J40" s="143">
        <v>0</v>
      </c>
      <c r="K40" s="149" t="str">
        <f t="shared" si="2"/>
        <v>GBPSB6L50Y_Quote</v>
      </c>
      <c r="L40" s="145" t="str">
        <f>_xll.qlSwapRateHelper2(,$K40,B40,$D40,Calendar,$G40,$H40,$I40,$L$3,$J40,C40,,Permanent,,ObjectOverwrite)</f>
        <v>obj_004f6#0007</v>
      </c>
      <c r="M40" s="139" t="str">
        <f>_xll.ohRangeRetrieveError(L40)</f>
        <v/>
      </c>
      <c r="N40" s="138"/>
    </row>
    <row r="41" spans="1:14" ht="11.25" customHeight="1" x14ac:dyDescent="0.2">
      <c r="A41" s="75"/>
      <c r="B41" s="142">
        <v>0</v>
      </c>
      <c r="C41" s="142" t="s">
        <v>114</v>
      </c>
      <c r="D41" s="142" t="s">
        <v>0</v>
      </c>
      <c r="E41" s="142" t="str">
        <v>SB</v>
      </c>
      <c r="F41" s="142" t="str">
        <v>6L</v>
      </c>
      <c r="G41" s="118" t="str">
        <f t="shared" si="0"/>
        <v>Semiannual</v>
      </c>
      <c r="H41" s="118" t="s">
        <v>113</v>
      </c>
      <c r="I41" s="118" t="str">
        <f t="shared" si="1"/>
        <v>Actual/365 (Fixed)</v>
      </c>
      <c r="J41" s="143">
        <v>0</v>
      </c>
      <c r="K41" s="149" t="str">
        <f t="shared" si="2"/>
        <v>GBPSB6L60Y_Quote</v>
      </c>
      <c r="L41" s="145" t="str">
        <f>_xll.qlSwapRateHelper2(,$K41,B41,$D41,Calendar,$G41,$H41,$I41,$L$3,$J41,C41,,Permanent,,ObjectOverwrite)</f>
        <v>obj_004ed#0007</v>
      </c>
      <c r="M41" s="139" t="str">
        <f>_xll.ohRangeRetrieveError(L41)</f>
        <v/>
      </c>
      <c r="N41" s="138"/>
    </row>
    <row r="42" spans="1:14" ht="11.25" customHeight="1" thickBot="1" x14ac:dyDescent="0.25">
      <c r="A42" s="70"/>
      <c r="B42" s="66"/>
      <c r="C42" s="66"/>
      <c r="D42" s="66"/>
      <c r="E42" s="66"/>
      <c r="F42" s="66"/>
      <c r="G42" s="66"/>
      <c r="H42" s="66"/>
      <c r="I42" s="66"/>
      <c r="J42" s="66"/>
      <c r="K42" s="66"/>
      <c r="L42" s="156"/>
      <c r="M42" s="156"/>
      <c r="N42" s="157"/>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2015-05-12T13:02:27Z</dcterms:modified>
</cp:coreProperties>
</file>