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15" windowHeight="1161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4" i="11" l="1"/>
  <c r="I5" i="11"/>
  <c r="H5" i="11"/>
  <c r="H4" i="11"/>
  <c r="J4" i="11"/>
  <c r="J5" i="11"/>
  <c r="C4" i="4" l="1"/>
  <c r="C3" i="4"/>
  <c r="D4" i="4"/>
  <c r="E4" i="4"/>
  <c r="J4" i="4"/>
  <c r="K4" i="4"/>
  <c r="D3" i="4"/>
  <c r="E3" i="4"/>
  <c r="J3" i="4"/>
  <c r="K3" i="4"/>
  <c r="G3" i="4" l="1"/>
  <c r="G4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K3" i="13"/>
  <c r="H6" i="11"/>
  <c r="K4" i="13"/>
  <c r="K34" i="13"/>
  <c r="K30" i="13"/>
  <c r="K15" i="13"/>
  <c r="K13" i="13"/>
  <c r="K32" i="13"/>
  <c r="K38" i="13"/>
  <c r="K40" i="13"/>
  <c r="K42" i="13"/>
  <c r="K21" i="13"/>
  <c r="K17" i="13"/>
  <c r="K19" i="13"/>
  <c r="K29" i="13"/>
  <c r="K23" i="13"/>
  <c r="K25" i="13"/>
  <c r="K27" i="13"/>
  <c r="K37" i="13"/>
  <c r="K31" i="13"/>
  <c r="K33" i="13"/>
  <c r="K35" i="13"/>
  <c r="K12" i="13"/>
  <c r="K39" i="13"/>
  <c r="K41" i="13"/>
  <c r="K20" i="13"/>
  <c r="K14" i="13"/>
  <c r="K16" i="13"/>
  <c r="K18" i="13"/>
  <c r="K28" i="13"/>
  <c r="K22" i="13"/>
  <c r="K24" i="13"/>
  <c r="K26" i="13"/>
  <c r="K36" i="13"/>
  <c r="L4" i="13"/>
  <c r="C26" i="6" l="1"/>
  <c r="J6" i="11"/>
  <c r="H20" i="11"/>
  <c r="H9" i="11"/>
  <c r="H17" i="11"/>
  <c r="H7" i="11"/>
  <c r="H19" i="11"/>
  <c r="H16" i="11"/>
  <c r="H12" i="11"/>
  <c r="H11" i="11"/>
  <c r="K6" i="11"/>
  <c r="H8" i="11"/>
  <c r="H13" i="11"/>
  <c r="H10" i="11"/>
  <c r="H18" i="11"/>
  <c r="H15" i="11"/>
  <c r="H14" i="11"/>
  <c r="D3" i="9" a="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D5" i="4"/>
  <c r="E5" i="4"/>
  <c r="J14" i="11"/>
  <c r="J16" i="11"/>
  <c r="J15" i="11"/>
  <c r="J19" i="11"/>
  <c r="J18" i="11"/>
  <c r="J7" i="11"/>
  <c r="J10" i="11"/>
  <c r="J17" i="11"/>
  <c r="J13" i="11"/>
  <c r="J9" i="11"/>
  <c r="J8" i="11"/>
  <c r="J20" i="11"/>
  <c r="J11" i="11"/>
  <c r="K5" i="4"/>
  <c r="J3" i="11"/>
  <c r="J12" i="11"/>
  <c r="K14" i="11"/>
  <c r="K16" i="11"/>
  <c r="K15" i="11"/>
  <c r="K19" i="11"/>
  <c r="K18" i="11"/>
  <c r="K7" i="11"/>
  <c r="K10" i="11"/>
  <c r="K17" i="11"/>
  <c r="K13" i="11"/>
  <c r="K9" i="11"/>
  <c r="K8" i="11"/>
  <c r="K11" i="11"/>
  <c r="K12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G5" i="4"/>
  <c r="C2" i="4"/>
  <c r="D11" i="4"/>
  <c r="E11" i="4"/>
  <c r="D6" i="4"/>
  <c r="E6" i="4"/>
  <c r="D10" i="4"/>
  <c r="E10" i="4"/>
  <c r="D17" i="4"/>
  <c r="E17" i="4"/>
  <c r="D19" i="4"/>
  <c r="E19" i="4"/>
  <c r="D18" i="4"/>
  <c r="E18" i="4"/>
  <c r="D7" i="4"/>
  <c r="E7" i="4"/>
  <c r="D14" i="4"/>
  <c r="E14" i="4"/>
  <c r="D8" i="4"/>
  <c r="E8" i="4"/>
  <c r="D15" i="4"/>
  <c r="E15" i="4"/>
  <c r="D12" i="4"/>
  <c r="E12" i="4"/>
  <c r="D13" i="4"/>
  <c r="E13" i="4"/>
  <c r="D16" i="4"/>
  <c r="E16" i="4"/>
  <c r="D9" i="4"/>
  <c r="E9" i="4"/>
  <c r="K11" i="4"/>
  <c r="J11" i="4"/>
  <c r="K16" i="4"/>
  <c r="J16" i="4"/>
  <c r="K9" i="4"/>
  <c r="J9" i="4"/>
  <c r="D2" i="4"/>
  <c r="J6" i="4"/>
  <c r="K6" i="4"/>
  <c r="K10" i="4"/>
  <c r="J10" i="4"/>
  <c r="K17" i="4"/>
  <c r="J17" i="4"/>
  <c r="K19" i="4"/>
  <c r="J19" i="4"/>
  <c r="K18" i="4"/>
  <c r="J18" i="4"/>
  <c r="K7" i="4"/>
  <c r="J7" i="4"/>
  <c r="K14" i="4"/>
  <c r="J14" i="4"/>
  <c r="K8" i="4"/>
  <c r="J8" i="4"/>
  <c r="K15" i="4"/>
  <c r="J15" i="4"/>
  <c r="K12" i="4"/>
  <c r="J12" i="4"/>
  <c r="K13" i="4"/>
  <c r="J13" i="4"/>
  <c r="B13" i="4" l="1"/>
  <c r="G13" i="4"/>
  <c r="B12" i="4"/>
  <c r="G12" i="4"/>
  <c r="B15" i="4"/>
  <c r="B8" i="4"/>
  <c r="G8" i="4"/>
  <c r="B14" i="4"/>
  <c r="B7" i="4"/>
  <c r="B18" i="4"/>
  <c r="B19" i="4"/>
  <c r="B17" i="4"/>
  <c r="G10" i="4"/>
  <c r="B10" i="4"/>
  <c r="B6" i="4"/>
  <c r="G6" i="4"/>
  <c r="B9" i="4"/>
  <c r="G9" i="4"/>
  <c r="B16" i="4"/>
  <c r="B11" i="4"/>
  <c r="G11" i="4"/>
  <c r="B2" i="4"/>
  <c r="J24" i="13"/>
  <c r="J23" i="13"/>
  <c r="J26" i="13"/>
  <c r="J37" i="13"/>
  <c r="J8" i="13"/>
  <c r="J35" i="13"/>
  <c r="J12" i="13"/>
  <c r="J20" i="13"/>
  <c r="J21" i="13"/>
  <c r="J29" i="13"/>
  <c r="J11" i="13"/>
  <c r="J19" i="13"/>
  <c r="J39" i="13"/>
  <c r="J25" i="13"/>
  <c r="J9" i="13"/>
  <c r="J14" i="13"/>
  <c r="J13" i="13"/>
  <c r="J34" i="13"/>
  <c r="J16" i="13"/>
  <c r="J41" i="13"/>
  <c r="J38" i="13"/>
  <c r="J18" i="13"/>
  <c r="J40" i="13"/>
  <c r="J28" i="13"/>
  <c r="J31" i="13"/>
  <c r="J30" i="13"/>
  <c r="J33" i="13"/>
  <c r="J32" i="13"/>
  <c r="J15" i="13"/>
  <c r="J27" i="13"/>
  <c r="J17" i="13"/>
  <c r="J10" i="13"/>
  <c r="J42" i="13"/>
  <c r="J7" i="13"/>
  <c r="J6" i="13"/>
  <c r="J22" i="13"/>
  <c r="J36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K9" i="13"/>
  <c r="K3" i="11"/>
  <c r="H23" i="9"/>
  <c r="H36" i="9"/>
  <c r="L3" i="13"/>
  <c r="H18" i="9"/>
  <c r="H9" i="9"/>
  <c r="H37" i="9"/>
  <c r="K7" i="13"/>
  <c r="H5" i="9"/>
  <c r="H3" i="9"/>
  <c r="H14" i="9"/>
  <c r="H24" i="9"/>
  <c r="H6" i="9"/>
  <c r="H4" i="9"/>
  <c r="H30" i="9"/>
  <c r="H34" i="9"/>
  <c r="H12" i="9"/>
  <c r="H27" i="9"/>
  <c r="K10" i="13"/>
  <c r="H10" i="9"/>
  <c r="H17" i="9"/>
  <c r="K8" i="13"/>
  <c r="H35" i="9"/>
  <c r="H29" i="9"/>
  <c r="H26" i="9"/>
  <c r="H42" i="9"/>
  <c r="H40" i="9"/>
  <c r="H11" i="9"/>
  <c r="H32" i="9"/>
  <c r="K6" i="13"/>
  <c r="H19" i="9"/>
  <c r="H20" i="9"/>
  <c r="H28" i="9"/>
  <c r="K11" i="13"/>
  <c r="H21" i="9"/>
  <c r="H13" i="9"/>
  <c r="H16" i="9"/>
  <c r="H43" i="9"/>
  <c r="H15" i="9"/>
  <c r="H44" i="9"/>
  <c r="H25" i="9"/>
  <c r="H41" i="9"/>
  <c r="H38" i="9"/>
  <c r="H8" i="9"/>
  <c r="H31" i="9"/>
  <c r="H39" i="9"/>
  <c r="H22" i="9"/>
  <c r="H7" i="9"/>
  <c r="H33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8" i="6"/>
  <c r="D9" i="6"/>
  <c r="D16" i="6"/>
  <c r="D19" i="6"/>
  <c r="J29" i="4"/>
  <c r="J56" i="4"/>
  <c r="J25" i="4"/>
  <c r="J58" i="4"/>
  <c r="J45" i="4"/>
  <c r="J54" i="4"/>
  <c r="J32" i="4"/>
  <c r="J50" i="4"/>
  <c r="J30" i="4"/>
  <c r="J60" i="4"/>
  <c r="J87" i="4"/>
  <c r="J89" i="4"/>
  <c r="J90" i="4"/>
  <c r="J88" i="4"/>
  <c r="J94" i="4"/>
  <c r="J72" i="4"/>
  <c r="J81" i="4"/>
  <c r="J66" i="4"/>
  <c r="J67" i="4"/>
  <c r="J78" i="4"/>
  <c r="D48" i="4"/>
  <c r="D78" i="4"/>
  <c r="E38" i="4"/>
  <c r="I27" i="9"/>
  <c r="F52" i="4"/>
  <c r="E45" i="4"/>
  <c r="D68" i="4"/>
  <c r="F33" i="4"/>
  <c r="F24" i="4"/>
  <c r="E53" i="4"/>
  <c r="F46" i="4"/>
  <c r="L24" i="13"/>
  <c r="L36" i="13"/>
  <c r="I16" i="9"/>
  <c r="E21" i="4"/>
  <c r="L38" i="13"/>
  <c r="D42" i="4"/>
  <c r="I28" i="9"/>
  <c r="E42" i="4"/>
  <c r="L20" i="13"/>
  <c r="F48" i="4"/>
  <c r="F36" i="4"/>
  <c r="D66" i="4"/>
  <c r="I11" i="9"/>
  <c r="E54" i="4"/>
  <c r="D80" i="4"/>
  <c r="F43" i="4"/>
  <c r="F56" i="4"/>
  <c r="I33" i="9"/>
  <c r="D77" i="4"/>
  <c r="K96" i="4"/>
  <c r="D25" i="4"/>
  <c r="I32" i="9"/>
  <c r="D97" i="4"/>
  <c r="I18" i="9"/>
  <c r="D45" i="4"/>
  <c r="D61" i="4"/>
  <c r="I17" i="9"/>
  <c r="K29" i="4"/>
  <c r="K56" i="4"/>
  <c r="K25" i="4"/>
  <c r="K58" i="4"/>
  <c r="K45" i="4"/>
  <c r="K54" i="4"/>
  <c r="K32" i="4"/>
  <c r="K50" i="4"/>
  <c r="K30" i="4"/>
  <c r="K60" i="4"/>
  <c r="K87" i="4"/>
  <c r="K89" i="4"/>
  <c r="K90" i="4"/>
  <c r="K88" i="4"/>
  <c r="K94" i="4"/>
  <c r="K72" i="4"/>
  <c r="K81" i="4"/>
  <c r="K66" i="4"/>
  <c r="K67" i="4"/>
  <c r="K78" i="4"/>
  <c r="D79" i="4"/>
  <c r="E22" i="4"/>
  <c r="E59" i="4"/>
  <c r="E57" i="4"/>
  <c r="I10" i="9"/>
  <c r="L14" i="13"/>
  <c r="I25" i="9"/>
  <c r="D96" i="4"/>
  <c r="L25" i="13"/>
  <c r="L6" i="13"/>
  <c r="E35" i="4"/>
  <c r="E39" i="4"/>
  <c r="D83" i="4"/>
  <c r="F22" i="4"/>
  <c r="E50" i="4"/>
  <c r="I20" i="9"/>
  <c r="D44" i="4"/>
  <c r="I31" i="9"/>
  <c r="E29" i="4"/>
  <c r="I13" i="9"/>
  <c r="L40" i="13"/>
  <c r="L37" i="13"/>
  <c r="I22" i="9"/>
  <c r="D81" i="4"/>
  <c r="D22" i="4"/>
  <c r="F42" i="4"/>
  <c r="D32" i="4"/>
  <c r="F58" i="4"/>
  <c r="L11" i="13"/>
  <c r="E23" i="4"/>
  <c r="J53" i="4"/>
  <c r="J39" i="4"/>
  <c r="J52" i="4"/>
  <c r="J40" i="4"/>
  <c r="J24" i="4"/>
  <c r="J41" i="4"/>
  <c r="J55" i="4"/>
  <c r="J59" i="4"/>
  <c r="J48" i="4"/>
  <c r="J43" i="4"/>
  <c r="J86" i="4"/>
  <c r="J96" i="4"/>
  <c r="J77" i="4"/>
  <c r="J92" i="4"/>
  <c r="J97" i="4"/>
  <c r="J98" i="4"/>
  <c r="J63" i="4"/>
  <c r="J73" i="4"/>
  <c r="J84" i="4"/>
  <c r="D87" i="4"/>
  <c r="E58" i="4"/>
  <c r="F53" i="4"/>
  <c r="F47" i="4"/>
  <c r="F55" i="4"/>
  <c r="I8" i="9"/>
  <c r="L32" i="13"/>
  <c r="L30" i="13"/>
  <c r="F25" i="4"/>
  <c r="L10" i="13"/>
  <c r="E37" i="4"/>
  <c r="D72" i="4"/>
  <c r="E24" i="4"/>
  <c r="D89" i="4"/>
  <c r="F60" i="4"/>
  <c r="D38" i="4"/>
  <c r="F34" i="4"/>
  <c r="E49" i="4"/>
  <c r="I14" i="9"/>
  <c r="D95" i="4"/>
  <c r="D86" i="4"/>
  <c r="K2" i="11"/>
  <c r="E44" i="4"/>
  <c r="D29" i="4"/>
  <c r="F27" i="4"/>
  <c r="F45" i="4"/>
  <c r="F38" i="4"/>
  <c r="F41" i="4"/>
  <c r="I41" i="9"/>
  <c r="F35" i="4"/>
  <c r="I29" i="9"/>
  <c r="K53" i="4"/>
  <c r="K39" i="4"/>
  <c r="K52" i="4"/>
  <c r="K40" i="4"/>
  <c r="K24" i="4"/>
  <c r="K41" i="4"/>
  <c r="K55" i="4"/>
  <c r="K59" i="4"/>
  <c r="K48" i="4"/>
  <c r="K43" i="4"/>
  <c r="K86" i="4"/>
  <c r="K77" i="4"/>
  <c r="K92" i="4"/>
  <c r="K97" i="4"/>
  <c r="K98" i="4"/>
  <c r="K63" i="4"/>
  <c r="K73" i="4"/>
  <c r="K84" i="4"/>
  <c r="D93" i="4"/>
  <c r="L39" i="13"/>
  <c r="E26" i="4"/>
  <c r="I40" i="9"/>
  <c r="D50" i="4"/>
  <c r="I43" i="9"/>
  <c r="D98" i="4"/>
  <c r="L19" i="13"/>
  <c r="F59" i="4"/>
  <c r="J23" i="4"/>
  <c r="J20" i="4"/>
  <c r="J49" i="4"/>
  <c r="J34" i="4"/>
  <c r="J47" i="4"/>
  <c r="J36" i="4"/>
  <c r="J91" i="4"/>
  <c r="J85" i="4"/>
  <c r="J64" i="4"/>
  <c r="J70" i="4"/>
  <c r="D62" i="4"/>
  <c r="F50" i="4"/>
  <c r="F39" i="4"/>
  <c r="D21" i="4"/>
  <c r="D85" i="4"/>
  <c r="F28" i="4"/>
  <c r="E32" i="4"/>
  <c r="E43" i="4"/>
  <c r="D40" i="4"/>
  <c r="D33" i="4"/>
  <c r="D82" i="4"/>
  <c r="E25" i="4"/>
  <c r="D76" i="4"/>
  <c r="D64" i="4"/>
  <c r="D67" i="4"/>
  <c r="L22" i="13"/>
  <c r="L16" i="13"/>
  <c r="L33" i="13"/>
  <c r="K23" i="4"/>
  <c r="K20" i="4"/>
  <c r="K49" i="4"/>
  <c r="K34" i="4"/>
  <c r="K47" i="4"/>
  <c r="K36" i="4"/>
  <c r="K91" i="4"/>
  <c r="K85" i="4"/>
  <c r="K64" i="4"/>
  <c r="K70" i="4"/>
  <c r="D41" i="4"/>
  <c r="E33" i="4"/>
  <c r="I21" i="9"/>
  <c r="E40" i="4"/>
  <c r="I26" i="9"/>
  <c r="D49" i="4"/>
  <c r="D52" i="4"/>
  <c r="I9" i="9"/>
  <c r="E34" i="4"/>
  <c r="D70" i="4"/>
  <c r="L42" i="13"/>
  <c r="F54" i="4"/>
  <c r="D37" i="4"/>
  <c r="D75" i="4"/>
  <c r="E51" i="4"/>
  <c r="D73" i="4"/>
  <c r="D36" i="4"/>
  <c r="I23" i="9"/>
  <c r="J28" i="4"/>
  <c r="J35" i="4"/>
  <c r="J33" i="4"/>
  <c r="J21" i="4"/>
  <c r="J51" i="4"/>
  <c r="J82" i="4"/>
  <c r="J95" i="4"/>
  <c r="J62" i="4"/>
  <c r="J76" i="4"/>
  <c r="E56" i="4"/>
  <c r="D39" i="4"/>
  <c r="L13" i="13"/>
  <c r="L2" i="13"/>
  <c r="L23" i="13"/>
  <c r="I34" i="9"/>
  <c r="D26" i="4"/>
  <c r="D59" i="4"/>
  <c r="L28" i="13"/>
  <c r="D35" i="4"/>
  <c r="D65" i="4"/>
  <c r="L12" i="13"/>
  <c r="K28" i="4"/>
  <c r="K33" i="4"/>
  <c r="K21" i="4"/>
  <c r="K44" i="4"/>
  <c r="K95" i="4"/>
  <c r="K76" i="4"/>
  <c r="F20" i="4"/>
  <c r="D20" i="4"/>
  <c r="D94" i="4"/>
  <c r="I6" i="9"/>
  <c r="D71" i="4"/>
  <c r="I39" i="9"/>
  <c r="F23" i="4"/>
  <c r="L26" i="13"/>
  <c r="F44" i="4"/>
  <c r="J31" i="4"/>
  <c r="J22" i="4"/>
  <c r="J65" i="4"/>
  <c r="J74" i="4"/>
  <c r="J71" i="4"/>
  <c r="I2" i="9"/>
  <c r="L8" i="13"/>
  <c r="I3" i="9"/>
  <c r="E46" i="4"/>
  <c r="F26" i="4"/>
  <c r="E60" i="4"/>
  <c r="I36" i="9"/>
  <c r="D69" i="4"/>
  <c r="K38" i="4"/>
  <c r="K46" i="4"/>
  <c r="K37" i="4"/>
  <c r="K79" i="4"/>
  <c r="K75" i="4"/>
  <c r="E52" i="4"/>
  <c r="D74" i="4"/>
  <c r="D88" i="4"/>
  <c r="I24" i="9"/>
  <c r="I44" i="9"/>
  <c r="E30" i="4"/>
  <c r="F30" i="4"/>
  <c r="E20" i="4"/>
  <c r="E55" i="4"/>
  <c r="J42" i="4"/>
  <c r="J27" i="4"/>
  <c r="J57" i="4"/>
  <c r="J93" i="4"/>
  <c r="J83" i="4"/>
  <c r="D57" i="4"/>
  <c r="D30" i="4"/>
  <c r="L21" i="13"/>
  <c r="J44" i="4"/>
  <c r="E31" i="4"/>
  <c r="D51" i="4"/>
  <c r="E47" i="4"/>
  <c r="D60" i="4"/>
  <c r="F57" i="4"/>
  <c r="D34" i="4"/>
  <c r="K35" i="4"/>
  <c r="K51" i="4"/>
  <c r="K82" i="4"/>
  <c r="K62" i="4"/>
  <c r="F31" i="4"/>
  <c r="D58" i="4"/>
  <c r="E48" i="4"/>
  <c r="E61" i="4"/>
  <c r="I15" i="9"/>
  <c r="D92" i="4"/>
  <c r="D63" i="4"/>
  <c r="L27" i="13"/>
  <c r="J38" i="4"/>
  <c r="J46" i="4"/>
  <c r="J37" i="4"/>
  <c r="J79" i="4"/>
  <c r="J75" i="4"/>
  <c r="I7" i="9"/>
  <c r="I30" i="9"/>
  <c r="D31" i="4"/>
  <c r="F29" i="4"/>
  <c r="F61" i="4"/>
  <c r="D27" i="4"/>
  <c r="L18" i="13"/>
  <c r="E41" i="4"/>
  <c r="I42" i="9"/>
  <c r="K31" i="4"/>
  <c r="K22" i="4"/>
  <c r="K65" i="4"/>
  <c r="K74" i="4"/>
  <c r="K71" i="4"/>
  <c r="D56" i="4"/>
  <c r="D53" i="4"/>
  <c r="D55" i="4"/>
  <c r="B1" i="6"/>
  <c r="D23" i="4"/>
  <c r="L15" i="13"/>
  <c r="I19" i="9"/>
  <c r="D28" i="4"/>
  <c r="J61" i="4"/>
  <c r="J26" i="4"/>
  <c r="J80" i="4"/>
  <c r="J68" i="4"/>
  <c r="J69" i="4"/>
  <c r="L35" i="13"/>
  <c r="L34" i="13"/>
  <c r="E36" i="4"/>
  <c r="K68" i="4"/>
  <c r="D84" i="4"/>
  <c r="I4" i="9"/>
  <c r="L29" i="13"/>
  <c r="K42" i="4"/>
  <c r="K83" i="4"/>
  <c r="D46" i="4"/>
  <c r="I12" i="9"/>
  <c r="D47" i="4"/>
  <c r="K61" i="4"/>
  <c r="K69" i="4"/>
  <c r="E28" i="4"/>
  <c r="F51" i="4"/>
  <c r="D43" i="4"/>
  <c r="K27" i="4"/>
  <c r="F32" i="4"/>
  <c r="I38" i="9"/>
  <c r="F37" i="4"/>
  <c r="L41" i="13"/>
  <c r="K26" i="4"/>
  <c r="L31" i="13"/>
  <c r="I37" i="9"/>
  <c r="F49" i="4"/>
  <c r="L17" i="13"/>
  <c r="K57" i="4"/>
  <c r="F40" i="4"/>
  <c r="D54" i="4"/>
  <c r="D24" i="4"/>
  <c r="E27" i="4"/>
  <c r="K80" i="4"/>
  <c r="F21" i="4"/>
  <c r="D90" i="4"/>
  <c r="D91" i="4"/>
  <c r="I35" i="9"/>
  <c r="K93" i="4"/>
  <c r="L9" i="13"/>
  <c r="I5" i="9"/>
  <c r="L7" i="13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F89" i="4"/>
  <c r="E98" i="4"/>
  <c r="E78" i="4"/>
  <c r="F69" i="4"/>
  <c r="F70" i="4"/>
  <c r="F87" i="4"/>
  <c r="F79" i="4"/>
  <c r="F98" i="4"/>
  <c r="E88" i="4"/>
  <c r="F63" i="4"/>
  <c r="F75" i="4"/>
  <c r="E62" i="4"/>
  <c r="F82" i="4"/>
  <c r="E69" i="4"/>
  <c r="E85" i="4"/>
  <c r="E68" i="4"/>
  <c r="E73" i="4"/>
  <c r="F77" i="4"/>
  <c r="E97" i="4"/>
  <c r="E81" i="4"/>
  <c r="F73" i="4"/>
  <c r="F97" i="4"/>
  <c r="E71" i="4"/>
  <c r="E77" i="4"/>
  <c r="E89" i="4"/>
  <c r="E87" i="4"/>
  <c r="F96" i="4"/>
  <c r="E64" i="4"/>
  <c r="F83" i="4"/>
  <c r="E79" i="4"/>
  <c r="F86" i="4"/>
  <c r="F76" i="4"/>
  <c r="E96" i="4"/>
  <c r="E66" i="4"/>
  <c r="E2" i="4"/>
  <c r="E74" i="4"/>
  <c r="F71" i="4"/>
  <c r="F68" i="4"/>
  <c r="E91" i="4"/>
  <c r="F67" i="4"/>
  <c r="K2" i="4"/>
  <c r="F85" i="4"/>
  <c r="E93" i="4"/>
  <c r="E84" i="4"/>
  <c r="E65" i="4"/>
  <c r="F66" i="4"/>
  <c r="F84" i="4"/>
  <c r="E75" i="4"/>
  <c r="F95" i="4"/>
  <c r="E82" i="4"/>
  <c r="E86" i="4"/>
  <c r="E95" i="4"/>
  <c r="F91" i="4"/>
  <c r="F74" i="4"/>
  <c r="F88" i="4"/>
  <c r="J5" i="4"/>
  <c r="E72" i="4"/>
  <c r="F62" i="4"/>
  <c r="E94" i="4"/>
  <c r="E92" i="4"/>
  <c r="F90" i="4"/>
  <c r="E76" i="4"/>
  <c r="F92" i="4"/>
  <c r="E70" i="4"/>
  <c r="F78" i="4"/>
  <c r="E90" i="4"/>
  <c r="E80" i="4"/>
  <c r="F80" i="4"/>
  <c r="F93" i="4"/>
  <c r="E67" i="4"/>
  <c r="F64" i="4"/>
  <c r="E83" i="4"/>
  <c r="F94" i="4"/>
  <c r="E63" i="4"/>
  <c r="F72" i="4"/>
  <c r="J2" i="4"/>
  <c r="F81" i="4"/>
  <c r="F65" i="4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H76" i="5"/>
  <c r="H80" i="5"/>
  <c r="E10" i="5"/>
  <c r="E7" i="5"/>
  <c r="H51" i="5"/>
  <c r="H124" i="5"/>
  <c r="E72" i="5"/>
  <c r="I100" i="5"/>
  <c r="H106" i="5"/>
  <c r="E86" i="5"/>
  <c r="E30" i="5"/>
  <c r="F28" i="5"/>
  <c r="H7" i="5"/>
  <c r="E37" i="5"/>
  <c r="H4" i="5"/>
  <c r="H126" i="5"/>
  <c r="H85" i="5"/>
  <c r="F77" i="5"/>
  <c r="H97" i="5"/>
  <c r="G22" i="5"/>
  <c r="F17" i="5"/>
  <c r="E47" i="5"/>
  <c r="I89" i="5"/>
  <c r="E35" i="5"/>
  <c r="F90" i="5"/>
  <c r="I82" i="5"/>
  <c r="F123" i="5"/>
  <c r="I15" i="5"/>
  <c r="I41" i="5"/>
  <c r="G16" i="5"/>
  <c r="H113" i="5"/>
  <c r="E60" i="5"/>
  <c r="I69" i="5"/>
  <c r="I23" i="5"/>
  <c r="H112" i="5"/>
  <c r="F73" i="5"/>
  <c r="I75" i="5"/>
  <c r="I14" i="5"/>
  <c r="I45" i="5"/>
  <c r="F8" i="5"/>
  <c r="H79" i="5"/>
  <c r="E44" i="5"/>
  <c r="H32" i="5"/>
  <c r="F43" i="5"/>
  <c r="I70" i="5"/>
  <c r="F4" i="5"/>
  <c r="E97" i="5"/>
  <c r="E64" i="5"/>
  <c r="E101" i="5"/>
  <c r="F87" i="5"/>
  <c r="H46" i="5"/>
  <c r="G96" i="5"/>
  <c r="F102" i="5"/>
  <c r="H125" i="5"/>
  <c r="G54" i="5"/>
  <c r="H12" i="5"/>
  <c r="F5" i="5"/>
  <c r="H3" i="5"/>
  <c r="E112" i="5"/>
  <c r="E50" i="5"/>
  <c r="I50" i="5"/>
  <c r="H116" i="5"/>
  <c r="E45" i="5"/>
  <c r="I105" i="5"/>
  <c r="H50" i="5"/>
  <c r="E38" i="5"/>
  <c r="I63" i="5"/>
  <c r="H69" i="5"/>
  <c r="G125" i="5"/>
  <c r="H121" i="5"/>
  <c r="G116" i="5"/>
  <c r="E31" i="5"/>
  <c r="E36" i="5"/>
  <c r="F55" i="5"/>
  <c r="G73" i="5"/>
  <c r="F112" i="5"/>
  <c r="I65" i="5"/>
  <c r="I90" i="5"/>
  <c r="H110" i="5"/>
  <c r="H38" i="5"/>
  <c r="H48" i="5"/>
  <c r="F49" i="5"/>
  <c r="I30" i="5"/>
  <c r="I31" i="5"/>
  <c r="G20" i="5"/>
  <c r="I8" i="5"/>
  <c r="G43" i="5"/>
  <c r="G74" i="5"/>
  <c r="G66" i="5"/>
  <c r="E102" i="5"/>
  <c r="F79" i="5"/>
  <c r="F46" i="5"/>
  <c r="G106" i="5"/>
  <c r="I73" i="5"/>
  <c r="F7" i="5"/>
  <c r="F66" i="5"/>
  <c r="G4" i="5"/>
  <c r="H119" i="5"/>
  <c r="G12" i="5"/>
  <c r="I125" i="5"/>
  <c r="F122" i="5"/>
  <c r="I122" i="5"/>
  <c r="E83" i="5"/>
  <c r="I42" i="5"/>
  <c r="G30" i="5"/>
  <c r="F109" i="5"/>
  <c r="E40" i="5"/>
  <c r="G89" i="5"/>
  <c r="E58" i="5"/>
  <c r="E111" i="5"/>
  <c r="F67" i="5"/>
  <c r="H6" i="5"/>
  <c r="I10" i="5"/>
  <c r="F111" i="5"/>
  <c r="H115" i="5"/>
  <c r="H5" i="5"/>
  <c r="I115" i="5"/>
  <c r="F36" i="5"/>
  <c r="E61" i="5"/>
  <c r="H26" i="5"/>
  <c r="E74" i="5"/>
  <c r="I12" i="5"/>
  <c r="F20" i="5"/>
  <c r="I55" i="5"/>
  <c r="G40" i="5"/>
  <c r="H66" i="5"/>
  <c r="G10" i="5"/>
  <c r="F44" i="5"/>
  <c r="G57" i="5"/>
  <c r="G62" i="5"/>
  <c r="I84" i="5"/>
  <c r="G60" i="5"/>
  <c r="I16" i="5"/>
  <c r="G123" i="5"/>
  <c r="H24" i="5"/>
  <c r="E121" i="5"/>
  <c r="H78" i="5"/>
  <c r="E33" i="5"/>
  <c r="F88" i="5"/>
  <c r="G2" i="5"/>
  <c r="F82" i="5"/>
  <c r="I32" i="5"/>
  <c r="F6" i="5"/>
  <c r="E63" i="5"/>
  <c r="I97" i="5"/>
  <c r="E41" i="5"/>
  <c r="G65" i="5"/>
  <c r="G85" i="5"/>
  <c r="E51" i="5"/>
  <c r="I120" i="5"/>
  <c r="I126" i="5"/>
  <c r="E125" i="5"/>
  <c r="F75" i="5"/>
  <c r="E55" i="5"/>
  <c r="E9" i="5"/>
  <c r="I113" i="5"/>
  <c r="E66" i="5"/>
  <c r="E5" i="5"/>
  <c r="H111" i="5"/>
  <c r="F25" i="5"/>
  <c r="G117" i="5"/>
  <c r="H36" i="5"/>
  <c r="I99" i="5"/>
  <c r="E19" i="5"/>
  <c r="F98" i="5"/>
  <c r="I104" i="5"/>
  <c r="H2" i="5"/>
  <c r="F2" i="5"/>
  <c r="E75" i="5"/>
  <c r="H65" i="5"/>
  <c r="H61" i="5"/>
  <c r="E115" i="5"/>
  <c r="F116" i="5"/>
  <c r="E98" i="5"/>
  <c r="H20" i="5"/>
  <c r="G32" i="5"/>
  <c r="F21" i="5"/>
  <c r="H117" i="5"/>
  <c r="F65" i="5"/>
  <c r="F33" i="5"/>
  <c r="I57" i="5"/>
  <c r="H83" i="5"/>
  <c r="I102" i="5"/>
  <c r="E28" i="5"/>
  <c r="H109" i="5"/>
  <c r="E87" i="5"/>
  <c r="I33" i="5"/>
  <c r="E116" i="5"/>
  <c r="F15" i="5"/>
  <c r="E12" i="5"/>
  <c r="I48" i="5"/>
  <c r="E71" i="5"/>
  <c r="G105" i="5"/>
  <c r="I94" i="5"/>
  <c r="E108" i="5"/>
  <c r="I67" i="5"/>
  <c r="G55" i="5"/>
  <c r="F117" i="5"/>
  <c r="G87" i="5"/>
  <c r="E77" i="5"/>
  <c r="I3" i="5"/>
  <c r="H34" i="5"/>
  <c r="E118" i="5"/>
  <c r="I20" i="5"/>
  <c r="F18" i="5"/>
  <c r="H19" i="5"/>
  <c r="H16" i="5"/>
  <c r="F61" i="5"/>
  <c r="E109" i="5"/>
  <c r="I21" i="5"/>
  <c r="I72" i="5"/>
  <c r="F39" i="5"/>
  <c r="G79" i="5"/>
  <c r="E103" i="5"/>
  <c r="F108" i="5"/>
  <c r="G41" i="5"/>
  <c r="I11" i="5"/>
  <c r="F51" i="5"/>
  <c r="F35" i="5"/>
  <c r="F74" i="5"/>
  <c r="G108" i="5"/>
  <c r="G33" i="5"/>
  <c r="E21" i="5"/>
  <c r="H55" i="5"/>
  <c r="G42" i="5"/>
  <c r="I58" i="5"/>
  <c r="E11" i="5"/>
  <c r="F30" i="5"/>
  <c r="G80" i="5"/>
  <c r="F110" i="5"/>
  <c r="G119" i="5"/>
  <c r="I71" i="5"/>
  <c r="I123" i="5"/>
  <c r="H13" i="5"/>
  <c r="E4" i="5"/>
  <c r="H67" i="5"/>
  <c r="H8" i="5"/>
  <c r="E91" i="5"/>
  <c r="F92" i="5"/>
  <c r="E78" i="5"/>
  <c r="H21" i="5"/>
  <c r="G91" i="5"/>
  <c r="H53" i="5"/>
  <c r="G35" i="5"/>
  <c r="I38" i="5"/>
  <c r="H27" i="5"/>
  <c r="H49" i="5"/>
  <c r="H122" i="5"/>
  <c r="I83" i="5"/>
  <c r="E82" i="5"/>
  <c r="I108" i="5"/>
  <c r="H17" i="5"/>
  <c r="E48" i="5"/>
  <c r="I18" i="5"/>
  <c r="F27" i="5"/>
  <c r="F72" i="5"/>
  <c r="H22" i="5"/>
  <c r="I118" i="5"/>
  <c r="E65" i="5"/>
  <c r="G112" i="5"/>
  <c r="E29" i="5"/>
  <c r="I112" i="5"/>
  <c r="G47" i="5"/>
  <c r="F81" i="5"/>
  <c r="E53" i="5"/>
  <c r="H95" i="5"/>
  <c r="I103" i="5"/>
  <c r="H100" i="5"/>
  <c r="H64" i="5"/>
  <c r="F59" i="5"/>
  <c r="E6" i="5"/>
  <c r="E70" i="5"/>
  <c r="G110" i="5"/>
  <c r="H105" i="5"/>
  <c r="I85" i="5"/>
  <c r="H33" i="5"/>
  <c r="H98" i="5"/>
  <c r="G93" i="5"/>
  <c r="F37" i="5"/>
  <c r="G103" i="5"/>
  <c r="H10" i="5"/>
  <c r="H31" i="5"/>
  <c r="E93" i="5"/>
  <c r="F50" i="5"/>
  <c r="G6" i="5"/>
  <c r="H87" i="5"/>
  <c r="E67" i="5"/>
  <c r="F19" i="5"/>
  <c r="F115" i="5"/>
  <c r="F120" i="5"/>
  <c r="F58" i="5"/>
  <c r="H114" i="5"/>
  <c r="F119" i="5"/>
  <c r="E120" i="5"/>
  <c r="I91" i="5"/>
  <c r="E57" i="5"/>
  <c r="F106" i="5"/>
  <c r="I17" i="5"/>
  <c r="I40" i="5"/>
  <c r="G99" i="5"/>
  <c r="E59" i="5"/>
  <c r="I53" i="5"/>
  <c r="F91" i="5"/>
  <c r="F3" i="5"/>
  <c r="E100" i="5"/>
  <c r="G59" i="5"/>
  <c r="I52" i="5"/>
  <c r="F101" i="5"/>
  <c r="E54" i="5"/>
  <c r="F103" i="5"/>
  <c r="I66" i="5"/>
  <c r="H82" i="5"/>
  <c r="G88" i="5"/>
  <c r="I116" i="5"/>
  <c r="F60" i="5"/>
  <c r="G46" i="5"/>
  <c r="E95" i="5"/>
  <c r="H30" i="5"/>
  <c r="I93" i="5"/>
  <c r="G102" i="5"/>
  <c r="G122" i="5"/>
  <c r="G61" i="5"/>
  <c r="E113" i="5"/>
  <c r="E15" i="5"/>
  <c r="G86" i="5"/>
  <c r="F89" i="5"/>
  <c r="H63" i="5"/>
  <c r="E2" i="5"/>
  <c r="I109" i="5"/>
  <c r="I35" i="5"/>
  <c r="E16" i="5"/>
  <c r="F96" i="5"/>
  <c r="E52" i="5"/>
  <c r="I46" i="5"/>
  <c r="I60" i="5"/>
  <c r="I51" i="5"/>
  <c r="H41" i="5"/>
  <c r="F32" i="5"/>
  <c r="E114" i="5"/>
  <c r="G37" i="5"/>
  <c r="G23" i="5"/>
  <c r="H56" i="5"/>
  <c r="H60" i="5"/>
  <c r="I19" i="5"/>
  <c r="G120" i="5"/>
  <c r="I36" i="5"/>
  <c r="I121" i="5"/>
  <c r="G26" i="5"/>
  <c r="G114" i="5"/>
  <c r="E3" i="5"/>
  <c r="E22" i="5"/>
  <c r="E84" i="5"/>
  <c r="I13" i="5"/>
  <c r="H103" i="5"/>
  <c r="H104" i="5"/>
  <c r="G5" i="5"/>
  <c r="I117" i="5"/>
  <c r="F124" i="5"/>
  <c r="F70" i="5"/>
  <c r="G77" i="5"/>
  <c r="H108" i="5"/>
  <c r="F104" i="5"/>
  <c r="E104" i="5"/>
  <c r="G8" i="5"/>
  <c r="F34" i="5"/>
  <c r="F10" i="5"/>
  <c r="I22" i="5"/>
  <c r="I110" i="5"/>
  <c r="I74" i="5"/>
  <c r="G113" i="5"/>
  <c r="G11" i="5"/>
  <c r="F69" i="5"/>
  <c r="I96" i="5"/>
  <c r="F97" i="5"/>
  <c r="I106" i="5"/>
  <c r="G44" i="5"/>
  <c r="F31" i="5"/>
  <c r="H120" i="5"/>
  <c r="G70" i="5"/>
  <c r="H96" i="5"/>
  <c r="I4" i="5"/>
  <c r="H47" i="5"/>
  <c r="H118" i="5"/>
  <c r="I119" i="5"/>
  <c r="I37" i="5"/>
  <c r="G29" i="5"/>
  <c r="G95" i="5"/>
  <c r="E126" i="5"/>
  <c r="G100" i="5"/>
  <c r="E39" i="5"/>
  <c r="I27" i="5"/>
  <c r="G17" i="5"/>
  <c r="E96" i="5"/>
  <c r="I9" i="5"/>
  <c r="H54" i="5"/>
  <c r="G78" i="5"/>
  <c r="I92" i="5"/>
  <c r="E13" i="5"/>
  <c r="G36" i="5"/>
  <c r="G101" i="5"/>
  <c r="F114" i="5"/>
  <c r="E122" i="5"/>
  <c r="H39" i="5"/>
  <c r="G84" i="5"/>
  <c r="G25" i="5"/>
  <c r="E73" i="5"/>
  <c r="E23" i="5"/>
  <c r="G15" i="5"/>
  <c r="F12" i="5"/>
  <c r="H72" i="5"/>
  <c r="I88" i="5"/>
  <c r="I25" i="5"/>
  <c r="I59" i="5"/>
  <c r="G92" i="5"/>
  <c r="E124" i="5"/>
  <c r="H123" i="5"/>
  <c r="G3" i="5"/>
  <c r="F80" i="5"/>
  <c r="I86" i="5"/>
  <c r="H43" i="5"/>
  <c r="I95" i="5"/>
  <c r="G58" i="5"/>
  <c r="E92" i="5"/>
  <c r="G7" i="5"/>
  <c r="I6" i="5"/>
  <c r="F57" i="5"/>
  <c r="H102" i="5"/>
  <c r="H88" i="5"/>
  <c r="F40" i="5"/>
  <c r="I44" i="5"/>
  <c r="E119" i="5"/>
  <c r="G71" i="5"/>
  <c r="F14" i="5"/>
  <c r="I24" i="5"/>
  <c r="G75" i="5"/>
  <c r="H11" i="5"/>
  <c r="E123" i="5"/>
  <c r="G56" i="5"/>
  <c r="G126" i="5"/>
  <c r="F11" i="5"/>
  <c r="H75" i="5"/>
  <c r="G81" i="5"/>
  <c r="F85" i="5"/>
  <c r="F86" i="5"/>
  <c r="E99" i="5"/>
  <c r="H70" i="5"/>
  <c r="I29" i="5"/>
  <c r="F100" i="5"/>
  <c r="I2" i="5"/>
  <c r="I34" i="5"/>
  <c r="G13" i="5"/>
  <c r="E85" i="5"/>
  <c r="E117" i="5"/>
  <c r="H29" i="5"/>
  <c r="F42" i="5"/>
  <c r="E20" i="5"/>
  <c r="H59" i="5"/>
  <c r="I76" i="5"/>
  <c r="H86" i="5"/>
  <c r="H94" i="5"/>
  <c r="H37" i="5"/>
  <c r="F52" i="5"/>
  <c r="H40" i="5"/>
  <c r="E62" i="5"/>
  <c r="E8" i="5"/>
  <c r="E43" i="5"/>
  <c r="E110" i="5"/>
  <c r="F71" i="5"/>
  <c r="F76" i="5"/>
  <c r="I5" i="5"/>
  <c r="E105" i="5"/>
  <c r="I54" i="5"/>
  <c r="G118" i="5"/>
  <c r="G64" i="5"/>
  <c r="E26" i="5"/>
  <c r="H57" i="5"/>
  <c r="I111" i="5"/>
  <c r="G14" i="5"/>
  <c r="G53" i="5"/>
  <c r="F94" i="5"/>
  <c r="G82" i="5"/>
  <c r="G9" i="5"/>
  <c r="G45" i="5"/>
  <c r="F62" i="5"/>
  <c r="E25" i="5"/>
  <c r="G104" i="5"/>
  <c r="F84" i="5"/>
  <c r="F9" i="5"/>
  <c r="G69" i="5"/>
  <c r="I39" i="5"/>
  <c r="G31" i="5"/>
  <c r="H68" i="5"/>
  <c r="E14" i="5"/>
  <c r="E69" i="5"/>
  <c r="I47" i="5"/>
  <c r="B6" i="5"/>
  <c r="F68" i="5"/>
  <c r="H62" i="5"/>
  <c r="F38" i="5"/>
  <c r="H73" i="5"/>
  <c r="F93" i="5"/>
  <c r="G98" i="5"/>
  <c r="H71" i="5"/>
  <c r="G111" i="5"/>
  <c r="G48" i="5"/>
  <c r="H25" i="5"/>
  <c r="F118" i="5"/>
  <c r="F64" i="5"/>
  <c r="E42" i="5"/>
  <c r="E80" i="5"/>
  <c r="F54" i="5"/>
  <c r="G72" i="5"/>
  <c r="I98" i="5"/>
  <c r="I107" i="5"/>
  <c r="G67" i="5"/>
  <c r="H93" i="5"/>
  <c r="I43" i="5"/>
  <c r="E34" i="5"/>
  <c r="H44" i="5"/>
  <c r="G21" i="5"/>
  <c r="H52" i="5"/>
  <c r="F99" i="5"/>
  <c r="I61" i="5"/>
  <c r="I7" i="5"/>
  <c r="F26" i="5"/>
  <c r="F107" i="5"/>
  <c r="I77" i="5"/>
  <c r="I80" i="5"/>
  <c r="F48" i="5"/>
  <c r="H101" i="5"/>
  <c r="F83" i="5"/>
  <c r="E56" i="5"/>
  <c r="F95" i="5"/>
  <c r="G94" i="5"/>
  <c r="G27" i="5"/>
  <c r="E79" i="5"/>
  <c r="E49" i="5"/>
  <c r="H23" i="5"/>
  <c r="I26" i="5"/>
  <c r="F53" i="5"/>
  <c r="G50" i="5"/>
  <c r="I64" i="5"/>
  <c r="F105" i="5"/>
  <c r="E27" i="5"/>
  <c r="H74" i="5"/>
  <c r="I68" i="5"/>
  <c r="I28" i="5"/>
  <c r="F125" i="5"/>
  <c r="I87" i="5"/>
  <c r="G121" i="5"/>
  <c r="E18" i="5"/>
  <c r="F47" i="5"/>
  <c r="F13" i="5"/>
  <c r="G34" i="5"/>
  <c r="F121" i="5"/>
  <c r="G83" i="5"/>
  <c r="G24" i="5"/>
  <c r="F29" i="5"/>
  <c r="G76" i="5"/>
  <c r="G49" i="5"/>
  <c r="F22" i="5"/>
  <c r="F41" i="5"/>
  <c r="G51" i="5"/>
  <c r="G107" i="5"/>
  <c r="H15" i="5"/>
  <c r="H99" i="5"/>
  <c r="E94" i="5"/>
  <c r="G19" i="5"/>
  <c r="E24" i="5"/>
  <c r="H45" i="5"/>
  <c r="G52" i="5"/>
  <c r="G97" i="5"/>
  <c r="E81" i="5"/>
  <c r="G38" i="5"/>
  <c r="E107" i="5"/>
  <c r="E46" i="5"/>
  <c r="H81" i="5"/>
  <c r="I114" i="5"/>
  <c r="E89" i="5"/>
  <c r="G63" i="5"/>
  <c r="H107" i="5"/>
  <c r="F78" i="5"/>
  <c r="I101" i="5"/>
  <c r="H91" i="5"/>
  <c r="F126" i="5"/>
  <c r="E76" i="5"/>
  <c r="G124" i="5"/>
  <c r="F113" i="5"/>
  <c r="F63" i="5"/>
  <c r="F45" i="5"/>
  <c r="E88" i="5"/>
  <c r="I124" i="5"/>
  <c r="H90" i="5"/>
  <c r="I78" i="5"/>
  <c r="F24" i="5"/>
  <c r="I56" i="5"/>
  <c r="G90" i="5"/>
  <c r="H92" i="5"/>
  <c r="F56" i="5"/>
  <c r="H28" i="5"/>
  <c r="E90" i="5"/>
  <c r="E32" i="5"/>
  <c r="H18" i="5"/>
  <c r="G39" i="5"/>
  <c r="H89" i="5"/>
  <c r="H84" i="5"/>
  <c r="H77" i="5"/>
  <c r="F16" i="5"/>
  <c r="I81" i="5"/>
  <c r="G68" i="5"/>
  <c r="I79" i="5"/>
  <c r="E68" i="5"/>
  <c r="H14" i="5"/>
  <c r="E106" i="5"/>
  <c r="G18" i="5"/>
  <c r="H35" i="5"/>
  <c r="I49" i="5"/>
  <c r="G115" i="5"/>
  <c r="F23" i="5"/>
  <c r="G109" i="5"/>
  <c r="E17" i="5"/>
  <c r="I62" i="5"/>
  <c r="H42" i="5"/>
  <c r="G28" i="5"/>
  <c r="H9" i="5"/>
  <c r="H58" i="5"/>
  <c r="C24" i="6" l="1"/>
  <c r="A7" i="5"/>
  <c r="D14" i="6"/>
  <c r="B7" i="5"/>
  <c r="D15" i="6"/>
  <c r="D27" i="6"/>
  <c r="D26" i="6"/>
  <c r="J1" i="5" a="1"/>
  <c r="J28" i="5" l="1"/>
  <c r="J67" i="5"/>
  <c r="J45" i="5"/>
  <c r="J8" i="5"/>
  <c r="J93" i="5"/>
  <c r="J92" i="5"/>
  <c r="J77" i="5"/>
  <c r="J57" i="5"/>
  <c r="J40" i="5"/>
  <c r="J105" i="5"/>
  <c r="J47" i="5"/>
  <c r="J65" i="5"/>
  <c r="J73" i="5"/>
  <c r="J97" i="5"/>
  <c r="J109" i="5"/>
  <c r="J106" i="5"/>
  <c r="J11" i="5"/>
  <c r="J20" i="5"/>
  <c r="J125" i="5"/>
  <c r="J88" i="5"/>
  <c r="J50" i="5"/>
  <c r="J89" i="5"/>
  <c r="J54" i="5"/>
  <c r="J86" i="5"/>
  <c r="J122" i="5"/>
  <c r="J19" i="5"/>
  <c r="J99" i="5"/>
  <c r="J101" i="5"/>
  <c r="J62" i="5"/>
  <c r="J69" i="5"/>
  <c r="J12" i="5"/>
  <c r="J1" i="5"/>
  <c r="J24" i="5"/>
  <c r="J2" i="5"/>
  <c r="J121" i="5"/>
  <c r="J48" i="5"/>
  <c r="J126" i="5"/>
  <c r="J4" i="5"/>
  <c r="J85" i="5"/>
  <c r="J15" i="5"/>
  <c r="J41" i="5"/>
  <c r="J38" i="5"/>
  <c r="J46" i="5"/>
  <c r="J29" i="5"/>
  <c r="J79" i="5"/>
  <c r="J120" i="5"/>
  <c r="J52" i="5"/>
  <c r="J25" i="5"/>
  <c r="J49" i="5"/>
  <c r="J63" i="5"/>
  <c r="J64" i="5"/>
  <c r="J56" i="5"/>
  <c r="J68" i="5"/>
  <c r="J21" i="5"/>
  <c r="J80" i="5"/>
  <c r="J18" i="5"/>
  <c r="J81" i="5"/>
  <c r="J91" i="5"/>
  <c r="J30" i="5"/>
  <c r="J118" i="5"/>
  <c r="J110" i="5"/>
  <c r="J66" i="5"/>
  <c r="J119" i="5"/>
  <c r="J6" i="5"/>
  <c r="J102" i="5"/>
  <c r="J70" i="5"/>
  <c r="J103" i="5"/>
  <c r="J115" i="5"/>
  <c r="J113" i="5"/>
  <c r="J112" i="5"/>
  <c r="J36" i="5"/>
  <c r="J14" i="5"/>
  <c r="J17" i="5"/>
  <c r="J16" i="5"/>
  <c r="J35" i="5"/>
  <c r="J37" i="5"/>
  <c r="J10" i="5"/>
  <c r="J74" i="5"/>
  <c r="J33" i="5"/>
  <c r="J43" i="5"/>
  <c r="J27" i="5"/>
  <c r="J3" i="5"/>
  <c r="J98" i="5"/>
  <c r="J5" i="5"/>
  <c r="J108" i="5"/>
  <c r="J83" i="5"/>
  <c r="J94" i="5"/>
  <c r="J124" i="5"/>
  <c r="J31" i="5"/>
  <c r="J53" i="5"/>
  <c r="J34" i="5"/>
  <c r="J51" i="5"/>
  <c r="J84" i="5"/>
  <c r="J55" i="5"/>
  <c r="J59" i="5"/>
  <c r="J104" i="5"/>
  <c r="J22" i="5"/>
  <c r="J100" i="5"/>
  <c r="J32" i="5"/>
  <c r="J42" i="5"/>
  <c r="J76" i="5"/>
  <c r="J123" i="5"/>
  <c r="J61" i="5"/>
  <c r="J7" i="5"/>
  <c r="J39" i="5"/>
  <c r="J58" i="5"/>
  <c r="J117" i="5"/>
  <c r="J107" i="5"/>
  <c r="J90" i="5"/>
  <c r="J9" i="5"/>
  <c r="J111" i="5"/>
  <c r="J72" i="5"/>
  <c r="J78" i="5"/>
  <c r="J96" i="5"/>
  <c r="J87" i="5"/>
  <c r="J75" i="5"/>
  <c r="J82" i="5"/>
  <c r="J26" i="5"/>
  <c r="J95" i="5"/>
  <c r="J114" i="5"/>
  <c r="J71" i="5"/>
  <c r="J44" i="5"/>
  <c r="J60" i="5"/>
  <c r="J116" i="5"/>
  <c r="J23" i="5"/>
  <c r="J13" i="5"/>
  <c r="C23" i="6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<sst xmlns="http://schemas.openxmlformats.org/spreadsheetml/2006/main" count="427" uniqueCount="145">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</sst>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83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" fillId="12" borderId="30" xfId="3" applyFont="1" applyFill="1" applyBorder="1"/>
    <xf numFmtId="0" fontId="2" fillId="12" borderId="29" xfId="3" applyFont="1" applyFill="1" applyBorder="1"/>
    <xf numFmtId="0" fontId="2" fillId="12" borderId="14" xfId="3" applyFont="1" applyFill="1" applyBorder="1"/>
    <xf numFmtId="0" fontId="2" fillId="12" borderId="13" xfId="3" applyFont="1" applyFill="1" applyBorder="1"/>
    <xf numFmtId="0" fontId="2" fillId="12" borderId="12" xfId="3" applyFont="1" applyFill="1" applyBorder="1"/>
    <xf numFmtId="0" fontId="2" fillId="12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09" t="s">
        <v>82</v>
      </c>
      <c r="C2" s="110"/>
      <c r="D2" s="110"/>
      <c r="E2" s="110"/>
      <c r="F2" s="110"/>
      <c r="G2" s="27"/>
      <c r="K2" s="103" t="s">
        <v>93</v>
      </c>
      <c r="L2" s="104"/>
      <c r="M2" s="104"/>
      <c r="N2" s="105"/>
    </row>
    <row r="3" spans="1:33" ht="12" thickBot="1" x14ac:dyDescent="0.25">
      <c r="A3" s="3"/>
      <c r="B3" s="111"/>
      <c r="C3" s="112"/>
      <c r="D3" s="113"/>
      <c r="E3" s="113"/>
      <c r="F3" s="114"/>
      <c r="G3" s="27"/>
      <c r="H3" s="3"/>
      <c r="I3" s="3"/>
      <c r="J3" s="3"/>
      <c r="K3" s="106"/>
      <c r="L3" s="107"/>
      <c r="M3" s="107"/>
      <c r="N3" s="10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8" t="s">
        <v>81</v>
      </c>
      <c r="D4" s="180" t="s">
        <v>126</v>
      </c>
      <c r="E4" s="4"/>
      <c r="F4" s="4"/>
      <c r="G4" s="27"/>
      <c r="H4" s="97" t="s">
        <v>80</v>
      </c>
      <c r="I4" s="98"/>
      <c r="J4" s="3"/>
      <c r="K4" s="40"/>
      <c r="L4" s="39" t="s">
        <v>92</v>
      </c>
      <c r="M4" s="34" t="b">
        <v>0</v>
      </c>
      <c r="N4" s="3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9" t="s">
        <v>78</v>
      </c>
      <c r="I5" s="100" t="s">
        <v>77</v>
      </c>
      <c r="J5" s="3"/>
      <c r="K5" s="40"/>
      <c r="L5" s="39" t="s">
        <v>91</v>
      </c>
      <c r="M5" s="41"/>
      <c r="N5" s="3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9" t="s">
        <v>74</v>
      </c>
      <c r="I6" s="100"/>
      <c r="J6" s="3"/>
      <c r="K6" s="40"/>
      <c r="L6" s="39" t="s">
        <v>90</v>
      </c>
      <c r="M6" s="31" t="b">
        <v>1</v>
      </c>
      <c r="N6" s="3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9" t="s">
        <v>72</v>
      </c>
      <c r="I7" s="100"/>
      <c r="J7" s="3"/>
      <c r="K7" s="37"/>
      <c r="L7" s="36"/>
      <c r="M7" s="36"/>
      <c r="N7" s="3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e">
        <f>VLOOKUP(Currency,H4:I8,2)</f>
        <v>#N/A</v>
      </c>
      <c r="E8" s="4"/>
      <c r="F8" s="4"/>
      <c r="G8" s="27"/>
      <c r="H8" s="101" t="s">
        <v>70</v>
      </c>
      <c r="I8" s="102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3"/>
      <c r="J9" s="3"/>
      <c r="K9" s="103" t="s">
        <v>89</v>
      </c>
      <c r="L9" s="104"/>
      <c r="M9" s="104"/>
      <c r="N9" s="10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6"/>
      <c r="L10" s="107"/>
      <c r="M10" s="107"/>
      <c r="N10" s="10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3"/>
      <c r="L11" s="32" t="s">
        <v>88</v>
      </c>
      <c r="M11" s="31" t="s">
        <v>128</v>
      </c>
      <c r="N11" s="3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3"/>
      <c r="L12" s="32" t="s">
        <v>87</v>
      </c>
      <c r="M12" s="31" t="s">
        <v>86</v>
      </c>
      <c r="N12" s="3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3"/>
      <c r="L13" s="32" t="s">
        <v>112</v>
      </c>
      <c r="M13" s="34" t="s">
        <v>116</v>
      </c>
      <c r="N13" s="3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_AUDYCSTD#0015</v>
      </c>
      <c r="E14" s="4"/>
      <c r="F14" s="4"/>
      <c r="G14" s="27"/>
      <c r="H14" s="3"/>
      <c r="I14" s="3"/>
      <c r="J14" s="3"/>
      <c r="K14" s="66"/>
      <c r="L14" s="32" t="s">
        <v>111</v>
      </c>
      <c r="M14" s="34" t="s">
        <v>110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113</v>
      </c>
      <c r="F15" s="4"/>
      <c r="G15" s="27"/>
      <c r="H15" s="3"/>
      <c r="I15" s="3"/>
      <c r="J15" s="3"/>
      <c r="K15" s="29"/>
      <c r="L15" s="36"/>
      <c r="M15" s="36"/>
      <c r="N15" s="3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127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41813</v>
      </c>
      <c r="D23" s="8">
        <f>MAX(_xll.ohPack(Selected!J1:J126))</f>
        <v>4.5876282005837439E-2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52771</v>
      </c>
      <c r="D24" s="6">
        <f>MIN(_xll.ohPack(Selected!J1:J126))</f>
        <v>2.6190711977191403E-2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AUDSTD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1"/>
      <c r="B27" s="4"/>
      <c r="C27" s="92" t="s">
        <v>114</v>
      </c>
      <c r="D27" s="42" t="b">
        <f>_xll.qlExtrapolatorEnableExtrapolation(YieldCurve,TRUE)</f>
        <v>1</v>
      </c>
      <c r="E27" s="4"/>
      <c r="F27" s="4"/>
      <c r="G27" s="9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1"/>
      <c r="B28" s="4"/>
      <c r="C28" s="94"/>
      <c r="D28" s="1"/>
      <c r="E28" s="4"/>
      <c r="F28" s="4"/>
      <c r="G28" s="9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5"/>
      <c r="B29" s="96"/>
      <c r="C29" s="96"/>
      <c r="D29" s="96"/>
      <c r="E29" s="96"/>
      <c r="F29" s="96"/>
      <c r="G29" s="9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6" hidden="1" customWidth="1"/>
    <col min="3" max="3" width="19.85546875" style="86" hidden="1" customWidth="1"/>
    <col min="4" max="4" width="18.28515625" style="86" bestFit="1" customWidth="1"/>
    <col min="5" max="7" width="8" style="86" bestFit="1" customWidth="1"/>
    <col min="8" max="9" width="9" style="86" bestFit="1" customWidth="1"/>
    <col min="10" max="11" width="17.28515625" style="86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66"/>
      <c r="B1" s="166"/>
      <c r="C1" s="115" t="s">
        <v>46</v>
      </c>
      <c r="D1" s="115" t="s">
        <v>115</v>
      </c>
      <c r="E1" s="115" t="s">
        <v>45</v>
      </c>
      <c r="F1" s="115" t="s">
        <v>44</v>
      </c>
      <c r="G1" s="115" t="s">
        <v>43</v>
      </c>
      <c r="H1" s="115" t="s">
        <v>42</v>
      </c>
      <c r="I1" s="115" t="s">
        <v>41</v>
      </c>
      <c r="J1" s="115" t="s">
        <v>40</v>
      </c>
      <c r="K1" s="115" t="s">
        <v>39</v>
      </c>
    </row>
    <row r="2" spans="1:13" ht="11.25" customHeight="1" x14ac:dyDescent="0.2">
      <c r="A2" s="117"/>
      <c r="B2" s="117" t="str">
        <f>SUBSTITUTE(SUBSTITUTE(D2,"AUD",""),"D_Quote","")</f>
        <v>ON</v>
      </c>
      <c r="C2" s="117" t="str">
        <f>Deposits!J3</f>
        <v>obj_00233#0003</v>
      </c>
      <c r="D2" s="117" t="str">
        <f>SUBSTITUTE(SUBSTITUTE(_xll.qlRateHelperQuoteName(C2),"LastFixing","D"),"Libor","")</f>
        <v>AUDOND_Quote</v>
      </c>
      <c r="E2" s="118">
        <f>_xll.qlRateHelperQuoteValue($C2,Trigger)</f>
        <v>2.5000000000000001E-2</v>
      </c>
      <c r="F2" s="118"/>
      <c r="G2" s="62" t="b">
        <v>0</v>
      </c>
      <c r="H2" s="62">
        <v>10</v>
      </c>
      <c r="I2" s="62">
        <v>1</v>
      </c>
      <c r="J2" s="119">
        <f>_xll.qlRateHelperEarliestDate($C2,Trigger)</f>
        <v>41813</v>
      </c>
      <c r="K2" s="120">
        <f>_xll.qlRateHelperLatestDate($C2,Trigger)</f>
        <v>41814</v>
      </c>
      <c r="L2" s="60">
        <v>10</v>
      </c>
      <c r="M2" s="60" t="s">
        <v>38</v>
      </c>
    </row>
    <row r="3" spans="1:13" ht="11.25" customHeight="1" x14ac:dyDescent="0.2">
      <c r="A3" s="117"/>
      <c r="B3" s="117" t="s">
        <v>143</v>
      </c>
      <c r="C3" s="117" t="str">
        <f>Deposits!J4</f>
        <v>obj_00316#0002</v>
      </c>
      <c r="D3" s="117" t="str">
        <f>SUBSTITUTE(SUBSTITUTE(_xll.qlRateHelperQuoteName(C3),"LastFixing","D"),"Libor","")</f>
        <v>AUDTND_Quote</v>
      </c>
      <c r="E3" s="118">
        <f>_xll.qlRateHelperQuoteValue($C3,Trigger)</f>
        <v>2.6249999999999999E-2</v>
      </c>
      <c r="F3" s="118"/>
      <c r="G3" s="62" t="b">
        <f t="shared" ref="G3:G4" si="0">IF(ISERROR(E3),FALSE,TRUE)</f>
        <v>1</v>
      </c>
      <c r="H3" s="62">
        <v>10</v>
      </c>
      <c r="I3" s="62">
        <v>1</v>
      </c>
      <c r="J3" s="119">
        <f>_xll.qlRateHelperEarliestDate($C3,Trigger)</f>
        <v>41813</v>
      </c>
      <c r="K3" s="120">
        <f>_xll.qlRateHelperLatestDate($C3,Trigger)</f>
        <v>41814</v>
      </c>
      <c r="L3" s="60"/>
    </row>
    <row r="4" spans="1:13" ht="11.25" customHeight="1" x14ac:dyDescent="0.2">
      <c r="A4" s="117"/>
      <c r="B4" s="117" t="s">
        <v>144</v>
      </c>
      <c r="C4" s="117" t="str">
        <f>Deposits!J5</f>
        <v>obj_00317#0002</v>
      </c>
      <c r="D4" s="117" t="str">
        <f>SUBSTITUTE(SUBSTITUTE(_xll.qlRateHelperQuoteName(C4),"LastFixing","D"),"Libor","")</f>
        <v>AUDSND_Quote</v>
      </c>
      <c r="E4" s="118">
        <f>_xll.qlRateHelperQuoteValue($C4,Trigger)</f>
        <v>2.6249999999999999E-2</v>
      </c>
      <c r="F4" s="118"/>
      <c r="G4" s="62" t="b">
        <f t="shared" si="0"/>
        <v>1</v>
      </c>
      <c r="H4" s="62">
        <v>10</v>
      </c>
      <c r="I4" s="62">
        <v>1</v>
      </c>
      <c r="J4" s="119">
        <f>_xll.qlRateHelperEarliestDate($C4,Trigger)</f>
        <v>41813</v>
      </c>
      <c r="K4" s="120">
        <f>_xll.qlRateHelperLatestDate($C4,Trigger)</f>
        <v>41815</v>
      </c>
      <c r="L4" s="60"/>
    </row>
    <row r="5" spans="1:13" ht="11.25" customHeight="1" x14ac:dyDescent="0.2">
      <c r="A5" s="117"/>
      <c r="B5" s="117" t="str">
        <f t="shared" ref="B5:B19" si="1">SUBSTITUTE(SUBSTITUTE(D5,"AUD",""),"D_Quote","")</f>
        <v>SW</v>
      </c>
      <c r="C5" s="117" t="str">
        <f>Deposits!J6</f>
        <v>obj_00217#0004</v>
      </c>
      <c r="D5" s="117" t="str">
        <f>SUBSTITUTE(SUBSTITUTE(_xll.qlRateHelperQuoteName(C5),"LastFixing","D"),"Libor","")</f>
        <v>AUDSWD_Quote</v>
      </c>
      <c r="E5" s="118">
        <f>_xll.qlRateHelperQuoteValue($C5,Trigger)</f>
        <v>2.6249999999999999E-2</v>
      </c>
      <c r="F5" s="118"/>
      <c r="G5" s="62" t="b">
        <f t="shared" ref="G5:G13" si="2">IF(ISERROR(E5),FALSE,TRUE)</f>
        <v>1</v>
      </c>
      <c r="H5" s="62">
        <v>10</v>
      </c>
      <c r="I5" s="62">
        <v>1</v>
      </c>
      <c r="J5" s="119">
        <f>_xll.qlRateHelperEarliestDate($C5,Trigger)</f>
        <v>41813</v>
      </c>
      <c r="K5" s="120">
        <f>_xll.qlRateHelperLatestDate($C5,Trigger)</f>
        <v>41820</v>
      </c>
      <c r="L5" s="60">
        <v>60</v>
      </c>
      <c r="M5" s="60" t="s">
        <v>37</v>
      </c>
    </row>
    <row r="6" spans="1:13" ht="11.25" customHeight="1" x14ac:dyDescent="0.25">
      <c r="A6" s="117"/>
      <c r="B6" s="117" t="str">
        <f t="shared" si="1"/>
        <v>2W</v>
      </c>
      <c r="C6" s="117" t="str">
        <f>Deposits!J7</f>
        <v>obj_0022b#0004</v>
      </c>
      <c r="D6" s="117" t="str">
        <f>SUBSTITUTE(SUBSTITUTE(_xll.qlRateHelperQuoteName(C6),"LastFixing","D"),"Libor","")</f>
        <v>AUD2WD_Quote</v>
      </c>
      <c r="E6" s="118">
        <f>_xll.qlRateHelperQuoteValue($C6,Trigger)</f>
        <v>2.6249999999999999E-2</v>
      </c>
      <c r="F6" s="118"/>
      <c r="G6" s="62" t="b">
        <f t="shared" si="2"/>
        <v>1</v>
      </c>
      <c r="H6" s="62">
        <v>10</v>
      </c>
      <c r="I6" s="62">
        <v>1</v>
      </c>
      <c r="J6" s="119">
        <f>_xll.qlRateHelperEarliestDate($C6,Trigger)</f>
        <v>41813</v>
      </c>
      <c r="K6" s="120">
        <f>_xll.qlRateHelperLatestDate($C6,Trigger)</f>
        <v>41827</v>
      </c>
    </row>
    <row r="7" spans="1:13" ht="11.25" customHeight="1" x14ac:dyDescent="0.25">
      <c r="A7" s="117"/>
      <c r="B7" s="117" t="str">
        <f t="shared" si="1"/>
        <v>3W</v>
      </c>
      <c r="C7" s="117" t="str">
        <f>Deposits!J8</f>
        <v>obj_00230#0004</v>
      </c>
      <c r="D7" s="117" t="str">
        <f>SUBSTITUTE(SUBSTITUTE(_xll.qlRateHelperQuoteName(C7),"LastFixing","D"),"Libor","")</f>
        <v>AUD3WD_Quote</v>
      </c>
      <c r="E7" s="118">
        <f>_xll.qlRateHelperQuoteValue($C7,Trigger)</f>
        <v>2.6249999999999999E-2</v>
      </c>
      <c r="F7" s="118"/>
      <c r="G7" s="62" t="b">
        <v>0</v>
      </c>
      <c r="H7" s="62">
        <v>10</v>
      </c>
      <c r="I7" s="62">
        <v>1</v>
      </c>
      <c r="J7" s="119">
        <f>_xll.qlRateHelperEarliestDate($C7,Trigger)</f>
        <v>41813</v>
      </c>
      <c r="K7" s="120">
        <f>_xll.qlRateHelperLatestDate($C7,Trigger)</f>
        <v>41834</v>
      </c>
    </row>
    <row r="8" spans="1:13" ht="11.25" customHeight="1" x14ac:dyDescent="0.25">
      <c r="A8" s="117"/>
      <c r="B8" s="117" t="str">
        <f t="shared" si="1"/>
        <v>1M</v>
      </c>
      <c r="C8" s="117" t="str">
        <f>Deposits!J9</f>
        <v>obj_0022f#0004</v>
      </c>
      <c r="D8" s="117" t="str">
        <f>SUBSTITUTE(SUBSTITUTE(_xll.qlRateHelperQuoteName(C8),"LastFixing","D"),"Libor","")</f>
        <v>AUD1MD_Quote</v>
      </c>
      <c r="E8" s="118">
        <f>_xll.qlRateHelperQuoteValue($C8,Trigger)</f>
        <v>2.6249999999999999E-2</v>
      </c>
      <c r="F8" s="118"/>
      <c r="G8" s="62" t="b">
        <f t="shared" si="2"/>
        <v>1</v>
      </c>
      <c r="H8" s="62">
        <v>10</v>
      </c>
      <c r="I8" s="62">
        <v>1</v>
      </c>
      <c r="J8" s="119">
        <f>_xll.qlRateHelperEarliestDate($C8,Trigger)</f>
        <v>41813</v>
      </c>
      <c r="K8" s="120">
        <f>_xll.qlRateHelperLatestDate($C8,Trigger)</f>
        <v>41843</v>
      </c>
    </row>
    <row r="9" spans="1:13" ht="11.25" customHeight="1" x14ac:dyDescent="0.25">
      <c r="A9" s="117"/>
      <c r="B9" s="117" t="str">
        <f t="shared" si="1"/>
        <v>2M</v>
      </c>
      <c r="C9" s="117" t="str">
        <f>Deposits!J10</f>
        <v>obj_0022c#0004</v>
      </c>
      <c r="D9" s="117" t="str">
        <f>SUBSTITUTE(SUBSTITUTE(_xll.qlRateHelperQuoteName(C9),"LastFixing","D"),"Libor","")</f>
        <v>AUD2MD_Quote</v>
      </c>
      <c r="E9" s="118">
        <f>_xll.qlRateHelperQuoteValue($C9,Trigger)</f>
        <v>2.6249999999999999E-2</v>
      </c>
      <c r="F9" s="118"/>
      <c r="G9" s="62" t="b">
        <f t="shared" si="2"/>
        <v>1</v>
      </c>
      <c r="H9" s="62">
        <v>10</v>
      </c>
      <c r="I9" s="62">
        <v>1</v>
      </c>
      <c r="J9" s="119">
        <f>_xll.qlRateHelperEarliestDate($C9,Trigger)</f>
        <v>41813</v>
      </c>
      <c r="K9" s="120">
        <f>_xll.qlRateHelperLatestDate($C9,Trigger)</f>
        <v>41876</v>
      </c>
    </row>
    <row r="10" spans="1:13" ht="11.25" customHeight="1" x14ac:dyDescent="0.25">
      <c r="A10" s="117"/>
      <c r="B10" s="117" t="str">
        <f t="shared" si="1"/>
        <v>3M</v>
      </c>
      <c r="C10" s="117" t="str">
        <f>Deposits!J11</f>
        <v>obj_00232#0004</v>
      </c>
      <c r="D10" s="117" t="str">
        <f>SUBSTITUTE(SUBSTITUTE(_xll.qlRateHelperQuoteName(C10),"LastFixing","D"),"Libor","")</f>
        <v>AUD3MD_Quote</v>
      </c>
      <c r="E10" s="118">
        <f>_xll.qlRateHelperQuoteValue($C10,Trigger)</f>
        <v>2.6749999999999999E-2</v>
      </c>
      <c r="F10" s="118"/>
      <c r="G10" s="62" t="b">
        <f t="shared" si="2"/>
        <v>1</v>
      </c>
      <c r="H10" s="62">
        <v>10</v>
      </c>
      <c r="I10" s="62">
        <v>1</v>
      </c>
      <c r="J10" s="119">
        <f>_xll.qlRateHelperEarliestDate($C10,Trigger)</f>
        <v>41813</v>
      </c>
      <c r="K10" s="120">
        <f>_xll.qlRateHelperLatestDate($C10,Trigger)</f>
        <v>41905</v>
      </c>
    </row>
    <row r="11" spans="1:13" ht="11.25" customHeight="1" x14ac:dyDescent="0.25">
      <c r="A11" s="117"/>
      <c r="B11" s="117" t="str">
        <f t="shared" si="1"/>
        <v>4M</v>
      </c>
      <c r="C11" s="117" t="str">
        <f>Deposits!J12</f>
        <v>obj_00234#0004</v>
      </c>
      <c r="D11" s="117" t="str">
        <f>SUBSTITUTE(SUBSTITUTE(_xll.qlRateHelperQuoteName(C11),"LastFixing","D"),"Libor","")</f>
        <v>AUD4MD_Quote</v>
      </c>
      <c r="E11" s="118">
        <f>_xll.qlRateHelperQuoteValue($C11,Trigger)</f>
        <v>2.725E-2</v>
      </c>
      <c r="F11" s="118"/>
      <c r="G11" s="62" t="b">
        <f t="shared" si="2"/>
        <v>1</v>
      </c>
      <c r="H11" s="62">
        <v>10</v>
      </c>
      <c r="I11" s="62">
        <v>1</v>
      </c>
      <c r="J11" s="119">
        <f>_xll.qlRateHelperEarliestDate($C11,Trigger)</f>
        <v>41813</v>
      </c>
      <c r="K11" s="120">
        <f>_xll.qlRateHelperLatestDate($C11,Trigger)</f>
        <v>41935</v>
      </c>
    </row>
    <row r="12" spans="1:13" ht="11.25" customHeight="1" x14ac:dyDescent="0.25">
      <c r="A12" s="117"/>
      <c r="B12" s="117" t="str">
        <f t="shared" si="1"/>
        <v>5M</v>
      </c>
      <c r="C12" s="117" t="str">
        <f>Deposits!J13</f>
        <v>obj_0022e#0004</v>
      </c>
      <c r="D12" s="117" t="str">
        <f>SUBSTITUTE(SUBSTITUTE(_xll.qlRateHelperQuoteName(C12),"LastFixing","D"),"Libor","")</f>
        <v>AUD5MD_Quote</v>
      </c>
      <c r="E12" s="118">
        <f>_xll.qlRateHelperQuoteValue($C12,Trigger)</f>
        <v>2.725E-2</v>
      </c>
      <c r="F12" s="118"/>
      <c r="G12" s="62" t="b">
        <f t="shared" si="2"/>
        <v>1</v>
      </c>
      <c r="H12" s="62">
        <v>10</v>
      </c>
      <c r="I12" s="62">
        <v>1</v>
      </c>
      <c r="J12" s="119">
        <f>_xll.qlRateHelperEarliestDate($C12,Trigger)</f>
        <v>41813</v>
      </c>
      <c r="K12" s="120">
        <f>_xll.qlRateHelperLatestDate($C12,Trigger)</f>
        <v>41967</v>
      </c>
    </row>
    <row r="13" spans="1:13" ht="11.25" customHeight="1" x14ac:dyDescent="0.25">
      <c r="A13" s="117"/>
      <c r="B13" s="117" t="str">
        <f t="shared" si="1"/>
        <v>6M</v>
      </c>
      <c r="C13" s="117" t="str">
        <f>Deposits!J14</f>
        <v>obj_00226#0004</v>
      </c>
      <c r="D13" s="117" t="str">
        <f>SUBSTITUTE(SUBSTITUTE(_xll.qlRateHelperQuoteName(C13),"LastFixing","D"),"Libor","")</f>
        <v>AUD6MD_Quote</v>
      </c>
      <c r="E13" s="118">
        <f>_xll.qlRateHelperQuoteValue($C13,Trigger)</f>
        <v>2.725E-2</v>
      </c>
      <c r="F13" s="118"/>
      <c r="G13" s="62" t="b">
        <f t="shared" si="2"/>
        <v>1</v>
      </c>
      <c r="H13" s="62">
        <v>10</v>
      </c>
      <c r="I13" s="62">
        <v>1</v>
      </c>
      <c r="J13" s="119">
        <f>_xll.qlRateHelperEarliestDate($C13,Trigger)</f>
        <v>41813</v>
      </c>
      <c r="K13" s="120">
        <f>_xll.qlRateHelperLatestDate($C13,Trigger)</f>
        <v>41996</v>
      </c>
    </row>
    <row r="14" spans="1:13" ht="11.25" customHeight="1" x14ac:dyDescent="0.25">
      <c r="A14" s="117"/>
      <c r="B14" s="117" t="str">
        <f t="shared" si="1"/>
        <v>7M</v>
      </c>
      <c r="C14" s="117" t="str">
        <f>Deposits!J15</f>
        <v>obj_00228#0004</v>
      </c>
      <c r="D14" s="117" t="str">
        <f>SUBSTITUTE(SUBSTITUTE(_xll.qlRateHelperQuoteName(C14),"LastFixing","D"),"Libor","")</f>
        <v>AUD7MD_Quote</v>
      </c>
      <c r="E14" s="118">
        <f>_xll.qlRateHelperQuoteValue($C14,Trigger)</f>
        <v>2.8250000000000001E-2</v>
      </c>
      <c r="F14" s="118"/>
      <c r="G14" s="62" t="b">
        <v>0</v>
      </c>
      <c r="H14" s="62">
        <v>10</v>
      </c>
      <c r="I14" s="62">
        <v>1</v>
      </c>
      <c r="J14" s="119">
        <f>_xll.qlRateHelperEarliestDate($C14,Trigger)</f>
        <v>41813</v>
      </c>
      <c r="K14" s="120">
        <f>_xll.qlRateHelperLatestDate($C14,Trigger)</f>
        <v>42027</v>
      </c>
    </row>
    <row r="15" spans="1:13" ht="11.25" customHeight="1" x14ac:dyDescent="0.25">
      <c r="A15" s="117"/>
      <c r="B15" s="117" t="str">
        <f t="shared" si="1"/>
        <v>8M</v>
      </c>
      <c r="C15" s="117" t="str">
        <f>Deposits!J16</f>
        <v>obj_00227#0004</v>
      </c>
      <c r="D15" s="117" t="str">
        <f>SUBSTITUTE(SUBSTITUTE(_xll.qlRateHelperQuoteName(C15),"LastFixing","D"),"Libor","")</f>
        <v>AUD8MD_Quote</v>
      </c>
      <c r="E15" s="118">
        <f>_xll.qlRateHelperQuoteValue($C15,Trigger)</f>
        <v>2.8250000000000001E-2</v>
      </c>
      <c r="F15" s="118"/>
      <c r="G15" s="62" t="b">
        <v>0</v>
      </c>
      <c r="H15" s="62">
        <v>10</v>
      </c>
      <c r="I15" s="62">
        <v>1</v>
      </c>
      <c r="J15" s="119">
        <f>_xll.qlRateHelperEarliestDate($C15,Trigger)</f>
        <v>41813</v>
      </c>
      <c r="K15" s="120">
        <f>_xll.qlRateHelperLatestDate($C15,Trigger)</f>
        <v>42058</v>
      </c>
    </row>
    <row r="16" spans="1:13" ht="11.25" customHeight="1" x14ac:dyDescent="0.25">
      <c r="A16" s="117"/>
      <c r="B16" s="117" t="str">
        <f t="shared" si="1"/>
        <v>9M</v>
      </c>
      <c r="C16" s="117" t="str">
        <f>Deposits!J17</f>
        <v>obj_0022d#0004</v>
      </c>
      <c r="D16" s="117" t="str">
        <f>SUBSTITUTE(SUBSTITUTE(_xll.qlRateHelperQuoteName(C16),"LastFixing","D"),"Libor","")</f>
        <v>AUD9MD_Quote</v>
      </c>
      <c r="E16" s="118">
        <f>_xll.qlRateHelperQuoteValue($C16,Trigger)</f>
        <v>2.8250000000000001E-2</v>
      </c>
      <c r="F16" s="118"/>
      <c r="G16" s="62" t="b">
        <v>0</v>
      </c>
      <c r="H16" s="62">
        <v>10</v>
      </c>
      <c r="I16" s="62">
        <v>1</v>
      </c>
      <c r="J16" s="119">
        <f>_xll.qlRateHelperEarliestDate($C16,Trigger)</f>
        <v>41813</v>
      </c>
      <c r="K16" s="120">
        <f>_xll.qlRateHelperLatestDate($C16,Trigger)</f>
        <v>42086</v>
      </c>
    </row>
    <row r="17" spans="1:11" ht="11.25" customHeight="1" x14ac:dyDescent="0.25">
      <c r="A17" s="117"/>
      <c r="B17" s="117" t="str">
        <f t="shared" si="1"/>
        <v>10M</v>
      </c>
      <c r="C17" s="117" t="str">
        <f>Deposits!J18</f>
        <v>obj_0022a#0004</v>
      </c>
      <c r="D17" s="117" t="str">
        <f>SUBSTITUTE(SUBSTITUTE(_xll.qlRateHelperQuoteName(C17),"LastFixing","D"),"Libor","")</f>
        <v>AUD10MD_Quote</v>
      </c>
      <c r="E17" s="118">
        <f>_xll.qlRateHelperQuoteValue($C17,Trigger)</f>
        <v>2.8750000000000001E-2</v>
      </c>
      <c r="F17" s="118"/>
      <c r="G17" s="62" t="b">
        <v>0</v>
      </c>
      <c r="H17" s="62">
        <v>10</v>
      </c>
      <c r="I17" s="62">
        <v>1</v>
      </c>
      <c r="J17" s="119">
        <f>_xll.qlRateHelperEarliestDate($C17,Trigger)</f>
        <v>41813</v>
      </c>
      <c r="K17" s="120">
        <f>_xll.qlRateHelperLatestDate($C17,Trigger)</f>
        <v>42117</v>
      </c>
    </row>
    <row r="18" spans="1:11" ht="11.25" customHeight="1" x14ac:dyDescent="0.25">
      <c r="A18" s="117"/>
      <c r="B18" s="117" t="str">
        <f t="shared" si="1"/>
        <v>11M</v>
      </c>
      <c r="C18" s="117" t="str">
        <f>Deposits!J19</f>
        <v>obj_00229#0004</v>
      </c>
      <c r="D18" s="117" t="str">
        <f>SUBSTITUTE(SUBSTITUTE(_xll.qlRateHelperQuoteName(C18),"LastFixing","D"),"Libor","")</f>
        <v>AUD11MD_Quote</v>
      </c>
      <c r="E18" s="118">
        <f>_xll.qlRateHelperQuoteValue($C18,Trigger)</f>
        <v>2.9249999999999998E-2</v>
      </c>
      <c r="F18" s="118"/>
      <c r="G18" s="62" t="b">
        <v>0</v>
      </c>
      <c r="H18" s="62">
        <v>10</v>
      </c>
      <c r="I18" s="62">
        <v>1</v>
      </c>
      <c r="J18" s="119">
        <f>_xll.qlRateHelperEarliestDate($C18,Trigger)</f>
        <v>41813</v>
      </c>
      <c r="K18" s="120">
        <f>_xll.qlRateHelperLatestDate($C18,Trigger)</f>
        <v>42149</v>
      </c>
    </row>
    <row r="19" spans="1:11" ht="11.25" customHeight="1" x14ac:dyDescent="0.25">
      <c r="A19" s="117"/>
      <c r="B19" s="117" t="str">
        <f t="shared" si="1"/>
        <v>1Y</v>
      </c>
      <c r="C19" s="117" t="str">
        <f>Deposits!J20</f>
        <v>obj_00231#0004</v>
      </c>
      <c r="D19" s="117" t="str">
        <f>SUBSTITUTE(SUBSTITUTE(_xll.qlRateHelperQuoteName(C19),"LastFixing","D"),"Libor","")</f>
        <v>AUD1YD_Quote</v>
      </c>
      <c r="E19" s="118">
        <f>_xll.qlRateHelperQuoteValue($C19,Trigger)</f>
        <v>2.9750000000000002E-2</v>
      </c>
      <c r="F19" s="118"/>
      <c r="G19" s="62" t="b">
        <v>0</v>
      </c>
      <c r="H19" s="62">
        <v>10</v>
      </c>
      <c r="I19" s="62">
        <v>1</v>
      </c>
      <c r="J19" s="119">
        <f>_xll.qlRateHelperEarliestDate($C19,Trigger)</f>
        <v>41813</v>
      </c>
      <c r="K19" s="120">
        <f>_xll.qlRateHelperLatestDate($C19,Trigger)</f>
        <v>42178</v>
      </c>
    </row>
    <row r="20" spans="1:11" ht="11.25" customHeight="1" x14ac:dyDescent="0.25">
      <c r="A20" s="127" t="b">
        <v>0</v>
      </c>
      <c r="B20" s="130" t="str">
        <f>SUBSTITUTE(SUBSTITUTE(D20,"AUDFUT3M",""),"_Quote","")</f>
        <v>N4</v>
      </c>
      <c r="C20" s="130" t="str">
        <f>Futures!H3</f>
        <v>obj_0023d#0001</v>
      </c>
      <c r="D20" s="130" t="str">
        <f>SUBSTITUTE(SUBSTITUTE(_xll.qlRateHelperQuoteName(C20),"LastFixing","D"),"Libor","")</f>
        <v>AUDFUT3MN4_Quote</v>
      </c>
      <c r="E20" s="179" t="e">
        <f>_xll.qlRateHelperQuoteValue(C20,Trigger)</f>
        <v>#NUM!</v>
      </c>
      <c r="F20" s="131" t="e">
        <f>_xll.qlFuturesRateHelperConvexityAdjustment(C20,Trigger)</f>
        <v>#NUM!</v>
      </c>
      <c r="G20" s="132" t="b">
        <v>0</v>
      </c>
      <c r="H20" s="132">
        <v>60</v>
      </c>
      <c r="I20" s="132">
        <v>1</v>
      </c>
      <c r="J20" s="133">
        <f>_xll.qlRateHelperEarliestDate($C20,Trigger)</f>
        <v>41836</v>
      </c>
      <c r="K20" s="134">
        <f>_xll.qlRateHelperLatestDate($C20,Trigger)</f>
        <v>41928</v>
      </c>
    </row>
    <row r="21" spans="1:11" ht="11.25" customHeight="1" x14ac:dyDescent="0.25">
      <c r="A21" s="116" t="b">
        <v>0</v>
      </c>
      <c r="B21" s="117" t="str">
        <f t="shared" ref="B21:B61" si="3">SUBSTITUTE(SUBSTITUTE(D21,"AUDFUT3M",""),"_Quote","")</f>
        <v>Q4</v>
      </c>
      <c r="C21" s="117" t="str">
        <f>Futures!H4</f>
        <v>obj_00241#0001</v>
      </c>
      <c r="D21" s="117" t="str">
        <f>SUBSTITUTE(SUBSTITUTE(_xll.qlRateHelperQuoteName(C21),"LastFixing","D"),"Libor","")</f>
        <v>AUDFUT3MQ4_Quote</v>
      </c>
      <c r="E21" s="128" t="e">
        <f>_xll.qlRateHelperQuoteValue(C21,Trigger)</f>
        <v>#NUM!</v>
      </c>
      <c r="F21" s="118" t="e">
        <f>_xll.qlFuturesRateHelperConvexityAdjustment(C21,Trigger)</f>
        <v>#NUM!</v>
      </c>
      <c r="G21" s="62" t="b">
        <v>0</v>
      </c>
      <c r="H21" s="62">
        <v>60</v>
      </c>
      <c r="I21" s="62">
        <v>1</v>
      </c>
      <c r="J21" s="119">
        <f>_xll.qlRateHelperEarliestDate($C21,Trigger)</f>
        <v>41871</v>
      </c>
      <c r="K21" s="120">
        <f>_xll.qlRateHelperLatestDate($C21,Trigger)</f>
        <v>41963</v>
      </c>
    </row>
    <row r="22" spans="1:11" ht="11.25" customHeight="1" x14ac:dyDescent="0.25">
      <c r="A22" s="116" t="b">
        <v>0</v>
      </c>
      <c r="B22" s="117" t="str">
        <f t="shared" si="3"/>
        <v>U4</v>
      </c>
      <c r="C22" s="117" t="str">
        <f>Futures!H5</f>
        <v>obj_0023c#0001</v>
      </c>
      <c r="D22" s="117" t="str">
        <f>SUBSTITUTE(SUBSTITUTE(_xll.qlRateHelperQuoteName(C22),"LastFixing","D"),"Libor","")</f>
        <v>AUDFUT3MU4_Quote</v>
      </c>
      <c r="E22" s="128">
        <f>_xll.qlRateHelperQuoteValue(C22,Trigger)</f>
        <v>97.34</v>
      </c>
      <c r="F22" s="118">
        <f>_xll.qlFuturesRateHelperConvexityAdjustment(C22,Trigger)</f>
        <v>0</v>
      </c>
      <c r="G22" s="62" t="b">
        <v>0</v>
      </c>
      <c r="H22" s="62">
        <v>60</v>
      </c>
      <c r="I22" s="62">
        <v>1</v>
      </c>
      <c r="J22" s="119">
        <f>_xll.qlRateHelperEarliestDate($C22,Trigger)</f>
        <v>41899</v>
      </c>
      <c r="K22" s="120">
        <f>_xll.qlRateHelperLatestDate($C22,Trigger)</f>
        <v>41990</v>
      </c>
    </row>
    <row r="23" spans="1:11" ht="11.25" customHeight="1" x14ac:dyDescent="0.25">
      <c r="A23" s="116" t="b">
        <v>0</v>
      </c>
      <c r="B23" s="117" t="str">
        <f t="shared" si="3"/>
        <v>V4</v>
      </c>
      <c r="C23" s="117" t="str">
        <f>Futures!H6</f>
        <v>obj_00240#0001</v>
      </c>
      <c r="D23" s="117" t="str">
        <f>SUBSTITUTE(SUBSTITUTE(_xll.qlRateHelperQuoteName(C23),"LastFixing","D"),"Libor","")</f>
        <v>AUDFUT3MV4_Quote</v>
      </c>
      <c r="E23" s="128" t="e">
        <f>_xll.qlRateHelperQuoteValue(C23,Trigger)</f>
        <v>#NUM!</v>
      </c>
      <c r="F23" s="118" t="e">
        <f>_xll.qlFuturesRateHelperConvexityAdjustment(C23,Trigger)</f>
        <v>#NUM!</v>
      </c>
      <c r="G23" s="62" t="b">
        <v>0</v>
      </c>
      <c r="H23" s="62">
        <v>60</v>
      </c>
      <c r="I23" s="62">
        <v>1</v>
      </c>
      <c r="J23" s="119">
        <f>_xll.qlRateHelperEarliestDate($C23,Trigger)</f>
        <v>41927</v>
      </c>
      <c r="K23" s="120">
        <f>_xll.qlRateHelperLatestDate($C23,Trigger)</f>
        <v>42019</v>
      </c>
    </row>
    <row r="24" spans="1:11" ht="11.25" customHeight="1" x14ac:dyDescent="0.25">
      <c r="A24" s="116" t="b">
        <v>0</v>
      </c>
      <c r="B24" s="117" t="str">
        <f t="shared" si="3"/>
        <v>X4</v>
      </c>
      <c r="C24" s="117" t="str">
        <f>Futures!H7</f>
        <v>obj_00263#0001</v>
      </c>
      <c r="D24" s="117" t="str">
        <f>SUBSTITUTE(SUBSTITUTE(_xll.qlRateHelperQuoteName(C24),"LastFixing","D"),"Libor","")</f>
        <v>AUDFUT3MX4_Quote</v>
      </c>
      <c r="E24" s="128" t="e">
        <f>_xll.qlRateHelperQuoteValue(C24,Trigger)</f>
        <v>#NUM!</v>
      </c>
      <c r="F24" s="118" t="e">
        <f>_xll.qlFuturesRateHelperConvexityAdjustment(C24,Trigger)</f>
        <v>#NUM!</v>
      </c>
      <c r="G24" s="62" t="b">
        <v>0</v>
      </c>
      <c r="H24" s="62">
        <v>60</v>
      </c>
      <c r="I24" s="62">
        <v>1</v>
      </c>
      <c r="J24" s="119">
        <f>_xll.qlRateHelperEarliestDate($C24,Trigger)</f>
        <v>41962</v>
      </c>
      <c r="K24" s="120">
        <f>_xll.qlRateHelperLatestDate($C24,Trigger)</f>
        <v>42054</v>
      </c>
    </row>
    <row r="25" spans="1:11" ht="11.25" customHeight="1" x14ac:dyDescent="0.25">
      <c r="A25" s="116" t="b">
        <v>0</v>
      </c>
      <c r="B25" s="117" t="str">
        <f t="shared" si="3"/>
        <v>Z4</v>
      </c>
      <c r="C25" s="117" t="str">
        <f>Futures!H8</f>
        <v>obj_0025f#0001</v>
      </c>
      <c r="D25" s="117" t="str">
        <f>SUBSTITUTE(SUBSTITUTE(_xll.qlRateHelperQuoteName(C25),"LastFixing","D"),"Libor","")</f>
        <v>AUDFUT3MZ4_Quote</v>
      </c>
      <c r="E25" s="128">
        <f>_xll.qlRateHelperQuoteValue(C25,Trigger)</f>
        <v>97.35</v>
      </c>
      <c r="F25" s="118">
        <f>_xll.qlFuturesRateHelperConvexityAdjustment(C25,Trigger)</f>
        <v>0</v>
      </c>
      <c r="G25" s="62" t="b">
        <v>0</v>
      </c>
      <c r="H25" s="62">
        <v>60</v>
      </c>
      <c r="I25" s="62">
        <v>1</v>
      </c>
      <c r="J25" s="119">
        <f>_xll.qlRateHelperEarliestDate($C25,Trigger)</f>
        <v>41990</v>
      </c>
      <c r="K25" s="120">
        <f>_xll.qlRateHelperLatestDate($C25,Trigger)</f>
        <v>42080</v>
      </c>
    </row>
    <row r="26" spans="1:11" ht="11.25" customHeight="1" x14ac:dyDescent="0.25">
      <c r="A26" s="116" t="b">
        <v>0</v>
      </c>
      <c r="B26" s="117" t="str">
        <f t="shared" si="3"/>
        <v>F5</v>
      </c>
      <c r="C26" s="117" t="str">
        <f>Futures!H9</f>
        <v>obj_00239#0001</v>
      </c>
      <c r="D26" s="117" t="str">
        <f>SUBSTITUTE(SUBSTITUTE(_xll.qlRateHelperQuoteName(C26),"LastFixing","D"),"Libor","")</f>
        <v>AUDFUT3MF5_Quote</v>
      </c>
      <c r="E26" s="128" t="e">
        <f>_xll.qlRateHelperQuoteValue(C26,Trigger)</f>
        <v>#NUM!</v>
      </c>
      <c r="F26" s="118" t="e">
        <f>_xll.qlFuturesRateHelperConvexityAdjustment(C26,Trigger)</f>
        <v>#NUM!</v>
      </c>
      <c r="G26" s="62" t="b">
        <v>0</v>
      </c>
      <c r="H26" s="62">
        <v>60</v>
      </c>
      <c r="I26" s="62">
        <v>1</v>
      </c>
      <c r="J26" s="119">
        <f>_xll.qlRateHelperEarliestDate($C26,Trigger)</f>
        <v>42025</v>
      </c>
      <c r="K26" s="120">
        <f>_xll.qlRateHelperLatestDate($C26,Trigger)</f>
        <v>42115</v>
      </c>
    </row>
    <row r="27" spans="1:11" ht="11.25" customHeight="1" x14ac:dyDescent="0.25">
      <c r="A27" s="116" t="b">
        <v>0</v>
      </c>
      <c r="B27" s="117" t="str">
        <f t="shared" si="3"/>
        <v>G5</v>
      </c>
      <c r="C27" s="117" t="str">
        <f>Futures!H10</f>
        <v>obj_00247#0001</v>
      </c>
      <c r="D27" s="117" t="str">
        <f>SUBSTITUTE(SUBSTITUTE(_xll.qlRateHelperQuoteName(C27),"LastFixing","D"),"Libor","")</f>
        <v>AUDFUT3MG5_Quote</v>
      </c>
      <c r="E27" s="128" t="e">
        <f>_xll.qlRateHelperQuoteValue(C27,Trigger)</f>
        <v>#NUM!</v>
      </c>
      <c r="F27" s="118" t="e">
        <f>_xll.qlFuturesRateHelperConvexityAdjustment(C27,Trigger)</f>
        <v>#NUM!</v>
      </c>
      <c r="G27" s="62" t="b">
        <v>0</v>
      </c>
      <c r="H27" s="62">
        <v>60</v>
      </c>
      <c r="I27" s="62">
        <v>1</v>
      </c>
      <c r="J27" s="119">
        <f>_xll.qlRateHelperEarliestDate($C27,Trigger)</f>
        <v>42053</v>
      </c>
      <c r="K27" s="120">
        <f>_xll.qlRateHelperLatestDate($C27,Trigger)</f>
        <v>42142</v>
      </c>
    </row>
    <row r="28" spans="1:11" ht="11.25" customHeight="1" x14ac:dyDescent="0.25">
      <c r="A28" s="116" t="b">
        <v>0</v>
      </c>
      <c r="B28" s="117" t="str">
        <f t="shared" si="3"/>
        <v>H5</v>
      </c>
      <c r="C28" s="117" t="str">
        <f>Futures!H11</f>
        <v>obj_0024f#0001</v>
      </c>
      <c r="D28" s="117" t="str">
        <f>SUBSTITUTE(SUBSTITUTE(_xll.qlRateHelperQuoteName(C28),"LastFixing","D"),"Libor","")</f>
        <v>AUDFUT3MH5_Quote</v>
      </c>
      <c r="E28" s="128">
        <f>_xll.qlRateHelperQuoteValue(C28,Trigger)</f>
        <v>97.33</v>
      </c>
      <c r="F28" s="118">
        <f>_xll.qlFuturesRateHelperConvexityAdjustment(C28,Trigger)</f>
        <v>0</v>
      </c>
      <c r="G28" s="62" t="b">
        <v>0</v>
      </c>
      <c r="H28" s="62">
        <v>60</v>
      </c>
      <c r="I28" s="62">
        <v>1</v>
      </c>
      <c r="J28" s="119">
        <f>_xll.qlRateHelperEarliestDate($C28,Trigger)</f>
        <v>42081</v>
      </c>
      <c r="K28" s="120">
        <f>_xll.qlRateHelperLatestDate($C28,Trigger)</f>
        <v>42173</v>
      </c>
    </row>
    <row r="29" spans="1:11" ht="11.25" customHeight="1" x14ac:dyDescent="0.25">
      <c r="A29" s="116" t="b">
        <v>0</v>
      </c>
      <c r="B29" s="117" t="str">
        <f t="shared" si="3"/>
        <v>J5</v>
      </c>
      <c r="C29" s="117" t="str">
        <f>Futures!H12</f>
        <v>obj_00244#0001</v>
      </c>
      <c r="D29" s="117" t="str">
        <f>SUBSTITUTE(SUBSTITUTE(_xll.qlRateHelperQuoteName(C29),"LastFixing","D"),"Libor","")</f>
        <v>AUDFUT3MJ5_Quote</v>
      </c>
      <c r="E29" s="128" t="e">
        <f>_xll.qlRateHelperQuoteValue(C29,Trigger)</f>
        <v>#NUM!</v>
      </c>
      <c r="F29" s="118" t="e">
        <f>_xll.qlFuturesRateHelperConvexityAdjustment(C29,Trigger)</f>
        <v>#NUM!</v>
      </c>
      <c r="G29" s="62" t="b">
        <v>0</v>
      </c>
      <c r="H29" s="62">
        <v>60</v>
      </c>
      <c r="I29" s="62">
        <v>1</v>
      </c>
      <c r="J29" s="119">
        <f>_xll.qlRateHelperEarliestDate($C29,Trigger)</f>
        <v>42109</v>
      </c>
      <c r="K29" s="120">
        <f>_xll.qlRateHelperLatestDate($C29,Trigger)</f>
        <v>42200</v>
      </c>
    </row>
    <row r="30" spans="1:11" ht="11.25" customHeight="1" x14ac:dyDescent="0.25">
      <c r="A30" s="116" t="b">
        <v>0</v>
      </c>
      <c r="B30" s="117" t="str">
        <f t="shared" si="3"/>
        <v>K5</v>
      </c>
      <c r="C30" s="117" t="str">
        <f>Futures!H13</f>
        <v>obj_00257#0001</v>
      </c>
      <c r="D30" s="117" t="str">
        <f>SUBSTITUTE(SUBSTITUTE(_xll.qlRateHelperQuoteName(C30),"LastFixing","D"),"Libor","")</f>
        <v>AUDFUT3MK5_Quote</v>
      </c>
      <c r="E30" s="128" t="e">
        <f>_xll.qlRateHelperQuoteValue(C30,Trigger)</f>
        <v>#NUM!</v>
      </c>
      <c r="F30" s="118" t="e">
        <f>_xll.qlFuturesRateHelperConvexityAdjustment(C30,Trigger)</f>
        <v>#NUM!</v>
      </c>
      <c r="G30" s="62" t="b">
        <v>0</v>
      </c>
      <c r="H30" s="62">
        <v>60</v>
      </c>
      <c r="I30" s="62">
        <v>1</v>
      </c>
      <c r="J30" s="119">
        <f>_xll.qlRateHelperEarliestDate($C30,Trigger)</f>
        <v>42144</v>
      </c>
      <c r="K30" s="120">
        <f>_xll.qlRateHelperLatestDate($C30,Trigger)</f>
        <v>42236</v>
      </c>
    </row>
    <row r="31" spans="1:11" ht="11.25" customHeight="1" x14ac:dyDescent="0.25">
      <c r="A31" s="116" t="b">
        <v>0</v>
      </c>
      <c r="B31" s="117" t="str">
        <f t="shared" si="3"/>
        <v>M5</v>
      </c>
      <c r="C31" s="117" t="str">
        <f>Futures!H14</f>
        <v>obj_0023e#0001</v>
      </c>
      <c r="D31" s="117" t="str">
        <f>SUBSTITUTE(SUBSTITUTE(_xll.qlRateHelperQuoteName(C31),"LastFixing","D"),"Libor","")</f>
        <v>AUDFUT3MM5_Quote</v>
      </c>
      <c r="E31" s="128">
        <f>_xll.qlRateHelperQuoteValue(C31,Trigger)</f>
        <v>97.25</v>
      </c>
      <c r="F31" s="118">
        <f>_xll.qlFuturesRateHelperConvexityAdjustment(C31,Trigger)</f>
        <v>0</v>
      </c>
      <c r="G31" s="62" t="b">
        <v>0</v>
      </c>
      <c r="H31" s="62">
        <v>60</v>
      </c>
      <c r="I31" s="62">
        <v>1</v>
      </c>
      <c r="J31" s="119">
        <f>_xll.qlRateHelperEarliestDate($C31,Trigger)</f>
        <v>42172</v>
      </c>
      <c r="K31" s="120">
        <f>_xll.qlRateHelperLatestDate($C31,Trigger)</f>
        <v>42264</v>
      </c>
    </row>
    <row r="32" spans="1:11" ht="11.25" customHeight="1" x14ac:dyDescent="0.25">
      <c r="A32" s="116" t="b">
        <v>1</v>
      </c>
      <c r="B32" s="117" t="str">
        <f t="shared" si="3"/>
        <v>U5</v>
      </c>
      <c r="C32" s="117" t="str">
        <f>Futures!H15</f>
        <v>obj_0025a#0001</v>
      </c>
      <c r="D32" s="117" t="str">
        <f>SUBSTITUTE(SUBSTITUTE(_xll.qlRateHelperQuoteName(C32),"LastFixing","D"),"Libor","")</f>
        <v>AUDFUT3MU5_Quote</v>
      </c>
      <c r="E32" s="128">
        <f>_xll.qlRateHelperQuoteValue(C32,Trigger)</f>
        <v>97.16</v>
      </c>
      <c r="F32" s="118">
        <f>_xll.qlFuturesRateHelperConvexityAdjustment(C32,Trigger)</f>
        <v>0</v>
      </c>
      <c r="G32" s="62" t="b">
        <v>0</v>
      </c>
      <c r="H32" s="62">
        <v>60</v>
      </c>
      <c r="I32" s="62">
        <v>1</v>
      </c>
      <c r="J32" s="119">
        <f>_xll.qlRateHelperEarliestDate($C32,Trigger)</f>
        <v>42263</v>
      </c>
      <c r="K32" s="120">
        <f>_xll.qlRateHelperLatestDate($C32,Trigger)</f>
        <v>42354</v>
      </c>
    </row>
    <row r="33" spans="1:13" ht="11.25" customHeight="1" x14ac:dyDescent="0.25">
      <c r="A33" s="116" t="b">
        <v>1</v>
      </c>
      <c r="B33" s="117" t="str">
        <f t="shared" si="3"/>
        <v>Z5</v>
      </c>
      <c r="C33" s="117" t="str">
        <f>Futures!H16</f>
        <v>obj_00258#0001</v>
      </c>
      <c r="D33" s="117" t="str">
        <f>SUBSTITUTE(SUBSTITUTE(_xll.qlRateHelperQuoteName(C33),"LastFixing","D"),"Libor","")</f>
        <v>AUDFUT3MZ5_Quote</v>
      </c>
      <c r="E33" s="128">
        <f>_xll.qlRateHelperQuoteValue(C33,Trigger)</f>
        <v>97.06</v>
      </c>
      <c r="F33" s="118">
        <f>_xll.qlFuturesRateHelperConvexityAdjustment(C33,Trigger)</f>
        <v>0</v>
      </c>
      <c r="G33" s="62" t="b">
        <v>0</v>
      </c>
      <c r="H33" s="62">
        <v>60</v>
      </c>
      <c r="I33" s="62">
        <v>1</v>
      </c>
      <c r="J33" s="119">
        <f>_xll.qlRateHelperEarliestDate($C33,Trigger)</f>
        <v>42354</v>
      </c>
      <c r="K33" s="120">
        <f>_xll.qlRateHelperLatestDate($C33,Trigger)</f>
        <v>42445</v>
      </c>
    </row>
    <row r="34" spans="1:13" ht="11.25" customHeight="1" x14ac:dyDescent="0.25">
      <c r="A34" s="116" t="b">
        <v>1</v>
      </c>
      <c r="B34" s="117" t="str">
        <f t="shared" si="3"/>
        <v>H6</v>
      </c>
      <c r="C34" s="117" t="str">
        <f>Futures!H17</f>
        <v>obj_00248#0001</v>
      </c>
      <c r="D34" s="117" t="str">
        <f>SUBSTITUTE(SUBSTITUTE(_xll.qlRateHelperQuoteName(C34),"LastFixing","D"),"Libor","")</f>
        <v>AUDFUT3MH6_Quote</v>
      </c>
      <c r="E34" s="128">
        <f>_xll.qlRateHelperQuoteValue(C34,Trigger)</f>
        <v>96.954999999999998</v>
      </c>
      <c r="F34" s="118">
        <f>_xll.qlFuturesRateHelperConvexityAdjustment(C34,Trigger)</f>
        <v>0</v>
      </c>
      <c r="G34" s="62" t="b">
        <v>0</v>
      </c>
      <c r="H34" s="62">
        <v>60</v>
      </c>
      <c r="I34" s="62">
        <v>1</v>
      </c>
      <c r="J34" s="119">
        <f>_xll.qlRateHelperEarliestDate($C34,Trigger)</f>
        <v>42445</v>
      </c>
      <c r="K34" s="120">
        <f>_xll.qlRateHelperLatestDate($C34,Trigger)</f>
        <v>42537</v>
      </c>
    </row>
    <row r="35" spans="1:13" ht="11.25" customHeight="1" x14ac:dyDescent="0.25">
      <c r="A35" s="116" t="b">
        <v>1</v>
      </c>
      <c r="B35" s="117" t="str">
        <f t="shared" si="3"/>
        <v>M6</v>
      </c>
      <c r="C35" s="117" t="str">
        <f>Futures!H18</f>
        <v>obj_00238#0001</v>
      </c>
      <c r="D35" s="117" t="str">
        <f>SUBSTITUTE(SUBSTITUTE(_xll.qlRateHelperQuoteName(C35),"LastFixing","D"),"Libor","")</f>
        <v>AUDFUT3MM6_Quote</v>
      </c>
      <c r="E35" s="128">
        <f>_xll.qlRateHelperQuoteValue(C35,Trigger)</f>
        <v>96.85499999999999</v>
      </c>
      <c r="F35" s="118">
        <f>_xll.qlFuturesRateHelperConvexityAdjustment(C35,Trigger)</f>
        <v>0</v>
      </c>
      <c r="G35" s="62" t="b">
        <v>0</v>
      </c>
      <c r="H35" s="62">
        <v>60</v>
      </c>
      <c r="I35" s="62">
        <v>1</v>
      </c>
      <c r="J35" s="119">
        <f>_xll.qlRateHelperEarliestDate($C35,Trigger)</f>
        <v>42536</v>
      </c>
      <c r="K35" s="120">
        <f>_xll.qlRateHelperLatestDate($C35,Trigger)</f>
        <v>42628</v>
      </c>
    </row>
    <row r="36" spans="1:13" ht="11.25" customHeight="1" x14ac:dyDescent="0.25">
      <c r="A36" s="116" t="b">
        <v>1</v>
      </c>
      <c r="B36" s="117" t="str">
        <f t="shared" si="3"/>
        <v>U6</v>
      </c>
      <c r="C36" s="117" t="str">
        <f>Futures!H19</f>
        <v>obj_00252#0001</v>
      </c>
      <c r="D36" s="117" t="str">
        <f>SUBSTITUTE(SUBSTITUTE(_xll.qlRateHelperQuoteName(C36),"LastFixing","D"),"Libor","")</f>
        <v>AUDFUT3MU6_Quote</v>
      </c>
      <c r="E36" s="128" t="e">
        <f>_xll.qlRateHelperQuoteValue(C36,Trigger)</f>
        <v>#NUM!</v>
      </c>
      <c r="F36" s="118" t="e">
        <f>_xll.qlFuturesRateHelperConvexityAdjustment(C36,Trigger)</f>
        <v>#NUM!</v>
      </c>
      <c r="G36" s="62" t="b">
        <v>0</v>
      </c>
      <c r="H36" s="62">
        <v>60</v>
      </c>
      <c r="I36" s="62">
        <v>1</v>
      </c>
      <c r="J36" s="119">
        <f>_xll.qlRateHelperEarliestDate($C36,Trigger)</f>
        <v>42634</v>
      </c>
      <c r="K36" s="120">
        <f>_xll.qlRateHelperLatestDate($C36,Trigger)</f>
        <v>42725</v>
      </c>
    </row>
    <row r="37" spans="1:13" ht="11.25" customHeight="1" x14ac:dyDescent="0.25">
      <c r="A37" s="116" t="b">
        <v>1</v>
      </c>
      <c r="B37" s="117" t="str">
        <f t="shared" si="3"/>
        <v>Z6</v>
      </c>
      <c r="C37" s="117" t="str">
        <f>Futures!H20</f>
        <v>obj_00253#0001</v>
      </c>
      <c r="D37" s="117" t="str">
        <f>SUBSTITUTE(SUBSTITUTE(_xll.qlRateHelperQuoteName(C37),"LastFixing","D"),"Libor","")</f>
        <v>AUDFUT3MZ6_Quote</v>
      </c>
      <c r="E37" s="128" t="e">
        <f>_xll.qlRateHelperQuoteValue(C37,Trigger)</f>
        <v>#NUM!</v>
      </c>
      <c r="F37" s="118" t="e">
        <f>_xll.qlFuturesRateHelperConvexityAdjustment(C37,Trigger)</f>
        <v>#NUM!</v>
      </c>
      <c r="G37" s="62" t="b">
        <v>0</v>
      </c>
      <c r="H37" s="62">
        <v>30</v>
      </c>
      <c r="I37" s="62">
        <v>1</v>
      </c>
      <c r="J37" s="119">
        <f>_xll.qlRateHelperEarliestDate($C37,Trigger)</f>
        <v>42725</v>
      </c>
      <c r="K37" s="120">
        <f>_xll.qlRateHelperLatestDate($C37,Trigger)</f>
        <v>42815</v>
      </c>
    </row>
    <row r="38" spans="1:13" ht="11.25" customHeight="1" x14ac:dyDescent="0.25">
      <c r="A38" s="116" t="b">
        <v>1</v>
      </c>
      <c r="B38" s="117" t="str">
        <f t="shared" si="3"/>
        <v>H7</v>
      </c>
      <c r="C38" s="117" t="str">
        <f>Futures!H21</f>
        <v>obj_00256#0001</v>
      </c>
      <c r="D38" s="117" t="str">
        <f>SUBSTITUTE(SUBSTITUTE(_xll.qlRateHelperQuoteName(C38),"LastFixing","D"),"Libor","")</f>
        <v>AUDFUT3MH7_Quote</v>
      </c>
      <c r="E38" s="128" t="e">
        <f>_xll.qlRateHelperQuoteValue(C38,Trigger)</f>
        <v>#NUM!</v>
      </c>
      <c r="F38" s="118" t="e">
        <f>_xll.qlFuturesRateHelperConvexityAdjustment(C38,Trigger)</f>
        <v>#NUM!</v>
      </c>
      <c r="G38" s="62" t="b">
        <v>0</v>
      </c>
      <c r="H38" s="62">
        <v>30</v>
      </c>
      <c r="I38" s="62">
        <v>1</v>
      </c>
      <c r="J38" s="119">
        <f>_xll.qlRateHelperEarliestDate($C38,Trigger)</f>
        <v>42809</v>
      </c>
      <c r="K38" s="120">
        <f>_xll.qlRateHelperLatestDate($C38,Trigger)</f>
        <v>42901</v>
      </c>
    </row>
    <row r="39" spans="1:13" ht="11.25" customHeight="1" x14ac:dyDescent="0.25">
      <c r="A39" s="116" t="b">
        <v>1</v>
      </c>
      <c r="B39" s="117" t="str">
        <f t="shared" si="3"/>
        <v>M7</v>
      </c>
      <c r="C39" s="117" t="str">
        <f>Futures!H22</f>
        <v>obj_00262#0001</v>
      </c>
      <c r="D39" s="117" t="str">
        <f>SUBSTITUTE(SUBSTITUTE(_xll.qlRateHelperQuoteName(C39),"LastFixing","D"),"Libor","")</f>
        <v>AUDFUT3MM7_Quote</v>
      </c>
      <c r="E39" s="128" t="e">
        <f>_xll.qlRateHelperQuoteValue(C39,Trigger)</f>
        <v>#NUM!</v>
      </c>
      <c r="F39" s="118" t="e">
        <f>_xll.qlFuturesRateHelperConvexityAdjustment(C39,Trigger)</f>
        <v>#NUM!</v>
      </c>
      <c r="G39" s="62" t="b">
        <v>0</v>
      </c>
      <c r="H39" s="62">
        <v>30</v>
      </c>
      <c r="I39" s="62">
        <v>1</v>
      </c>
      <c r="J39" s="119">
        <f>_xll.qlRateHelperEarliestDate($C39,Trigger)</f>
        <v>42907</v>
      </c>
      <c r="K39" s="120">
        <f>_xll.qlRateHelperLatestDate($C39,Trigger)</f>
        <v>42999</v>
      </c>
    </row>
    <row r="40" spans="1:13" ht="11.25" customHeight="1" x14ac:dyDescent="0.25">
      <c r="A40" s="116" t="b">
        <v>1</v>
      </c>
      <c r="B40" s="117" t="str">
        <f t="shared" si="3"/>
        <v>U7</v>
      </c>
      <c r="C40" s="117" t="str">
        <f>Futures!H23</f>
        <v>obj_00236#0001</v>
      </c>
      <c r="D40" s="117" t="str">
        <f>SUBSTITUTE(SUBSTITUTE(_xll.qlRateHelperQuoteName(C40),"LastFixing","D"),"Libor","")</f>
        <v>AUDFUT3MU7_Quote</v>
      </c>
      <c r="E40" s="128" t="e">
        <f>_xll.qlRateHelperQuoteValue(C40,Trigger)</f>
        <v>#NUM!</v>
      </c>
      <c r="F40" s="118" t="e">
        <f>_xll.qlFuturesRateHelperConvexityAdjustment(C40,Trigger)</f>
        <v>#NUM!</v>
      </c>
      <c r="G40" s="62" t="b">
        <v>0</v>
      </c>
      <c r="H40" s="62">
        <v>30</v>
      </c>
      <c r="I40" s="62">
        <v>1</v>
      </c>
      <c r="J40" s="119">
        <f>_xll.qlRateHelperEarliestDate($C40,Trigger)</f>
        <v>42998</v>
      </c>
      <c r="K40" s="120">
        <f>_xll.qlRateHelperLatestDate($C40,Trigger)</f>
        <v>43089</v>
      </c>
    </row>
    <row r="41" spans="1:13" ht="11.25" customHeight="1" x14ac:dyDescent="0.25">
      <c r="A41" s="116" t="b">
        <v>1</v>
      </c>
      <c r="B41" s="117" t="str">
        <f t="shared" si="3"/>
        <v>Z7</v>
      </c>
      <c r="C41" s="117" t="str">
        <f>Futures!H24</f>
        <v>obj_0023f#0001</v>
      </c>
      <c r="D41" s="117" t="str">
        <f>SUBSTITUTE(SUBSTITUTE(_xll.qlRateHelperQuoteName(C41),"LastFixing","D"),"Libor","")</f>
        <v>AUDFUT3MZ7_Quote</v>
      </c>
      <c r="E41" s="128" t="e">
        <f>_xll.qlRateHelperQuoteValue(C41,Trigger)</f>
        <v>#NUM!</v>
      </c>
      <c r="F41" s="118" t="e">
        <f>_xll.qlFuturesRateHelperConvexityAdjustment(C41,Trigger)</f>
        <v>#NUM!</v>
      </c>
      <c r="G41" s="62" t="b">
        <v>0</v>
      </c>
      <c r="H41" s="62">
        <v>30</v>
      </c>
      <c r="I41" s="62">
        <v>1</v>
      </c>
      <c r="J41" s="119">
        <f>_xll.qlRateHelperEarliestDate($C41,Trigger)</f>
        <v>43089</v>
      </c>
      <c r="K41" s="120">
        <f>_xll.qlRateHelperLatestDate($C41,Trigger)</f>
        <v>43179</v>
      </c>
      <c r="L41" s="129"/>
    </row>
    <row r="42" spans="1:13" ht="11.25" customHeight="1" x14ac:dyDescent="0.25">
      <c r="A42" s="116" t="b">
        <v>1</v>
      </c>
      <c r="B42" s="117" t="str">
        <f t="shared" si="3"/>
        <v>H8</v>
      </c>
      <c r="C42" s="117" t="str">
        <f>Futures!H25</f>
        <v>obj_0025c#0001</v>
      </c>
      <c r="D42" s="117" t="str">
        <f>SUBSTITUTE(SUBSTITUTE(_xll.qlRateHelperQuoteName(C42),"LastFixing","D"),"Libor","")</f>
        <v>AUDFUT3MH8_Quote</v>
      </c>
      <c r="E42" s="128" t="e">
        <f>_xll.qlRateHelperQuoteValue(C42,Trigger)</f>
        <v>#NUM!</v>
      </c>
      <c r="F42" s="118" t="e">
        <f>_xll.qlFuturesRateHelperConvexityAdjustment(C42,Trigger)</f>
        <v>#NUM!</v>
      </c>
      <c r="G42" s="62" t="b">
        <v>0</v>
      </c>
      <c r="H42" s="62">
        <v>30</v>
      </c>
      <c r="I42" s="62">
        <v>1</v>
      </c>
      <c r="J42" s="119">
        <f>_xll.qlRateHelperEarliestDate($C42,Trigger)</f>
        <v>43180</v>
      </c>
      <c r="K42" s="120">
        <f>_xll.qlRateHelperLatestDate($C42,Trigger)</f>
        <v>43272</v>
      </c>
      <c r="M42" s="135"/>
    </row>
    <row r="43" spans="1:13" ht="11.25" customHeight="1" x14ac:dyDescent="0.25">
      <c r="A43" s="116" t="b">
        <v>1</v>
      </c>
      <c r="B43" s="117" t="str">
        <f t="shared" si="3"/>
        <v>M8</v>
      </c>
      <c r="C43" s="117" t="str">
        <f>Futures!H26</f>
        <v>obj_0024c#0001</v>
      </c>
      <c r="D43" s="117" t="str">
        <f>SUBSTITUTE(SUBSTITUTE(_xll.qlRateHelperQuoteName(C43),"LastFixing","D"),"Libor","")</f>
        <v>AUDFUT3MM8_Quote</v>
      </c>
      <c r="E43" s="128" t="e">
        <f>_xll.qlRateHelperQuoteValue(C43,Trigger)</f>
        <v>#NUM!</v>
      </c>
      <c r="F43" s="118" t="e">
        <f>_xll.qlFuturesRateHelperConvexityAdjustment(C43,Trigger)</f>
        <v>#NUM!</v>
      </c>
      <c r="G43" s="62" t="b">
        <v>0</v>
      </c>
      <c r="H43" s="62">
        <v>30</v>
      </c>
      <c r="I43" s="62">
        <v>1</v>
      </c>
      <c r="J43" s="119">
        <f>_xll.qlRateHelperEarliestDate($C43,Trigger)</f>
        <v>43271</v>
      </c>
      <c r="K43" s="120">
        <f>_xll.qlRateHelperLatestDate($C43,Trigger)</f>
        <v>43363</v>
      </c>
      <c r="M43" s="135"/>
    </row>
    <row r="44" spans="1:13" ht="11.25" customHeight="1" x14ac:dyDescent="0.25">
      <c r="A44" s="116" t="b">
        <v>1</v>
      </c>
      <c r="B44" s="117" t="str">
        <f t="shared" si="3"/>
        <v>U8</v>
      </c>
      <c r="C44" s="117" t="str">
        <f>Futures!H27</f>
        <v>obj_00245#0001</v>
      </c>
      <c r="D44" s="117" t="str">
        <f>SUBSTITUTE(SUBSTITUTE(_xll.qlRateHelperQuoteName(C44),"LastFixing","D"),"Libor","")</f>
        <v>AUDFUT3MU8_Quote</v>
      </c>
      <c r="E44" s="128" t="e">
        <f>_xll.qlRateHelperQuoteValue(C44,Trigger)</f>
        <v>#NUM!</v>
      </c>
      <c r="F44" s="118" t="e">
        <f>_xll.qlFuturesRateHelperConvexityAdjustment(C44,Trigger)</f>
        <v>#NUM!</v>
      </c>
      <c r="G44" s="62" t="b">
        <v>0</v>
      </c>
      <c r="H44" s="62">
        <v>30</v>
      </c>
      <c r="I44" s="62">
        <v>1</v>
      </c>
      <c r="J44" s="119">
        <f>_xll.qlRateHelperEarliestDate($C44,Trigger)</f>
        <v>43362</v>
      </c>
      <c r="K44" s="120">
        <f>_xll.qlRateHelperLatestDate($C44,Trigger)</f>
        <v>43453</v>
      </c>
      <c r="M44" s="135"/>
    </row>
    <row r="45" spans="1:13" ht="11.25" customHeight="1" x14ac:dyDescent="0.25">
      <c r="A45" s="116" t="b">
        <v>1</v>
      </c>
      <c r="B45" s="117" t="str">
        <f t="shared" si="3"/>
        <v>Z8</v>
      </c>
      <c r="C45" s="117" t="str">
        <f>Futures!H28</f>
        <v>obj_00254#0001</v>
      </c>
      <c r="D45" s="117" t="str">
        <f>SUBSTITUTE(SUBSTITUTE(_xll.qlRateHelperQuoteName(C45),"LastFixing","D"),"Libor","")</f>
        <v>AUDFUT3MZ8_Quote</v>
      </c>
      <c r="E45" s="128" t="e">
        <f>_xll.qlRateHelperQuoteValue(C45,Trigger)</f>
        <v>#NUM!</v>
      </c>
      <c r="F45" s="118" t="e">
        <f>_xll.qlFuturesRateHelperConvexityAdjustment(C45,Trigger)</f>
        <v>#NUM!</v>
      </c>
      <c r="G45" s="62" t="b">
        <v>0</v>
      </c>
      <c r="H45" s="62">
        <v>30</v>
      </c>
      <c r="I45" s="62">
        <v>1</v>
      </c>
      <c r="J45" s="119">
        <f>_xll.qlRateHelperEarliestDate($C45,Trigger)</f>
        <v>43453</v>
      </c>
      <c r="K45" s="120">
        <f>_xll.qlRateHelperLatestDate($C45,Trigger)</f>
        <v>43543</v>
      </c>
      <c r="M45" s="135"/>
    </row>
    <row r="46" spans="1:13" ht="11.25" customHeight="1" x14ac:dyDescent="0.25">
      <c r="A46" s="116" t="b">
        <v>1</v>
      </c>
      <c r="B46" s="117" t="str">
        <f t="shared" si="3"/>
        <v>H9</v>
      </c>
      <c r="C46" s="117" t="str">
        <f>Futures!H29</f>
        <v>obj_0024b#0001</v>
      </c>
      <c r="D46" s="117" t="str">
        <f>SUBSTITUTE(SUBSTITUTE(_xll.qlRateHelperQuoteName(C46),"LastFixing","D"),"Libor","")</f>
        <v>AUDFUT3MH9_Quote</v>
      </c>
      <c r="E46" s="128" t="e">
        <f>_xll.qlRateHelperQuoteValue(C46,Trigger)</f>
        <v>#NUM!</v>
      </c>
      <c r="F46" s="118" t="e">
        <f>_xll.qlFuturesRateHelperConvexityAdjustment(C46,Trigger)</f>
        <v>#NUM!</v>
      </c>
      <c r="G46" s="62" t="b">
        <v>0</v>
      </c>
      <c r="H46" s="62">
        <v>30</v>
      </c>
      <c r="I46" s="62">
        <v>1</v>
      </c>
      <c r="J46" s="119">
        <f>_xll.qlRateHelperEarliestDate($C46,Trigger)</f>
        <v>43544</v>
      </c>
      <c r="K46" s="120">
        <f>_xll.qlRateHelperLatestDate($C46,Trigger)</f>
        <v>43636</v>
      </c>
      <c r="M46" s="135"/>
    </row>
    <row r="47" spans="1:13" ht="11.25" customHeight="1" x14ac:dyDescent="0.25">
      <c r="A47" s="116" t="b">
        <v>1</v>
      </c>
      <c r="B47" s="117" t="str">
        <f t="shared" si="3"/>
        <v>M9</v>
      </c>
      <c r="C47" s="117" t="str">
        <f>Futures!H30</f>
        <v>obj_00242#0001</v>
      </c>
      <c r="D47" s="117" t="str">
        <f>SUBSTITUTE(SUBSTITUTE(_xll.qlRateHelperQuoteName(C47),"LastFixing","D"),"Libor","")</f>
        <v>AUDFUT3MM9_Quote</v>
      </c>
      <c r="E47" s="128" t="e">
        <f>_xll.qlRateHelperQuoteValue(C47,Trigger)</f>
        <v>#NUM!</v>
      </c>
      <c r="F47" s="118" t="e">
        <f>_xll.qlFuturesRateHelperConvexityAdjustment(C47,Trigger)</f>
        <v>#NUM!</v>
      </c>
      <c r="G47" s="62" t="b">
        <v>0</v>
      </c>
      <c r="H47" s="62">
        <v>30</v>
      </c>
      <c r="I47" s="62">
        <v>1</v>
      </c>
      <c r="J47" s="119">
        <f>_xll.qlRateHelperEarliestDate($C47,Trigger)</f>
        <v>43635</v>
      </c>
      <c r="K47" s="120">
        <f>_xll.qlRateHelperLatestDate($C47,Trigger)</f>
        <v>43727</v>
      </c>
      <c r="M47" s="135"/>
    </row>
    <row r="48" spans="1:13" ht="11.25" customHeight="1" x14ac:dyDescent="0.25">
      <c r="A48" s="116" t="b">
        <v>1</v>
      </c>
      <c r="B48" s="117" t="str">
        <f t="shared" si="3"/>
        <v>U9</v>
      </c>
      <c r="C48" s="117" t="str">
        <f>Futures!H31</f>
        <v>obj_00260#0001</v>
      </c>
      <c r="D48" s="117" t="str">
        <f>SUBSTITUTE(SUBSTITUTE(_xll.qlRateHelperQuoteName(C48),"LastFixing","D"),"Libor","")</f>
        <v>AUDFUT3MU9_Quote</v>
      </c>
      <c r="E48" s="128" t="e">
        <f>_xll.qlRateHelperQuoteValue(C48,Trigger)</f>
        <v>#NUM!</v>
      </c>
      <c r="F48" s="118" t="e">
        <f>_xll.qlFuturesRateHelperConvexityAdjustment(C48,Trigger)</f>
        <v>#NUM!</v>
      </c>
      <c r="G48" s="62" t="b">
        <v>0</v>
      </c>
      <c r="H48" s="62">
        <v>30</v>
      </c>
      <c r="I48" s="62">
        <v>1</v>
      </c>
      <c r="J48" s="119">
        <f>_xll.qlRateHelperEarliestDate($C48,Trigger)</f>
        <v>43726</v>
      </c>
      <c r="K48" s="120">
        <f>_xll.qlRateHelperLatestDate($C48,Trigger)</f>
        <v>43817</v>
      </c>
      <c r="M48" s="135"/>
    </row>
    <row r="49" spans="1:13" ht="11.25" customHeight="1" x14ac:dyDescent="0.25">
      <c r="A49" s="116" t="b">
        <v>1</v>
      </c>
      <c r="B49" s="117" t="str">
        <f t="shared" si="3"/>
        <v>Z9</v>
      </c>
      <c r="C49" s="117" t="str">
        <f>Futures!H32</f>
        <v>obj_00250#0001</v>
      </c>
      <c r="D49" s="117" t="str">
        <f>SUBSTITUTE(SUBSTITUTE(_xll.qlRateHelperQuoteName(C49),"LastFixing","D"),"Libor","")</f>
        <v>AUDFUT3MZ9_Quote</v>
      </c>
      <c r="E49" s="128" t="e">
        <f>_xll.qlRateHelperQuoteValue(C49,Trigger)</f>
        <v>#NUM!</v>
      </c>
      <c r="F49" s="118" t="e">
        <f>_xll.qlFuturesRateHelperConvexityAdjustment(C49,Trigger)</f>
        <v>#NUM!</v>
      </c>
      <c r="G49" s="62" t="b">
        <v>0</v>
      </c>
      <c r="H49" s="62">
        <v>30</v>
      </c>
      <c r="I49" s="62">
        <v>1</v>
      </c>
      <c r="J49" s="119">
        <f>_xll.qlRateHelperEarliestDate($C49,Trigger)</f>
        <v>43817</v>
      </c>
      <c r="K49" s="120">
        <f>_xll.qlRateHelperLatestDate($C49,Trigger)</f>
        <v>43908</v>
      </c>
      <c r="M49" s="135"/>
    </row>
    <row r="50" spans="1:13" ht="11.25" customHeight="1" x14ac:dyDescent="0.25">
      <c r="A50" s="116" t="b">
        <v>1</v>
      </c>
      <c r="B50" s="117" t="str">
        <f t="shared" si="3"/>
        <v>H0</v>
      </c>
      <c r="C50" s="117" t="str">
        <f>Futures!H33</f>
        <v>obj_00264#0001</v>
      </c>
      <c r="D50" s="117" t="str">
        <f>SUBSTITUTE(SUBSTITUTE(_xll.qlRateHelperQuoteName(C50),"LastFixing","D"),"Libor","")</f>
        <v>AUDFUT3MH0_Quote</v>
      </c>
      <c r="E50" s="128" t="e">
        <f>_xll.qlRateHelperQuoteValue(C50,Trigger)</f>
        <v>#NUM!</v>
      </c>
      <c r="F50" s="118" t="e">
        <f>_xll.qlFuturesRateHelperConvexityAdjustment(C50,Trigger)</f>
        <v>#NUM!</v>
      </c>
      <c r="G50" s="62" t="b">
        <v>0</v>
      </c>
      <c r="H50" s="62">
        <v>30</v>
      </c>
      <c r="I50" s="62">
        <v>1</v>
      </c>
      <c r="J50" s="119">
        <f>_xll.qlRateHelperEarliestDate($C50,Trigger)</f>
        <v>43908</v>
      </c>
      <c r="K50" s="120">
        <f>_xll.qlRateHelperLatestDate($C50,Trigger)</f>
        <v>44000</v>
      </c>
      <c r="M50" s="135"/>
    </row>
    <row r="51" spans="1:13" ht="11.25" customHeight="1" x14ac:dyDescent="0.25">
      <c r="A51" s="116" t="b">
        <v>1</v>
      </c>
      <c r="B51" s="117" t="str">
        <f t="shared" si="3"/>
        <v>M0</v>
      </c>
      <c r="C51" s="117" t="str">
        <f>Futures!H34</f>
        <v>obj_00243#0001</v>
      </c>
      <c r="D51" s="117" t="str">
        <f>SUBSTITUTE(SUBSTITUTE(_xll.qlRateHelperQuoteName(C51),"LastFixing","D"),"Libor","")</f>
        <v>AUDFUT3MM0_Quote</v>
      </c>
      <c r="E51" s="128" t="e">
        <f>_xll.qlRateHelperQuoteValue(C51,Trigger)</f>
        <v>#NUM!</v>
      </c>
      <c r="F51" s="118" t="e">
        <f>_xll.qlFuturesRateHelperConvexityAdjustment(C51,Trigger)</f>
        <v>#NUM!</v>
      </c>
      <c r="G51" s="62" t="b">
        <v>0</v>
      </c>
      <c r="H51" s="62">
        <v>30</v>
      </c>
      <c r="I51" s="62">
        <v>1</v>
      </c>
      <c r="J51" s="119">
        <f>_xll.qlRateHelperEarliestDate($C51,Trigger)</f>
        <v>43999</v>
      </c>
      <c r="K51" s="120">
        <f>_xll.qlRateHelperLatestDate($C51,Trigger)</f>
        <v>44091</v>
      </c>
      <c r="M51" s="135"/>
    </row>
    <row r="52" spans="1:13" ht="11.25" customHeight="1" x14ac:dyDescent="0.25">
      <c r="A52" s="116" t="b">
        <v>1</v>
      </c>
      <c r="B52" s="117" t="str">
        <f t="shared" si="3"/>
        <v>U0</v>
      </c>
      <c r="C52" s="117" t="str">
        <f>Futures!H35</f>
        <v>obj_0024a#0001</v>
      </c>
      <c r="D52" s="117" t="str">
        <f>SUBSTITUTE(SUBSTITUTE(_xll.qlRateHelperQuoteName(C52),"LastFixing","D"),"Libor","")</f>
        <v>AUDFUT3MU0_Quote</v>
      </c>
      <c r="E52" s="128" t="e">
        <f>_xll.qlRateHelperQuoteValue(C52,Trigger)</f>
        <v>#NUM!</v>
      </c>
      <c r="F52" s="118" t="e">
        <f>_xll.qlFuturesRateHelperConvexityAdjustment(C52,Trigger)</f>
        <v>#NUM!</v>
      </c>
      <c r="G52" s="62" t="b">
        <v>0</v>
      </c>
      <c r="H52" s="62">
        <v>30</v>
      </c>
      <c r="I52" s="62">
        <v>1</v>
      </c>
      <c r="J52" s="119">
        <f>_xll.qlRateHelperEarliestDate($C52,Trigger)</f>
        <v>44090</v>
      </c>
      <c r="K52" s="120">
        <f>_xll.qlRateHelperLatestDate($C52,Trigger)</f>
        <v>44181</v>
      </c>
      <c r="M52" s="135"/>
    </row>
    <row r="53" spans="1:13" ht="11.25" customHeight="1" x14ac:dyDescent="0.25">
      <c r="A53" s="116" t="b">
        <v>1</v>
      </c>
      <c r="B53" s="117" t="str">
        <f t="shared" si="3"/>
        <v>Z0</v>
      </c>
      <c r="C53" s="117" t="str">
        <f>Futures!H36</f>
        <v>obj_00237#0001</v>
      </c>
      <c r="D53" s="117" t="str">
        <f>SUBSTITUTE(SUBSTITUTE(_xll.qlRateHelperQuoteName(C53),"LastFixing","D"),"Libor","")</f>
        <v>AUDFUT3MZ0_Quote</v>
      </c>
      <c r="E53" s="128" t="e">
        <f>_xll.qlRateHelperQuoteValue(C53,Trigger)</f>
        <v>#NUM!</v>
      </c>
      <c r="F53" s="118" t="e">
        <f>_xll.qlFuturesRateHelperConvexityAdjustment(C53,Trigger)</f>
        <v>#NUM!</v>
      </c>
      <c r="G53" s="62" t="b">
        <v>0</v>
      </c>
      <c r="H53" s="62">
        <v>30</v>
      </c>
      <c r="I53" s="62">
        <v>1</v>
      </c>
      <c r="J53" s="119">
        <f>_xll.qlRateHelperEarliestDate($C53,Trigger)</f>
        <v>44181</v>
      </c>
      <c r="K53" s="120">
        <f>_xll.qlRateHelperLatestDate($C53,Trigger)</f>
        <v>44271</v>
      </c>
      <c r="M53" s="135"/>
    </row>
    <row r="54" spans="1:13" ht="11.25" customHeight="1" x14ac:dyDescent="0.25">
      <c r="A54" s="116" t="b">
        <v>1</v>
      </c>
      <c r="B54" s="117" t="str">
        <f t="shared" si="3"/>
        <v>H1</v>
      </c>
      <c r="C54" s="117" t="str">
        <f>Futures!H37</f>
        <v>obj_0023a#0001</v>
      </c>
      <c r="D54" s="117" t="str">
        <f>SUBSTITUTE(SUBSTITUTE(_xll.qlRateHelperQuoteName(C54),"LastFixing","D"),"Libor","")</f>
        <v>AUDFUT3MH1_Quote</v>
      </c>
      <c r="E54" s="128" t="e">
        <f>_xll.qlRateHelperQuoteValue(C54,Trigger)</f>
        <v>#NUM!</v>
      </c>
      <c r="F54" s="118" t="e">
        <f>_xll.qlFuturesRateHelperConvexityAdjustment(C54,Trigger)</f>
        <v>#NUM!</v>
      </c>
      <c r="G54" s="62" t="b">
        <v>0</v>
      </c>
      <c r="H54" s="62">
        <v>30</v>
      </c>
      <c r="I54" s="62">
        <v>1</v>
      </c>
      <c r="J54" s="119">
        <f>_xll.qlRateHelperEarliestDate($C54,Trigger)</f>
        <v>44272</v>
      </c>
      <c r="K54" s="120">
        <f>_xll.qlRateHelperLatestDate($C54,Trigger)</f>
        <v>44364</v>
      </c>
      <c r="M54" s="135"/>
    </row>
    <row r="55" spans="1:13" ht="11.25" customHeight="1" x14ac:dyDescent="0.25">
      <c r="A55" s="116" t="b">
        <v>1</v>
      </c>
      <c r="B55" s="117" t="str">
        <f t="shared" si="3"/>
        <v>M1</v>
      </c>
      <c r="C55" s="117" t="str">
        <f>Futures!H38</f>
        <v>obj_0025e#0001</v>
      </c>
      <c r="D55" s="117" t="str">
        <f>SUBSTITUTE(SUBSTITUTE(_xll.qlRateHelperQuoteName(C55),"LastFixing","D"),"Libor","")</f>
        <v>AUDFUT3MM1_Quote</v>
      </c>
      <c r="E55" s="128" t="e">
        <f>_xll.qlRateHelperQuoteValue(C55,Trigger)</f>
        <v>#NUM!</v>
      </c>
      <c r="F55" s="118" t="e">
        <f>_xll.qlFuturesRateHelperConvexityAdjustment(C55,Trigger)</f>
        <v>#NUM!</v>
      </c>
      <c r="G55" s="62" t="b">
        <v>0</v>
      </c>
      <c r="H55" s="62">
        <v>30</v>
      </c>
      <c r="I55" s="62">
        <v>1</v>
      </c>
      <c r="J55" s="119">
        <f>_xll.qlRateHelperEarliestDate($C55,Trigger)</f>
        <v>44363</v>
      </c>
      <c r="K55" s="120">
        <f>_xll.qlRateHelperLatestDate($C55,Trigger)</f>
        <v>44455</v>
      </c>
      <c r="M55" s="135"/>
    </row>
    <row r="56" spans="1:13" ht="11.25" customHeight="1" x14ac:dyDescent="0.25">
      <c r="A56" s="116" t="b">
        <v>1</v>
      </c>
      <c r="B56" s="117" t="str">
        <f t="shared" si="3"/>
        <v>U1</v>
      </c>
      <c r="C56" s="117" t="str">
        <f>Futures!H39</f>
        <v>obj_00261#0001</v>
      </c>
      <c r="D56" s="117" t="str">
        <f>SUBSTITUTE(SUBSTITUTE(_xll.qlRateHelperQuoteName(C56),"LastFixing","D"),"Libor","")</f>
        <v>AUDFUT3MU1_Quote</v>
      </c>
      <c r="E56" s="128" t="e">
        <f>_xll.qlRateHelperQuoteValue(C56,Trigger)</f>
        <v>#NUM!</v>
      </c>
      <c r="F56" s="118" t="e">
        <f>_xll.qlFuturesRateHelperConvexityAdjustment(C56,Trigger)</f>
        <v>#NUM!</v>
      </c>
      <c r="G56" s="62" t="b">
        <v>0</v>
      </c>
      <c r="H56" s="62">
        <v>30</v>
      </c>
      <c r="I56" s="62">
        <v>1</v>
      </c>
      <c r="J56" s="119">
        <f>_xll.qlRateHelperEarliestDate($C56,Trigger)</f>
        <v>44454</v>
      </c>
      <c r="K56" s="120">
        <f>_xll.qlRateHelperLatestDate($C56,Trigger)</f>
        <v>44545</v>
      </c>
      <c r="M56" s="135"/>
    </row>
    <row r="57" spans="1:13" ht="11.25" customHeight="1" x14ac:dyDescent="0.25">
      <c r="A57" s="116" t="b">
        <v>1</v>
      </c>
      <c r="B57" s="117" t="str">
        <f t="shared" si="3"/>
        <v>Z1</v>
      </c>
      <c r="C57" s="117" t="str">
        <f>Futures!H40</f>
        <v>obj_0024e#0001</v>
      </c>
      <c r="D57" s="117" t="str">
        <f>SUBSTITUTE(SUBSTITUTE(_xll.qlRateHelperQuoteName(C57),"LastFixing","D"),"Libor","")</f>
        <v>AUDFUT3MZ1_Quote</v>
      </c>
      <c r="E57" s="128" t="e">
        <f>_xll.qlRateHelperQuoteValue(C57,Trigger)</f>
        <v>#NUM!</v>
      </c>
      <c r="F57" s="118" t="e">
        <f>_xll.qlFuturesRateHelperConvexityAdjustment(C57,Trigger)</f>
        <v>#NUM!</v>
      </c>
      <c r="G57" s="62" t="b">
        <v>0</v>
      </c>
      <c r="H57" s="62">
        <v>30</v>
      </c>
      <c r="I57" s="62">
        <v>1</v>
      </c>
      <c r="J57" s="119">
        <f>_xll.qlRateHelperEarliestDate($C57,Trigger)</f>
        <v>44545</v>
      </c>
      <c r="K57" s="120">
        <f>_xll.qlRateHelperLatestDate($C57,Trigger)</f>
        <v>44635</v>
      </c>
      <c r="M57" s="135"/>
    </row>
    <row r="58" spans="1:13" ht="11.25" customHeight="1" x14ac:dyDescent="0.25">
      <c r="A58" s="116" t="b">
        <v>1</v>
      </c>
      <c r="B58" s="117" t="str">
        <f t="shared" si="3"/>
        <v>H2</v>
      </c>
      <c r="C58" s="117" t="str">
        <f>Futures!H41</f>
        <v>obj_0025d#0001</v>
      </c>
      <c r="D58" s="117" t="str">
        <f>SUBSTITUTE(SUBSTITUTE(_xll.qlRateHelperQuoteName(C58),"LastFixing","D"),"Libor","")</f>
        <v>AUDFUT3MH2_Quote</v>
      </c>
      <c r="E58" s="128" t="e">
        <f>_xll.qlRateHelperQuoteValue(C58,Trigger)</f>
        <v>#NUM!</v>
      </c>
      <c r="F58" s="118" t="e">
        <f>_xll.qlFuturesRateHelperConvexityAdjustment(C58,Trigger)</f>
        <v>#NUM!</v>
      </c>
      <c r="G58" s="62" t="b">
        <v>0</v>
      </c>
      <c r="H58" s="62">
        <v>30</v>
      </c>
      <c r="I58" s="62">
        <v>1</v>
      </c>
      <c r="J58" s="119">
        <f>_xll.qlRateHelperEarliestDate($C58,Trigger)</f>
        <v>44636</v>
      </c>
      <c r="K58" s="120">
        <f>_xll.qlRateHelperLatestDate($C58,Trigger)</f>
        <v>44728</v>
      </c>
      <c r="M58" s="135"/>
    </row>
    <row r="59" spans="1:13" ht="11.25" customHeight="1" x14ac:dyDescent="0.25">
      <c r="A59" s="116" t="b">
        <v>1</v>
      </c>
      <c r="B59" s="117" t="str">
        <f t="shared" si="3"/>
        <v>M2</v>
      </c>
      <c r="C59" s="117" t="str">
        <f>Futures!H42</f>
        <v>obj_0024d#0001</v>
      </c>
      <c r="D59" s="117" t="str">
        <f>SUBSTITUTE(SUBSTITUTE(_xll.qlRateHelperQuoteName(C59),"LastFixing","D"),"Libor","")</f>
        <v>AUDFUT3MM2_Quote</v>
      </c>
      <c r="E59" s="128" t="e">
        <f>_xll.qlRateHelperQuoteValue(C59,Trigger)</f>
        <v>#NUM!</v>
      </c>
      <c r="F59" s="118" t="e">
        <f>_xll.qlFuturesRateHelperConvexityAdjustment(C59,Trigger)</f>
        <v>#NUM!</v>
      </c>
      <c r="G59" s="62" t="b">
        <v>0</v>
      </c>
      <c r="H59" s="62">
        <v>30</v>
      </c>
      <c r="I59" s="62">
        <v>1</v>
      </c>
      <c r="J59" s="119">
        <f>_xll.qlRateHelperEarliestDate($C59,Trigger)</f>
        <v>44727</v>
      </c>
      <c r="K59" s="120">
        <f>_xll.qlRateHelperLatestDate($C59,Trigger)</f>
        <v>44819</v>
      </c>
      <c r="M59" s="135"/>
    </row>
    <row r="60" spans="1:13" ht="11.25" customHeight="1" x14ac:dyDescent="0.25">
      <c r="A60" s="116" t="b">
        <v>1</v>
      </c>
      <c r="B60" s="117" t="str">
        <f t="shared" si="3"/>
        <v>U2</v>
      </c>
      <c r="C60" s="117" t="str">
        <f>Futures!H43</f>
        <v>obj_00259#0001</v>
      </c>
      <c r="D60" s="117" t="str">
        <f>SUBSTITUTE(SUBSTITUTE(_xll.qlRateHelperQuoteName(C60),"LastFixing","D"),"Libor","")</f>
        <v>AUDFUT3MU2_Quote</v>
      </c>
      <c r="E60" s="128" t="e">
        <f>_xll.qlRateHelperQuoteValue(C60,Trigger)</f>
        <v>#NUM!</v>
      </c>
      <c r="F60" s="118" t="e">
        <f>_xll.qlFuturesRateHelperConvexityAdjustment(C60,Trigger)</f>
        <v>#NUM!</v>
      </c>
      <c r="G60" s="62" t="b">
        <v>0</v>
      </c>
      <c r="H60" s="62">
        <v>30</v>
      </c>
      <c r="I60" s="62">
        <v>1</v>
      </c>
      <c r="J60" s="119">
        <f>_xll.qlRateHelperEarliestDate($C60,Trigger)</f>
        <v>44825</v>
      </c>
      <c r="K60" s="120">
        <f>_xll.qlRateHelperLatestDate($C60,Trigger)</f>
        <v>44916</v>
      </c>
      <c r="M60" s="135"/>
    </row>
    <row r="61" spans="1:13" ht="11.25" customHeight="1" x14ac:dyDescent="0.25">
      <c r="A61" s="121" t="b">
        <v>1</v>
      </c>
      <c r="B61" s="122" t="str">
        <f t="shared" si="3"/>
        <v>Z2</v>
      </c>
      <c r="C61" s="122" t="str">
        <f>Futures!H44</f>
        <v>obj_0025b#0001</v>
      </c>
      <c r="D61" s="122" t="str">
        <f>SUBSTITUTE(SUBSTITUTE(_xll.qlRateHelperQuoteName(C61),"LastFixing","D"),"Libor","")</f>
        <v>AUDFUT3MZ2_Quote</v>
      </c>
      <c r="E61" s="128" t="e">
        <f>_xll.qlRateHelperQuoteValue(C61,Trigger)</f>
        <v>#NUM!</v>
      </c>
      <c r="F61" s="118" t="e">
        <f>_xll.qlFuturesRateHelperConvexityAdjustment(C61,Trigger)</f>
        <v>#NUM!</v>
      </c>
      <c r="G61" s="62" t="b">
        <v>0</v>
      </c>
      <c r="H61" s="62">
        <v>30</v>
      </c>
      <c r="I61" s="62">
        <v>1</v>
      </c>
      <c r="J61" s="119">
        <f>_xll.qlRateHelperEarliestDate($C61,Trigger)</f>
        <v>44916</v>
      </c>
      <c r="K61" s="120">
        <f>_xll.qlRateHelperLatestDate($C61,Trigger)</f>
        <v>45006</v>
      </c>
      <c r="M61" s="135"/>
    </row>
    <row r="62" spans="1:13" ht="11.25" customHeight="1" x14ac:dyDescent="0.25">
      <c r="A62" s="117"/>
      <c r="B62" s="117" t="str">
        <f>SUBSTITUTE(SUBSTITUTE(D62,"AUDQM3AB",""),"_Quote","")</f>
        <v>1Y</v>
      </c>
      <c r="C62" s="117" t="str">
        <f>Swaps!K6</f>
        <v>obj_00251#0001</v>
      </c>
      <c r="D62" s="117" t="str">
        <f>SUBSTITUTE(SUBSTITUTE(_xll.qlRateHelperQuoteName(C62),"LastFixing","D"),"Libor","")</f>
        <v>AUDQM3AB1Y_Quote</v>
      </c>
      <c r="E62" s="131">
        <f>_xll.qlRateHelperQuoteValue($C62,Trigger)</f>
        <v>2.6749999999999999E-2</v>
      </c>
      <c r="F62" s="131">
        <f>_xll.qlSwapRateHelperSpread($C62,Trigger)</f>
        <v>0</v>
      </c>
      <c r="G62" s="132" t="b">
        <v>1</v>
      </c>
      <c r="H62" s="132">
        <v>50</v>
      </c>
      <c r="I62" s="132">
        <v>1</v>
      </c>
      <c r="J62" s="133">
        <f>_xll.qlRateHelperEarliestDate($C62,Trigger)</f>
        <v>41813</v>
      </c>
      <c r="K62" s="134">
        <f>_xll.qlRateHelperLatestDate($C62,Trigger)</f>
        <v>42178</v>
      </c>
      <c r="M62" s="135"/>
    </row>
    <row r="63" spans="1:13" ht="11.25" customHeight="1" x14ac:dyDescent="0.25">
      <c r="A63" s="117"/>
      <c r="B63" s="117" t="str">
        <f t="shared" ref="B63:B67" si="4">SUBSTITUTE(SUBSTITUTE(D63,"AUDQM3AB",""),"_Quote","")</f>
        <v>15M</v>
      </c>
      <c r="C63" s="117" t="str">
        <f>Swaps!K7</f>
        <v>obj_0023b#0001</v>
      </c>
      <c r="D63" s="117" t="str">
        <f>SUBSTITUTE(SUBSTITUTE(_xll.qlRateHelperQuoteName(C63),"LastFixing","D"),"Libor","")</f>
        <v>AUDQM3AB15M_Quote</v>
      </c>
      <c r="E63" s="118" t="e">
        <f>_xll.qlRateHelperQuoteValue($C63,Trigger)</f>
        <v>#NUM!</v>
      </c>
      <c r="F63" s="118">
        <f>_xll.qlSwapRateHelperSpread($C63,Trigger)</f>
        <v>0</v>
      </c>
      <c r="G63" s="62" t="b">
        <v>0</v>
      </c>
      <c r="H63" s="62">
        <v>50</v>
      </c>
      <c r="I63" s="62">
        <v>1</v>
      </c>
      <c r="J63" s="119">
        <f>_xll.qlRateHelperEarliestDate($C63,Trigger)</f>
        <v>41813</v>
      </c>
      <c r="K63" s="120">
        <f>_xll.qlRateHelperLatestDate($C63,Trigger)</f>
        <v>42270</v>
      </c>
      <c r="M63" s="135"/>
    </row>
    <row r="64" spans="1:13" ht="11.25" customHeight="1" x14ac:dyDescent="0.25">
      <c r="A64" s="117"/>
      <c r="B64" s="117" t="str">
        <f t="shared" si="4"/>
        <v>18M</v>
      </c>
      <c r="C64" s="117" t="str">
        <f>Swaps!K8</f>
        <v>obj_00249#0001</v>
      </c>
      <c r="D64" s="117" t="str">
        <f>SUBSTITUTE(SUBSTITUTE(_xll.qlRateHelperQuoteName(C64),"LastFixing","D"),"Libor","")</f>
        <v>AUDQM3AB18M_Quote</v>
      </c>
      <c r="E64" s="118" t="e">
        <f>_xll.qlRateHelperQuoteValue($C64,Trigger)</f>
        <v>#NUM!</v>
      </c>
      <c r="F64" s="118">
        <f>_xll.qlSwapRateHelperSpread($C64,Trigger)</f>
        <v>0</v>
      </c>
      <c r="G64" s="62" t="b">
        <v>0</v>
      </c>
      <c r="H64" s="62">
        <v>50</v>
      </c>
      <c r="I64" s="62">
        <v>1</v>
      </c>
      <c r="J64" s="119">
        <f>_xll.qlRateHelperEarliestDate($C64,Trigger)</f>
        <v>41813</v>
      </c>
      <c r="K64" s="120">
        <f>_xll.qlRateHelperLatestDate($C64,Trigger)</f>
        <v>42361</v>
      </c>
      <c r="M64" s="135"/>
    </row>
    <row r="65" spans="1:13" ht="11.25" customHeight="1" x14ac:dyDescent="0.25">
      <c r="A65" s="117"/>
      <c r="B65" s="117" t="str">
        <f t="shared" si="4"/>
        <v>21M</v>
      </c>
      <c r="C65" s="117" t="str">
        <f>Swaps!K9</f>
        <v>obj_00235#0001</v>
      </c>
      <c r="D65" s="117" t="str">
        <f>SUBSTITUTE(SUBSTITUTE(_xll.qlRateHelperQuoteName(C65),"LastFixing","D"),"Libor","")</f>
        <v>AUDQM3AB21M_Quote</v>
      </c>
      <c r="E65" s="118" t="e">
        <f>_xll.qlRateHelperQuoteValue($C65,Trigger)</f>
        <v>#NUM!</v>
      </c>
      <c r="F65" s="118">
        <f>_xll.qlSwapRateHelperSpread($C65,Trigger)</f>
        <v>0</v>
      </c>
      <c r="G65" s="62" t="b">
        <v>0</v>
      </c>
      <c r="H65" s="62">
        <v>50</v>
      </c>
      <c r="I65" s="62">
        <v>1</v>
      </c>
      <c r="J65" s="119">
        <f>_xll.qlRateHelperEarliestDate($C65,Trigger)</f>
        <v>41813</v>
      </c>
      <c r="K65" s="120">
        <f>_xll.qlRateHelperLatestDate($C65,Trigger)</f>
        <v>42452</v>
      </c>
      <c r="M65" s="135"/>
    </row>
    <row r="66" spans="1:13" ht="11.25" customHeight="1" x14ac:dyDescent="0.25">
      <c r="A66" s="117"/>
      <c r="B66" s="117" t="str">
        <f t="shared" si="4"/>
        <v>2Y</v>
      </c>
      <c r="C66" s="117" t="str">
        <f>Swaps!K10</f>
        <v>obj_00246#0001</v>
      </c>
      <c r="D66" s="117" t="str">
        <f>SUBSTITUTE(SUBSTITUTE(_xll.qlRateHelperQuoteName(C66),"LastFixing","D"),"Libor","")</f>
        <v>AUDQM3AB2Y_Quote</v>
      </c>
      <c r="E66" s="118">
        <f>_xll.qlRateHelperQuoteValue($C66,Trigger)</f>
        <v>2.785E-2</v>
      </c>
      <c r="F66" s="118">
        <f>_xll.qlSwapRateHelperSpread($C66,Trigger)</f>
        <v>0</v>
      </c>
      <c r="G66" s="62" t="b">
        <v>1</v>
      </c>
      <c r="H66" s="62">
        <v>50</v>
      </c>
      <c r="I66" s="62">
        <v>1</v>
      </c>
      <c r="J66" s="119">
        <f>_xll.qlRateHelperEarliestDate($C66,Trigger)</f>
        <v>41813</v>
      </c>
      <c r="K66" s="120">
        <f>_xll.qlRateHelperLatestDate($C66,Trigger)</f>
        <v>42544</v>
      </c>
      <c r="M66" s="135"/>
    </row>
    <row r="67" spans="1:13" ht="11.25" customHeight="1" x14ac:dyDescent="0.25">
      <c r="A67" s="117"/>
      <c r="B67" s="117" t="str">
        <f t="shared" si="4"/>
        <v>3Y</v>
      </c>
      <c r="C67" s="117" t="str">
        <f>Swaps!K11</f>
        <v>obj_00255#0001</v>
      </c>
      <c r="D67" s="117" t="str">
        <f>SUBSTITUTE(SUBSTITUTE(_xll.qlRateHelperQuoteName(C67),"LastFixing","D"),"Libor","")</f>
        <v>AUDQM3AB3Y_Quote</v>
      </c>
      <c r="E67" s="118">
        <f>_xll.qlRateHelperQuoteValue($C67,Trigger)</f>
        <v>2.9349999999999998E-2</v>
      </c>
      <c r="F67" s="118">
        <f>_xll.qlSwapRateHelperSpread($C67,Trigger)</f>
        <v>0</v>
      </c>
      <c r="G67" s="62" t="b">
        <v>1</v>
      </c>
      <c r="H67" s="62">
        <v>50</v>
      </c>
      <c r="I67" s="62">
        <v>1</v>
      </c>
      <c r="J67" s="119">
        <f>_xll.qlRateHelperEarliestDate($C67,Trigger)</f>
        <v>41813</v>
      </c>
      <c r="K67" s="120">
        <f>_xll.qlRateHelperLatestDate($C67,Trigger)</f>
        <v>42909</v>
      </c>
      <c r="M67" s="135"/>
    </row>
    <row r="68" spans="1:13" ht="11.25" customHeight="1" x14ac:dyDescent="0.25">
      <c r="A68" s="130"/>
      <c r="B68" s="130" t="str">
        <f>SUBSTITUTE(SUBSTITUTE(D68,"AUDSM6AB",""),"_Quote","")</f>
        <v>4Y</v>
      </c>
      <c r="C68" s="130" t="str">
        <f>Swaps!K12</f>
        <v>obj_0020b#0001</v>
      </c>
      <c r="D68" s="130" t="str">
        <f>SUBSTITUTE(SUBSTITUTE(_xll.qlRateHelperQuoteName(C68),"LastFixing","D"),"Libor","")</f>
        <v>AUDSM6AB4Y_Quote</v>
      </c>
      <c r="E68" s="131">
        <f>_xll.qlRateHelperQuoteValue($C68,Trigger)</f>
        <v>3.1824999999999999E-2</v>
      </c>
      <c r="F68" s="131">
        <f>_xll.qlSwapRateHelperSpread($C68,Trigger)</f>
        <v>0</v>
      </c>
      <c r="G68" s="132" t="b">
        <v>1</v>
      </c>
      <c r="H68" s="132">
        <v>50</v>
      </c>
      <c r="I68" s="132">
        <v>1</v>
      </c>
      <c r="J68" s="133">
        <f>_xll.qlRateHelperEarliestDate($C68,Trigger)</f>
        <v>41813</v>
      </c>
      <c r="K68" s="134">
        <f>_xll.qlRateHelperLatestDate($C68,Trigger)</f>
        <v>43276</v>
      </c>
      <c r="M68" s="135"/>
    </row>
    <row r="69" spans="1:13" ht="11.25" customHeight="1" x14ac:dyDescent="0.25">
      <c r="A69" s="117"/>
      <c r="B69" s="117" t="str">
        <f t="shared" ref="B69:B98" si="5">SUBSTITUTE(SUBSTITUTE(D69,"AUDSM6AB",""),"_Quote","")</f>
        <v>5Y</v>
      </c>
      <c r="C69" s="117" t="str">
        <f>Swaps!K13</f>
        <v>obj_001fb#0001</v>
      </c>
      <c r="D69" s="117" t="str">
        <f>SUBSTITUTE(SUBSTITUTE(_xll.qlRateHelperQuoteName(C69),"LastFixing","D"),"Libor","")</f>
        <v>AUDSM6AB5Y_Quote</v>
      </c>
      <c r="E69" s="118">
        <f>_xll.qlRateHelperQuoteValue($C69,Trigger)</f>
        <v>3.3549999999999996E-2</v>
      </c>
      <c r="F69" s="118">
        <f>_xll.qlSwapRateHelperSpread($C69,Trigger)</f>
        <v>0</v>
      </c>
      <c r="G69" s="62" t="b">
        <v>1</v>
      </c>
      <c r="H69" s="62">
        <v>50</v>
      </c>
      <c r="I69" s="62">
        <v>1</v>
      </c>
      <c r="J69" s="119">
        <f>_xll.qlRateHelperEarliestDate($C69,Trigger)</f>
        <v>41813</v>
      </c>
      <c r="K69" s="120">
        <f>_xll.qlRateHelperLatestDate($C69,Trigger)</f>
        <v>43640</v>
      </c>
      <c r="M69" s="135"/>
    </row>
    <row r="70" spans="1:13" ht="11.25" customHeight="1" x14ac:dyDescent="0.25">
      <c r="A70" s="117"/>
      <c r="B70" s="117" t="str">
        <f t="shared" si="5"/>
        <v>6Y</v>
      </c>
      <c r="C70" s="117" t="str">
        <f>Swaps!K14</f>
        <v>obj_0020f#0001</v>
      </c>
      <c r="D70" s="117" t="str">
        <f>SUBSTITUTE(SUBSTITUTE(_xll.qlRateHelperQuoteName(C70),"LastFixing","D"),"Libor","")</f>
        <v>AUDSM6AB6Y_Quote</v>
      </c>
      <c r="E70" s="118">
        <f>_xll.qlRateHelperQuoteValue($C70,Trigger)</f>
        <v>3.5275000000000001E-2</v>
      </c>
      <c r="F70" s="118">
        <f>_xll.qlSwapRateHelperSpread($C70,Trigger)</f>
        <v>0</v>
      </c>
      <c r="G70" s="62" t="b">
        <v>0</v>
      </c>
      <c r="H70" s="62">
        <v>50</v>
      </c>
      <c r="I70" s="62">
        <v>1</v>
      </c>
      <c r="J70" s="119">
        <f>_xll.qlRateHelperEarliestDate($C70,Trigger)</f>
        <v>41813</v>
      </c>
      <c r="K70" s="120">
        <f>_xll.qlRateHelperLatestDate($C70,Trigger)</f>
        <v>44005</v>
      </c>
      <c r="M70" s="135"/>
    </row>
    <row r="71" spans="1:13" ht="11.25" customHeight="1" x14ac:dyDescent="0.25">
      <c r="A71" s="117"/>
      <c r="B71" s="117" t="str">
        <f t="shared" si="5"/>
        <v>7Y</v>
      </c>
      <c r="C71" s="117" t="str">
        <f>Swaps!K15</f>
        <v>obj_001fa#0001</v>
      </c>
      <c r="D71" s="117" t="str">
        <f>SUBSTITUTE(SUBSTITUTE(_xll.qlRateHelperQuoteName(C71),"LastFixing","D"),"Libor","")</f>
        <v>AUDSM6AB7Y_Quote</v>
      </c>
      <c r="E71" s="118">
        <f>_xll.qlRateHelperQuoteValue($C71,Trigger)</f>
        <v>3.6799999999999999E-2</v>
      </c>
      <c r="F71" s="118">
        <f>_xll.qlSwapRateHelperSpread($C71,Trigger)</f>
        <v>0</v>
      </c>
      <c r="G71" s="62" t="b">
        <v>1</v>
      </c>
      <c r="H71" s="62">
        <v>50</v>
      </c>
      <c r="I71" s="62">
        <v>1</v>
      </c>
      <c r="J71" s="119">
        <f>_xll.qlRateHelperEarliestDate($C71,Trigger)</f>
        <v>41813</v>
      </c>
      <c r="K71" s="120">
        <f>_xll.qlRateHelperLatestDate($C71,Trigger)</f>
        <v>44370</v>
      </c>
      <c r="M71" s="135"/>
    </row>
    <row r="72" spans="1:13" ht="11.25" customHeight="1" x14ac:dyDescent="0.25">
      <c r="A72" s="117"/>
      <c r="B72" s="117" t="str">
        <f t="shared" si="5"/>
        <v>8Y</v>
      </c>
      <c r="C72" s="117" t="str">
        <f>Swaps!K16</f>
        <v>obj_00210#0001</v>
      </c>
      <c r="D72" s="117" t="str">
        <f>SUBSTITUTE(SUBSTITUTE(_xll.qlRateHelperQuoteName(C72),"LastFixing","D"),"Libor","")</f>
        <v>AUDSM6AB8Y_Quote</v>
      </c>
      <c r="E72" s="118">
        <f>_xll.qlRateHelperQuoteValue($C72,Trigger)</f>
        <v>3.8124999999999999E-2</v>
      </c>
      <c r="F72" s="118">
        <f>_xll.qlSwapRateHelperSpread($C72,Trigger)</f>
        <v>0</v>
      </c>
      <c r="G72" s="62" t="b">
        <v>0</v>
      </c>
      <c r="H72" s="62">
        <v>50</v>
      </c>
      <c r="I72" s="62">
        <v>1</v>
      </c>
      <c r="J72" s="119">
        <f>_xll.qlRateHelperEarliestDate($C72,Trigger)</f>
        <v>41813</v>
      </c>
      <c r="K72" s="120">
        <f>_xll.qlRateHelperLatestDate($C72,Trigger)</f>
        <v>44735</v>
      </c>
      <c r="M72" s="135"/>
    </row>
    <row r="73" spans="1:13" ht="11.25" customHeight="1" x14ac:dyDescent="0.25">
      <c r="A73" s="117"/>
      <c r="B73" s="117" t="str">
        <f t="shared" si="5"/>
        <v>9Y</v>
      </c>
      <c r="C73" s="117" t="str">
        <f>Swaps!K17</f>
        <v>obj_00201#0001</v>
      </c>
      <c r="D73" s="117" t="str">
        <f>SUBSTITUTE(SUBSTITUTE(_xll.qlRateHelperQuoteName(C73),"LastFixing","D"),"Libor","")</f>
        <v>AUDSM6AB9Y_Quote</v>
      </c>
      <c r="E73" s="118">
        <f>_xll.qlRateHelperQuoteValue($C73,Trigger)</f>
        <v>3.9225000000000003E-2</v>
      </c>
      <c r="F73" s="118">
        <f>_xll.qlSwapRateHelperSpread($C73,Trigger)</f>
        <v>0</v>
      </c>
      <c r="G73" s="62" t="b">
        <v>0</v>
      </c>
      <c r="H73" s="62">
        <v>50</v>
      </c>
      <c r="I73" s="62">
        <v>1</v>
      </c>
      <c r="J73" s="119">
        <f>_xll.qlRateHelperEarliestDate($C73,Trigger)</f>
        <v>41813</v>
      </c>
      <c r="K73" s="120">
        <f>_xll.qlRateHelperLatestDate($C73,Trigger)</f>
        <v>45100</v>
      </c>
      <c r="M73" s="135"/>
    </row>
    <row r="74" spans="1:13" ht="11.25" customHeight="1" x14ac:dyDescent="0.25">
      <c r="A74" s="117"/>
      <c r="B74" s="117" t="str">
        <f t="shared" si="5"/>
        <v>10Y</v>
      </c>
      <c r="C74" s="117" t="str">
        <f>Swaps!K18</f>
        <v>obj_00211#0001</v>
      </c>
      <c r="D74" s="117" t="str">
        <f>SUBSTITUTE(SUBSTITUTE(_xll.qlRateHelperQuoteName(C74),"LastFixing","D"),"Libor","")</f>
        <v>AUDSM6AB10Y_Quote</v>
      </c>
      <c r="E74" s="118">
        <f>_xll.qlRateHelperQuoteValue($C74,Trigger)</f>
        <v>4.0199999999999993E-2</v>
      </c>
      <c r="F74" s="118">
        <f>_xll.qlSwapRateHelperSpread($C74,Trigger)</f>
        <v>0</v>
      </c>
      <c r="G74" s="62" t="b">
        <v>1</v>
      </c>
      <c r="H74" s="62">
        <v>50</v>
      </c>
      <c r="I74" s="62">
        <v>1</v>
      </c>
      <c r="J74" s="119">
        <f>_xll.qlRateHelperEarliestDate($C74,Trigger)</f>
        <v>41813</v>
      </c>
      <c r="K74" s="120">
        <f>_xll.qlRateHelperLatestDate($C74,Trigger)</f>
        <v>45467</v>
      </c>
      <c r="M74" s="135"/>
    </row>
    <row r="75" spans="1:13" ht="11.25" customHeight="1" x14ac:dyDescent="0.25">
      <c r="A75" s="117"/>
      <c r="B75" s="117" t="str">
        <f t="shared" si="5"/>
        <v>11Y</v>
      </c>
      <c r="C75" s="117" t="str">
        <f>Swaps!K19</f>
        <v>obj_00202#0001</v>
      </c>
      <c r="D75" s="117" t="str">
        <f>SUBSTITUTE(SUBSTITUTE(_xll.qlRateHelperQuoteName(C75),"LastFixing","D"),"Libor","")</f>
        <v>AUDSM6AB11Y_Quote</v>
      </c>
      <c r="E75" s="118" t="e">
        <f>_xll.qlRateHelperQuoteValue($C75,Trigger)</f>
        <v>#NUM!</v>
      </c>
      <c r="F75" s="118">
        <f>_xll.qlSwapRateHelperSpread($C75,Trigger)</f>
        <v>0</v>
      </c>
      <c r="G75" s="62" t="b">
        <v>0</v>
      </c>
      <c r="H75" s="62">
        <v>50</v>
      </c>
      <c r="I75" s="62">
        <v>1</v>
      </c>
      <c r="J75" s="119">
        <f>_xll.qlRateHelperEarliestDate($C75,Trigger)</f>
        <v>41813</v>
      </c>
      <c r="K75" s="120">
        <f>_xll.qlRateHelperLatestDate($C75,Trigger)</f>
        <v>45831</v>
      </c>
      <c r="M75" s="135"/>
    </row>
    <row r="76" spans="1:13" ht="11.25" customHeight="1" x14ac:dyDescent="0.25">
      <c r="A76" s="117"/>
      <c r="B76" s="117" t="str">
        <f t="shared" si="5"/>
        <v>12Y</v>
      </c>
      <c r="C76" s="117" t="str">
        <f>Swaps!K20</f>
        <v>obj_0020e#0001</v>
      </c>
      <c r="D76" s="117" t="str">
        <f>SUBSTITUTE(SUBSTITUTE(_xll.qlRateHelperQuoteName(C76),"LastFixing","D"),"Libor","")</f>
        <v>AUDSM6AB12Y_Quote</v>
      </c>
      <c r="E76" s="118">
        <f>_xll.qlRateHelperQuoteValue($C76,Trigger)</f>
        <v>4.1799999999999997E-2</v>
      </c>
      <c r="F76" s="118">
        <f>_xll.qlSwapRateHelperSpread($C76,Trigger)</f>
        <v>0</v>
      </c>
      <c r="G76" s="62" t="b">
        <v>1</v>
      </c>
      <c r="H76" s="62">
        <v>50</v>
      </c>
      <c r="I76" s="62">
        <v>1</v>
      </c>
      <c r="J76" s="119">
        <f>_xll.qlRateHelperEarliestDate($C76,Trigger)</f>
        <v>41813</v>
      </c>
      <c r="K76" s="120">
        <f>_xll.qlRateHelperLatestDate($C76,Trigger)</f>
        <v>46196</v>
      </c>
      <c r="M76" s="135"/>
    </row>
    <row r="77" spans="1:13" ht="11.25" customHeight="1" x14ac:dyDescent="0.25">
      <c r="A77" s="117"/>
      <c r="B77" s="117" t="str">
        <f t="shared" si="5"/>
        <v>13Y</v>
      </c>
      <c r="C77" s="117" t="str">
        <f>Swaps!K21</f>
        <v>obj_00200#0001</v>
      </c>
      <c r="D77" s="117" t="str">
        <f>SUBSTITUTE(SUBSTITUTE(_xll.qlRateHelperQuoteName(C77),"LastFixing","D"),"Libor","")</f>
        <v>AUDSM6AB13Y_Quote</v>
      </c>
      <c r="E77" s="118" t="e">
        <f>_xll.qlRateHelperQuoteValue($C77,Trigger)</f>
        <v>#NUM!</v>
      </c>
      <c r="F77" s="118">
        <f>_xll.qlSwapRateHelperSpread($C77,Trigger)</f>
        <v>0</v>
      </c>
      <c r="G77" s="62" t="b">
        <v>0</v>
      </c>
      <c r="H77" s="62">
        <v>50</v>
      </c>
      <c r="I77" s="62">
        <v>1</v>
      </c>
      <c r="J77" s="119">
        <f>_xll.qlRateHelperEarliestDate($C77,Trigger)</f>
        <v>41813</v>
      </c>
      <c r="K77" s="120">
        <f>_xll.qlRateHelperLatestDate($C77,Trigger)</f>
        <v>46561</v>
      </c>
      <c r="M77" s="135"/>
    </row>
    <row r="78" spans="1:13" ht="11.25" customHeight="1" x14ac:dyDescent="0.25">
      <c r="A78" s="117"/>
      <c r="B78" s="117" t="str">
        <f t="shared" si="5"/>
        <v>14Y</v>
      </c>
      <c r="C78" s="117" t="str">
        <f>Swaps!K22</f>
        <v>obj_00213#0001</v>
      </c>
      <c r="D78" s="117" t="str">
        <f>SUBSTITUTE(SUBSTITUTE(_xll.qlRateHelperQuoteName(C78),"LastFixing","D"),"Libor","")</f>
        <v>AUDSM6AB14Y_Quote</v>
      </c>
      <c r="E78" s="118" t="e">
        <f>_xll.qlRateHelperQuoteValue($C78,Trigger)</f>
        <v>#NUM!</v>
      </c>
      <c r="F78" s="118">
        <f>_xll.qlSwapRateHelperSpread($C78,Trigger)</f>
        <v>0</v>
      </c>
      <c r="G78" s="62" t="b">
        <v>0</v>
      </c>
      <c r="H78" s="62">
        <v>50</v>
      </c>
      <c r="I78" s="62">
        <v>1</v>
      </c>
      <c r="J78" s="119">
        <f>_xll.qlRateHelperEarliestDate($C78,Trigger)</f>
        <v>41813</v>
      </c>
      <c r="K78" s="120">
        <f>_xll.qlRateHelperLatestDate($C78,Trigger)</f>
        <v>46927</v>
      </c>
      <c r="M78" s="135"/>
    </row>
    <row r="79" spans="1:13" ht="11.25" customHeight="1" x14ac:dyDescent="0.25">
      <c r="A79" s="117"/>
      <c r="B79" s="117" t="str">
        <f t="shared" si="5"/>
        <v>15Y</v>
      </c>
      <c r="C79" s="117" t="str">
        <f>Swaps!K23</f>
        <v>obj_00204#0001</v>
      </c>
      <c r="D79" s="117" t="str">
        <f>SUBSTITUTE(SUBSTITUTE(_xll.qlRateHelperQuoteName(C79),"LastFixing","D"),"Libor","")</f>
        <v>AUDSM6AB15Y_Quote</v>
      </c>
      <c r="E79" s="118">
        <f>_xll.qlRateHelperQuoteValue($C79,Trigger)</f>
        <v>4.3299999999999998E-2</v>
      </c>
      <c r="F79" s="118">
        <f>_xll.qlSwapRateHelperSpread($C79,Trigger)</f>
        <v>0</v>
      </c>
      <c r="G79" s="62" t="b">
        <v>1</v>
      </c>
      <c r="H79" s="62">
        <v>50</v>
      </c>
      <c r="I79" s="62">
        <v>1</v>
      </c>
      <c r="J79" s="119">
        <f>_xll.qlRateHelperEarliestDate($C79,Trigger)</f>
        <v>41813</v>
      </c>
      <c r="K79" s="120">
        <f>_xll.qlRateHelperLatestDate($C79,Trigger)</f>
        <v>47294</v>
      </c>
    </row>
    <row r="80" spans="1:13" ht="11.25" customHeight="1" x14ac:dyDescent="0.25">
      <c r="A80" s="117"/>
      <c r="B80" s="117" t="str">
        <f t="shared" si="5"/>
        <v>16Y</v>
      </c>
      <c r="C80" s="117" t="str">
        <f>Swaps!K24</f>
        <v>obj_00214#0001</v>
      </c>
      <c r="D80" s="117" t="str">
        <f>SUBSTITUTE(SUBSTITUTE(_xll.qlRateHelperQuoteName(C80),"LastFixing","D"),"Libor","")</f>
        <v>AUDSM6AB16Y_Quote</v>
      </c>
      <c r="E80" s="118" t="e">
        <f>_xll.qlRateHelperQuoteValue($C80,Trigger)</f>
        <v>#NUM!</v>
      </c>
      <c r="F80" s="118">
        <f>_xll.qlSwapRateHelperSpread($C80,Trigger)</f>
        <v>0</v>
      </c>
      <c r="G80" s="62" t="b">
        <v>0</v>
      </c>
      <c r="H80" s="62">
        <v>50</v>
      </c>
      <c r="I80" s="62">
        <v>1</v>
      </c>
      <c r="J80" s="119">
        <f>_xll.qlRateHelperEarliestDate($C80,Trigger)</f>
        <v>41813</v>
      </c>
      <c r="K80" s="120">
        <f>_xll.qlRateHelperLatestDate($C80,Trigger)</f>
        <v>47658</v>
      </c>
    </row>
    <row r="81" spans="1:11" ht="11.25" customHeight="1" x14ac:dyDescent="0.25">
      <c r="A81" s="117"/>
      <c r="B81" s="117" t="str">
        <f t="shared" si="5"/>
        <v>17Y</v>
      </c>
      <c r="C81" s="117" t="str">
        <f>Swaps!K25</f>
        <v>obj_00205#0001</v>
      </c>
      <c r="D81" s="117" t="str">
        <f>SUBSTITUTE(SUBSTITUTE(_xll.qlRateHelperQuoteName(C81),"LastFixing","D"),"Libor","")</f>
        <v>AUDSM6AB17Y_Quote</v>
      </c>
      <c r="E81" s="118" t="e">
        <f>_xll.qlRateHelperQuoteValue($C81,Trigger)</f>
        <v>#NUM!</v>
      </c>
      <c r="F81" s="118">
        <f>_xll.qlSwapRateHelperSpread($C81,Trigger)</f>
        <v>0</v>
      </c>
      <c r="G81" s="62" t="b">
        <v>0</v>
      </c>
      <c r="H81" s="62">
        <v>50</v>
      </c>
      <c r="I81" s="62">
        <v>1</v>
      </c>
      <c r="J81" s="119">
        <f>_xll.qlRateHelperEarliestDate($C81,Trigger)</f>
        <v>41813</v>
      </c>
      <c r="K81" s="120">
        <f>_xll.qlRateHelperLatestDate($C81,Trigger)</f>
        <v>48022</v>
      </c>
    </row>
    <row r="82" spans="1:11" ht="11.25" customHeight="1" x14ac:dyDescent="0.25">
      <c r="A82" s="117"/>
      <c r="B82" s="117" t="str">
        <f t="shared" si="5"/>
        <v>18Y</v>
      </c>
      <c r="C82" s="117" t="str">
        <f>Swaps!K26</f>
        <v>obj_00215#0001</v>
      </c>
      <c r="D82" s="117" t="str">
        <f>SUBSTITUTE(SUBSTITUTE(_xll.qlRateHelperQuoteName(C82),"LastFixing","D"),"Libor","")</f>
        <v>AUDSM6AB18Y_Quote</v>
      </c>
      <c r="E82" s="118" t="e">
        <f>_xll.qlRateHelperQuoteValue($C82,Trigger)</f>
        <v>#NUM!</v>
      </c>
      <c r="F82" s="118">
        <f>_xll.qlSwapRateHelperSpread($C82,Trigger)</f>
        <v>0</v>
      </c>
      <c r="G82" s="62" t="b">
        <v>0</v>
      </c>
      <c r="H82" s="62">
        <v>50</v>
      </c>
      <c r="I82" s="62">
        <v>1</v>
      </c>
      <c r="J82" s="119">
        <f>_xll.qlRateHelperEarliestDate($C82,Trigger)</f>
        <v>41813</v>
      </c>
      <c r="K82" s="120">
        <f>_xll.qlRateHelperLatestDate($C82,Trigger)</f>
        <v>48388</v>
      </c>
    </row>
    <row r="83" spans="1:11" ht="11.25" customHeight="1" x14ac:dyDescent="0.25">
      <c r="A83" s="117"/>
      <c r="B83" s="117" t="str">
        <f t="shared" si="5"/>
        <v>19Y</v>
      </c>
      <c r="C83" s="117" t="str">
        <f>Swaps!K27</f>
        <v>obj_00206#0001</v>
      </c>
      <c r="D83" s="117" t="str">
        <f>SUBSTITUTE(SUBSTITUTE(_xll.qlRateHelperQuoteName(C83),"LastFixing","D"),"Libor","")</f>
        <v>AUDSM6AB19Y_Quote</v>
      </c>
      <c r="E83" s="118" t="e">
        <f>_xll.qlRateHelperQuoteValue($C83,Trigger)</f>
        <v>#NUM!</v>
      </c>
      <c r="F83" s="118">
        <f>_xll.qlSwapRateHelperSpread($C83,Trigger)</f>
        <v>0</v>
      </c>
      <c r="G83" s="62" t="b">
        <v>0</v>
      </c>
      <c r="H83" s="62">
        <v>50</v>
      </c>
      <c r="I83" s="62">
        <v>1</v>
      </c>
      <c r="J83" s="119">
        <f>_xll.qlRateHelperEarliestDate($C83,Trigger)</f>
        <v>41813</v>
      </c>
      <c r="K83" s="120">
        <f>_xll.qlRateHelperLatestDate($C83,Trigger)</f>
        <v>48753</v>
      </c>
    </row>
    <row r="84" spans="1:11" ht="11.25" customHeight="1" x14ac:dyDescent="0.25">
      <c r="A84" s="117"/>
      <c r="B84" s="117" t="str">
        <f t="shared" si="5"/>
        <v>20Y</v>
      </c>
      <c r="C84" s="117" t="str">
        <f>Swaps!K28</f>
        <v>obj_00212#0001</v>
      </c>
      <c r="D84" s="117" t="str">
        <f>SUBSTITUTE(SUBSTITUTE(_xll.qlRateHelperQuoteName(C84),"LastFixing","D"),"Libor","")</f>
        <v>AUDSM6AB20Y_Quote</v>
      </c>
      <c r="E84" s="118">
        <f>_xll.qlRateHelperQuoteValue($C84,Trigger)</f>
        <v>4.4475000000000001E-2</v>
      </c>
      <c r="F84" s="118">
        <f>_xll.qlSwapRateHelperSpread($C84,Trigger)</f>
        <v>0</v>
      </c>
      <c r="G84" s="62" t="b">
        <v>1</v>
      </c>
      <c r="H84" s="62">
        <v>50</v>
      </c>
      <c r="I84" s="62">
        <v>1</v>
      </c>
      <c r="J84" s="119">
        <f>_xll.qlRateHelperEarliestDate($C84,Trigger)</f>
        <v>41813</v>
      </c>
      <c r="K84" s="120">
        <f>_xll.qlRateHelperLatestDate($C84,Trigger)</f>
        <v>49118</v>
      </c>
    </row>
    <row r="85" spans="1:11" ht="11.25" customHeight="1" x14ac:dyDescent="0.25">
      <c r="A85" s="117"/>
      <c r="B85" s="117" t="str">
        <f t="shared" si="5"/>
        <v>21Y</v>
      </c>
      <c r="C85" s="117" t="str">
        <f>Swaps!K29</f>
        <v>obj_00203#0001</v>
      </c>
      <c r="D85" s="117" t="str">
        <f>SUBSTITUTE(SUBSTITUTE(_xll.qlRateHelperQuoteName(C85),"LastFixing","D"),"Libor","")</f>
        <v>AUDSM6AB21Y_Quote</v>
      </c>
      <c r="E85" s="118" t="e">
        <f>_xll.qlRateHelperQuoteValue($C85,Trigger)</f>
        <v>#NUM!</v>
      </c>
      <c r="F85" s="118">
        <f>_xll.qlSwapRateHelperSpread($C85,Trigger)</f>
        <v>0</v>
      </c>
      <c r="G85" s="62" t="b">
        <v>0</v>
      </c>
      <c r="H85" s="62">
        <v>50</v>
      </c>
      <c r="I85" s="62">
        <v>1</v>
      </c>
      <c r="J85" s="119">
        <f>_xll.qlRateHelperEarliestDate($C85,Trigger)</f>
        <v>41813</v>
      </c>
      <c r="K85" s="120">
        <f>_xll.qlRateHelperLatestDate($C85,Trigger)</f>
        <v>49485</v>
      </c>
    </row>
    <row r="86" spans="1:11" ht="11.25" customHeight="1" x14ac:dyDescent="0.25">
      <c r="A86" s="117"/>
      <c r="B86" s="117" t="str">
        <f t="shared" si="5"/>
        <v>22Y</v>
      </c>
      <c r="C86" s="117" t="str">
        <f>Swaps!K30</f>
        <v>obj_001f9#0001</v>
      </c>
      <c r="D86" s="117" t="str">
        <f>SUBSTITUTE(SUBSTITUTE(_xll.qlRateHelperQuoteName(C86),"LastFixing","D"),"Libor","")</f>
        <v>AUDSM6AB22Y_Quote</v>
      </c>
      <c r="E86" s="118" t="e">
        <f>_xll.qlRateHelperQuoteValue($C86,Trigger)</f>
        <v>#NUM!</v>
      </c>
      <c r="F86" s="118">
        <f>_xll.qlSwapRateHelperSpread($C86,Trigger)</f>
        <v>0</v>
      </c>
      <c r="G86" s="62" t="b">
        <v>0</v>
      </c>
      <c r="H86" s="62">
        <v>50</v>
      </c>
      <c r="I86" s="62">
        <v>1</v>
      </c>
      <c r="J86" s="119">
        <f>_xll.qlRateHelperEarliestDate($C86,Trigger)</f>
        <v>41813</v>
      </c>
      <c r="K86" s="120">
        <f>_xll.qlRateHelperLatestDate($C86,Trigger)</f>
        <v>49849</v>
      </c>
    </row>
    <row r="87" spans="1:11" ht="11.25" customHeight="1" x14ac:dyDescent="0.25">
      <c r="A87" s="117"/>
      <c r="B87" s="117" t="str">
        <f t="shared" si="5"/>
        <v>23Y</v>
      </c>
      <c r="C87" s="117" t="str">
        <f>Swaps!K31</f>
        <v>obj_00208#0001</v>
      </c>
      <c r="D87" s="117" t="str">
        <f>SUBSTITUTE(SUBSTITUTE(_xll.qlRateHelperQuoteName(C87),"LastFixing","D"),"Libor","")</f>
        <v>AUDSM6AB23Y_Quote</v>
      </c>
      <c r="E87" s="118" t="e">
        <f>_xll.qlRateHelperQuoteValue($C87,Trigger)</f>
        <v>#NUM!</v>
      </c>
      <c r="F87" s="118">
        <f>_xll.qlSwapRateHelperSpread($C87,Trigger)</f>
        <v>0</v>
      </c>
      <c r="G87" s="62" t="b">
        <v>0</v>
      </c>
      <c r="H87" s="62">
        <v>50</v>
      </c>
      <c r="I87" s="62">
        <v>1</v>
      </c>
      <c r="J87" s="119">
        <f>_xll.qlRateHelperEarliestDate($C87,Trigger)</f>
        <v>41813</v>
      </c>
      <c r="K87" s="120">
        <f>_xll.qlRateHelperLatestDate($C87,Trigger)</f>
        <v>50214</v>
      </c>
    </row>
    <row r="88" spans="1:11" ht="11.25" customHeight="1" x14ac:dyDescent="0.25">
      <c r="A88" s="117"/>
      <c r="B88" s="117" t="str">
        <f t="shared" si="5"/>
        <v>24Y</v>
      </c>
      <c r="C88" s="117" t="str">
        <f>Swaps!K32</f>
        <v>obj_001fc#0001</v>
      </c>
      <c r="D88" s="117" t="str">
        <f>SUBSTITUTE(SUBSTITUTE(_xll.qlRateHelperQuoteName(C88),"LastFixing","D"),"Libor","")</f>
        <v>AUDSM6AB24Y_Quote</v>
      </c>
      <c r="E88" s="118" t="e">
        <f>_xll.qlRateHelperQuoteValue($C88,Trigger)</f>
        <v>#NUM!</v>
      </c>
      <c r="F88" s="118">
        <f>_xll.qlSwapRateHelperSpread($C88,Trigger)</f>
        <v>0</v>
      </c>
      <c r="G88" s="62" t="b">
        <v>0</v>
      </c>
      <c r="H88" s="62">
        <v>50</v>
      </c>
      <c r="I88" s="62">
        <v>1</v>
      </c>
      <c r="J88" s="119">
        <f>_xll.qlRateHelperEarliestDate($C88,Trigger)</f>
        <v>41813</v>
      </c>
      <c r="K88" s="120">
        <f>_xll.qlRateHelperLatestDate($C88,Trigger)</f>
        <v>50579</v>
      </c>
    </row>
    <row r="89" spans="1:11" ht="11.25" customHeight="1" x14ac:dyDescent="0.25">
      <c r="A89" s="117"/>
      <c r="B89" s="117" t="str">
        <f t="shared" si="5"/>
        <v>25Y</v>
      </c>
      <c r="C89" s="117" t="str">
        <f>Swaps!K33</f>
        <v>obj_00209#0001</v>
      </c>
      <c r="D89" s="117" t="str">
        <f>SUBSTITUTE(SUBSTITUTE(_xll.qlRateHelperQuoteName(C89),"LastFixing","D"),"Libor","")</f>
        <v>AUDSM6AB25Y_Quote</v>
      </c>
      <c r="E89" s="118">
        <f>_xll.qlRateHelperQuoteValue($C89,Trigger)</f>
        <v>4.4824999999999997E-2</v>
      </c>
      <c r="F89" s="118">
        <f>_xll.qlSwapRateHelperSpread($C89,Trigger)</f>
        <v>0</v>
      </c>
      <c r="G89" s="62" t="b">
        <v>0</v>
      </c>
      <c r="H89" s="62">
        <v>50</v>
      </c>
      <c r="I89" s="62">
        <v>1</v>
      </c>
      <c r="J89" s="119">
        <f>_xll.qlRateHelperEarliestDate($C89,Trigger)</f>
        <v>41813</v>
      </c>
      <c r="K89" s="120">
        <f>_xll.qlRateHelperLatestDate($C89,Trigger)</f>
        <v>50944</v>
      </c>
    </row>
    <row r="90" spans="1:11" ht="11.25" customHeight="1" x14ac:dyDescent="0.25">
      <c r="A90" s="117"/>
      <c r="B90" s="117" t="str">
        <f t="shared" si="5"/>
        <v>26Y</v>
      </c>
      <c r="C90" s="117" t="str">
        <f>Swaps!K34</f>
        <v>obj_001f8#0001</v>
      </c>
      <c r="D90" s="117" t="str">
        <f>SUBSTITUTE(SUBSTITUTE(_xll.qlRateHelperQuoteName(C90),"LastFixing","D"),"Libor","")</f>
        <v>AUDSM6AB26Y_Quote</v>
      </c>
      <c r="E90" s="118" t="e">
        <f>_xll.qlRateHelperQuoteValue($C90,Trigger)</f>
        <v>#NUM!</v>
      </c>
      <c r="F90" s="118">
        <f>_xll.qlSwapRateHelperSpread($C90,Trigger)</f>
        <v>0</v>
      </c>
      <c r="G90" s="62" t="b">
        <v>0</v>
      </c>
      <c r="H90" s="62">
        <v>50</v>
      </c>
      <c r="I90" s="62">
        <v>1</v>
      </c>
      <c r="J90" s="119">
        <f>_xll.qlRateHelperEarliestDate($C90,Trigger)</f>
        <v>41813</v>
      </c>
      <c r="K90" s="120">
        <f>_xll.qlRateHelperLatestDate($C90,Trigger)</f>
        <v>51312</v>
      </c>
    </row>
    <row r="91" spans="1:11" ht="11.25" customHeight="1" x14ac:dyDescent="0.25">
      <c r="A91" s="117"/>
      <c r="B91" s="117" t="str">
        <f t="shared" si="5"/>
        <v>27Y</v>
      </c>
      <c r="C91" s="117" t="str">
        <f>Swaps!K35</f>
        <v>obj_0020a#0001</v>
      </c>
      <c r="D91" s="117" t="str">
        <f>SUBSTITUTE(SUBSTITUTE(_xll.qlRateHelperQuoteName(C91),"LastFixing","D"),"Libor","")</f>
        <v>AUDSM6AB27Y_Quote</v>
      </c>
      <c r="E91" s="118" t="e">
        <f>_xll.qlRateHelperQuoteValue($C91,Trigger)</f>
        <v>#NUM!</v>
      </c>
      <c r="F91" s="118">
        <f>_xll.qlSwapRateHelperSpread($C91,Trigger)</f>
        <v>0</v>
      </c>
      <c r="G91" s="62" t="b">
        <v>0</v>
      </c>
      <c r="H91" s="62">
        <v>50</v>
      </c>
      <c r="I91" s="62">
        <v>1</v>
      </c>
      <c r="J91" s="119">
        <f>_xll.qlRateHelperEarliestDate($C91,Trigger)</f>
        <v>41813</v>
      </c>
      <c r="K91" s="120">
        <f>_xll.qlRateHelperLatestDate($C91,Trigger)</f>
        <v>51676</v>
      </c>
    </row>
    <row r="92" spans="1:11" ht="11.25" customHeight="1" x14ac:dyDescent="0.25">
      <c r="A92" s="117"/>
      <c r="B92" s="117" t="str">
        <f t="shared" si="5"/>
        <v>28Y</v>
      </c>
      <c r="C92" s="117" t="str">
        <f>Swaps!K36</f>
        <v>obj_00216#0001</v>
      </c>
      <c r="D92" s="117" t="str">
        <f>SUBSTITUTE(SUBSTITUTE(_xll.qlRateHelperQuoteName(C92),"LastFixing","D"),"Libor","")</f>
        <v>AUDSM6AB28Y_Quote</v>
      </c>
      <c r="E92" s="118" t="e">
        <f>_xll.qlRateHelperQuoteValue($C92,Trigger)</f>
        <v>#NUM!</v>
      </c>
      <c r="F92" s="118">
        <f>_xll.qlSwapRateHelperSpread($C92,Trigger)</f>
        <v>0</v>
      </c>
      <c r="G92" s="62" t="b">
        <v>0</v>
      </c>
      <c r="H92" s="62">
        <v>50</v>
      </c>
      <c r="I92" s="62">
        <v>1</v>
      </c>
      <c r="J92" s="119">
        <f>_xll.qlRateHelperEarliestDate($C92,Trigger)</f>
        <v>41813</v>
      </c>
      <c r="K92" s="120">
        <f>_xll.qlRateHelperLatestDate($C92,Trigger)</f>
        <v>52040</v>
      </c>
    </row>
    <row r="93" spans="1:11" ht="11.25" customHeight="1" x14ac:dyDescent="0.25">
      <c r="A93" s="117"/>
      <c r="B93" s="117" t="str">
        <f t="shared" si="5"/>
        <v>29Y</v>
      </c>
      <c r="C93" s="117" t="str">
        <f>Swaps!K37</f>
        <v>obj_00207#0001</v>
      </c>
      <c r="D93" s="117" t="str">
        <f>SUBSTITUTE(SUBSTITUTE(_xll.qlRateHelperQuoteName(C93),"LastFixing","D"),"Libor","")</f>
        <v>AUDSM6AB29Y_Quote</v>
      </c>
      <c r="E93" s="118" t="e">
        <f>_xll.qlRateHelperQuoteValue($C93,Trigger)</f>
        <v>#NUM!</v>
      </c>
      <c r="F93" s="118">
        <f>_xll.qlSwapRateHelperSpread($C93,Trigger)</f>
        <v>0</v>
      </c>
      <c r="G93" s="62" t="b">
        <v>0</v>
      </c>
      <c r="H93" s="62">
        <v>50</v>
      </c>
      <c r="I93" s="62">
        <v>1</v>
      </c>
      <c r="J93" s="119">
        <f>_xll.qlRateHelperEarliestDate($C93,Trigger)</f>
        <v>41813</v>
      </c>
      <c r="K93" s="120">
        <f>_xll.qlRateHelperLatestDate($C93,Trigger)</f>
        <v>52405</v>
      </c>
    </row>
    <row r="94" spans="1:11" ht="11.25" customHeight="1" x14ac:dyDescent="0.25">
      <c r="A94" s="117"/>
      <c r="B94" s="117" t="str">
        <f t="shared" si="5"/>
        <v>30Y</v>
      </c>
      <c r="C94" s="117" t="str">
        <f>Swaps!K38</f>
        <v>obj_001fd#0001</v>
      </c>
      <c r="D94" s="117" t="str">
        <f>SUBSTITUTE(SUBSTITUTE(_xll.qlRateHelperQuoteName(C94),"LastFixing","D"),"Libor","")</f>
        <v>AUDSM6AB30Y_Quote</v>
      </c>
      <c r="E94" s="118">
        <f>_xll.qlRateHelperQuoteValue($C94,Trigger)</f>
        <v>4.4900000000000002E-2</v>
      </c>
      <c r="F94" s="118">
        <f>_xll.qlSwapRateHelperSpread($C94,Trigger)</f>
        <v>0</v>
      </c>
      <c r="G94" s="62" t="b">
        <v>1</v>
      </c>
      <c r="H94" s="62">
        <v>50</v>
      </c>
      <c r="I94" s="62">
        <v>1</v>
      </c>
      <c r="J94" s="119">
        <f>_xll.qlRateHelperEarliestDate($C94,Trigger)</f>
        <v>41813</v>
      </c>
      <c r="K94" s="120">
        <f>_xll.qlRateHelperLatestDate($C94,Trigger)</f>
        <v>52771</v>
      </c>
    </row>
    <row r="95" spans="1:11" ht="11.25" customHeight="1" x14ac:dyDescent="0.25">
      <c r="A95" s="117"/>
      <c r="B95" s="117" t="str">
        <f t="shared" si="5"/>
        <v>35Y</v>
      </c>
      <c r="C95" s="117" t="str">
        <f>Swaps!K39</f>
        <v>obj_0020c#0001</v>
      </c>
      <c r="D95" s="117" t="str">
        <f>SUBSTITUTE(SUBSTITUTE(_xll.qlRateHelperQuoteName(C95),"LastFixing","D"),"Libor","")</f>
        <v>AUDSM6AB35Y_Quote</v>
      </c>
      <c r="E95" s="118" t="e">
        <f>_xll.qlRateHelperQuoteValue($C95,Trigger)</f>
        <v>#NUM!</v>
      </c>
      <c r="F95" s="118">
        <f>_xll.qlSwapRateHelperSpread($C95,Trigger)</f>
        <v>0</v>
      </c>
      <c r="G95" s="62" t="b">
        <v>0</v>
      </c>
      <c r="H95" s="62">
        <v>50</v>
      </c>
      <c r="I95" s="62">
        <v>1</v>
      </c>
      <c r="J95" s="119">
        <f>_xll.qlRateHelperEarliestDate($C95,Trigger)</f>
        <v>41813</v>
      </c>
      <c r="K95" s="120">
        <f>_xll.qlRateHelperLatestDate($C95,Trigger)</f>
        <v>54597</v>
      </c>
    </row>
    <row r="96" spans="1:11" ht="11.25" customHeight="1" x14ac:dyDescent="0.25">
      <c r="A96" s="117"/>
      <c r="B96" s="117" t="str">
        <f t="shared" si="5"/>
        <v>40Y</v>
      </c>
      <c r="C96" s="117" t="str">
        <f>Swaps!K40</f>
        <v>obj_001fe#0001</v>
      </c>
      <c r="D96" s="117" t="str">
        <f>SUBSTITUTE(SUBSTITUTE(_xll.qlRateHelperQuoteName(C96),"LastFixing","D"),"Libor","")</f>
        <v>AUDSM6AB40Y_Quote</v>
      </c>
      <c r="E96" s="118">
        <f>_xll.qlRateHelperQuoteValue($C96,Trigger)</f>
        <v>4.4500000000000005E-2</v>
      </c>
      <c r="F96" s="118">
        <f>_xll.qlSwapRateHelperSpread($C96,Trigger)</f>
        <v>0</v>
      </c>
      <c r="G96" s="62" t="b">
        <v>0</v>
      </c>
      <c r="H96" s="62">
        <v>50</v>
      </c>
      <c r="I96" s="62">
        <v>1</v>
      </c>
      <c r="J96" s="119">
        <f>_xll.qlRateHelperEarliestDate($C96,Trigger)</f>
        <v>41813</v>
      </c>
      <c r="K96" s="120">
        <f>_xll.qlRateHelperLatestDate($C96,Trigger)</f>
        <v>56423</v>
      </c>
    </row>
    <row r="97" spans="1:11" ht="11.25" customHeight="1" x14ac:dyDescent="0.25">
      <c r="A97" s="117"/>
      <c r="B97" s="117" t="str">
        <f t="shared" si="5"/>
        <v>50Y</v>
      </c>
      <c r="C97" s="117" t="str">
        <f>Swaps!K41</f>
        <v>obj_0020d#0001</v>
      </c>
      <c r="D97" s="117" t="str">
        <f>SUBSTITUTE(SUBSTITUTE(_xll.qlRateHelperQuoteName(C97),"LastFixing","D"),"Libor","")</f>
        <v>AUDSM6AB50Y_Quote</v>
      </c>
      <c r="E97" s="118" t="e">
        <f>_xll.qlRateHelperQuoteValue($C97,Trigger)</f>
        <v>#NUM!</v>
      </c>
      <c r="F97" s="118">
        <f>_xll.qlSwapRateHelperSpread($C97,Trigger)</f>
        <v>0</v>
      </c>
      <c r="G97" s="62" t="b">
        <v>0</v>
      </c>
      <c r="H97" s="62">
        <v>50</v>
      </c>
      <c r="I97" s="62">
        <v>1</v>
      </c>
      <c r="J97" s="119">
        <f>_xll.qlRateHelperEarliestDate($C97,Trigger)</f>
        <v>41813</v>
      </c>
      <c r="K97" s="120">
        <f>_xll.qlRateHelperLatestDate($C97,Trigger)</f>
        <v>60076</v>
      </c>
    </row>
    <row r="98" spans="1:11" ht="11.25" customHeight="1" x14ac:dyDescent="0.25">
      <c r="A98" s="122"/>
      <c r="B98" s="122" t="str">
        <f t="shared" si="5"/>
        <v>60Y</v>
      </c>
      <c r="C98" s="117" t="str">
        <f>Swaps!K42</f>
        <v>obj_001ff#0001</v>
      </c>
      <c r="D98" s="117" t="str">
        <f>SUBSTITUTE(SUBSTITUTE(_xll.qlRateHelperQuoteName(C98),"LastFixing","D"),"Libor","")</f>
        <v>AUDSM6AB60Y_Quote</v>
      </c>
      <c r="E98" s="118" t="e">
        <f>_xll.qlRateHelperQuoteValue($C98,Trigger)</f>
        <v>#NUM!</v>
      </c>
      <c r="F98" s="123">
        <f>_xll.qlSwapRateHelperSpread($C98,Trigger)</f>
        <v>0</v>
      </c>
      <c r="G98" s="124" t="b">
        <v>0</v>
      </c>
      <c r="H98" s="124">
        <v>50</v>
      </c>
      <c r="I98" s="124">
        <v>1</v>
      </c>
      <c r="J98" s="125">
        <f>_xll.qlRateHelperEarliestDate($C98,Trigger)</f>
        <v>41813</v>
      </c>
      <c r="K98" s="126">
        <f>_xll.qlRateHelperLatestDate($C98,Trigger)</f>
        <v>63730</v>
      </c>
    </row>
    <row r="99" spans="1:11" x14ac:dyDescent="0.25">
      <c r="C99" s="165"/>
      <c r="D99" s="165"/>
      <c r="E99" s="16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6" hidden="1" customWidth="1"/>
    <col min="5" max="5" width="17.28515625" style="86" bestFit="1" customWidth="1"/>
    <col min="6" max="7" width="8" style="86" bestFit="1" customWidth="1"/>
    <col min="8" max="9" width="17.28515625" style="86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81" t="s">
        <v>54</v>
      </c>
      <c r="B1" s="182"/>
      <c r="D1" s="164" t="s">
        <v>53</v>
      </c>
      <c r="E1" s="69" t="s">
        <v>115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2.6249056124033918E-2</v>
      </c>
    </row>
    <row r="2" spans="1:11" x14ac:dyDescent="0.2">
      <c r="A2" s="73" t="s">
        <v>52</v>
      </c>
      <c r="B2" s="74">
        <v>0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obj_00316</v>
      </c>
      <c r="E2" s="75" t="str">
        <f>SUBSTITUTE(SUBSTITUTE(_xll.qlRateHelperQuoteName(D2),"LastFixing","D"),"Libor","")</f>
        <v>AUDTND_Quote</v>
      </c>
      <c r="F2" s="76">
        <f>_xll.qlRateHelperRate($D2)</f>
        <v>2.6249999999999999E-2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7">
        <f>_xll.qlRateHelperEarliestDate($D2)</f>
        <v>41813</v>
      </c>
      <c r="I2" s="88">
        <f>_xll.qlRateHelperLatestDate($D2)</f>
        <v>41814</v>
      </c>
      <c r="J2" s="72">
        <v>2.6249056124033918E-2</v>
      </c>
      <c r="K2" s="77"/>
    </row>
    <row r="3" spans="1:11" x14ac:dyDescent="0.2">
      <c r="A3" s="78" t="s">
        <v>51</v>
      </c>
      <c r="B3" s="79">
        <v>0</v>
      </c>
      <c r="D3" s="75" t="str">
        <v>obj_00317</v>
      </c>
      <c r="E3" s="75" t="str">
        <f>SUBSTITUTE(SUBSTITUTE(_xll.qlRateHelperQuoteName(D3),"LastFixing","D"),"Libor","")</f>
        <v>AUDSND_Quote</v>
      </c>
      <c r="F3" s="76">
        <f>_xll.qlRateHelperRate($D3)</f>
        <v>2.6249999999999999E-2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7">
        <f>_xll.qlRateHelperEarliestDate($D3)</f>
        <v>41813</v>
      </c>
      <c r="I3" s="88">
        <f>_xll.qlRateHelperLatestDate($D3)</f>
        <v>41815</v>
      </c>
      <c r="J3" s="72">
        <v>2.6248112338557436E-2</v>
      </c>
      <c r="K3" s="77"/>
    </row>
    <row r="4" spans="1:11" x14ac:dyDescent="0.2">
      <c r="A4" s="78" t="s">
        <v>50</v>
      </c>
      <c r="B4" s="79">
        <v>2</v>
      </c>
      <c r="D4" s="75" t="str">
        <v>obj_00217</v>
      </c>
      <c r="E4" s="75" t="str">
        <f>SUBSTITUTE(SUBSTITUTE(_xll.qlRateHelperQuoteName(D4),"LastFixing","D"),"Libor","")</f>
        <v>AUDSWD_Quote</v>
      </c>
      <c r="F4" s="76">
        <f>_xll.qlRateHelperRate($D4)</f>
        <v>2.6249999999999999E-2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7">
        <f>_xll.qlRateHelperEarliestDate($D4)</f>
        <v>41813</v>
      </c>
      <c r="I4" s="88">
        <f>_xll.qlRateHelperLatestDate($D4)</f>
        <v>41820</v>
      </c>
      <c r="J4" s="72">
        <v>2.6243394768099917E-2</v>
      </c>
      <c r="K4" s="77"/>
    </row>
    <row r="5" spans="1:11" x14ac:dyDescent="0.2">
      <c r="A5" s="78" t="s">
        <v>49</v>
      </c>
      <c r="B5" s="80" t="s">
        <v>48</v>
      </c>
      <c r="D5" s="75" t="str">
        <v>obj_0022b</v>
      </c>
      <c r="E5" s="75" t="str">
        <f>SUBSTITUTE(SUBSTITUTE(_xll.qlRateHelperQuoteName(D5),"LastFixing","D"),"Libor","")</f>
        <v>AUD2WD_Quote</v>
      </c>
      <c r="F5" s="76">
        <f>_xll.qlRateHelperRate($D5)</f>
        <v>2.6249999999999999E-2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7">
        <f>_xll.qlRateHelperEarliestDate($D5)</f>
        <v>41813</v>
      </c>
      <c r="I5" s="88">
        <f>_xll.qlRateHelperLatestDate($D5)</f>
        <v>41827</v>
      </c>
      <c r="J5" s="72">
        <v>2.6236793966322329E-2</v>
      </c>
      <c r="K5" s="77"/>
    </row>
    <row r="6" spans="1:11" x14ac:dyDescent="0.2">
      <c r="A6" s="78" t="s">
        <v>47</v>
      </c>
      <c r="B6" s="81" t="str">
        <f>_xll.ohRangeRetrieveError(Selected!D2)</f>
        <v/>
      </c>
      <c r="D6" s="75" t="str">
        <v>obj_0022f</v>
      </c>
      <c r="E6" s="75" t="str">
        <f>SUBSTITUTE(SUBSTITUTE(_xll.qlRateHelperQuoteName(D6),"LastFixing","D"),"Libor","")</f>
        <v>AUD1MD_Quote</v>
      </c>
      <c r="F6" s="76">
        <f>_xll.qlRateHelperRate($D6)</f>
        <v>2.6249999999999999E-2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7">
        <f>_xll.qlRateHelperEarliestDate($D6)</f>
        <v>41813</v>
      </c>
      <c r="I6" s="88">
        <f>_xll.qlRateHelperLatestDate($D6)</f>
        <v>41843</v>
      </c>
      <c r="J6" s="72">
        <v>2.6221723028067346E-2</v>
      </c>
      <c r="K6" s="77"/>
    </row>
    <row r="7" spans="1:11" ht="12" thickBot="1" x14ac:dyDescent="0.25">
      <c r="A7" s="82" t="str">
        <f>_xll.ohGroup(RateHelperPrefix&amp;"_RateHelpersSelected",_xll.ohPack(Selected!D2:D126),TRUE,,ObjectOverwrite)</f>
        <v>AUD_YCSTDRH_RateHelpersSelected#0015</v>
      </c>
      <c r="B7" s="83" t="str">
        <f>_xll.ohRangeRetrieveError(RateHelpersSelected)</f>
        <v/>
      </c>
      <c r="D7" s="75" t="str">
        <v>obj_0022c</v>
      </c>
      <c r="E7" s="75" t="str">
        <f>SUBSTITUTE(SUBSTITUTE(_xll.qlRateHelperQuoteName(D7),"LastFixing","D"),"Libor","")</f>
        <v>AUD2MD_Quote</v>
      </c>
      <c r="F7" s="76">
        <f>_xll.qlRateHelperRate($D7)</f>
        <v>2.6249999999999999E-2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7">
        <f>_xll.qlRateHelperEarliestDate($D7)</f>
        <v>41813</v>
      </c>
      <c r="I7" s="88">
        <f>_xll.qlRateHelperLatestDate($D7)</f>
        <v>41876</v>
      </c>
      <c r="J7" s="72">
        <v>2.6190711977191403E-2</v>
      </c>
      <c r="K7" s="77"/>
    </row>
    <row r="8" spans="1:11" x14ac:dyDescent="0.2">
      <c r="D8" s="75" t="str">
        <v>obj_00232</v>
      </c>
      <c r="E8" s="75" t="str">
        <f>SUBSTITUTE(SUBSTITUTE(_xll.qlRateHelperQuoteName(D8),"LastFixing","D"),"Libor","")</f>
        <v>AUD3MD_Quote</v>
      </c>
      <c r="F8" s="76">
        <f>_xll.qlRateHelperRate($D8)</f>
        <v>2.6749999999999999E-2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7">
        <f>_xll.qlRateHelperEarliestDate($D8)</f>
        <v>41813</v>
      </c>
      <c r="I8" s="88">
        <f>_xll.qlRateHelperLatestDate($D8)</f>
        <v>41905</v>
      </c>
      <c r="J8" s="72">
        <v>2.6660222840894414E-2</v>
      </c>
      <c r="K8" s="77"/>
    </row>
    <row r="9" spans="1:11" x14ac:dyDescent="0.2">
      <c r="D9" s="75" t="str">
        <v>obj_00234</v>
      </c>
      <c r="E9" s="75" t="str">
        <f>SUBSTITUTE(SUBSTITUTE(_xll.qlRateHelperQuoteName(D9),"LastFixing","D"),"Libor","")</f>
        <v>AUD4MD_Quote</v>
      </c>
      <c r="F9" s="76">
        <f>_xll.qlRateHelperRate($D9)</f>
        <v>2.725E-2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7">
        <f>_xll.qlRateHelperEarliestDate($D9)</f>
        <v>41813</v>
      </c>
      <c r="I9" s="88">
        <f>_xll.qlRateHelperLatestDate($D9)</f>
        <v>41935</v>
      </c>
      <c r="J9" s="72">
        <v>2.7126648953513542E-2</v>
      </c>
      <c r="K9" s="77"/>
    </row>
    <row r="10" spans="1:11" x14ac:dyDescent="0.2">
      <c r="D10" s="75" t="str">
        <v>obj_0022e</v>
      </c>
      <c r="E10" s="75" t="str">
        <f>SUBSTITUTE(SUBSTITUTE(_xll.qlRateHelperQuoteName(D10),"LastFixing","D"),"Libor","")</f>
        <v>AUD5MD_Quote</v>
      </c>
      <c r="F10" s="76">
        <f>_xll.qlRateHelperRate($D10)</f>
        <v>2.725E-2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7">
        <f>_xll.qlRateHelperEarliestDate($D10)</f>
        <v>41813</v>
      </c>
      <c r="I10" s="88">
        <f>_xll.qlRateHelperLatestDate($D10)</f>
        <v>41967</v>
      </c>
      <c r="J10" s="72">
        <v>2.7094540268063235E-2</v>
      </c>
      <c r="K10" s="77"/>
    </row>
    <row r="11" spans="1:11" x14ac:dyDescent="0.2">
      <c r="D11" s="75" t="str">
        <v>obj_00226</v>
      </c>
      <c r="E11" s="75" t="str">
        <f>SUBSTITUTE(SUBSTITUTE(_xll.qlRateHelperQuoteName(D11),"LastFixing","D"),"Libor","")</f>
        <v>AUD6MD_Quote</v>
      </c>
      <c r="F11" s="76">
        <f>_xll.qlRateHelperRate($D11)</f>
        <v>2.725E-2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7">
        <f>_xll.qlRateHelperEarliestDate($D11)</f>
        <v>41813</v>
      </c>
      <c r="I11" s="88">
        <f>_xll.qlRateHelperLatestDate($D11)</f>
        <v>41996</v>
      </c>
      <c r="J11" s="72">
        <v>2.7065529073043989E-2</v>
      </c>
      <c r="K11" s="77"/>
    </row>
    <row r="12" spans="1:11" x14ac:dyDescent="0.2">
      <c r="D12" s="75" t="str">
        <v>obj_00251</v>
      </c>
      <c r="E12" s="75" t="str">
        <f>SUBSTITUTE(SUBSTITUTE(_xll.qlRateHelperQuoteName(D12),"LastFixing","D"),"Libor","")</f>
        <v>AUDQM3AB1Y_Quote</v>
      </c>
      <c r="F12" s="76">
        <f>_xll.qlRateHelperRate($D12)</f>
        <v>2.6749999999999999E-2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7">
        <f>_xll.qlRateHelperEarliestDate($D12)</f>
        <v>41813</v>
      </c>
      <c r="I12" s="88">
        <f>_xll.qlRateHelperLatestDate($D12)</f>
        <v>42178</v>
      </c>
      <c r="J12" s="72">
        <v>2.6658579877101338E-2</v>
      </c>
      <c r="K12" s="77"/>
    </row>
    <row r="13" spans="1:11" x14ac:dyDescent="0.2">
      <c r="D13" s="75" t="str">
        <v>obj_00246</v>
      </c>
      <c r="E13" s="75" t="str">
        <f>SUBSTITUTE(SUBSTITUTE(_xll.qlRateHelperQuoteName(D13),"LastFixing","D"),"Libor","")</f>
        <v>AUDQM3AB2Y_Quote</v>
      </c>
      <c r="F13" s="76">
        <f>_xll.qlRateHelperRate($D13)</f>
        <v>2.785E-2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7">
        <f>_xll.qlRateHelperEarliestDate($D13)</f>
        <v>41813</v>
      </c>
      <c r="I13" s="88">
        <f>_xll.qlRateHelperLatestDate($D13)</f>
        <v>42544</v>
      </c>
      <c r="J13" s="72">
        <v>2.7769922066923101E-2</v>
      </c>
      <c r="K13" s="77"/>
    </row>
    <row r="14" spans="1:11" x14ac:dyDescent="0.2">
      <c r="D14" s="75" t="str">
        <v>obj_00255</v>
      </c>
      <c r="E14" s="75" t="str">
        <f>SUBSTITUTE(SUBSTITUTE(_xll.qlRateHelperQuoteName(D14),"LastFixing","D"),"Libor","")</f>
        <v>AUDQM3AB3Y_Quote</v>
      </c>
      <c r="F14" s="76">
        <f>_xll.qlRateHelperRate($D14)</f>
        <v>2.9349999999999998E-2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7">
        <f>_xll.qlRateHelperEarliestDate($D14)</f>
        <v>41813</v>
      </c>
      <c r="I14" s="88">
        <f>_xll.qlRateHelperLatestDate($D14)</f>
        <v>42909</v>
      </c>
      <c r="J14" s="72">
        <v>2.9301510184385045E-2</v>
      </c>
      <c r="K14" s="77"/>
    </row>
    <row r="15" spans="1:11" x14ac:dyDescent="0.2">
      <c r="D15" s="75" t="str">
        <v>obj_0020b</v>
      </c>
      <c r="E15" s="75" t="str">
        <f>SUBSTITUTE(SUBSTITUTE(_xll.qlRateHelperQuoteName(D15),"LastFixing","D"),"Libor","")</f>
        <v>AUDSM6AB4Y_Quote</v>
      </c>
      <c r="F15" s="76">
        <f>_xll.qlRateHelperRate($D15)</f>
        <v>3.1824999999999999E-2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7">
        <f>_xll.qlRateHelperEarliestDate($D15)</f>
        <v>41813</v>
      </c>
      <c r="I15" s="88">
        <f>_xll.qlRateHelperLatestDate($D15)</f>
        <v>43276</v>
      </c>
      <c r="J15" s="72">
        <v>3.1738467097263572E-2</v>
      </c>
      <c r="K15" s="77"/>
    </row>
    <row r="16" spans="1:11" x14ac:dyDescent="0.2">
      <c r="D16" s="75" t="str">
        <v>obj_001fb</v>
      </c>
      <c r="E16" s="75" t="str">
        <f>SUBSTITUTE(SUBSTITUTE(_xll.qlRateHelperQuoteName(D16),"LastFixing","D"),"Libor","")</f>
        <v>AUDSM6AB5Y_Quote</v>
      </c>
      <c r="F16" s="76">
        <f>_xll.qlRateHelperRate($D16)</f>
        <v>3.3549999999999996E-2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7">
        <f>_xll.qlRateHelperEarliestDate($D16)</f>
        <v>41813</v>
      </c>
      <c r="I16" s="88">
        <f>_xll.qlRateHelperLatestDate($D16)</f>
        <v>43640</v>
      </c>
      <c r="J16" s="72">
        <v>3.3532285844402702E-2</v>
      </c>
    </row>
    <row r="17" spans="4:10" x14ac:dyDescent="0.2">
      <c r="D17" s="75" t="str">
        <v>obj_001fa</v>
      </c>
      <c r="E17" s="75" t="str">
        <f>SUBSTITUTE(SUBSTITUTE(_xll.qlRateHelperQuoteName(D17),"LastFixing","D"),"Libor","")</f>
        <v>AUDSM6AB7Y_Quote</v>
      </c>
      <c r="F17" s="76">
        <f>_xll.qlRateHelperRate($D17)</f>
        <v>3.6799999999999999E-2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7">
        <f>_xll.qlRateHelperEarliestDate($D17)</f>
        <v>41813</v>
      </c>
      <c r="I17" s="88">
        <f>_xll.qlRateHelperLatestDate($D17)</f>
        <v>44370</v>
      </c>
      <c r="J17" s="72">
        <v>3.7001332150703697E-2</v>
      </c>
    </row>
    <row r="18" spans="4:10" x14ac:dyDescent="0.2">
      <c r="D18" s="75" t="str">
        <v>obj_00211</v>
      </c>
      <c r="E18" s="75" t="str">
        <f>SUBSTITUTE(SUBSTITUTE(_xll.qlRateHelperQuoteName(D18),"LastFixing","D"),"Libor","")</f>
        <v>AUDSM6AB10Y_Quote</v>
      </c>
      <c r="F18" s="76">
        <f>_xll.qlRateHelperRate($D18)</f>
        <v>4.0199999999999993E-2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7">
        <f>_xll.qlRateHelperEarliestDate($D18)</f>
        <v>41813</v>
      </c>
      <c r="I18" s="88">
        <f>_xll.qlRateHelperLatestDate($D18)</f>
        <v>45467</v>
      </c>
      <c r="J18" s="72">
        <v>4.0774008530510927E-2</v>
      </c>
    </row>
    <row r="19" spans="4:10" x14ac:dyDescent="0.2">
      <c r="D19" s="75" t="str">
        <v>obj_0020e</v>
      </c>
      <c r="E19" s="75" t="str">
        <f>SUBSTITUTE(SUBSTITUTE(_xll.qlRateHelperQuoteName(D19),"LastFixing","D"),"Libor","")</f>
        <v>AUDSM6AB12Y_Quote</v>
      </c>
      <c r="F19" s="76">
        <f>_xll.qlRateHelperRate($D19)</f>
        <v>4.1799999999999997E-2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7">
        <f>_xll.qlRateHelperEarliestDate($D19)</f>
        <v>41813</v>
      </c>
      <c r="I19" s="88">
        <f>_xll.qlRateHelperLatestDate($D19)</f>
        <v>46196</v>
      </c>
      <c r="J19" s="72">
        <v>4.2617843758875777E-2</v>
      </c>
    </row>
    <row r="20" spans="4:10" x14ac:dyDescent="0.2">
      <c r="D20" s="75" t="str">
        <v>obj_00204</v>
      </c>
      <c r="E20" s="75" t="str">
        <f>SUBSTITUTE(SUBSTITUTE(_xll.qlRateHelperQuoteName(D20),"LastFixing","D"),"Libor","")</f>
        <v>AUDSM6AB15Y_Quote</v>
      </c>
      <c r="F20" s="76">
        <f>_xll.qlRateHelperRate($D20)</f>
        <v>4.3299999999999998E-2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7">
        <f>_xll.qlRateHelperEarliestDate($D20)</f>
        <v>41813</v>
      </c>
      <c r="I20" s="88">
        <f>_xll.qlRateHelperLatestDate($D20)</f>
        <v>47294</v>
      </c>
      <c r="J20" s="72">
        <v>4.4374146012062694E-2</v>
      </c>
    </row>
    <row r="21" spans="4:10" x14ac:dyDescent="0.2">
      <c r="D21" s="75" t="str">
        <v>obj_00212</v>
      </c>
      <c r="E21" s="75" t="str">
        <f>SUBSTITUTE(SUBSTITUTE(_xll.qlRateHelperQuoteName(D21),"LastFixing","D"),"Libor","")</f>
        <v>AUDSM6AB20Y_Quote</v>
      </c>
      <c r="F21" s="76">
        <f>_xll.qlRateHelperRate($D21)</f>
        <v>4.4475000000000001E-2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7">
        <f>_xll.qlRateHelperEarliestDate($D21)</f>
        <v>41813</v>
      </c>
      <c r="I21" s="88">
        <f>_xll.qlRateHelperLatestDate($D21)</f>
        <v>49118</v>
      </c>
      <c r="J21" s="72">
        <v>4.5724644957956431E-2</v>
      </c>
    </row>
    <row r="22" spans="4:10" x14ac:dyDescent="0.2">
      <c r="D22" s="75" t="str">
        <v>obj_001fd</v>
      </c>
      <c r="E22" s="75" t="str">
        <f>SUBSTITUTE(SUBSTITUTE(_xll.qlRateHelperQuoteName(D22),"LastFixing","D"),"Libor","")</f>
        <v>AUDSM6AB30Y_Quote</v>
      </c>
      <c r="F22" s="76">
        <f>_xll.qlRateHelperRate($D22)</f>
        <v>4.4900000000000002E-2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7">
        <f>_xll.qlRateHelperEarliestDate($D22)</f>
        <v>41813</v>
      </c>
      <c r="I22" s="88">
        <f>_xll.qlRateHelperLatestDate($D22)</f>
        <v>52771</v>
      </c>
      <c r="J22" s="72">
        <v>4.5876282005837439E-2</v>
      </c>
    </row>
    <row r="23" spans="4:10" x14ac:dyDescent="0.2">
      <c r="D23" s="75" t="e">
        <v>#N/A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7" t="e">
        <f>_xll.qlRateHelperEarliestDate($D23)</f>
        <v>#VALUE!</v>
      </c>
      <c r="I23" s="88" t="e">
        <f>_xll.qlRateHelperLatestDate($D23)</f>
        <v>#VALUE!</v>
      </c>
      <c r="J23" s="72" t="e">
        <v>#N/A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7" t="e">
        <f>_xll.qlRateHelperEarliestDate($D24)</f>
        <v>#VALUE!</v>
      </c>
      <c r="I24" s="88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7" t="e">
        <f>_xll.qlRateHelperEarliestDate($D25)</f>
        <v>#VALUE!</v>
      </c>
      <c r="I25" s="88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7" t="e">
        <f>_xll.qlRateHelperEarliestDate($D26)</f>
        <v>#VALUE!</v>
      </c>
      <c r="I26" s="88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7" t="e">
        <f>_xll.qlRateHelperEarliestDate($D27)</f>
        <v>#VALUE!</v>
      </c>
      <c r="I27" s="88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7" t="e">
        <f>_xll.qlRateHelperEarliestDate($D28)</f>
        <v>#VALUE!</v>
      </c>
      <c r="I28" s="88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7" t="e">
        <f>_xll.qlRateHelperEarliestDate($D29)</f>
        <v>#VALUE!</v>
      </c>
      <c r="I29" s="88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7" t="e">
        <f>_xll.qlRateHelperEarliestDate($D30)</f>
        <v>#VALUE!</v>
      </c>
      <c r="I30" s="88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7" t="e">
        <f>_xll.qlRateHelperEarliestDate($D31)</f>
        <v>#VALUE!</v>
      </c>
      <c r="I31" s="88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7" t="e">
        <f>_xll.qlRateHelperEarliestDate($D32)</f>
        <v>#VALUE!</v>
      </c>
      <c r="I32" s="88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7" t="e">
        <f>_xll.qlRateHelperEarliestDate($D33)</f>
        <v>#VALUE!</v>
      </c>
      <c r="I33" s="88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7" t="e">
        <f>_xll.qlRateHelperEarliestDate($D34)</f>
        <v>#VALUE!</v>
      </c>
      <c r="I34" s="88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7" t="e">
        <f>_xll.qlRateHelperEarliestDate($D35)</f>
        <v>#VALUE!</v>
      </c>
      <c r="I35" s="88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7" t="e">
        <f>_xll.qlRateHelperEarliestDate($D36)</f>
        <v>#VALUE!</v>
      </c>
      <c r="I36" s="88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7" t="e">
        <f>_xll.qlRateHelperEarliestDate($D37)</f>
        <v>#VALUE!</v>
      </c>
      <c r="I37" s="88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7" t="e">
        <f>_xll.qlRateHelperEarliestDate($D38)</f>
        <v>#VALUE!</v>
      </c>
      <c r="I38" s="88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7" t="e">
        <f>_xll.qlRateHelperEarliestDate($D39)</f>
        <v>#VALUE!</v>
      </c>
      <c r="I39" s="88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7" t="e">
        <f>_xll.qlRateHelperEarliestDate($D40)</f>
        <v>#VALUE!</v>
      </c>
      <c r="I40" s="88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7" t="e">
        <f>_xll.qlRateHelperEarliestDate($D41)</f>
        <v>#VALUE!</v>
      </c>
      <c r="I41" s="88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7" t="e">
        <f>_xll.qlRateHelperEarliestDate($D42)</f>
        <v>#VALUE!</v>
      </c>
      <c r="I42" s="88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7" t="e">
        <f>_xll.qlRateHelperEarliestDate($D43)</f>
        <v>#VALUE!</v>
      </c>
      <c r="I43" s="88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7" t="e">
        <f>_xll.qlRateHelperEarliestDate($D44)</f>
        <v>#VALUE!</v>
      </c>
      <c r="I44" s="88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7" t="e">
        <f>_xll.qlRateHelperEarliestDate($D45)</f>
        <v>#VALUE!</v>
      </c>
      <c r="I45" s="88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7" t="e">
        <f>_xll.qlRateHelperEarliestDate($D46)</f>
        <v>#VALUE!</v>
      </c>
      <c r="I46" s="88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7" t="e">
        <f>_xll.qlRateHelperEarliestDate($D47)</f>
        <v>#VALUE!</v>
      </c>
      <c r="I47" s="88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7" t="e">
        <f>_xll.qlRateHelperEarliestDate($D48)</f>
        <v>#VALUE!</v>
      </c>
      <c r="I48" s="88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7" t="e">
        <f>_xll.qlRateHelperEarliestDate($D49)</f>
        <v>#VALUE!</v>
      </c>
      <c r="I49" s="88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7" t="e">
        <f>_xll.qlRateHelperEarliestDate($D50)</f>
        <v>#VALUE!</v>
      </c>
      <c r="I50" s="88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7" t="e">
        <f>_xll.qlRateHelperEarliestDate($D51)</f>
        <v>#VALUE!</v>
      </c>
      <c r="I51" s="88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7" t="e">
        <f>_xll.qlRateHelperEarliestDate($D52)</f>
        <v>#VALUE!</v>
      </c>
      <c r="I52" s="88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7" t="e">
        <f>_xll.qlRateHelperEarliestDate($D53)</f>
        <v>#VALUE!</v>
      </c>
      <c r="I53" s="88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7" t="e">
        <f>_xll.qlRateHelperEarliestDate($D54)</f>
        <v>#VALUE!</v>
      </c>
      <c r="I54" s="88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7" t="e">
        <f>_xll.qlRateHelperEarliestDate($D55)</f>
        <v>#VALUE!</v>
      </c>
      <c r="I55" s="88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7" t="e">
        <f>_xll.qlRateHelperEarliestDate($D56)</f>
        <v>#VALUE!</v>
      </c>
      <c r="I56" s="88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7" t="e">
        <f>_xll.qlRateHelperEarliestDate($D57)</f>
        <v>#VALUE!</v>
      </c>
      <c r="I57" s="88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7" t="e">
        <f>_xll.qlRateHelperEarliestDate($D58)</f>
        <v>#VALUE!</v>
      </c>
      <c r="I58" s="88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7" t="e">
        <f>_xll.qlRateHelperEarliestDate($D59)</f>
        <v>#VALUE!</v>
      </c>
      <c r="I59" s="88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7" t="e">
        <f>_xll.qlRateHelperEarliestDate($D60)</f>
        <v>#VALUE!</v>
      </c>
      <c r="I60" s="88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7" t="e">
        <f>_xll.qlRateHelperEarliestDate($D61)</f>
        <v>#VALUE!</v>
      </c>
      <c r="I61" s="88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7" t="e">
        <f>_xll.qlRateHelperEarliestDate($D62)</f>
        <v>#VALUE!</v>
      </c>
      <c r="I62" s="88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7" t="e">
        <f>_xll.qlRateHelperEarliestDate($D63)</f>
        <v>#VALUE!</v>
      </c>
      <c r="I63" s="88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7" t="e">
        <f>_xll.qlRateHelperEarliestDate($D64)</f>
        <v>#VALUE!</v>
      </c>
      <c r="I64" s="88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7" t="e">
        <f>_xll.qlRateHelperEarliestDate($D65)</f>
        <v>#VALUE!</v>
      </c>
      <c r="I65" s="88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7" t="e">
        <f>_xll.qlRateHelperEarliestDate($D66)</f>
        <v>#VALUE!</v>
      </c>
      <c r="I66" s="88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7" t="e">
        <f>_xll.qlRateHelperEarliestDate($D67)</f>
        <v>#VALUE!</v>
      </c>
      <c r="I67" s="88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7" t="e">
        <f>_xll.qlRateHelperEarliestDate($D68)</f>
        <v>#VALUE!</v>
      </c>
      <c r="I68" s="88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7" t="e">
        <f>_xll.qlRateHelperEarliestDate($D69)</f>
        <v>#VALUE!</v>
      </c>
      <c r="I69" s="88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7" t="e">
        <f>_xll.qlRateHelperEarliestDate($D70)</f>
        <v>#VALUE!</v>
      </c>
      <c r="I70" s="88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7" t="e">
        <f>_xll.qlRateHelperEarliestDate($D71)</f>
        <v>#VALUE!</v>
      </c>
      <c r="I71" s="88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7" t="e">
        <f>_xll.qlRateHelperEarliestDate($D72)</f>
        <v>#VALUE!</v>
      </c>
      <c r="I72" s="88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7" t="e">
        <f>_xll.qlRateHelperEarliestDate($D73)</f>
        <v>#VALUE!</v>
      </c>
      <c r="I73" s="88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7" t="e">
        <f>_xll.qlRateHelperEarliestDate($D74)</f>
        <v>#VALUE!</v>
      </c>
      <c r="I74" s="88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7" t="e">
        <f>_xll.qlRateHelperEarliestDate($D75)</f>
        <v>#VALUE!</v>
      </c>
      <c r="I75" s="88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7" t="e">
        <f>_xll.qlRateHelperEarliestDate($D76)</f>
        <v>#VALUE!</v>
      </c>
      <c r="I76" s="88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7" t="e">
        <f>_xll.qlRateHelperEarliestDate($D77)</f>
        <v>#VALUE!</v>
      </c>
      <c r="I77" s="88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7" t="e">
        <f>_xll.qlRateHelperEarliestDate($D78)</f>
        <v>#VALUE!</v>
      </c>
      <c r="I78" s="88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7" t="e">
        <f>_xll.qlRateHelperEarliestDate($D79)</f>
        <v>#VALUE!</v>
      </c>
      <c r="I79" s="88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7" t="e">
        <f>_xll.qlRateHelperEarliestDate($D80)</f>
        <v>#VALUE!</v>
      </c>
      <c r="I80" s="88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7" t="e">
        <f>_xll.qlRateHelperEarliestDate($D81)</f>
        <v>#VALUE!</v>
      </c>
      <c r="I81" s="88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7" t="e">
        <f>_xll.qlRateHelperEarliestDate($D82)</f>
        <v>#VALUE!</v>
      </c>
      <c r="I82" s="88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7" t="e">
        <f>_xll.qlRateHelperEarliestDate($D83)</f>
        <v>#VALUE!</v>
      </c>
      <c r="I83" s="88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7" t="e">
        <f>_xll.qlRateHelperEarliestDate($D84)</f>
        <v>#VALUE!</v>
      </c>
      <c r="I84" s="88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7" t="e">
        <f>_xll.qlRateHelperEarliestDate($D85)</f>
        <v>#VALUE!</v>
      </c>
      <c r="I85" s="88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7" t="e">
        <f>_xll.qlRateHelperEarliestDate($D86)</f>
        <v>#VALUE!</v>
      </c>
      <c r="I86" s="88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7" t="e">
        <f>_xll.qlRateHelperEarliestDate($D87)</f>
        <v>#VALUE!</v>
      </c>
      <c r="I87" s="88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7" t="e">
        <f>_xll.qlRateHelperEarliestDate($D88)</f>
        <v>#VALUE!</v>
      </c>
      <c r="I88" s="88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7" t="e">
        <f>_xll.qlRateHelperEarliestDate($D89)</f>
        <v>#VALUE!</v>
      </c>
      <c r="I89" s="88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7" t="e">
        <f>_xll.qlRateHelperEarliestDate($D90)</f>
        <v>#VALUE!</v>
      </c>
      <c r="I90" s="88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7" t="e">
        <f>_xll.qlRateHelperEarliestDate($D91)</f>
        <v>#VALUE!</v>
      </c>
      <c r="I91" s="88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7" t="e">
        <f>_xll.qlRateHelperEarliestDate($D92)</f>
        <v>#VALUE!</v>
      </c>
      <c r="I92" s="88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7" t="e">
        <f>_xll.qlRateHelperEarliestDate($D93)</f>
        <v>#VALUE!</v>
      </c>
      <c r="I93" s="88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7" t="e">
        <f>_xll.qlRateHelperEarliestDate($D94)</f>
        <v>#VALUE!</v>
      </c>
      <c r="I94" s="88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7" t="e">
        <f>_xll.qlRateHelperEarliestDate($D95)</f>
        <v>#VALUE!</v>
      </c>
      <c r="I95" s="88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7" t="e">
        <f>_xll.qlRateHelperEarliestDate($D96)</f>
        <v>#VALUE!</v>
      </c>
      <c r="I96" s="88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7" t="e">
        <f>_xll.qlRateHelperEarliestDate($D97)</f>
        <v>#VALUE!</v>
      </c>
      <c r="I97" s="88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7" t="e">
        <f>_xll.qlRateHelperEarliestDate($D98)</f>
        <v>#VALUE!</v>
      </c>
      <c r="I98" s="88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7" t="e">
        <f>_xll.qlRateHelperEarliestDate($D99)</f>
        <v>#VALUE!</v>
      </c>
      <c r="I99" s="88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7" t="e">
        <f>_xll.qlRateHelperEarliestDate($D100)</f>
        <v>#VALUE!</v>
      </c>
      <c r="I100" s="88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7" t="e">
        <f>_xll.qlRateHelperEarliestDate($D101)</f>
        <v>#VALUE!</v>
      </c>
      <c r="I101" s="88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7" t="e">
        <f>_xll.qlRateHelperEarliestDate($D102)</f>
        <v>#VALUE!</v>
      </c>
      <c r="I102" s="88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7" t="e">
        <f>_xll.qlRateHelperEarliestDate($D103)</f>
        <v>#VALUE!</v>
      </c>
      <c r="I103" s="88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7" t="e">
        <f>_xll.qlRateHelperEarliestDate($D104)</f>
        <v>#VALUE!</v>
      </c>
      <c r="I104" s="88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7" t="e">
        <f>_xll.qlRateHelperEarliestDate($D105)</f>
        <v>#VALUE!</v>
      </c>
      <c r="I105" s="88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7" t="e">
        <f>_xll.qlRateHelperEarliestDate($D106)</f>
        <v>#VALUE!</v>
      </c>
      <c r="I106" s="88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7" t="e">
        <f>_xll.qlRateHelperEarliestDate($D107)</f>
        <v>#VALUE!</v>
      </c>
      <c r="I107" s="88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7" t="e">
        <f>_xll.qlRateHelperEarliestDate($D108)</f>
        <v>#VALUE!</v>
      </c>
      <c r="I108" s="88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7" t="e">
        <f>_xll.qlRateHelperEarliestDate($D109)</f>
        <v>#VALUE!</v>
      </c>
      <c r="I109" s="88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7" t="e">
        <f>_xll.qlRateHelperEarliestDate($D110)</f>
        <v>#VALUE!</v>
      </c>
      <c r="I110" s="88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7" t="e">
        <f>_xll.qlRateHelperEarliestDate($D111)</f>
        <v>#VALUE!</v>
      </c>
      <c r="I111" s="88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7" t="e">
        <f>_xll.qlRateHelperEarliestDate($D112)</f>
        <v>#VALUE!</v>
      </c>
      <c r="I112" s="88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7" t="e">
        <f>_xll.qlRateHelperEarliestDate($D113)</f>
        <v>#VALUE!</v>
      </c>
      <c r="I113" s="88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7" t="e">
        <f>_xll.qlRateHelperEarliestDate($D114)</f>
        <v>#VALUE!</v>
      </c>
      <c r="I114" s="88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7" t="e">
        <f>_xll.qlRateHelperEarliestDate($D115)</f>
        <v>#VALUE!</v>
      </c>
      <c r="I115" s="88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7" t="e">
        <f>_xll.qlRateHelperEarliestDate($D116)</f>
        <v>#VALUE!</v>
      </c>
      <c r="I116" s="88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7" t="e">
        <f>_xll.qlRateHelperEarliestDate($D117)</f>
        <v>#VALUE!</v>
      </c>
      <c r="I117" s="88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7" t="e">
        <f>_xll.qlRateHelperEarliestDate($D118)</f>
        <v>#VALUE!</v>
      </c>
      <c r="I118" s="88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7" t="e">
        <f>_xll.qlRateHelperEarliestDate($D119)</f>
        <v>#VALUE!</v>
      </c>
      <c r="I119" s="88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7" t="e">
        <f>_xll.qlRateHelperEarliestDate($D120)</f>
        <v>#VALUE!</v>
      </c>
      <c r="I120" s="88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7" t="e">
        <f>_xll.qlRateHelperEarliestDate($D121)</f>
        <v>#VALUE!</v>
      </c>
      <c r="I121" s="88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7" t="e">
        <f>_xll.qlRateHelperEarliestDate($D122)</f>
        <v>#VALUE!</v>
      </c>
      <c r="I122" s="88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7" t="e">
        <f>_xll.qlRateHelperEarliestDate($D123)</f>
        <v>#VALUE!</v>
      </c>
      <c r="I123" s="88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7" t="e">
        <f>_xll.qlRateHelperEarliestDate($D124)</f>
        <v>#VALUE!</v>
      </c>
      <c r="I124" s="88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7" t="e">
        <f>_xll.qlRateHelperEarliestDate($D125)</f>
        <v>#VALUE!</v>
      </c>
      <c r="I125" s="88" t="e">
        <f>_xll.qlRateHelperLatestDate($D125)</f>
        <v>#VALUE!</v>
      </c>
      <c r="J125" s="72" t="e">
        <v>#N/A</v>
      </c>
    </row>
    <row r="126" spans="4:10" ht="12" thickBot="1" x14ac:dyDescent="0.25">
      <c r="D126" s="84" t="e">
        <v>#N/A</v>
      </c>
      <c r="E126" s="84" t="e">
        <f>SUBSTITUTE(SUBSTITUTE(_xll.qlRateHelperQuoteName(D126),"LastFixing","D"),"Libor","")</f>
        <v>#VALUE!</v>
      </c>
      <c r="F126" s="85" t="e">
        <f>_xll.qlRateHelperRate($D126)</f>
        <v>#VALUE!</v>
      </c>
      <c r="G126" s="85">
        <f>IF(ISERROR(_xll.qlSwapRateHelperSpread($D126)),IF(ISERROR(_xll.qlFuturesRateHelperConvexityAdjustment($D126)),0,_xll.qlFuturesRateHelperConvexityAdjustment($D126)),_xll.qlSwapRateHelperSpread($D126))</f>
        <v>0</v>
      </c>
      <c r="H126" s="89" t="e">
        <f>_xll.qlRateHelperEarliestDate($D126)</f>
        <v>#VALUE!</v>
      </c>
      <c r="I126" s="90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41.855468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129</v>
      </c>
      <c r="C2" s="59" t="s">
        <v>130</v>
      </c>
      <c r="D2" s="59" t="s">
        <v>131</v>
      </c>
      <c r="E2" s="59" t="s">
        <v>132</v>
      </c>
      <c r="F2" s="59" t="s">
        <v>134</v>
      </c>
      <c r="G2" s="59" t="s">
        <v>135</v>
      </c>
      <c r="H2" s="59" t="s">
        <v>84</v>
      </c>
      <c r="I2" s="59" t="s">
        <v>83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102</v>
      </c>
      <c r="C3" s="55">
        <v>0</v>
      </c>
      <c r="D3" s="55" t="s">
        <v>127</v>
      </c>
      <c r="E3" s="55" t="s">
        <v>133</v>
      </c>
      <c r="F3" s="55" t="b">
        <v>1</v>
      </c>
      <c r="G3" s="55" t="s">
        <v>116</v>
      </c>
      <c r="H3" s="54" t="s">
        <v>136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obj_00233#0003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143</v>
      </c>
      <c r="C4" s="55">
        <v>0</v>
      </c>
      <c r="D4" s="55" t="s">
        <v>127</v>
      </c>
      <c r="E4" s="55" t="s">
        <v>133</v>
      </c>
      <c r="F4" s="55" t="b">
        <v>1</v>
      </c>
      <c r="G4" s="55" t="s">
        <v>116</v>
      </c>
      <c r="H4" s="50" t="str">
        <f>_xll.qlIborIndex(,,"1D",C4,Currency,D4,E4,F4,G4,,,Trigger,ObjectOverwrite)</f>
        <v>obj_00314#0008</v>
      </c>
      <c r="I4" s="50" t="str">
        <f t="shared" si="0"/>
        <v>AUDTND_Quote</v>
      </c>
      <c r="J4" s="49" t="str">
        <f>_xll.qlDepositRateHelper(,I4,H4,Permanent,Trigger,ObjectOverwrite)</f>
        <v>obj_00316#0002</v>
      </c>
      <c r="K4" s="53"/>
      <c r="L4" s="47"/>
    </row>
    <row r="5" spans="1:12" ht="11.25" customHeight="1" x14ac:dyDescent="0.25">
      <c r="A5" s="52"/>
      <c r="B5" s="55" t="s">
        <v>144</v>
      </c>
      <c r="C5" s="55">
        <v>0</v>
      </c>
      <c r="D5" s="55" t="s">
        <v>127</v>
      </c>
      <c r="E5" s="55" t="s">
        <v>133</v>
      </c>
      <c r="F5" s="55" t="b">
        <v>1</v>
      </c>
      <c r="G5" s="55" t="s">
        <v>116</v>
      </c>
      <c r="H5" s="50" t="str">
        <f>_xll.qlIborIndex(,,"2D",C5,Currency,D5,E5,F5,G5,,,Trigger,ObjectOverwrite)</f>
        <v>obj_00315#0002</v>
      </c>
      <c r="I5" s="50" t="str">
        <f t="shared" si="0"/>
        <v>AUDSND_Quote</v>
      </c>
      <c r="J5" s="49" t="str">
        <f>_xll.qlDepositRateHelper(,I5,H5,Permanent,Trigger,ObjectOverwrite)</f>
        <v>obj_00317#0002</v>
      </c>
      <c r="K5" s="53"/>
      <c r="L5" s="47"/>
    </row>
    <row r="6" spans="1:12" ht="11.25" customHeight="1" x14ac:dyDescent="0.25">
      <c r="A6" s="52"/>
      <c r="B6" s="51" t="s">
        <v>101</v>
      </c>
      <c r="C6" s="55">
        <v>0</v>
      </c>
      <c r="D6" s="55" t="s">
        <v>127</v>
      </c>
      <c r="E6" s="55" t="s">
        <v>133</v>
      </c>
      <c r="F6" s="55" t="b">
        <v>1</v>
      </c>
      <c r="G6" s="55" t="s">
        <v>116</v>
      </c>
      <c r="H6" s="50" t="str">
        <f>_xll.qlIborIndex(,,"1W",C6,Currency,D6,E6,F6,G6,,,Trigger,ObjectOverwrite)</f>
        <v>obj_001f6#0003</v>
      </c>
      <c r="I6" s="50" t="str">
        <f t="shared" si="0"/>
        <v>AUDSWD_Quote</v>
      </c>
      <c r="J6" s="49" t="str">
        <f>_xll.qlDepositRateHelper(,I6,H6,Permanent,Trigger,ObjectOverwrite)</f>
        <v>obj_00217#0004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117</v>
      </c>
      <c r="C7" s="55">
        <v>0</v>
      </c>
      <c r="D7" s="55" t="s">
        <v>127</v>
      </c>
      <c r="E7" s="55" t="s">
        <v>133</v>
      </c>
      <c r="F7" s="55" t="b">
        <v>1</v>
      </c>
      <c r="G7" s="55" t="s">
        <v>116</v>
      </c>
      <c r="H7" s="50" t="str">
        <f>_xll.qlIborIndex(,,B7,C7,Currency,D7,E7,F7,G7,,,Trigger,ObjectOverwrite)</f>
        <v>obj_0021b#0003</v>
      </c>
      <c r="I7" s="50" t="str">
        <f t="shared" si="0"/>
        <v>AUD2WD_Quote</v>
      </c>
      <c r="J7" s="49" t="str">
        <f>_xll.qlDepositRateHelper(,I7,H7,Permanent,Trigger,ObjectOverwrite)</f>
        <v>obj_0022b#0004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118</v>
      </c>
      <c r="C8" s="55">
        <v>0</v>
      </c>
      <c r="D8" s="55" t="s">
        <v>127</v>
      </c>
      <c r="E8" s="55" t="s">
        <v>133</v>
      </c>
      <c r="F8" s="55" t="b">
        <v>1</v>
      </c>
      <c r="G8" s="55" t="s">
        <v>116</v>
      </c>
      <c r="H8" s="50" t="str">
        <f>_xll.qlIborIndex(,,B8,C8,Currency,D8,E8,F8,G8,,,Trigger,ObjectOverwrite)</f>
        <v>obj_00220#0003</v>
      </c>
      <c r="I8" s="50" t="str">
        <f t="shared" si="0"/>
        <v>AUD3WD_Quote</v>
      </c>
      <c r="J8" s="49" t="str">
        <f>_xll.qlDepositRateHelper(,I8,H8,Permanent,Trigger,ObjectOverwrite)</f>
        <v>obj_00230#0004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100</v>
      </c>
      <c r="C9" s="55">
        <v>0</v>
      </c>
      <c r="D9" s="55" t="s">
        <v>127</v>
      </c>
      <c r="E9" s="55" t="s">
        <v>103</v>
      </c>
      <c r="F9" s="55" t="b">
        <v>1</v>
      </c>
      <c r="G9" s="55" t="s">
        <v>116</v>
      </c>
      <c r="H9" s="50" t="str">
        <f>_xll.qlIborIndex(,,B9,C9,Currency,D9,E9,F9,G9,,,Trigger,ObjectOverwrite)</f>
        <v>obj_00219#0003</v>
      </c>
      <c r="I9" s="50" t="str">
        <f t="shared" si="0"/>
        <v>AUD1MD_Quote</v>
      </c>
      <c r="J9" s="49" t="str">
        <f>_xll.qlDepositRateHelper(,I9,H9,Permanent,Trigger,ObjectOverwrite)</f>
        <v>obj_0022f#0004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99</v>
      </c>
      <c r="C10" s="55">
        <v>0</v>
      </c>
      <c r="D10" s="55" t="s">
        <v>127</v>
      </c>
      <c r="E10" s="55" t="s">
        <v>103</v>
      </c>
      <c r="F10" s="55" t="b">
        <v>1</v>
      </c>
      <c r="G10" s="55" t="s">
        <v>116</v>
      </c>
      <c r="H10" s="50" t="str">
        <f>_xll.qlIborIndex(,,B10,C10,Currency,D10,E10,F10,G10,,,Trigger,ObjectOverwrite)</f>
        <v>obj_00222#0003</v>
      </c>
      <c r="I10" s="50" t="str">
        <f t="shared" si="0"/>
        <v>AUD2MD_Quote</v>
      </c>
      <c r="J10" s="49" t="str">
        <f>_xll.qlDepositRateHelper(,I10,H10,Permanent,Trigger,ObjectOverwrite)</f>
        <v>obj_0022c#0004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75</v>
      </c>
      <c r="C11" s="55">
        <v>0</v>
      </c>
      <c r="D11" s="55" t="s">
        <v>127</v>
      </c>
      <c r="E11" s="55" t="s">
        <v>103</v>
      </c>
      <c r="F11" s="55" t="b">
        <v>1</v>
      </c>
      <c r="G11" s="55" t="s">
        <v>116</v>
      </c>
      <c r="H11" s="50" t="str">
        <f>_xll.qlIborIndex(,,B11,C11,Currency,D11,E11,F11,G11,,,Trigger,ObjectOverwrite)</f>
        <v>obj_0021f#0003</v>
      </c>
      <c r="I11" s="50" t="str">
        <f t="shared" si="0"/>
        <v>AUD3MD_Quote</v>
      </c>
      <c r="J11" s="49" t="str">
        <f>_xll.qlDepositRateHelper(,I11,H11,Permanent,Trigger,ObjectOverwrite)</f>
        <v>obj_00232#0004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119</v>
      </c>
      <c r="C12" s="55">
        <v>0</v>
      </c>
      <c r="D12" s="55" t="s">
        <v>127</v>
      </c>
      <c r="E12" s="55" t="s">
        <v>103</v>
      </c>
      <c r="F12" s="55" t="b">
        <v>1</v>
      </c>
      <c r="G12" s="55" t="s">
        <v>116</v>
      </c>
      <c r="H12" s="50" t="str">
        <f>_xll.qlIborIndex(,,B12,C12,Currency,D12,E12,F12,G12,,,Trigger,ObjectOverwrite)</f>
        <v>obj_0021e#0003</v>
      </c>
      <c r="I12" s="50" t="str">
        <f t="shared" si="0"/>
        <v>AUD4MD_Quote</v>
      </c>
      <c r="J12" s="49" t="str">
        <f>_xll.qlDepositRateHelper(,I12,H12,Permanent,Trigger,ObjectOverwrite)</f>
        <v>obj_00234#0004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120</v>
      </c>
      <c r="C13" s="55">
        <v>0</v>
      </c>
      <c r="D13" s="55" t="s">
        <v>127</v>
      </c>
      <c r="E13" s="55" t="s">
        <v>103</v>
      </c>
      <c r="F13" s="55" t="b">
        <v>1</v>
      </c>
      <c r="G13" s="55" t="s">
        <v>116</v>
      </c>
      <c r="H13" s="50" t="str">
        <f>_xll.qlIborIndex(,,B13,C13,Currency,D13,E13,F13,G13,,,Trigger,ObjectOverwrite)</f>
        <v>obj_00221#0003</v>
      </c>
      <c r="I13" s="50" t="str">
        <f t="shared" si="0"/>
        <v>AUD5MD_Quote</v>
      </c>
      <c r="J13" s="49" t="str">
        <f>_xll.qlDepositRateHelper(,I13,H13,Permanent,Trigger,ObjectOverwrite)</f>
        <v>obj_0022e#0004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98</v>
      </c>
      <c r="C14" s="55">
        <v>0</v>
      </c>
      <c r="D14" s="55" t="s">
        <v>127</v>
      </c>
      <c r="E14" s="55" t="s">
        <v>103</v>
      </c>
      <c r="F14" s="55" t="b">
        <v>1</v>
      </c>
      <c r="G14" s="55" t="s">
        <v>116</v>
      </c>
      <c r="H14" s="50" t="str">
        <f>_xll.qlIborIndex(,,B14,C14,Currency,D14,E14,F14,G14,,,Trigger,ObjectOverwrite)</f>
        <v>obj_00225#0003</v>
      </c>
      <c r="I14" s="50" t="str">
        <f t="shared" si="0"/>
        <v>AUD6MD_Quote</v>
      </c>
      <c r="J14" s="49" t="str">
        <f>_xll.qlDepositRateHelper(,I14,H14,Permanent,Trigger,ObjectOverwrite)</f>
        <v>obj_00226#0004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121</v>
      </c>
      <c r="C15" s="55">
        <v>0</v>
      </c>
      <c r="D15" s="55" t="s">
        <v>127</v>
      </c>
      <c r="E15" s="55" t="s">
        <v>103</v>
      </c>
      <c r="F15" s="55" t="b">
        <v>1</v>
      </c>
      <c r="G15" s="55" t="s">
        <v>116</v>
      </c>
      <c r="H15" s="50" t="str">
        <f>_xll.qlIborIndex(,,B15,C15,Currency,D15,E15,F15,G15,,,Trigger,ObjectOverwrite)</f>
        <v>obj_00224#0003</v>
      </c>
      <c r="I15" s="50" t="str">
        <f t="shared" si="0"/>
        <v>AUD7MD_Quote</v>
      </c>
      <c r="J15" s="49" t="str">
        <f>_xll.qlDepositRateHelper(,I15,H15,Permanent,Trigger,ObjectOverwrite)</f>
        <v>obj_00228#0004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122</v>
      </c>
      <c r="C16" s="55">
        <v>0</v>
      </c>
      <c r="D16" s="55" t="s">
        <v>127</v>
      </c>
      <c r="E16" s="55" t="s">
        <v>103</v>
      </c>
      <c r="F16" s="55" t="b">
        <v>1</v>
      </c>
      <c r="G16" s="55" t="s">
        <v>116</v>
      </c>
      <c r="H16" s="50" t="str">
        <f>_xll.qlIborIndex(,,B16,C16,Currency,D16,E16,F16,G16,,,Trigger,ObjectOverwrite)</f>
        <v>obj_0021d#0003</v>
      </c>
      <c r="I16" s="50" t="str">
        <f t="shared" si="0"/>
        <v>AUD8MD_Quote</v>
      </c>
      <c r="J16" s="49" t="str">
        <f>_xll.qlDepositRateHelper(,I16,H16,Permanent,Trigger,ObjectOverwrite)</f>
        <v>obj_00227#0004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123</v>
      </c>
      <c r="C17" s="55">
        <v>0</v>
      </c>
      <c r="D17" s="55" t="s">
        <v>127</v>
      </c>
      <c r="E17" s="55" t="s">
        <v>103</v>
      </c>
      <c r="F17" s="55" t="b">
        <v>1</v>
      </c>
      <c r="G17" s="55" t="s">
        <v>116</v>
      </c>
      <c r="H17" s="50" t="str">
        <f>_xll.qlIborIndex(,,B17,C17,Currency,D17,E17,F17,G17,,,Trigger,ObjectOverwrite)</f>
        <v>obj_0021a#0003</v>
      </c>
      <c r="I17" s="50" t="str">
        <f t="shared" si="0"/>
        <v>AUD9MD_Quote</v>
      </c>
      <c r="J17" s="49" t="str">
        <f>_xll.qlDepositRateHelper(,I17,H17,Permanent,Trigger,ObjectOverwrite)</f>
        <v>obj_0022d#0004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124</v>
      </c>
      <c r="C18" s="55">
        <v>0</v>
      </c>
      <c r="D18" s="55" t="s">
        <v>127</v>
      </c>
      <c r="E18" s="55" t="s">
        <v>103</v>
      </c>
      <c r="F18" s="55" t="b">
        <v>1</v>
      </c>
      <c r="G18" s="55" t="s">
        <v>116</v>
      </c>
      <c r="H18" s="50" t="str">
        <f>_xll.qlIborIndex(,,B18,C18,Currency,D18,E18,F18,G18,,,Trigger,ObjectOverwrite)</f>
        <v>obj_00223#0003</v>
      </c>
      <c r="I18" s="50" t="str">
        <f t="shared" si="0"/>
        <v>AUD10MD_Quote</v>
      </c>
      <c r="J18" s="49" t="str">
        <f>_xll.qlDepositRateHelper(,I18,H18,Permanent,Trigger,ObjectOverwrite)</f>
        <v>obj_0022a#0004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125</v>
      </c>
      <c r="C19" s="55">
        <v>0</v>
      </c>
      <c r="D19" s="55" t="s">
        <v>127</v>
      </c>
      <c r="E19" s="55" t="s">
        <v>103</v>
      </c>
      <c r="F19" s="55" t="b">
        <v>1</v>
      </c>
      <c r="G19" s="55" t="s">
        <v>116</v>
      </c>
      <c r="H19" s="50" t="str">
        <f>_xll.qlIborIndex(,,B19,C19,Currency,D19,E19,F19,G19,,,Trigger,ObjectOverwrite)</f>
        <v>obj_0021c#0003</v>
      </c>
      <c r="I19" s="50" t="str">
        <f t="shared" si="0"/>
        <v>AUD11MD_Quote</v>
      </c>
      <c r="J19" s="49" t="str">
        <f>_xll.qlDepositRateHelper(,I19,H19,Permanent,Trigger,ObjectOverwrite)</f>
        <v>obj_00229#0004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127</v>
      </c>
      <c r="E20" s="55" t="s">
        <v>103</v>
      </c>
      <c r="F20" s="55" t="b">
        <v>1</v>
      </c>
      <c r="G20" s="55" t="s">
        <v>116</v>
      </c>
      <c r="H20" s="50" t="str">
        <f>_xll.qlIborIndex(,,B20,C20,Currency,D20,E20,F20,G20,,,Trigger,ObjectOverwrite)</f>
        <v>obj_00218#0003</v>
      </c>
      <c r="I20" s="50" t="str">
        <f t="shared" si="0"/>
        <v>AUD1YD_Quote</v>
      </c>
      <c r="J20" s="49" t="str">
        <f>_xll.qlDepositRateHelper(,I20,H20,Permanent,Trigger,ObjectOverwrite)</f>
        <v>obj_00231#0004</v>
      </c>
      <c r="K20" s="48"/>
      <c r="L20" s="47"/>
    </row>
    <row r="21" spans="1:12" ht="11.25" customHeight="1" thickBot="1" x14ac:dyDescent="0.3">
      <c r="A21" s="45"/>
      <c r="B21" s="45"/>
      <c r="C21" s="167"/>
      <c r="D21" s="167"/>
      <c r="E21" s="167"/>
      <c r="F21" s="45"/>
      <c r="G21" s="45"/>
      <c r="H21" s="45"/>
      <c r="I21" s="168"/>
      <c r="J21" s="169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15.5703125" style="43" customWidth="1"/>
    <col min="10" max="10" width="4.140625" style="43" customWidth="1"/>
    <col min="11" max="16384" width="9.140625" style="43"/>
  </cols>
  <sheetData>
    <row r="1" spans="1:11" x14ac:dyDescent="0.25">
      <c r="A1" s="64"/>
      <c r="B1" s="139"/>
      <c r="C1" s="139"/>
      <c r="D1" s="139"/>
      <c r="E1" s="62" t="s">
        <v>75</v>
      </c>
      <c r="F1" s="140"/>
      <c r="G1" s="141" t="str">
        <f>Currency&amp;"_YC"&amp;"STDRH"</f>
        <v>AUD_YCSTDRH</v>
      </c>
      <c r="H1" s="58" t="str">
        <f>$G$1&amp;"_Futures"&amp;$E$1&amp;".xml"</f>
        <v>AUD_YCSTDRH_Futures3M.xml</v>
      </c>
      <c r="I1" s="142"/>
      <c r="J1" s="47"/>
    </row>
    <row r="2" spans="1:11" ht="23.25" customHeight="1" x14ac:dyDescent="0.25">
      <c r="A2" s="64"/>
      <c r="B2" s="136" t="s">
        <v>97</v>
      </c>
      <c r="C2" s="59" t="s">
        <v>96</v>
      </c>
      <c r="D2" s="143" t="s">
        <v>95</v>
      </c>
      <c r="E2" s="59" t="s">
        <v>84</v>
      </c>
      <c r="F2" s="59" t="s">
        <v>83</v>
      </c>
      <c r="G2" s="136" t="s">
        <v>94</v>
      </c>
      <c r="H2" s="13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44"/>
      <c r="B3" s="55">
        <v>1</v>
      </c>
      <c r="C3" s="145" t="b">
        <v>0</v>
      </c>
      <c r="D3" s="145" t="str">
        <f t="array" ref="D3:D44">_xll.qlIMMNextCodes(_xll.qlSettingsEvaluationDate(Trigger)-1,$C3:$C44)</f>
        <v>N4</v>
      </c>
      <c r="E3" s="145" t="str">
        <f t="shared" ref="E3:E34" si="0">PROPER(Currency)&amp;FamilyName&amp;$E$1</f>
        <v>AudBBSW3M</v>
      </c>
      <c r="F3" s="146" t="str">
        <f t="shared" ref="F3:F34" si="1">Currency&amp;"FUT"&amp;$E$1&amp;$D3&amp;QuoteSuffix</f>
        <v>AUDFUT3MN4_Quote</v>
      </c>
      <c r="G3" s="146" t="str">
        <f t="shared" ref="G3:G34" si="2">Currency&amp;"FUT"&amp;$E$1&amp;$D3&amp;"ConvAdj"&amp;QuoteSuffix</f>
        <v>AUDFUT3MN4ConvAdj_Quote</v>
      </c>
      <c r="H3" s="147" t="str">
        <f>_xll.qlFuturesRateHelper(,$F3,$D3,$E3,$G3,Permanent,Trigger,ObjectOverwrite)</f>
        <v>obj_0023d#0001</v>
      </c>
      <c r="I3" s="53" t="str">
        <f>_xll.ohRangeRetrieveError(H3)</f>
        <v/>
      </c>
      <c r="J3" s="47"/>
      <c r="K3" s="148"/>
    </row>
    <row r="4" spans="1:11" ht="11.25" customHeight="1" x14ac:dyDescent="0.25">
      <c r="A4" s="144"/>
      <c r="B4" s="51">
        <v>2</v>
      </c>
      <c r="C4" s="149" t="b">
        <v>0</v>
      </c>
      <c r="D4" s="149" t="str">
        <v>Q4</v>
      </c>
      <c r="E4" s="145" t="str">
        <f t="shared" si="0"/>
        <v>AudBBSW3M</v>
      </c>
      <c r="F4" s="146" t="str">
        <f t="shared" si="1"/>
        <v>AUDFUT3MQ4_Quote</v>
      </c>
      <c r="G4" s="146" t="str">
        <f t="shared" si="2"/>
        <v>AUDFUT3MQ4ConvAdj_Quote</v>
      </c>
      <c r="H4" s="150" t="str">
        <f>_xll.qlFuturesRateHelper(,$F4,$D4,$E4,$G4,Permanent,Trigger,ObjectOverwrite)</f>
        <v>obj_00241#0001</v>
      </c>
      <c r="I4" s="48" t="str">
        <f>_xll.ohRangeRetrieveError(H4)</f>
        <v/>
      </c>
      <c r="J4" s="47"/>
      <c r="K4" s="148"/>
    </row>
    <row r="5" spans="1:11" ht="11.25" customHeight="1" x14ac:dyDescent="0.25">
      <c r="A5" s="144"/>
      <c r="B5" s="51">
        <v>3</v>
      </c>
      <c r="C5" s="149" t="b">
        <v>0</v>
      </c>
      <c r="D5" s="149" t="str">
        <v>U4</v>
      </c>
      <c r="E5" s="145" t="str">
        <f t="shared" si="0"/>
        <v>AudBBSW3M</v>
      </c>
      <c r="F5" s="146" t="str">
        <f t="shared" si="1"/>
        <v>AUDFUT3MU4_Quote</v>
      </c>
      <c r="G5" s="146" t="str">
        <f t="shared" si="2"/>
        <v>AUDFUT3MU4ConvAdj_Quote</v>
      </c>
      <c r="H5" s="150" t="str">
        <f>_xll.qlFuturesRateHelper(,$F5,$D5,$E5,$G5,Permanent,Trigger,ObjectOverwrite)</f>
        <v>obj_0023c#0001</v>
      </c>
      <c r="I5" s="48" t="str">
        <f>_xll.ohRangeRetrieveError(H5)</f>
        <v/>
      </c>
      <c r="J5" s="47"/>
      <c r="K5" s="148"/>
    </row>
    <row r="6" spans="1:11" ht="11.25" customHeight="1" x14ac:dyDescent="0.25">
      <c r="A6" s="144"/>
      <c r="B6" s="51">
        <v>4</v>
      </c>
      <c r="C6" s="149" t="b">
        <v>0</v>
      </c>
      <c r="D6" s="149" t="str">
        <v>V4</v>
      </c>
      <c r="E6" s="145" t="str">
        <f t="shared" si="0"/>
        <v>AudBBSW3M</v>
      </c>
      <c r="F6" s="146" t="str">
        <f t="shared" si="1"/>
        <v>AUDFUT3MV4_Quote</v>
      </c>
      <c r="G6" s="146" t="str">
        <f t="shared" si="2"/>
        <v>AUDFUT3MV4ConvAdj_Quote</v>
      </c>
      <c r="H6" s="150" t="str">
        <f>_xll.qlFuturesRateHelper(,$F6,$D6,$E6,$G6,Permanent,Trigger,ObjectOverwrite)</f>
        <v>obj_00240#0001</v>
      </c>
      <c r="I6" s="48" t="str">
        <f>_xll.ohRangeRetrieveError(H6)</f>
        <v/>
      </c>
      <c r="J6" s="47"/>
      <c r="K6" s="148"/>
    </row>
    <row r="7" spans="1:11" ht="11.25" customHeight="1" x14ac:dyDescent="0.25">
      <c r="A7" s="144"/>
      <c r="B7" s="51">
        <v>5</v>
      </c>
      <c r="C7" s="149" t="b">
        <v>0</v>
      </c>
      <c r="D7" s="149" t="str">
        <v>X4</v>
      </c>
      <c r="E7" s="145" t="str">
        <f t="shared" si="0"/>
        <v>AudBBSW3M</v>
      </c>
      <c r="F7" s="146" t="str">
        <f t="shared" si="1"/>
        <v>AUDFUT3MX4_Quote</v>
      </c>
      <c r="G7" s="146" t="str">
        <f t="shared" si="2"/>
        <v>AUDFUT3MX4ConvAdj_Quote</v>
      </c>
      <c r="H7" s="150" t="str">
        <f>_xll.qlFuturesRateHelper(,$F7,$D7,$E7,$G7,Permanent,Trigger,ObjectOverwrite)</f>
        <v>obj_00263#0001</v>
      </c>
      <c r="I7" s="48" t="str">
        <f>_xll.ohRangeRetrieveError(H7)</f>
        <v/>
      </c>
      <c r="J7" s="47"/>
      <c r="K7" s="148"/>
    </row>
    <row r="8" spans="1:11" ht="11.25" customHeight="1" x14ac:dyDescent="0.25">
      <c r="A8" s="144"/>
      <c r="B8" s="51">
        <v>6</v>
      </c>
      <c r="C8" s="149" t="b">
        <v>0</v>
      </c>
      <c r="D8" s="149" t="str">
        <v>Z4</v>
      </c>
      <c r="E8" s="145" t="str">
        <f t="shared" si="0"/>
        <v>AudBBSW3M</v>
      </c>
      <c r="F8" s="146" t="str">
        <f t="shared" si="1"/>
        <v>AUDFUT3MZ4_Quote</v>
      </c>
      <c r="G8" s="146" t="str">
        <f t="shared" si="2"/>
        <v>AUDFUT3MZ4ConvAdj_Quote</v>
      </c>
      <c r="H8" s="150" t="str">
        <f>_xll.qlFuturesRateHelper(,$F8,$D8,$E8,$G8,Permanent,Trigger,ObjectOverwrite)</f>
        <v>obj_0025f#0001</v>
      </c>
      <c r="I8" s="48" t="str">
        <f>_xll.ohRangeRetrieveError(H8)</f>
        <v/>
      </c>
      <c r="J8" s="47"/>
      <c r="K8" s="148"/>
    </row>
    <row r="9" spans="1:11" ht="11.25" customHeight="1" x14ac:dyDescent="0.25">
      <c r="A9" s="144"/>
      <c r="B9" s="51">
        <v>7</v>
      </c>
      <c r="C9" s="149" t="b">
        <v>0</v>
      </c>
      <c r="D9" s="149" t="str">
        <v>F5</v>
      </c>
      <c r="E9" s="145" t="str">
        <f t="shared" si="0"/>
        <v>AudBBSW3M</v>
      </c>
      <c r="F9" s="146" t="str">
        <f t="shared" si="1"/>
        <v>AUDFUT3MF5_Quote</v>
      </c>
      <c r="G9" s="146" t="str">
        <f t="shared" si="2"/>
        <v>AUDFUT3MF5ConvAdj_Quote</v>
      </c>
      <c r="H9" s="150" t="str">
        <f>_xll.qlFuturesRateHelper(,$F9,$D9,$E9,$G9,Permanent,Trigger,ObjectOverwrite)</f>
        <v>obj_00239#0001</v>
      </c>
      <c r="I9" s="48" t="str">
        <f>_xll.ohRangeRetrieveError(H9)</f>
        <v/>
      </c>
      <c r="J9" s="47"/>
      <c r="K9" s="148"/>
    </row>
    <row r="10" spans="1:11" ht="11.25" customHeight="1" x14ac:dyDescent="0.25">
      <c r="A10" s="144"/>
      <c r="B10" s="51">
        <v>8</v>
      </c>
      <c r="C10" s="149" t="b">
        <v>0</v>
      </c>
      <c r="D10" s="149" t="str">
        <v>G5</v>
      </c>
      <c r="E10" s="145" t="str">
        <f t="shared" si="0"/>
        <v>AudBBSW3M</v>
      </c>
      <c r="F10" s="146" t="str">
        <f t="shared" si="1"/>
        <v>AUDFUT3MG5_Quote</v>
      </c>
      <c r="G10" s="146" t="str">
        <f t="shared" si="2"/>
        <v>AUDFUT3MG5ConvAdj_Quote</v>
      </c>
      <c r="H10" s="150" t="str">
        <f>_xll.qlFuturesRateHelper(,$F10,$D10,$E10,$G10,Permanent,Trigger,ObjectOverwrite)</f>
        <v>obj_00247#0001</v>
      </c>
      <c r="I10" s="48" t="str">
        <f>_xll.ohRangeRetrieveError(H10)</f>
        <v/>
      </c>
      <c r="J10" s="47"/>
      <c r="K10" s="148"/>
    </row>
    <row r="11" spans="1:11" ht="11.25" customHeight="1" x14ac:dyDescent="0.25">
      <c r="A11" s="144"/>
      <c r="B11" s="51">
        <v>9</v>
      </c>
      <c r="C11" s="149" t="b">
        <v>0</v>
      </c>
      <c r="D11" s="149" t="str">
        <v>H5</v>
      </c>
      <c r="E11" s="145" t="str">
        <f t="shared" si="0"/>
        <v>AudBBSW3M</v>
      </c>
      <c r="F11" s="146" t="str">
        <f t="shared" si="1"/>
        <v>AUDFUT3MH5_Quote</v>
      </c>
      <c r="G11" s="146" t="str">
        <f t="shared" si="2"/>
        <v>AUDFUT3MH5ConvAdj_Quote</v>
      </c>
      <c r="H11" s="150" t="str">
        <f>_xll.qlFuturesRateHelper(,$F11,$D11,$E11,$G11,Permanent,Trigger,ObjectOverwrite)</f>
        <v>obj_0024f#0001</v>
      </c>
      <c r="I11" s="48" t="str">
        <f>_xll.ohRangeRetrieveError(H11)</f>
        <v/>
      </c>
      <c r="J11" s="47"/>
      <c r="K11" s="148"/>
    </row>
    <row r="12" spans="1:11" ht="11.25" customHeight="1" x14ac:dyDescent="0.25">
      <c r="A12" s="144"/>
      <c r="B12" s="51">
        <v>10</v>
      </c>
      <c r="C12" s="149" t="b">
        <v>0</v>
      </c>
      <c r="D12" s="149" t="str">
        <v>J5</v>
      </c>
      <c r="E12" s="145" t="str">
        <f t="shared" si="0"/>
        <v>AudBBSW3M</v>
      </c>
      <c r="F12" s="146" t="str">
        <f t="shared" si="1"/>
        <v>AUDFUT3MJ5_Quote</v>
      </c>
      <c r="G12" s="146" t="str">
        <f t="shared" si="2"/>
        <v>AUDFUT3MJ5ConvAdj_Quote</v>
      </c>
      <c r="H12" s="150" t="str">
        <f>_xll.qlFuturesRateHelper(,$F12,$D12,$E12,$G12,Permanent,Trigger,ObjectOverwrite)</f>
        <v>obj_00244#0001</v>
      </c>
      <c r="I12" s="48" t="str">
        <f>_xll.ohRangeRetrieveError(H12)</f>
        <v/>
      </c>
      <c r="J12" s="47"/>
      <c r="K12" s="148"/>
    </row>
    <row r="13" spans="1:11" ht="11.25" customHeight="1" x14ac:dyDescent="0.25">
      <c r="A13" s="144"/>
      <c r="B13" s="51">
        <v>11</v>
      </c>
      <c r="C13" s="149" t="b">
        <v>0</v>
      </c>
      <c r="D13" s="149" t="str">
        <v>K5</v>
      </c>
      <c r="E13" s="145" t="str">
        <f t="shared" si="0"/>
        <v>AudBBSW3M</v>
      </c>
      <c r="F13" s="146" t="str">
        <f t="shared" si="1"/>
        <v>AUDFUT3MK5_Quote</v>
      </c>
      <c r="G13" s="146" t="str">
        <f t="shared" si="2"/>
        <v>AUDFUT3MK5ConvAdj_Quote</v>
      </c>
      <c r="H13" s="150" t="str">
        <f>_xll.qlFuturesRateHelper(,$F13,$D13,$E13,$G13,Permanent,Trigger,ObjectOverwrite)</f>
        <v>obj_00257#0001</v>
      </c>
      <c r="I13" s="48" t="str">
        <f>_xll.ohRangeRetrieveError(H13)</f>
        <v/>
      </c>
      <c r="J13" s="47"/>
      <c r="K13" s="148"/>
    </row>
    <row r="14" spans="1:11" ht="11.25" customHeight="1" x14ac:dyDescent="0.25">
      <c r="A14" s="144"/>
      <c r="B14" s="51">
        <v>12</v>
      </c>
      <c r="C14" s="149" t="b">
        <v>0</v>
      </c>
      <c r="D14" s="149" t="str">
        <v>M5</v>
      </c>
      <c r="E14" s="145" t="str">
        <f t="shared" si="0"/>
        <v>AudBBSW3M</v>
      </c>
      <c r="F14" s="146" t="str">
        <f t="shared" si="1"/>
        <v>AUDFUT3MM5_Quote</v>
      </c>
      <c r="G14" s="146" t="str">
        <f t="shared" si="2"/>
        <v>AUDFUT3MM5ConvAdj_Quote</v>
      </c>
      <c r="H14" s="150" t="str">
        <f>_xll.qlFuturesRateHelper(,$F14,$D14,$E14,$G14,Permanent,Trigger,ObjectOverwrite)</f>
        <v>obj_0023e#0001</v>
      </c>
      <c r="I14" s="48" t="str">
        <f>_xll.ohRangeRetrieveError(H14)</f>
        <v/>
      </c>
      <c r="J14" s="47"/>
      <c r="K14" s="148"/>
    </row>
    <row r="15" spans="1:11" ht="11.25" customHeight="1" x14ac:dyDescent="0.25">
      <c r="A15" s="144"/>
      <c r="B15" s="51">
        <v>13</v>
      </c>
      <c r="C15" s="149" t="b">
        <v>1</v>
      </c>
      <c r="D15" s="149" t="str">
        <v>U5</v>
      </c>
      <c r="E15" s="145" t="str">
        <f t="shared" si="0"/>
        <v>AudBBSW3M</v>
      </c>
      <c r="F15" s="146" t="str">
        <f t="shared" si="1"/>
        <v>AUDFUT3MU5_Quote</v>
      </c>
      <c r="G15" s="146" t="str">
        <f t="shared" si="2"/>
        <v>AUDFUT3MU5ConvAdj_Quote</v>
      </c>
      <c r="H15" s="150" t="str">
        <f>_xll.qlFuturesRateHelper(,$F15,$D15,$E15,$G15,Permanent,Trigger,ObjectOverwrite)</f>
        <v>obj_0025a#0001</v>
      </c>
      <c r="I15" s="48" t="str">
        <f>_xll.ohRangeRetrieveError(H15)</f>
        <v/>
      </c>
      <c r="J15" s="47"/>
      <c r="K15" s="148"/>
    </row>
    <row r="16" spans="1:11" ht="11.25" customHeight="1" x14ac:dyDescent="0.25">
      <c r="A16" s="144"/>
      <c r="B16" s="51">
        <v>14</v>
      </c>
      <c r="C16" s="149" t="b">
        <v>1</v>
      </c>
      <c r="D16" s="149" t="str">
        <v>Z5</v>
      </c>
      <c r="E16" s="145" t="str">
        <f t="shared" si="0"/>
        <v>AudBBSW3M</v>
      </c>
      <c r="F16" s="146" t="str">
        <f t="shared" si="1"/>
        <v>AUDFUT3MZ5_Quote</v>
      </c>
      <c r="G16" s="146" t="str">
        <f t="shared" si="2"/>
        <v>AUDFUT3MZ5ConvAdj_Quote</v>
      </c>
      <c r="H16" s="150" t="str">
        <f>_xll.qlFuturesRateHelper(,$F16,$D16,$E16,$G16,Permanent,Trigger,ObjectOverwrite)</f>
        <v>obj_00258#0001</v>
      </c>
      <c r="I16" s="48" t="str">
        <f>_xll.ohRangeRetrieveError(H16)</f>
        <v/>
      </c>
      <c r="J16" s="47"/>
      <c r="K16" s="148"/>
    </row>
    <row r="17" spans="1:11" ht="11.25" customHeight="1" x14ac:dyDescent="0.25">
      <c r="A17" s="144"/>
      <c r="B17" s="51">
        <v>15</v>
      </c>
      <c r="C17" s="149" t="b">
        <v>1</v>
      </c>
      <c r="D17" s="149" t="str">
        <v>H6</v>
      </c>
      <c r="E17" s="145" t="str">
        <f t="shared" si="0"/>
        <v>AudBBSW3M</v>
      </c>
      <c r="F17" s="146" t="str">
        <f t="shared" si="1"/>
        <v>AUDFUT3MH6_Quote</v>
      </c>
      <c r="G17" s="146" t="str">
        <f t="shared" si="2"/>
        <v>AUDFUT3MH6ConvAdj_Quote</v>
      </c>
      <c r="H17" s="150" t="str">
        <f>_xll.qlFuturesRateHelper(,$F17,$D17,$E17,$G17,Permanent,Trigger,ObjectOverwrite)</f>
        <v>obj_00248#0001</v>
      </c>
      <c r="I17" s="48" t="str">
        <f>_xll.ohRangeRetrieveError(H17)</f>
        <v/>
      </c>
      <c r="J17" s="47"/>
      <c r="K17" s="148"/>
    </row>
    <row r="18" spans="1:11" ht="11.25" customHeight="1" x14ac:dyDescent="0.25">
      <c r="A18" s="144"/>
      <c r="B18" s="51">
        <v>16</v>
      </c>
      <c r="C18" s="149" t="b">
        <v>1</v>
      </c>
      <c r="D18" s="149" t="str">
        <v>M6</v>
      </c>
      <c r="E18" s="145" t="str">
        <f t="shared" si="0"/>
        <v>AudBBSW3M</v>
      </c>
      <c r="F18" s="146" t="str">
        <f t="shared" si="1"/>
        <v>AUDFUT3MM6_Quote</v>
      </c>
      <c r="G18" s="146" t="str">
        <f t="shared" si="2"/>
        <v>AUDFUT3MM6ConvAdj_Quote</v>
      </c>
      <c r="H18" s="150" t="str">
        <f>_xll.qlFuturesRateHelper(,$F18,$D18,$E18,$G18,Permanent,Trigger,ObjectOverwrite)</f>
        <v>obj_00238#0001</v>
      </c>
      <c r="I18" s="48" t="str">
        <f>_xll.ohRangeRetrieveError(H18)</f>
        <v/>
      </c>
      <c r="J18" s="47"/>
      <c r="K18" s="148"/>
    </row>
    <row r="19" spans="1:11" ht="11.25" customHeight="1" x14ac:dyDescent="0.25">
      <c r="A19" s="144"/>
      <c r="B19" s="51">
        <v>17</v>
      </c>
      <c r="C19" s="149" t="b">
        <v>1</v>
      </c>
      <c r="D19" s="149" t="str">
        <v>U6</v>
      </c>
      <c r="E19" s="145" t="str">
        <f t="shared" si="0"/>
        <v>AudBBSW3M</v>
      </c>
      <c r="F19" s="146" t="str">
        <f t="shared" si="1"/>
        <v>AUDFUT3MU6_Quote</v>
      </c>
      <c r="G19" s="146" t="str">
        <f t="shared" si="2"/>
        <v>AUDFUT3MU6ConvAdj_Quote</v>
      </c>
      <c r="H19" s="150" t="str">
        <f>_xll.qlFuturesRateHelper(,$F19,$D19,$E19,$G19,Permanent,Trigger,ObjectOverwrite)</f>
        <v>obj_00252#0001</v>
      </c>
      <c r="I19" s="48" t="str">
        <f>_xll.ohRangeRetrieveError(H19)</f>
        <v/>
      </c>
      <c r="J19" s="47"/>
      <c r="K19" s="148"/>
    </row>
    <row r="20" spans="1:11" ht="11.25" customHeight="1" x14ac:dyDescent="0.25">
      <c r="A20" s="144"/>
      <c r="B20" s="51">
        <v>18</v>
      </c>
      <c r="C20" s="149" t="b">
        <v>1</v>
      </c>
      <c r="D20" s="149" t="str">
        <v>Z6</v>
      </c>
      <c r="E20" s="145" t="str">
        <f t="shared" si="0"/>
        <v>AudBBSW3M</v>
      </c>
      <c r="F20" s="146" t="str">
        <f t="shared" si="1"/>
        <v>AUDFUT3MZ6_Quote</v>
      </c>
      <c r="G20" s="146" t="str">
        <f t="shared" si="2"/>
        <v>AUDFUT3MZ6ConvAdj_Quote</v>
      </c>
      <c r="H20" s="150" t="str">
        <f>_xll.qlFuturesRateHelper(,$F20,$D20,$E20,$G20,Permanent,Trigger,ObjectOverwrite)</f>
        <v>obj_00253#0001</v>
      </c>
      <c r="I20" s="48" t="str">
        <f>_xll.ohRangeRetrieveError(H20)</f>
        <v/>
      </c>
      <c r="J20" s="47"/>
      <c r="K20" s="148"/>
    </row>
    <row r="21" spans="1:11" ht="11.25" customHeight="1" x14ac:dyDescent="0.25">
      <c r="A21" s="144"/>
      <c r="B21" s="51">
        <v>19</v>
      </c>
      <c r="C21" s="149" t="b">
        <v>1</v>
      </c>
      <c r="D21" s="149" t="str">
        <v>H7</v>
      </c>
      <c r="E21" s="145" t="str">
        <f t="shared" si="0"/>
        <v>AudBBSW3M</v>
      </c>
      <c r="F21" s="146" t="str">
        <f t="shared" si="1"/>
        <v>AUDFUT3MH7_Quote</v>
      </c>
      <c r="G21" s="146" t="str">
        <f t="shared" si="2"/>
        <v>AUDFUT3MH7ConvAdj_Quote</v>
      </c>
      <c r="H21" s="150" t="str">
        <f>_xll.qlFuturesRateHelper(,$F21,$D21,$E21,$G21,Permanent,Trigger,ObjectOverwrite)</f>
        <v>obj_00256#0001</v>
      </c>
      <c r="I21" s="48" t="str">
        <f>_xll.ohRangeRetrieveError(H21)</f>
        <v/>
      </c>
      <c r="J21" s="47"/>
      <c r="K21" s="148"/>
    </row>
    <row r="22" spans="1:11" ht="11.25" customHeight="1" x14ac:dyDescent="0.25">
      <c r="A22" s="144"/>
      <c r="B22" s="51">
        <v>20</v>
      </c>
      <c r="C22" s="149" t="b">
        <v>1</v>
      </c>
      <c r="D22" s="149" t="str">
        <v>M7</v>
      </c>
      <c r="E22" s="145" t="str">
        <f t="shared" si="0"/>
        <v>AudBBSW3M</v>
      </c>
      <c r="F22" s="146" t="str">
        <f t="shared" si="1"/>
        <v>AUDFUT3MM7_Quote</v>
      </c>
      <c r="G22" s="146" t="str">
        <f t="shared" si="2"/>
        <v>AUDFUT3MM7ConvAdj_Quote</v>
      </c>
      <c r="H22" s="150" t="str">
        <f>_xll.qlFuturesRateHelper(,$F22,$D22,$E22,$G22,Permanent,Trigger,ObjectOverwrite)</f>
        <v>obj_00262#0001</v>
      </c>
      <c r="I22" s="48" t="str">
        <f>_xll.ohRangeRetrieveError(H22)</f>
        <v/>
      </c>
      <c r="J22" s="47"/>
      <c r="K22" s="148"/>
    </row>
    <row r="23" spans="1:11" ht="11.25" customHeight="1" x14ac:dyDescent="0.25">
      <c r="A23" s="144"/>
      <c r="B23" s="51">
        <v>21</v>
      </c>
      <c r="C23" s="149" t="b">
        <v>1</v>
      </c>
      <c r="D23" s="149" t="str">
        <v>U7</v>
      </c>
      <c r="E23" s="145" t="str">
        <f t="shared" si="0"/>
        <v>AudBBSW3M</v>
      </c>
      <c r="F23" s="146" t="str">
        <f t="shared" si="1"/>
        <v>AUDFUT3MU7_Quote</v>
      </c>
      <c r="G23" s="146" t="str">
        <f t="shared" si="2"/>
        <v>AUDFUT3MU7ConvAdj_Quote</v>
      </c>
      <c r="H23" s="150" t="str">
        <f>_xll.qlFuturesRateHelper(,$F23,$D23,$E23,$G23,Permanent,Trigger,ObjectOverwrite)</f>
        <v>obj_00236#0001</v>
      </c>
      <c r="I23" s="48" t="str">
        <f>_xll.ohRangeRetrieveError(H23)</f>
        <v/>
      </c>
      <c r="J23" s="47"/>
      <c r="K23" s="148"/>
    </row>
    <row r="24" spans="1:11" ht="11.25" customHeight="1" x14ac:dyDescent="0.25">
      <c r="A24" s="144"/>
      <c r="B24" s="51">
        <v>22</v>
      </c>
      <c r="C24" s="149" t="b">
        <v>1</v>
      </c>
      <c r="D24" s="149" t="str">
        <v>Z7</v>
      </c>
      <c r="E24" s="145" t="str">
        <f t="shared" si="0"/>
        <v>AudBBSW3M</v>
      </c>
      <c r="F24" s="146" t="str">
        <f t="shared" si="1"/>
        <v>AUDFUT3MZ7_Quote</v>
      </c>
      <c r="G24" s="146" t="str">
        <f t="shared" si="2"/>
        <v>AUDFUT3MZ7ConvAdj_Quote</v>
      </c>
      <c r="H24" s="150" t="str">
        <f>_xll.qlFuturesRateHelper(,$F24,$D24,$E24,$G24,Permanent,Trigger,ObjectOverwrite)</f>
        <v>obj_0023f#0001</v>
      </c>
      <c r="I24" s="48" t="str">
        <f>_xll.ohRangeRetrieveError(H24)</f>
        <v/>
      </c>
      <c r="J24" s="47"/>
      <c r="K24" s="148"/>
    </row>
    <row r="25" spans="1:11" ht="11.25" customHeight="1" x14ac:dyDescent="0.25">
      <c r="A25" s="144"/>
      <c r="B25" s="51">
        <v>23</v>
      </c>
      <c r="C25" s="149" t="b">
        <v>1</v>
      </c>
      <c r="D25" s="149" t="str">
        <v>H8</v>
      </c>
      <c r="E25" s="145" t="str">
        <f t="shared" si="0"/>
        <v>AudBBSW3M</v>
      </c>
      <c r="F25" s="146" t="str">
        <f t="shared" si="1"/>
        <v>AUDFUT3MH8_Quote</v>
      </c>
      <c r="G25" s="146" t="str">
        <f t="shared" si="2"/>
        <v>AUDFUT3MH8ConvAdj_Quote</v>
      </c>
      <c r="H25" s="150" t="str">
        <f>_xll.qlFuturesRateHelper(,$F25,$D25,$E25,$G25,Permanent,Trigger,ObjectOverwrite)</f>
        <v>obj_0025c#0001</v>
      </c>
      <c r="I25" s="48" t="str">
        <f>_xll.ohRangeRetrieveError(H25)</f>
        <v/>
      </c>
      <c r="J25" s="47"/>
      <c r="K25" s="148"/>
    </row>
    <row r="26" spans="1:11" ht="11.25" customHeight="1" x14ac:dyDescent="0.25">
      <c r="A26" s="144"/>
      <c r="B26" s="51">
        <v>24</v>
      </c>
      <c r="C26" s="149" t="b">
        <v>1</v>
      </c>
      <c r="D26" s="149" t="str">
        <v>M8</v>
      </c>
      <c r="E26" s="145" t="str">
        <f t="shared" si="0"/>
        <v>AudBBSW3M</v>
      </c>
      <c r="F26" s="146" t="str">
        <f t="shared" si="1"/>
        <v>AUDFUT3MM8_Quote</v>
      </c>
      <c r="G26" s="146" t="str">
        <f t="shared" si="2"/>
        <v>AUDFUT3MM8ConvAdj_Quote</v>
      </c>
      <c r="H26" s="150" t="str">
        <f>_xll.qlFuturesRateHelper(,$F26,$D26,$E26,$G26,Permanent,Trigger,ObjectOverwrite)</f>
        <v>obj_0024c#0001</v>
      </c>
      <c r="I26" s="48" t="str">
        <f>_xll.ohRangeRetrieveError(H26)</f>
        <v/>
      </c>
      <c r="J26" s="47"/>
      <c r="K26" s="148"/>
    </row>
    <row r="27" spans="1:11" ht="11.25" customHeight="1" x14ac:dyDescent="0.25">
      <c r="A27" s="144"/>
      <c r="B27" s="51">
        <v>25</v>
      </c>
      <c r="C27" s="149" t="b">
        <v>1</v>
      </c>
      <c r="D27" s="149" t="str">
        <v>U8</v>
      </c>
      <c r="E27" s="145" t="str">
        <f t="shared" si="0"/>
        <v>AudBBSW3M</v>
      </c>
      <c r="F27" s="146" t="str">
        <f t="shared" si="1"/>
        <v>AUDFUT3MU8_Quote</v>
      </c>
      <c r="G27" s="146" t="str">
        <f t="shared" si="2"/>
        <v>AUDFUT3MU8ConvAdj_Quote</v>
      </c>
      <c r="H27" s="150" t="str">
        <f>_xll.qlFuturesRateHelper(,$F27,$D27,$E27,$G27,Permanent,Trigger,ObjectOverwrite)</f>
        <v>obj_00245#0001</v>
      </c>
      <c r="I27" s="48" t="str">
        <f>_xll.ohRangeRetrieveError(H27)</f>
        <v/>
      </c>
      <c r="J27" s="47"/>
      <c r="K27" s="148"/>
    </row>
    <row r="28" spans="1:11" ht="11.25" customHeight="1" x14ac:dyDescent="0.25">
      <c r="A28" s="144"/>
      <c r="B28" s="51">
        <v>26</v>
      </c>
      <c r="C28" s="149" t="b">
        <v>1</v>
      </c>
      <c r="D28" s="149" t="str">
        <v>Z8</v>
      </c>
      <c r="E28" s="145" t="str">
        <f t="shared" si="0"/>
        <v>AudBBSW3M</v>
      </c>
      <c r="F28" s="146" t="str">
        <f t="shared" si="1"/>
        <v>AUDFUT3MZ8_Quote</v>
      </c>
      <c r="G28" s="146" t="str">
        <f t="shared" si="2"/>
        <v>AUDFUT3MZ8ConvAdj_Quote</v>
      </c>
      <c r="H28" s="150" t="str">
        <f>_xll.qlFuturesRateHelper(,$F28,$D28,$E28,$G28,Permanent,Trigger,ObjectOverwrite)</f>
        <v>obj_00254#0001</v>
      </c>
      <c r="I28" s="48" t="str">
        <f>_xll.ohRangeRetrieveError(H28)</f>
        <v/>
      </c>
      <c r="J28" s="47"/>
      <c r="K28" s="148"/>
    </row>
    <row r="29" spans="1:11" ht="11.25" customHeight="1" x14ac:dyDescent="0.25">
      <c r="A29" s="144"/>
      <c r="B29" s="51">
        <v>27</v>
      </c>
      <c r="C29" s="149" t="b">
        <v>1</v>
      </c>
      <c r="D29" s="149" t="str">
        <v>H9</v>
      </c>
      <c r="E29" s="145" t="str">
        <f t="shared" si="0"/>
        <v>AudBBSW3M</v>
      </c>
      <c r="F29" s="146" t="str">
        <f t="shared" si="1"/>
        <v>AUDFUT3MH9_Quote</v>
      </c>
      <c r="G29" s="146" t="str">
        <f t="shared" si="2"/>
        <v>AUDFUT3MH9ConvAdj_Quote</v>
      </c>
      <c r="H29" s="150" t="str">
        <f>_xll.qlFuturesRateHelper(,$F29,$D29,$E29,$G29,Permanent,Trigger,ObjectOverwrite)</f>
        <v>obj_0024b#0001</v>
      </c>
      <c r="I29" s="48" t="str">
        <f>_xll.ohRangeRetrieveError(H29)</f>
        <v/>
      </c>
      <c r="J29" s="47"/>
      <c r="K29" s="148"/>
    </row>
    <row r="30" spans="1:11" ht="11.25" customHeight="1" x14ac:dyDescent="0.25">
      <c r="A30" s="144"/>
      <c r="B30" s="51">
        <v>28</v>
      </c>
      <c r="C30" s="149" t="b">
        <v>1</v>
      </c>
      <c r="D30" s="149" t="str">
        <v>M9</v>
      </c>
      <c r="E30" s="145" t="str">
        <f t="shared" si="0"/>
        <v>AudBBSW3M</v>
      </c>
      <c r="F30" s="146" t="str">
        <f t="shared" si="1"/>
        <v>AUDFUT3MM9_Quote</v>
      </c>
      <c r="G30" s="146" t="str">
        <f t="shared" si="2"/>
        <v>AUDFUT3MM9ConvAdj_Quote</v>
      </c>
      <c r="H30" s="150" t="str">
        <f>_xll.qlFuturesRateHelper(,$F30,$D30,$E30,$G30,Permanent,Trigger,ObjectOverwrite)</f>
        <v>obj_00242#0001</v>
      </c>
      <c r="I30" s="48" t="str">
        <f>_xll.ohRangeRetrieveError(H30)</f>
        <v/>
      </c>
      <c r="J30" s="47"/>
      <c r="K30" s="148"/>
    </row>
    <row r="31" spans="1:11" ht="11.25" customHeight="1" x14ac:dyDescent="0.25">
      <c r="A31" s="144"/>
      <c r="B31" s="51">
        <v>29</v>
      </c>
      <c r="C31" s="149" t="b">
        <v>1</v>
      </c>
      <c r="D31" s="149" t="str">
        <v>U9</v>
      </c>
      <c r="E31" s="145" t="str">
        <f t="shared" si="0"/>
        <v>AudBBSW3M</v>
      </c>
      <c r="F31" s="146" t="str">
        <f t="shared" si="1"/>
        <v>AUDFUT3MU9_Quote</v>
      </c>
      <c r="G31" s="146" t="str">
        <f t="shared" si="2"/>
        <v>AUDFUT3MU9ConvAdj_Quote</v>
      </c>
      <c r="H31" s="150" t="str">
        <f>_xll.qlFuturesRateHelper(,$F31,$D31,$E31,$G31,Permanent,Trigger,ObjectOverwrite)</f>
        <v>obj_00260#0001</v>
      </c>
      <c r="I31" s="48" t="str">
        <f>_xll.ohRangeRetrieveError(H31)</f>
        <v/>
      </c>
      <c r="J31" s="47"/>
      <c r="K31" s="148"/>
    </row>
    <row r="32" spans="1:11" ht="11.25" customHeight="1" x14ac:dyDescent="0.25">
      <c r="A32" s="144"/>
      <c r="B32" s="51">
        <v>30</v>
      </c>
      <c r="C32" s="149" t="b">
        <v>1</v>
      </c>
      <c r="D32" s="149" t="str">
        <v>Z9</v>
      </c>
      <c r="E32" s="145" t="str">
        <f t="shared" si="0"/>
        <v>AudBBSW3M</v>
      </c>
      <c r="F32" s="146" t="str">
        <f t="shared" si="1"/>
        <v>AUDFUT3MZ9_Quote</v>
      </c>
      <c r="G32" s="146" t="str">
        <f t="shared" si="2"/>
        <v>AUDFUT3MZ9ConvAdj_Quote</v>
      </c>
      <c r="H32" s="150" t="str">
        <f>_xll.qlFuturesRateHelper(,$F32,$D32,$E32,$G32,Permanent,Trigger,ObjectOverwrite)</f>
        <v>obj_00250#0001</v>
      </c>
      <c r="I32" s="48" t="str">
        <f>_xll.ohRangeRetrieveError(H32)</f>
        <v/>
      </c>
      <c r="J32" s="47"/>
      <c r="K32" s="148"/>
    </row>
    <row r="33" spans="1:11" ht="11.25" customHeight="1" x14ac:dyDescent="0.25">
      <c r="A33" s="144"/>
      <c r="B33" s="51">
        <v>31</v>
      </c>
      <c r="C33" s="149" t="b">
        <v>1</v>
      </c>
      <c r="D33" s="149" t="str">
        <v>H0</v>
      </c>
      <c r="E33" s="145" t="str">
        <f t="shared" si="0"/>
        <v>AudBBSW3M</v>
      </c>
      <c r="F33" s="146" t="str">
        <f t="shared" si="1"/>
        <v>AUDFUT3MH0_Quote</v>
      </c>
      <c r="G33" s="146" t="str">
        <f t="shared" si="2"/>
        <v>AUDFUT3MH0ConvAdj_Quote</v>
      </c>
      <c r="H33" s="150" t="str">
        <f>_xll.qlFuturesRateHelper(,$F33,$D33,$E33,$G33,Permanent,Trigger,ObjectOverwrite)</f>
        <v>obj_00264#0001</v>
      </c>
      <c r="I33" s="48" t="str">
        <f>_xll.ohRangeRetrieveError(H33)</f>
        <v/>
      </c>
      <c r="J33" s="47"/>
      <c r="K33" s="148"/>
    </row>
    <row r="34" spans="1:11" ht="11.25" customHeight="1" x14ac:dyDescent="0.25">
      <c r="A34" s="144"/>
      <c r="B34" s="51">
        <v>32</v>
      </c>
      <c r="C34" s="149" t="b">
        <v>1</v>
      </c>
      <c r="D34" s="149" t="str">
        <v>M0</v>
      </c>
      <c r="E34" s="145" t="str">
        <f t="shared" si="0"/>
        <v>AudBBSW3M</v>
      </c>
      <c r="F34" s="146" t="str">
        <f t="shared" si="1"/>
        <v>AUDFUT3MM0_Quote</v>
      </c>
      <c r="G34" s="146" t="str">
        <f t="shared" si="2"/>
        <v>AUDFUT3MM0ConvAdj_Quote</v>
      </c>
      <c r="H34" s="150" t="str">
        <f>_xll.qlFuturesRateHelper(,$F34,$D34,$E34,$G34,Permanent,Trigger,ObjectOverwrite)</f>
        <v>obj_00243#0001</v>
      </c>
      <c r="I34" s="48" t="str">
        <f>_xll.ohRangeRetrieveError(H34)</f>
        <v/>
      </c>
      <c r="J34" s="47"/>
      <c r="K34" s="148"/>
    </row>
    <row r="35" spans="1:11" ht="11.25" customHeight="1" x14ac:dyDescent="0.25">
      <c r="A35" s="144"/>
      <c r="B35" s="51">
        <v>33</v>
      </c>
      <c r="C35" s="149" t="b">
        <v>1</v>
      </c>
      <c r="D35" s="149" t="str">
        <v>U0</v>
      </c>
      <c r="E35" s="145" t="str">
        <f t="shared" ref="E35:E44" si="3">PROPER(Currency)&amp;FamilyName&amp;$E$1</f>
        <v>AudBBSW3M</v>
      </c>
      <c r="F35" s="146" t="str">
        <f t="shared" ref="F35:F44" si="4">Currency&amp;"FUT"&amp;$E$1&amp;$D35&amp;QuoteSuffix</f>
        <v>AUDFUT3MU0_Quote</v>
      </c>
      <c r="G35" s="146" t="str">
        <f t="shared" ref="G35:G44" si="5">Currency&amp;"FUT"&amp;$E$1&amp;$D35&amp;"ConvAdj"&amp;QuoteSuffix</f>
        <v>AUDFUT3MU0ConvAdj_Quote</v>
      </c>
      <c r="H35" s="150" t="str">
        <f>_xll.qlFuturesRateHelper(,$F35,$D35,$E35,$G35,Permanent,Trigger,ObjectOverwrite)</f>
        <v>obj_0024a#0001</v>
      </c>
      <c r="I35" s="48" t="str">
        <f>_xll.ohRangeRetrieveError(H35)</f>
        <v/>
      </c>
      <c r="J35" s="47"/>
      <c r="K35" s="148"/>
    </row>
    <row r="36" spans="1:11" ht="11.25" customHeight="1" x14ac:dyDescent="0.25">
      <c r="A36" s="144"/>
      <c r="B36" s="51">
        <v>34</v>
      </c>
      <c r="C36" s="149" t="b">
        <v>1</v>
      </c>
      <c r="D36" s="149" t="str">
        <v>Z0</v>
      </c>
      <c r="E36" s="145" t="str">
        <f t="shared" si="3"/>
        <v>AudBBSW3M</v>
      </c>
      <c r="F36" s="146" t="str">
        <f t="shared" si="4"/>
        <v>AUDFUT3MZ0_Quote</v>
      </c>
      <c r="G36" s="146" t="str">
        <f t="shared" si="5"/>
        <v>AUDFUT3MZ0ConvAdj_Quote</v>
      </c>
      <c r="H36" s="150" t="str">
        <f>_xll.qlFuturesRateHelper(,$F36,$D36,$E36,$G36,Permanent,Trigger,ObjectOverwrite)</f>
        <v>obj_00237#0001</v>
      </c>
      <c r="I36" s="48" t="str">
        <f>_xll.ohRangeRetrieveError(H36)</f>
        <v/>
      </c>
      <c r="J36" s="47"/>
      <c r="K36" s="148"/>
    </row>
    <row r="37" spans="1:11" ht="11.25" customHeight="1" x14ac:dyDescent="0.25">
      <c r="A37" s="144"/>
      <c r="B37" s="51">
        <v>35</v>
      </c>
      <c r="C37" s="149" t="b">
        <v>1</v>
      </c>
      <c r="D37" s="149" t="str">
        <v>H1</v>
      </c>
      <c r="E37" s="145" t="str">
        <f t="shared" si="3"/>
        <v>AudBBSW3M</v>
      </c>
      <c r="F37" s="146" t="str">
        <f t="shared" si="4"/>
        <v>AUDFUT3MH1_Quote</v>
      </c>
      <c r="G37" s="146" t="str">
        <f t="shared" si="5"/>
        <v>AUDFUT3MH1ConvAdj_Quote</v>
      </c>
      <c r="H37" s="150" t="str">
        <f>_xll.qlFuturesRateHelper(,$F37,$D37,$E37,$G37,Permanent,Trigger,ObjectOverwrite)</f>
        <v>obj_0023a#0001</v>
      </c>
      <c r="I37" s="48" t="str">
        <f>_xll.ohRangeRetrieveError(H37)</f>
        <v/>
      </c>
      <c r="J37" s="47"/>
      <c r="K37" s="148"/>
    </row>
    <row r="38" spans="1:11" ht="11.25" customHeight="1" x14ac:dyDescent="0.25">
      <c r="A38" s="144"/>
      <c r="B38" s="51">
        <v>36</v>
      </c>
      <c r="C38" s="149" t="b">
        <v>1</v>
      </c>
      <c r="D38" s="149" t="str">
        <v>M1</v>
      </c>
      <c r="E38" s="145" t="str">
        <f t="shared" si="3"/>
        <v>AudBBSW3M</v>
      </c>
      <c r="F38" s="146" t="str">
        <f t="shared" si="4"/>
        <v>AUDFUT3MM1_Quote</v>
      </c>
      <c r="G38" s="146" t="str">
        <f t="shared" si="5"/>
        <v>AUDFUT3MM1ConvAdj_Quote</v>
      </c>
      <c r="H38" s="150" t="str">
        <f>_xll.qlFuturesRateHelper(,$F38,$D38,$E38,$G38,Permanent,Trigger,ObjectOverwrite)</f>
        <v>obj_0025e#0001</v>
      </c>
      <c r="I38" s="48" t="str">
        <f>_xll.ohRangeRetrieveError(H38)</f>
        <v/>
      </c>
      <c r="J38" s="47"/>
      <c r="K38" s="148"/>
    </row>
    <row r="39" spans="1:11" ht="11.25" customHeight="1" x14ac:dyDescent="0.25">
      <c r="A39" s="144"/>
      <c r="B39" s="51">
        <v>37</v>
      </c>
      <c r="C39" s="149" t="b">
        <v>1</v>
      </c>
      <c r="D39" s="149" t="str">
        <v>U1</v>
      </c>
      <c r="E39" s="145" t="str">
        <f t="shared" si="3"/>
        <v>AudBBSW3M</v>
      </c>
      <c r="F39" s="146" t="str">
        <f t="shared" si="4"/>
        <v>AUDFUT3MU1_Quote</v>
      </c>
      <c r="G39" s="146" t="str">
        <f t="shared" si="5"/>
        <v>AUDFUT3MU1ConvAdj_Quote</v>
      </c>
      <c r="H39" s="150" t="str">
        <f>_xll.qlFuturesRateHelper(,$F39,$D39,$E39,$G39,Permanent,Trigger,ObjectOverwrite)</f>
        <v>obj_00261#0001</v>
      </c>
      <c r="I39" s="48" t="str">
        <f>_xll.ohRangeRetrieveError(H39)</f>
        <v/>
      </c>
      <c r="J39" s="47"/>
      <c r="K39" s="148"/>
    </row>
    <row r="40" spans="1:11" ht="11.25" customHeight="1" x14ac:dyDescent="0.25">
      <c r="A40" s="144"/>
      <c r="B40" s="51">
        <v>38</v>
      </c>
      <c r="C40" s="149" t="b">
        <v>1</v>
      </c>
      <c r="D40" s="149" t="str">
        <v>Z1</v>
      </c>
      <c r="E40" s="145" t="str">
        <f t="shared" si="3"/>
        <v>AudBBSW3M</v>
      </c>
      <c r="F40" s="146" t="str">
        <f t="shared" si="4"/>
        <v>AUDFUT3MZ1_Quote</v>
      </c>
      <c r="G40" s="146" t="str">
        <f t="shared" si="5"/>
        <v>AUDFUT3MZ1ConvAdj_Quote</v>
      </c>
      <c r="H40" s="150" t="str">
        <f>_xll.qlFuturesRateHelper(,$F40,$D40,$E40,$G40,Permanent,Trigger,ObjectOverwrite)</f>
        <v>obj_0024e#0001</v>
      </c>
      <c r="I40" s="48" t="str">
        <f>_xll.ohRangeRetrieveError(H40)</f>
        <v/>
      </c>
      <c r="J40" s="47"/>
    </row>
    <row r="41" spans="1:11" ht="11.25" customHeight="1" x14ac:dyDescent="0.25">
      <c r="A41" s="144"/>
      <c r="B41" s="51">
        <v>39</v>
      </c>
      <c r="C41" s="149" t="b">
        <v>1</v>
      </c>
      <c r="D41" s="149" t="str">
        <v>H2</v>
      </c>
      <c r="E41" s="145" t="str">
        <f t="shared" si="3"/>
        <v>AudBBSW3M</v>
      </c>
      <c r="F41" s="146" t="str">
        <f t="shared" si="4"/>
        <v>AUDFUT3MH2_Quote</v>
      </c>
      <c r="G41" s="146" t="str">
        <f t="shared" si="5"/>
        <v>AUDFUT3MH2ConvAdj_Quote</v>
      </c>
      <c r="H41" s="150" t="str">
        <f>_xll.qlFuturesRateHelper(,$F41,$D41,$E41,$G41,Permanent,Trigger,ObjectOverwrite)</f>
        <v>obj_0025d#0001</v>
      </c>
      <c r="I41" s="48" t="str">
        <f>_xll.ohRangeRetrieveError(H41)</f>
        <v/>
      </c>
      <c r="J41" s="47"/>
    </row>
    <row r="42" spans="1:11" ht="11.25" customHeight="1" x14ac:dyDescent="0.25">
      <c r="A42" s="144"/>
      <c r="B42" s="51">
        <v>40</v>
      </c>
      <c r="C42" s="149" t="b">
        <v>1</v>
      </c>
      <c r="D42" s="149" t="str">
        <v>M2</v>
      </c>
      <c r="E42" s="145" t="str">
        <f t="shared" si="3"/>
        <v>AudBBSW3M</v>
      </c>
      <c r="F42" s="146" t="str">
        <f t="shared" si="4"/>
        <v>AUDFUT3MM2_Quote</v>
      </c>
      <c r="G42" s="146" t="str">
        <f t="shared" si="5"/>
        <v>AUDFUT3MM2ConvAdj_Quote</v>
      </c>
      <c r="H42" s="150" t="str">
        <f>_xll.qlFuturesRateHelper(,$F42,$D42,$E42,$G42,Permanent,Trigger,ObjectOverwrite)</f>
        <v>obj_0024d#0001</v>
      </c>
      <c r="I42" s="48" t="str">
        <f>_xll.ohRangeRetrieveError(H42)</f>
        <v/>
      </c>
      <c r="J42" s="47"/>
    </row>
    <row r="43" spans="1:11" ht="11.25" customHeight="1" x14ac:dyDescent="0.25">
      <c r="A43" s="144"/>
      <c r="B43" s="51">
        <v>41</v>
      </c>
      <c r="C43" s="149" t="b">
        <v>1</v>
      </c>
      <c r="D43" s="149" t="str">
        <v>U2</v>
      </c>
      <c r="E43" s="145" t="str">
        <f t="shared" si="3"/>
        <v>AudBBSW3M</v>
      </c>
      <c r="F43" s="146" t="str">
        <f t="shared" si="4"/>
        <v>AUDFUT3MU2_Quote</v>
      </c>
      <c r="G43" s="146" t="str">
        <f t="shared" si="5"/>
        <v>AUDFUT3MU2ConvAdj_Quote</v>
      </c>
      <c r="H43" s="150" t="str">
        <f>_xll.qlFuturesRateHelper(,$F43,$D43,$E43,$G43,Permanent,Trigger,ObjectOverwrite)</f>
        <v>obj_00259#0001</v>
      </c>
      <c r="I43" s="48" t="str">
        <f>_xll.ohRangeRetrieveError(H43)</f>
        <v/>
      </c>
      <c r="J43" s="47"/>
    </row>
    <row r="44" spans="1:11" ht="11.25" customHeight="1" x14ac:dyDescent="0.25">
      <c r="A44" s="144"/>
      <c r="B44" s="51">
        <v>42</v>
      </c>
      <c r="C44" s="149" t="b">
        <v>1</v>
      </c>
      <c r="D44" s="149" t="str">
        <v>Z2</v>
      </c>
      <c r="E44" s="145" t="str">
        <f t="shared" si="3"/>
        <v>AudBBSW3M</v>
      </c>
      <c r="F44" s="146" t="str">
        <f t="shared" si="4"/>
        <v>AUDFUT3MZ2_Quote</v>
      </c>
      <c r="G44" s="146" t="str">
        <f t="shared" si="5"/>
        <v>AUDFUT3MZ2ConvAdj_Quote</v>
      </c>
      <c r="H44" s="150" t="str">
        <f>_xll.qlFuturesRateHelper(,$F44,$D44,$E44,$G44,Permanent,Trigger,ObjectOverwrite)</f>
        <v>obj_0025b#0001</v>
      </c>
      <c r="I44" s="48" t="str">
        <f>_xll.ohRangeRetrieveError(H44)</f>
        <v/>
      </c>
      <c r="J44" s="47"/>
    </row>
    <row r="45" spans="1:11" ht="11.25" customHeight="1" thickBot="1" x14ac:dyDescent="0.3">
      <c r="A45" s="151"/>
      <c r="B45" s="152"/>
      <c r="C45" s="152"/>
      <c r="D45" s="152"/>
      <c r="E45" s="152"/>
      <c r="F45" s="152"/>
      <c r="G45" s="152"/>
      <c r="H45" s="152"/>
      <c r="I45" s="15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3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11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63" bestFit="1" customWidth="1"/>
    <col min="12" max="12" width="18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98</v>
      </c>
      <c r="J1" s="62" t="str">
        <f>Currency&amp;"_YC"&amp;"STDRH"</f>
        <v>AUD_YCSTDRH</v>
      </c>
      <c r="K1" s="154" t="str">
        <f>J1&amp;"_Swaps.xml"</f>
        <v>AUD_YCSTDRH_Swaps.xml</v>
      </c>
      <c r="L1" s="63"/>
      <c r="M1" s="153"/>
    </row>
    <row r="2" spans="1:17" ht="22.5" x14ac:dyDescent="0.25">
      <c r="A2" s="52"/>
      <c r="B2" s="59" t="s">
        <v>109</v>
      </c>
      <c r="C2" s="59"/>
      <c r="D2" s="59"/>
      <c r="E2" s="59"/>
      <c r="F2" s="59" t="s">
        <v>108</v>
      </c>
      <c r="G2" s="59" t="s">
        <v>107</v>
      </c>
      <c r="H2" s="59" t="s">
        <v>106</v>
      </c>
      <c r="I2" s="59" t="s">
        <v>105</v>
      </c>
      <c r="J2" s="59" t="s">
        <v>83</v>
      </c>
      <c r="K2" s="137" t="str">
        <f>IF(Serialize,_xll.ohObjectSave(K3:K42,SerializationPath&amp;K1,FileOverwrite,Serialize),"---")</f>
        <v>---</v>
      </c>
      <c r="L2" s="155" t="str">
        <f>_xll.ohRangeRetrieveError(K2)</f>
        <v/>
      </c>
      <c r="M2" s="15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77" t="str">
        <f>_xll.qlIborIndex(,FamilyName,IndexTenor,NDays,Currency,Calendar,"mf",TRUE,"Actual/365 (fixed)",,,Trigger,ObjectOverwrite)</f>
        <v>obj_001f5#0001</v>
      </c>
      <c r="L3" s="157" t="str">
        <f>_xll.ohRangeRetrieveError(K3)</f>
        <v/>
      </c>
      <c r="M3" s="15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178" t="str">
        <f>_xll.qlIborIndex(,FamilyName,"6M",NDays,Currency,Calendar,"mf",TRUE,"Actual/365 (fixed)",,,Trigger,ObjectOverwrite)</f>
        <v>obj_001f7#0001</v>
      </c>
      <c r="L4" s="157" t="str">
        <f>_xll.ohRangeRetrieveError(K4)</f>
        <v/>
      </c>
      <c r="M4" s="153"/>
    </row>
    <row r="5" spans="1:17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153"/>
      <c r="O5" s="60"/>
      <c r="P5" s="60"/>
      <c r="Q5" s="60"/>
    </row>
    <row r="6" spans="1:17" ht="11.25" customHeight="1" x14ac:dyDescent="0.25">
      <c r="A6" s="52"/>
      <c r="B6" s="170" t="s">
        <v>104</v>
      </c>
      <c r="C6" s="170" t="s">
        <v>36</v>
      </c>
      <c r="D6" s="170" t="s">
        <v>137</v>
      </c>
      <c r="E6" s="170" t="s">
        <v>138</v>
      </c>
      <c r="F6" s="171" t="s">
        <v>140</v>
      </c>
      <c r="G6" s="171" t="s">
        <v>103</v>
      </c>
      <c r="H6" s="171" t="s">
        <v>116</v>
      </c>
      <c r="I6" s="172">
        <v>0</v>
      </c>
      <c r="J6" s="173" t="str">
        <f t="shared" ref="J6:J42" si="0">Currency&amp;$D6&amp;$E6&amp;$C6&amp;QuoteSuffix</f>
        <v>AUDQM3AB1Y_Quote</v>
      </c>
      <c r="K6" s="174" t="str">
        <f>_xll.qlSwapRateHelper2(,$J6,$C6,Calendar,$F6,$G6,$H6,$K$3,$I6,B6,,Permanent,,ObjectOverwrite)</f>
        <v>obj_00251#0001</v>
      </c>
      <c r="L6" s="155" t="str">
        <f>_xll.ohRangeRetrieveError(K6)</f>
        <v/>
      </c>
      <c r="M6" s="156"/>
      <c r="O6" s="60"/>
      <c r="P6" s="60"/>
      <c r="Q6" s="60"/>
    </row>
    <row r="7" spans="1:17" ht="11.25" customHeight="1" x14ac:dyDescent="0.25">
      <c r="A7" s="52"/>
      <c r="B7" s="170" t="s">
        <v>104</v>
      </c>
      <c r="C7" s="170" t="s">
        <v>35</v>
      </c>
      <c r="D7" s="170" t="s">
        <v>137</v>
      </c>
      <c r="E7" s="170" t="s">
        <v>138</v>
      </c>
      <c r="F7" s="171" t="s">
        <v>140</v>
      </c>
      <c r="G7" s="175" t="s">
        <v>103</v>
      </c>
      <c r="H7" s="175" t="s">
        <v>116</v>
      </c>
      <c r="I7" s="172">
        <v>0</v>
      </c>
      <c r="J7" s="176" t="str">
        <f t="shared" si="0"/>
        <v>AUDQM3AB15M_Quote</v>
      </c>
      <c r="K7" s="174" t="str">
        <f>_xll.qlSwapRateHelper2(,$J7,$C7,Calendar,$F7,$G7,$H7,$K$3,$I7,B7,,Permanent,,ObjectOverwrite)</f>
        <v>obj_0023b#0001</v>
      </c>
      <c r="L7" s="155" t="str">
        <f>_xll.ohRangeRetrieveError(K7)</f>
        <v/>
      </c>
      <c r="M7" s="156"/>
      <c r="O7" s="60"/>
      <c r="P7" s="60"/>
      <c r="Q7" s="60"/>
    </row>
    <row r="8" spans="1:17" ht="11.25" customHeight="1" x14ac:dyDescent="0.25">
      <c r="A8" s="52"/>
      <c r="B8" s="170" t="s">
        <v>104</v>
      </c>
      <c r="C8" s="170" t="s">
        <v>34</v>
      </c>
      <c r="D8" s="170" t="s">
        <v>137</v>
      </c>
      <c r="E8" s="170" t="s">
        <v>138</v>
      </c>
      <c r="F8" s="171" t="s">
        <v>140</v>
      </c>
      <c r="G8" s="175" t="s">
        <v>103</v>
      </c>
      <c r="H8" s="175" t="s">
        <v>116</v>
      </c>
      <c r="I8" s="172">
        <v>0</v>
      </c>
      <c r="J8" s="176" t="str">
        <f t="shared" si="0"/>
        <v>AUDQM3AB18M_Quote</v>
      </c>
      <c r="K8" s="174" t="str">
        <f>_xll.qlSwapRateHelper2(,$J8,$C8,Calendar,$F8,$G8,$H8,$K$3,$I8,B8,,Permanent,,ObjectOverwrite)</f>
        <v>obj_00249#0001</v>
      </c>
      <c r="L8" s="155" t="str">
        <f>_xll.ohRangeRetrieveError(K8)</f>
        <v/>
      </c>
      <c r="M8" s="156"/>
      <c r="O8" s="60"/>
      <c r="P8" s="60"/>
      <c r="Q8" s="60"/>
    </row>
    <row r="9" spans="1:17" ht="11.25" customHeight="1" x14ac:dyDescent="0.25">
      <c r="A9" s="52"/>
      <c r="B9" s="170" t="s">
        <v>104</v>
      </c>
      <c r="C9" s="170" t="s">
        <v>33</v>
      </c>
      <c r="D9" s="170" t="s">
        <v>137</v>
      </c>
      <c r="E9" s="170" t="s">
        <v>138</v>
      </c>
      <c r="F9" s="171" t="s">
        <v>140</v>
      </c>
      <c r="G9" s="175" t="s">
        <v>103</v>
      </c>
      <c r="H9" s="175" t="s">
        <v>116</v>
      </c>
      <c r="I9" s="172">
        <v>0</v>
      </c>
      <c r="J9" s="176" t="str">
        <f t="shared" si="0"/>
        <v>AUDQM3AB21M_Quote</v>
      </c>
      <c r="K9" s="174" t="str">
        <f>_xll.qlSwapRateHelper2(,$J9,$C9,Calendar,$F9,$G9,$H9,$K$3,$I9,B9,,Permanent,,ObjectOverwrite)</f>
        <v>obj_00235#0001</v>
      </c>
      <c r="L9" s="155" t="str">
        <f>_xll.ohRangeRetrieveError(K9)</f>
        <v/>
      </c>
      <c r="M9" s="156"/>
      <c r="O9" s="60"/>
      <c r="P9" s="60"/>
      <c r="Q9" s="60"/>
    </row>
    <row r="10" spans="1:17" ht="11.25" customHeight="1" x14ac:dyDescent="0.25">
      <c r="A10" s="52"/>
      <c r="B10" s="170" t="s">
        <v>104</v>
      </c>
      <c r="C10" s="170" t="s">
        <v>32</v>
      </c>
      <c r="D10" s="170" t="s">
        <v>137</v>
      </c>
      <c r="E10" s="170" t="s">
        <v>138</v>
      </c>
      <c r="F10" s="171" t="s">
        <v>140</v>
      </c>
      <c r="G10" s="175" t="s">
        <v>103</v>
      </c>
      <c r="H10" s="175" t="s">
        <v>116</v>
      </c>
      <c r="I10" s="172">
        <v>0</v>
      </c>
      <c r="J10" s="176" t="str">
        <f t="shared" si="0"/>
        <v>AUDQM3AB2Y_Quote</v>
      </c>
      <c r="K10" s="174" t="str">
        <f>_xll.qlSwapRateHelper2(,$J10,$C10,Calendar,$F10,$G10,$H10,$K$3,$I10,B10,,Permanent,,ObjectOverwrite)</f>
        <v>obj_00246#0001</v>
      </c>
      <c r="L10" s="155" t="str">
        <f>_xll.ohRangeRetrieveError(K10)</f>
        <v/>
      </c>
      <c r="M10" s="156"/>
      <c r="O10" s="60"/>
      <c r="P10" s="60"/>
      <c r="Q10" s="60"/>
    </row>
    <row r="11" spans="1:17" ht="11.25" customHeight="1" x14ac:dyDescent="0.25">
      <c r="A11" s="52"/>
      <c r="B11" s="170" t="s">
        <v>104</v>
      </c>
      <c r="C11" s="170" t="s">
        <v>31</v>
      </c>
      <c r="D11" s="170" t="s">
        <v>137</v>
      </c>
      <c r="E11" s="170" t="s">
        <v>138</v>
      </c>
      <c r="F11" s="171" t="s">
        <v>140</v>
      </c>
      <c r="G11" s="175" t="s">
        <v>103</v>
      </c>
      <c r="H11" s="175" t="s">
        <v>116</v>
      </c>
      <c r="I11" s="172">
        <v>0</v>
      </c>
      <c r="J11" s="176" t="str">
        <f t="shared" si="0"/>
        <v>AUDQM3AB3Y_Quote</v>
      </c>
      <c r="K11" s="174" t="str">
        <f>_xll.qlSwapRateHelper2(,$J11,$C11,Calendar,$F11,$G11,$H11,$K$3,$I11,B11,,Permanent,,ObjectOverwrite)</f>
        <v>obj_00255#0001</v>
      </c>
      <c r="L11" s="155" t="str">
        <f>_xll.ohRangeRetrieveError(K11)</f>
        <v/>
      </c>
      <c r="M11" s="156"/>
      <c r="O11" s="60"/>
      <c r="P11" s="60"/>
      <c r="Q11" s="60"/>
    </row>
    <row r="12" spans="1:17" ht="11.25" customHeight="1" x14ac:dyDescent="0.25">
      <c r="A12" s="52"/>
      <c r="B12" s="158" t="s">
        <v>104</v>
      </c>
      <c r="C12" s="158" t="s">
        <v>30</v>
      </c>
      <c r="D12" s="158" t="s">
        <v>141</v>
      </c>
      <c r="E12" s="158" t="s">
        <v>142</v>
      </c>
      <c r="F12" s="149" t="s">
        <v>139</v>
      </c>
      <c r="G12" s="145" t="s">
        <v>103</v>
      </c>
      <c r="H12" s="145" t="s">
        <v>116</v>
      </c>
      <c r="I12" s="159">
        <v>0</v>
      </c>
      <c r="J12" s="161" t="str">
        <f t="shared" si="0"/>
        <v>AUDSM6AB4Y_Quote</v>
      </c>
      <c r="K12" s="160" t="str">
        <f>_xll.qlSwapRateHelper2(,$J12,$C12,Calendar,$F12,$G12,$H12,$K$4,$I12,B12,,Permanent,,ObjectOverwrite)</f>
        <v>obj_0020b#0001</v>
      </c>
      <c r="L12" s="155" t="str">
        <f>_xll.ohRangeRetrieveError(K12)</f>
        <v/>
      </c>
      <c r="M12" s="156"/>
      <c r="O12" s="60"/>
      <c r="P12" s="60"/>
    </row>
    <row r="13" spans="1:17" ht="11.25" customHeight="1" x14ac:dyDescent="0.25">
      <c r="A13" s="52"/>
      <c r="B13" s="158" t="s">
        <v>104</v>
      </c>
      <c r="C13" s="158" t="s">
        <v>29</v>
      </c>
      <c r="D13" s="158" t="s">
        <v>141</v>
      </c>
      <c r="E13" s="158" t="s">
        <v>142</v>
      </c>
      <c r="F13" s="149" t="s">
        <v>139</v>
      </c>
      <c r="G13" s="145" t="s">
        <v>103</v>
      </c>
      <c r="H13" s="145" t="s">
        <v>116</v>
      </c>
      <c r="I13" s="159">
        <v>0</v>
      </c>
      <c r="J13" s="161" t="str">
        <f t="shared" si="0"/>
        <v>AUDSM6AB5Y_Quote</v>
      </c>
      <c r="K13" s="160" t="str">
        <f>_xll.qlSwapRateHelper2(,$J13,$C13,Calendar,$F13,$G13,$H13,$K$4,$I13,B13,,Permanent,,ObjectOverwrite)</f>
        <v>obj_001fb#0001</v>
      </c>
      <c r="L13" s="155" t="str">
        <f>_xll.ohRangeRetrieveError(K13)</f>
        <v/>
      </c>
      <c r="M13" s="156"/>
      <c r="O13" s="60"/>
      <c r="P13" s="60"/>
    </row>
    <row r="14" spans="1:17" ht="11.25" customHeight="1" x14ac:dyDescent="0.25">
      <c r="A14" s="52"/>
      <c r="B14" s="158" t="s">
        <v>104</v>
      </c>
      <c r="C14" s="158" t="s">
        <v>28</v>
      </c>
      <c r="D14" s="158" t="s">
        <v>141</v>
      </c>
      <c r="E14" s="158" t="s">
        <v>142</v>
      </c>
      <c r="F14" s="149" t="s">
        <v>139</v>
      </c>
      <c r="G14" s="145" t="s">
        <v>103</v>
      </c>
      <c r="H14" s="145" t="s">
        <v>116</v>
      </c>
      <c r="I14" s="159">
        <v>0</v>
      </c>
      <c r="J14" s="161" t="str">
        <f t="shared" si="0"/>
        <v>AUDSM6AB6Y_Quote</v>
      </c>
      <c r="K14" s="160" t="str">
        <f>_xll.qlSwapRateHelper2(,$J14,$C14,Calendar,$F14,$G14,$H14,$K$4,$I14,B14,,Permanent,,ObjectOverwrite)</f>
        <v>obj_0020f#0001</v>
      </c>
      <c r="L14" s="155" t="str">
        <f>_xll.ohRangeRetrieveError(K14)</f>
        <v/>
      </c>
      <c r="M14" s="156"/>
      <c r="O14" s="60"/>
    </row>
    <row r="15" spans="1:17" ht="11.25" customHeight="1" x14ac:dyDescent="0.25">
      <c r="A15" s="52"/>
      <c r="B15" s="158" t="s">
        <v>104</v>
      </c>
      <c r="C15" s="158" t="s">
        <v>27</v>
      </c>
      <c r="D15" s="158" t="s">
        <v>141</v>
      </c>
      <c r="E15" s="158" t="s">
        <v>142</v>
      </c>
      <c r="F15" s="149" t="s">
        <v>139</v>
      </c>
      <c r="G15" s="145" t="s">
        <v>103</v>
      </c>
      <c r="H15" s="145" t="s">
        <v>116</v>
      </c>
      <c r="I15" s="159">
        <v>0</v>
      </c>
      <c r="J15" s="161" t="str">
        <f t="shared" si="0"/>
        <v>AUDSM6AB7Y_Quote</v>
      </c>
      <c r="K15" s="160" t="str">
        <f>_xll.qlSwapRateHelper2(,$J15,$C15,Calendar,$F15,$G15,$H15,$K$4,$I15,B15,,Permanent,,ObjectOverwrite)</f>
        <v>obj_001fa#0001</v>
      </c>
      <c r="L15" s="155" t="str">
        <f>_xll.ohRangeRetrieveError(K15)</f>
        <v/>
      </c>
      <c r="M15" s="156"/>
      <c r="O15" s="60"/>
    </row>
    <row r="16" spans="1:17" ht="11.25" customHeight="1" x14ac:dyDescent="0.25">
      <c r="A16" s="52"/>
      <c r="B16" s="158" t="s">
        <v>104</v>
      </c>
      <c r="C16" s="158" t="s">
        <v>26</v>
      </c>
      <c r="D16" s="158" t="s">
        <v>141</v>
      </c>
      <c r="E16" s="158" t="s">
        <v>142</v>
      </c>
      <c r="F16" s="149" t="s">
        <v>139</v>
      </c>
      <c r="G16" s="145" t="s">
        <v>103</v>
      </c>
      <c r="H16" s="145" t="s">
        <v>116</v>
      </c>
      <c r="I16" s="159">
        <v>0</v>
      </c>
      <c r="J16" s="161" t="str">
        <f t="shared" si="0"/>
        <v>AUDSM6AB8Y_Quote</v>
      </c>
      <c r="K16" s="160" t="str">
        <f>_xll.qlSwapRateHelper2(,$J16,$C16,Calendar,$F16,$G16,$H16,$K$4,$I16,B16,,Permanent,,ObjectOverwrite)</f>
        <v>obj_00210#0001</v>
      </c>
      <c r="L16" s="155" t="str">
        <f>_xll.ohRangeRetrieveError(K16)</f>
        <v/>
      </c>
      <c r="M16" s="156"/>
      <c r="O16" s="60"/>
    </row>
    <row r="17" spans="1:15" ht="11.25" customHeight="1" x14ac:dyDescent="0.25">
      <c r="A17" s="52"/>
      <c r="B17" s="158" t="s">
        <v>104</v>
      </c>
      <c r="C17" s="158" t="s">
        <v>25</v>
      </c>
      <c r="D17" s="158" t="s">
        <v>141</v>
      </c>
      <c r="E17" s="158" t="s">
        <v>142</v>
      </c>
      <c r="F17" s="149" t="s">
        <v>139</v>
      </c>
      <c r="G17" s="145" t="s">
        <v>103</v>
      </c>
      <c r="H17" s="145" t="s">
        <v>116</v>
      </c>
      <c r="I17" s="159">
        <v>0</v>
      </c>
      <c r="J17" s="161" t="str">
        <f t="shared" si="0"/>
        <v>AUDSM6AB9Y_Quote</v>
      </c>
      <c r="K17" s="160" t="str">
        <f>_xll.qlSwapRateHelper2(,$J17,$C17,Calendar,$F17,$G17,$H17,$K$4,$I17,B17,,Permanent,,ObjectOverwrite)</f>
        <v>obj_00201#0001</v>
      </c>
      <c r="L17" s="155" t="str">
        <f>_xll.ohRangeRetrieveError(K17)</f>
        <v/>
      </c>
      <c r="M17" s="156"/>
      <c r="O17" s="60"/>
    </row>
    <row r="18" spans="1:15" ht="11.25" customHeight="1" x14ac:dyDescent="0.25">
      <c r="A18" s="52"/>
      <c r="B18" s="158" t="s">
        <v>104</v>
      </c>
      <c r="C18" s="158" t="s">
        <v>24</v>
      </c>
      <c r="D18" s="158" t="s">
        <v>141</v>
      </c>
      <c r="E18" s="158" t="s">
        <v>142</v>
      </c>
      <c r="F18" s="149" t="s">
        <v>139</v>
      </c>
      <c r="G18" s="145" t="s">
        <v>103</v>
      </c>
      <c r="H18" s="145" t="s">
        <v>116</v>
      </c>
      <c r="I18" s="159">
        <v>0</v>
      </c>
      <c r="J18" s="161" t="str">
        <f t="shared" si="0"/>
        <v>AUDSM6AB10Y_Quote</v>
      </c>
      <c r="K18" s="160" t="str">
        <f>_xll.qlSwapRateHelper2(,$J18,$C18,Calendar,$F18,$G18,$H18,$K$4,$I18,B18,,Permanent,,ObjectOverwrite)</f>
        <v>obj_00211#0001</v>
      </c>
      <c r="L18" s="155" t="str">
        <f>_xll.ohRangeRetrieveError(K18)</f>
        <v/>
      </c>
      <c r="M18" s="156"/>
      <c r="O18" s="60"/>
    </row>
    <row r="19" spans="1:15" ht="11.25" customHeight="1" x14ac:dyDescent="0.25">
      <c r="A19" s="52"/>
      <c r="B19" s="158" t="s">
        <v>104</v>
      </c>
      <c r="C19" s="158" t="s">
        <v>23</v>
      </c>
      <c r="D19" s="158" t="s">
        <v>141</v>
      </c>
      <c r="E19" s="158" t="s">
        <v>142</v>
      </c>
      <c r="F19" s="149" t="s">
        <v>139</v>
      </c>
      <c r="G19" s="145" t="s">
        <v>103</v>
      </c>
      <c r="H19" s="145" t="s">
        <v>116</v>
      </c>
      <c r="I19" s="159">
        <v>0</v>
      </c>
      <c r="J19" s="161" t="str">
        <f t="shared" si="0"/>
        <v>AUDSM6AB11Y_Quote</v>
      </c>
      <c r="K19" s="160" t="str">
        <f>_xll.qlSwapRateHelper2(,$J19,$C19,Calendar,$F19,$G19,$H19,$K$4,$I19,B19,,Permanent,,ObjectOverwrite)</f>
        <v>obj_00202#0001</v>
      </c>
      <c r="L19" s="155" t="str">
        <f>_xll.ohRangeRetrieveError(K19)</f>
        <v/>
      </c>
      <c r="M19" s="156"/>
    </row>
    <row r="20" spans="1:15" ht="11.25" customHeight="1" x14ac:dyDescent="0.25">
      <c r="A20" s="52"/>
      <c r="B20" s="158" t="s">
        <v>104</v>
      </c>
      <c r="C20" s="158" t="s">
        <v>22</v>
      </c>
      <c r="D20" s="158" t="s">
        <v>141</v>
      </c>
      <c r="E20" s="158" t="s">
        <v>142</v>
      </c>
      <c r="F20" s="149" t="s">
        <v>139</v>
      </c>
      <c r="G20" s="145" t="s">
        <v>103</v>
      </c>
      <c r="H20" s="145" t="s">
        <v>116</v>
      </c>
      <c r="I20" s="159">
        <v>0</v>
      </c>
      <c r="J20" s="161" t="str">
        <f t="shared" si="0"/>
        <v>AUDSM6AB12Y_Quote</v>
      </c>
      <c r="K20" s="160" t="str">
        <f>_xll.qlSwapRateHelper2(,$J20,$C20,Calendar,$F20,$G20,$H20,$K$4,$I20,B20,,Permanent,,ObjectOverwrite)</f>
        <v>obj_0020e#0001</v>
      </c>
      <c r="L20" s="155" t="str">
        <f>_xll.ohRangeRetrieveError(K20)</f>
        <v/>
      </c>
      <c r="M20" s="156"/>
    </row>
    <row r="21" spans="1:15" ht="11.25" customHeight="1" x14ac:dyDescent="0.25">
      <c r="A21" s="52"/>
      <c r="B21" s="158" t="s">
        <v>104</v>
      </c>
      <c r="C21" s="158" t="s">
        <v>21</v>
      </c>
      <c r="D21" s="158" t="s">
        <v>141</v>
      </c>
      <c r="E21" s="158" t="s">
        <v>142</v>
      </c>
      <c r="F21" s="149" t="s">
        <v>139</v>
      </c>
      <c r="G21" s="145" t="s">
        <v>103</v>
      </c>
      <c r="H21" s="145" t="s">
        <v>116</v>
      </c>
      <c r="I21" s="159">
        <v>0</v>
      </c>
      <c r="J21" s="161" t="str">
        <f t="shared" si="0"/>
        <v>AUDSM6AB13Y_Quote</v>
      </c>
      <c r="K21" s="160" t="str">
        <f>_xll.qlSwapRateHelper2(,$J21,$C21,Calendar,$F21,$G21,$H21,$K$4,$I21,B21,,Permanent,,ObjectOverwrite)</f>
        <v>obj_00200#0001</v>
      </c>
      <c r="L21" s="155" t="str">
        <f>_xll.ohRangeRetrieveError(K21)</f>
        <v/>
      </c>
      <c r="M21" s="156"/>
    </row>
    <row r="22" spans="1:15" ht="11.25" customHeight="1" x14ac:dyDescent="0.25">
      <c r="A22" s="52"/>
      <c r="B22" s="158" t="s">
        <v>104</v>
      </c>
      <c r="C22" s="158" t="s">
        <v>20</v>
      </c>
      <c r="D22" s="158" t="s">
        <v>141</v>
      </c>
      <c r="E22" s="158" t="s">
        <v>142</v>
      </c>
      <c r="F22" s="149" t="s">
        <v>139</v>
      </c>
      <c r="G22" s="145" t="s">
        <v>103</v>
      </c>
      <c r="H22" s="145" t="s">
        <v>116</v>
      </c>
      <c r="I22" s="159">
        <v>0</v>
      </c>
      <c r="J22" s="161" t="str">
        <f t="shared" si="0"/>
        <v>AUDSM6AB14Y_Quote</v>
      </c>
      <c r="K22" s="160" t="str">
        <f>_xll.qlSwapRateHelper2(,$J22,$C22,Calendar,$F22,$G22,$H22,$K$4,$I22,B22,,Permanent,,ObjectOverwrite)</f>
        <v>obj_00213#0001</v>
      </c>
      <c r="L22" s="155" t="str">
        <f>_xll.ohRangeRetrieveError(K22)</f>
        <v/>
      </c>
      <c r="M22" s="156"/>
    </row>
    <row r="23" spans="1:15" ht="11.25" customHeight="1" x14ac:dyDescent="0.25">
      <c r="A23" s="52"/>
      <c r="B23" s="158" t="s">
        <v>104</v>
      </c>
      <c r="C23" s="158" t="s">
        <v>19</v>
      </c>
      <c r="D23" s="158" t="s">
        <v>141</v>
      </c>
      <c r="E23" s="158" t="s">
        <v>142</v>
      </c>
      <c r="F23" s="149" t="s">
        <v>139</v>
      </c>
      <c r="G23" s="145" t="s">
        <v>103</v>
      </c>
      <c r="H23" s="145" t="s">
        <v>116</v>
      </c>
      <c r="I23" s="159">
        <v>0</v>
      </c>
      <c r="J23" s="161" t="str">
        <f t="shared" si="0"/>
        <v>AUDSM6AB15Y_Quote</v>
      </c>
      <c r="K23" s="160" t="str">
        <f>_xll.qlSwapRateHelper2(,$J23,$C23,Calendar,$F23,$G23,$H23,$K$4,$I23,B23,,Permanent,,ObjectOverwrite)</f>
        <v>obj_00204#0001</v>
      </c>
      <c r="L23" s="155" t="str">
        <f>_xll.ohRangeRetrieveError(K23)</f>
        <v/>
      </c>
      <c r="M23" s="156"/>
    </row>
    <row r="24" spans="1:15" ht="11.25" customHeight="1" x14ac:dyDescent="0.25">
      <c r="A24" s="52"/>
      <c r="B24" s="158" t="s">
        <v>104</v>
      </c>
      <c r="C24" s="158" t="s">
        <v>18</v>
      </c>
      <c r="D24" s="158" t="s">
        <v>141</v>
      </c>
      <c r="E24" s="158" t="s">
        <v>142</v>
      </c>
      <c r="F24" s="149" t="s">
        <v>139</v>
      </c>
      <c r="G24" s="145" t="s">
        <v>103</v>
      </c>
      <c r="H24" s="145" t="s">
        <v>116</v>
      </c>
      <c r="I24" s="159">
        <v>0</v>
      </c>
      <c r="J24" s="161" t="str">
        <f t="shared" si="0"/>
        <v>AUDSM6AB16Y_Quote</v>
      </c>
      <c r="K24" s="160" t="str">
        <f>_xll.qlSwapRateHelper2(,$J24,$C24,Calendar,$F24,$G24,$H24,$K$4,$I24,B24,,Permanent,,ObjectOverwrite)</f>
        <v>obj_00214#0001</v>
      </c>
      <c r="L24" s="155" t="str">
        <f>_xll.ohRangeRetrieveError(K24)</f>
        <v/>
      </c>
      <c r="M24" s="156"/>
    </row>
    <row r="25" spans="1:15" ht="11.25" customHeight="1" x14ac:dyDescent="0.25">
      <c r="A25" s="52"/>
      <c r="B25" s="158" t="s">
        <v>104</v>
      </c>
      <c r="C25" s="158" t="s">
        <v>17</v>
      </c>
      <c r="D25" s="158" t="s">
        <v>141</v>
      </c>
      <c r="E25" s="158" t="s">
        <v>142</v>
      </c>
      <c r="F25" s="149" t="s">
        <v>139</v>
      </c>
      <c r="G25" s="145" t="s">
        <v>103</v>
      </c>
      <c r="H25" s="145" t="s">
        <v>116</v>
      </c>
      <c r="I25" s="159">
        <v>0</v>
      </c>
      <c r="J25" s="161" t="str">
        <f t="shared" si="0"/>
        <v>AUDSM6AB17Y_Quote</v>
      </c>
      <c r="K25" s="160" t="str">
        <f>_xll.qlSwapRateHelper2(,$J25,$C25,Calendar,$F25,$G25,$H25,$K$4,$I25,B25,,Permanent,,ObjectOverwrite)</f>
        <v>obj_00205#0001</v>
      </c>
      <c r="L25" s="155" t="str">
        <f>_xll.ohRangeRetrieveError(K25)</f>
        <v/>
      </c>
      <c r="M25" s="156"/>
    </row>
    <row r="26" spans="1:15" ht="11.25" customHeight="1" x14ac:dyDescent="0.25">
      <c r="A26" s="52"/>
      <c r="B26" s="158" t="s">
        <v>104</v>
      </c>
      <c r="C26" s="158" t="s">
        <v>16</v>
      </c>
      <c r="D26" s="158" t="s">
        <v>141</v>
      </c>
      <c r="E26" s="158" t="s">
        <v>142</v>
      </c>
      <c r="F26" s="149" t="s">
        <v>139</v>
      </c>
      <c r="G26" s="145" t="s">
        <v>103</v>
      </c>
      <c r="H26" s="145" t="s">
        <v>116</v>
      </c>
      <c r="I26" s="159">
        <v>0</v>
      </c>
      <c r="J26" s="161" t="str">
        <f t="shared" si="0"/>
        <v>AUDSM6AB18Y_Quote</v>
      </c>
      <c r="K26" s="160" t="str">
        <f>_xll.qlSwapRateHelper2(,$J26,$C26,Calendar,$F26,$G26,$H26,$K$4,$I26,B26,,Permanent,,ObjectOverwrite)</f>
        <v>obj_00215#0001</v>
      </c>
      <c r="L26" s="155" t="str">
        <f>_xll.ohRangeRetrieveError(K26)</f>
        <v/>
      </c>
      <c r="M26" s="156"/>
    </row>
    <row r="27" spans="1:15" ht="11.25" customHeight="1" x14ac:dyDescent="0.25">
      <c r="A27" s="52"/>
      <c r="B27" s="158" t="s">
        <v>104</v>
      </c>
      <c r="C27" s="158" t="s">
        <v>15</v>
      </c>
      <c r="D27" s="158" t="s">
        <v>141</v>
      </c>
      <c r="E27" s="158" t="s">
        <v>142</v>
      </c>
      <c r="F27" s="149" t="s">
        <v>139</v>
      </c>
      <c r="G27" s="145" t="s">
        <v>103</v>
      </c>
      <c r="H27" s="145" t="s">
        <v>116</v>
      </c>
      <c r="I27" s="159">
        <v>0</v>
      </c>
      <c r="J27" s="161" t="str">
        <f t="shared" si="0"/>
        <v>AUDSM6AB19Y_Quote</v>
      </c>
      <c r="K27" s="160" t="str">
        <f>_xll.qlSwapRateHelper2(,$J27,$C27,Calendar,$F27,$G27,$H27,$K$4,$I27,B27,,Permanent,,ObjectOverwrite)</f>
        <v>obj_00206#0001</v>
      </c>
      <c r="L27" s="155" t="str">
        <f>_xll.ohRangeRetrieveError(K27)</f>
        <v/>
      </c>
      <c r="M27" s="156"/>
    </row>
    <row r="28" spans="1:15" ht="11.25" customHeight="1" x14ac:dyDescent="0.25">
      <c r="A28" s="52"/>
      <c r="B28" s="158" t="s">
        <v>104</v>
      </c>
      <c r="C28" s="158" t="s">
        <v>14</v>
      </c>
      <c r="D28" s="158" t="s">
        <v>141</v>
      </c>
      <c r="E28" s="158" t="s">
        <v>142</v>
      </c>
      <c r="F28" s="149" t="s">
        <v>139</v>
      </c>
      <c r="G28" s="145" t="s">
        <v>103</v>
      </c>
      <c r="H28" s="145" t="s">
        <v>116</v>
      </c>
      <c r="I28" s="159">
        <v>0</v>
      </c>
      <c r="J28" s="161" t="str">
        <f t="shared" si="0"/>
        <v>AUDSM6AB20Y_Quote</v>
      </c>
      <c r="K28" s="160" t="str">
        <f>_xll.qlSwapRateHelper2(,$J28,$C28,Calendar,$F28,$G28,$H28,$K$4,$I28,B28,,Permanent,,ObjectOverwrite)</f>
        <v>obj_00212#0001</v>
      </c>
      <c r="L28" s="155" t="str">
        <f>_xll.ohRangeRetrieveError(K28)</f>
        <v/>
      </c>
      <c r="M28" s="156"/>
    </row>
    <row r="29" spans="1:15" ht="11.25" customHeight="1" x14ac:dyDescent="0.25">
      <c r="A29" s="52"/>
      <c r="B29" s="158" t="s">
        <v>104</v>
      </c>
      <c r="C29" s="158" t="s">
        <v>13</v>
      </c>
      <c r="D29" s="158" t="s">
        <v>141</v>
      </c>
      <c r="E29" s="158" t="s">
        <v>142</v>
      </c>
      <c r="F29" s="149" t="s">
        <v>139</v>
      </c>
      <c r="G29" s="145" t="s">
        <v>103</v>
      </c>
      <c r="H29" s="145" t="s">
        <v>116</v>
      </c>
      <c r="I29" s="159">
        <v>0</v>
      </c>
      <c r="J29" s="161" t="str">
        <f t="shared" si="0"/>
        <v>AUDSM6AB21Y_Quote</v>
      </c>
      <c r="K29" s="160" t="str">
        <f>_xll.qlSwapRateHelper2(,$J29,$C29,Calendar,$F29,$G29,$H29,$K$4,$I29,B29,,Permanent,,ObjectOverwrite)</f>
        <v>obj_00203#0001</v>
      </c>
      <c r="L29" s="155" t="str">
        <f>_xll.ohRangeRetrieveError(K29)</f>
        <v/>
      </c>
      <c r="M29" s="156"/>
    </row>
    <row r="30" spans="1:15" ht="11.25" customHeight="1" x14ac:dyDescent="0.25">
      <c r="A30" s="52"/>
      <c r="B30" s="158" t="s">
        <v>104</v>
      </c>
      <c r="C30" s="158" t="s">
        <v>12</v>
      </c>
      <c r="D30" s="158" t="s">
        <v>141</v>
      </c>
      <c r="E30" s="158" t="s">
        <v>142</v>
      </c>
      <c r="F30" s="149" t="s">
        <v>139</v>
      </c>
      <c r="G30" s="145" t="s">
        <v>103</v>
      </c>
      <c r="H30" s="145" t="s">
        <v>116</v>
      </c>
      <c r="I30" s="159">
        <v>0</v>
      </c>
      <c r="J30" s="161" t="str">
        <f t="shared" si="0"/>
        <v>AUDSM6AB22Y_Quote</v>
      </c>
      <c r="K30" s="160" t="str">
        <f>_xll.qlSwapRateHelper2(,$J30,$C30,Calendar,$F30,$G30,$H30,$K$4,$I30,B30,,Permanent,,ObjectOverwrite)</f>
        <v>obj_001f9#0001</v>
      </c>
      <c r="L30" s="155" t="str">
        <f>_xll.ohRangeRetrieveError(K30)</f>
        <v/>
      </c>
      <c r="M30" s="156"/>
    </row>
    <row r="31" spans="1:15" ht="11.25" customHeight="1" x14ac:dyDescent="0.25">
      <c r="A31" s="52"/>
      <c r="B31" s="158" t="s">
        <v>104</v>
      </c>
      <c r="C31" s="158" t="s">
        <v>11</v>
      </c>
      <c r="D31" s="158" t="s">
        <v>141</v>
      </c>
      <c r="E31" s="158" t="s">
        <v>142</v>
      </c>
      <c r="F31" s="149" t="s">
        <v>139</v>
      </c>
      <c r="G31" s="145" t="s">
        <v>103</v>
      </c>
      <c r="H31" s="145" t="s">
        <v>116</v>
      </c>
      <c r="I31" s="159">
        <v>0</v>
      </c>
      <c r="J31" s="161" t="str">
        <f t="shared" si="0"/>
        <v>AUDSM6AB23Y_Quote</v>
      </c>
      <c r="K31" s="160" t="str">
        <f>_xll.qlSwapRateHelper2(,$J31,$C31,Calendar,$F31,$G31,$H31,$K$4,$I31,B31,,Permanent,,ObjectOverwrite)</f>
        <v>obj_00208#0001</v>
      </c>
      <c r="L31" s="155" t="str">
        <f>_xll.ohRangeRetrieveError(K31)</f>
        <v/>
      </c>
      <c r="M31" s="156"/>
    </row>
    <row r="32" spans="1:15" ht="11.25" customHeight="1" x14ac:dyDescent="0.25">
      <c r="A32" s="52"/>
      <c r="B32" s="158" t="s">
        <v>104</v>
      </c>
      <c r="C32" s="158" t="s">
        <v>10</v>
      </c>
      <c r="D32" s="158" t="s">
        <v>141</v>
      </c>
      <c r="E32" s="158" t="s">
        <v>142</v>
      </c>
      <c r="F32" s="149" t="s">
        <v>139</v>
      </c>
      <c r="G32" s="145" t="s">
        <v>103</v>
      </c>
      <c r="H32" s="145" t="s">
        <v>116</v>
      </c>
      <c r="I32" s="159">
        <v>0</v>
      </c>
      <c r="J32" s="161" t="str">
        <f t="shared" si="0"/>
        <v>AUDSM6AB24Y_Quote</v>
      </c>
      <c r="K32" s="160" t="str">
        <f>_xll.qlSwapRateHelper2(,$J32,$C32,Calendar,$F32,$G32,$H32,$K$4,$I32,B32,,Permanent,,ObjectOverwrite)</f>
        <v>obj_001fc#0001</v>
      </c>
      <c r="L32" s="155" t="str">
        <f>_xll.ohRangeRetrieveError(K32)</f>
        <v/>
      </c>
      <c r="M32" s="156"/>
    </row>
    <row r="33" spans="1:13" ht="11.25" customHeight="1" x14ac:dyDescent="0.25">
      <c r="A33" s="52"/>
      <c r="B33" s="158" t="s">
        <v>104</v>
      </c>
      <c r="C33" s="158" t="s">
        <v>9</v>
      </c>
      <c r="D33" s="158" t="s">
        <v>141</v>
      </c>
      <c r="E33" s="158" t="s">
        <v>142</v>
      </c>
      <c r="F33" s="149" t="s">
        <v>139</v>
      </c>
      <c r="G33" s="145" t="s">
        <v>103</v>
      </c>
      <c r="H33" s="145" t="s">
        <v>116</v>
      </c>
      <c r="I33" s="159">
        <v>0</v>
      </c>
      <c r="J33" s="161" t="str">
        <f t="shared" si="0"/>
        <v>AUDSM6AB25Y_Quote</v>
      </c>
      <c r="K33" s="160" t="str">
        <f>_xll.qlSwapRateHelper2(,$J33,$C33,Calendar,$F33,$G33,$H33,$K$4,$I33,B33,,Permanent,,ObjectOverwrite)</f>
        <v>obj_00209#0001</v>
      </c>
      <c r="L33" s="155" t="str">
        <f>_xll.ohRangeRetrieveError(K33)</f>
        <v/>
      </c>
      <c r="M33" s="156"/>
    </row>
    <row r="34" spans="1:13" ht="11.25" customHeight="1" x14ac:dyDescent="0.25">
      <c r="A34" s="52"/>
      <c r="B34" s="158" t="s">
        <v>104</v>
      </c>
      <c r="C34" s="158" t="s">
        <v>8</v>
      </c>
      <c r="D34" s="158" t="s">
        <v>141</v>
      </c>
      <c r="E34" s="158" t="s">
        <v>142</v>
      </c>
      <c r="F34" s="149" t="s">
        <v>139</v>
      </c>
      <c r="G34" s="145" t="s">
        <v>103</v>
      </c>
      <c r="H34" s="145" t="s">
        <v>116</v>
      </c>
      <c r="I34" s="159">
        <v>0</v>
      </c>
      <c r="J34" s="161" t="str">
        <f t="shared" si="0"/>
        <v>AUDSM6AB26Y_Quote</v>
      </c>
      <c r="K34" s="160" t="str">
        <f>_xll.qlSwapRateHelper2(,$J34,$C34,Calendar,$F34,$G34,$H34,$K$4,$I34,B34,,Permanent,,ObjectOverwrite)</f>
        <v>obj_001f8#0001</v>
      </c>
      <c r="L34" s="155" t="str">
        <f>_xll.ohRangeRetrieveError(K34)</f>
        <v/>
      </c>
      <c r="M34" s="156"/>
    </row>
    <row r="35" spans="1:13" ht="11.25" customHeight="1" x14ac:dyDescent="0.25">
      <c r="A35" s="52"/>
      <c r="B35" s="158" t="s">
        <v>104</v>
      </c>
      <c r="C35" s="158" t="s">
        <v>7</v>
      </c>
      <c r="D35" s="158" t="s">
        <v>141</v>
      </c>
      <c r="E35" s="158" t="s">
        <v>142</v>
      </c>
      <c r="F35" s="149" t="s">
        <v>139</v>
      </c>
      <c r="G35" s="145" t="s">
        <v>103</v>
      </c>
      <c r="H35" s="145" t="s">
        <v>116</v>
      </c>
      <c r="I35" s="159">
        <v>0</v>
      </c>
      <c r="J35" s="161" t="str">
        <f t="shared" si="0"/>
        <v>AUDSM6AB27Y_Quote</v>
      </c>
      <c r="K35" s="160" t="str">
        <f>_xll.qlSwapRateHelper2(,$J35,$C35,Calendar,$F35,$G35,$H35,$K$4,$I35,B35,,Permanent,,ObjectOverwrite)</f>
        <v>obj_0020a#0001</v>
      </c>
      <c r="L35" s="155" t="str">
        <f>_xll.ohRangeRetrieveError(K35)</f>
        <v/>
      </c>
      <c r="M35" s="156"/>
    </row>
    <row r="36" spans="1:13" ht="11.25" customHeight="1" x14ac:dyDescent="0.25">
      <c r="A36" s="52"/>
      <c r="B36" s="158" t="s">
        <v>104</v>
      </c>
      <c r="C36" s="158" t="s">
        <v>6</v>
      </c>
      <c r="D36" s="158" t="s">
        <v>141</v>
      </c>
      <c r="E36" s="158" t="s">
        <v>142</v>
      </c>
      <c r="F36" s="149" t="s">
        <v>139</v>
      </c>
      <c r="G36" s="145" t="s">
        <v>103</v>
      </c>
      <c r="H36" s="145" t="s">
        <v>116</v>
      </c>
      <c r="I36" s="159">
        <v>0</v>
      </c>
      <c r="J36" s="161" t="str">
        <f t="shared" si="0"/>
        <v>AUDSM6AB28Y_Quote</v>
      </c>
      <c r="K36" s="160" t="str">
        <f>_xll.qlSwapRateHelper2(,$J36,$C36,Calendar,$F36,$G36,$H36,$K$4,$I36,B36,,Permanent,,ObjectOverwrite)</f>
        <v>obj_00216#0001</v>
      </c>
      <c r="L36" s="155" t="str">
        <f>_xll.ohRangeRetrieveError(K36)</f>
        <v/>
      </c>
      <c r="M36" s="156"/>
    </row>
    <row r="37" spans="1:13" ht="11.25" customHeight="1" x14ac:dyDescent="0.25">
      <c r="A37" s="52"/>
      <c r="B37" s="158" t="s">
        <v>104</v>
      </c>
      <c r="C37" s="158" t="s">
        <v>5</v>
      </c>
      <c r="D37" s="158" t="s">
        <v>141</v>
      </c>
      <c r="E37" s="158" t="s">
        <v>142</v>
      </c>
      <c r="F37" s="149" t="s">
        <v>139</v>
      </c>
      <c r="G37" s="145" t="s">
        <v>103</v>
      </c>
      <c r="H37" s="145" t="s">
        <v>116</v>
      </c>
      <c r="I37" s="159">
        <v>0</v>
      </c>
      <c r="J37" s="161" t="str">
        <f t="shared" si="0"/>
        <v>AUDSM6AB29Y_Quote</v>
      </c>
      <c r="K37" s="160" t="str">
        <f>_xll.qlSwapRateHelper2(,$J37,$C37,Calendar,$F37,$G37,$H37,$K$4,$I37,B37,,Permanent,,ObjectOverwrite)</f>
        <v>obj_00207#0001</v>
      </c>
      <c r="L37" s="155" t="str">
        <f>_xll.ohRangeRetrieveError(K37)</f>
        <v/>
      </c>
      <c r="M37" s="156"/>
    </row>
    <row r="38" spans="1:13" ht="11.25" customHeight="1" x14ac:dyDescent="0.25">
      <c r="A38" s="52"/>
      <c r="B38" s="158" t="s">
        <v>104</v>
      </c>
      <c r="C38" s="158" t="s">
        <v>4</v>
      </c>
      <c r="D38" s="158" t="s">
        <v>141</v>
      </c>
      <c r="E38" s="158" t="s">
        <v>142</v>
      </c>
      <c r="F38" s="149" t="s">
        <v>139</v>
      </c>
      <c r="G38" s="145" t="s">
        <v>103</v>
      </c>
      <c r="H38" s="145" t="s">
        <v>116</v>
      </c>
      <c r="I38" s="159">
        <v>0</v>
      </c>
      <c r="J38" s="161" t="str">
        <f t="shared" si="0"/>
        <v>AUDSM6AB30Y_Quote</v>
      </c>
      <c r="K38" s="160" t="str">
        <f>_xll.qlSwapRateHelper2(,$J38,$C38,Calendar,$F38,$G38,$H38,$K$4,$I38,B38,,Permanent,,ObjectOverwrite)</f>
        <v>obj_001fd#0001</v>
      </c>
      <c r="L38" s="155" t="str">
        <f>_xll.ohRangeRetrieveError(K38)</f>
        <v/>
      </c>
      <c r="M38" s="156"/>
    </row>
    <row r="39" spans="1:13" ht="11.25" customHeight="1" x14ac:dyDescent="0.25">
      <c r="A39" s="52"/>
      <c r="B39" s="158" t="s">
        <v>104</v>
      </c>
      <c r="C39" s="158" t="s">
        <v>3</v>
      </c>
      <c r="D39" s="158" t="s">
        <v>141</v>
      </c>
      <c r="E39" s="158" t="s">
        <v>142</v>
      </c>
      <c r="F39" s="149" t="s">
        <v>139</v>
      </c>
      <c r="G39" s="145" t="s">
        <v>103</v>
      </c>
      <c r="H39" s="145" t="s">
        <v>116</v>
      </c>
      <c r="I39" s="159">
        <v>0</v>
      </c>
      <c r="J39" s="161" t="str">
        <f t="shared" si="0"/>
        <v>AUDSM6AB35Y_Quote</v>
      </c>
      <c r="K39" s="160" t="str">
        <f>_xll.qlSwapRateHelper2(,$J39,$C39,Calendar,$F39,$G39,$H39,$K$4,$I39,B39,,Permanent,,ObjectOverwrite)</f>
        <v>obj_0020c#0001</v>
      </c>
      <c r="L39" s="155" t="str">
        <f>_xll.ohRangeRetrieveError(K39)</f>
        <v/>
      </c>
      <c r="M39" s="156"/>
    </row>
    <row r="40" spans="1:13" ht="11.25" customHeight="1" x14ac:dyDescent="0.25">
      <c r="A40" s="52"/>
      <c r="B40" s="158" t="s">
        <v>104</v>
      </c>
      <c r="C40" s="158" t="s">
        <v>2</v>
      </c>
      <c r="D40" s="158" t="s">
        <v>141</v>
      </c>
      <c r="E40" s="158" t="s">
        <v>142</v>
      </c>
      <c r="F40" s="149" t="s">
        <v>139</v>
      </c>
      <c r="G40" s="145" t="s">
        <v>103</v>
      </c>
      <c r="H40" s="145" t="s">
        <v>116</v>
      </c>
      <c r="I40" s="159">
        <v>0</v>
      </c>
      <c r="J40" s="161" t="str">
        <f t="shared" si="0"/>
        <v>AUDSM6AB40Y_Quote</v>
      </c>
      <c r="K40" s="160" t="str">
        <f>_xll.qlSwapRateHelper2(,$J40,$C40,Calendar,$F40,$G40,$H40,$K$4,$I40,B40,,Permanent,,ObjectOverwrite)</f>
        <v>obj_001fe#0001</v>
      </c>
      <c r="L40" s="155" t="str">
        <f>_xll.ohRangeRetrieveError(K40)</f>
        <v/>
      </c>
      <c r="M40" s="156"/>
    </row>
    <row r="41" spans="1:13" ht="11.25" customHeight="1" x14ac:dyDescent="0.25">
      <c r="A41" s="52"/>
      <c r="B41" s="158" t="s">
        <v>104</v>
      </c>
      <c r="C41" s="158" t="s">
        <v>1</v>
      </c>
      <c r="D41" s="158" t="s">
        <v>141</v>
      </c>
      <c r="E41" s="158" t="s">
        <v>142</v>
      </c>
      <c r="F41" s="149" t="s">
        <v>139</v>
      </c>
      <c r="G41" s="145" t="s">
        <v>103</v>
      </c>
      <c r="H41" s="145" t="s">
        <v>116</v>
      </c>
      <c r="I41" s="159">
        <v>0</v>
      </c>
      <c r="J41" s="161" t="str">
        <f t="shared" si="0"/>
        <v>AUDSM6AB50Y_Quote</v>
      </c>
      <c r="K41" s="160" t="str">
        <f>_xll.qlSwapRateHelper2(,$J41,$C41,Calendar,$F41,$G41,$H41,$K$4,$I41,B41,,Permanent,,ObjectOverwrite)</f>
        <v>obj_0020d#0001</v>
      </c>
      <c r="L41" s="155" t="str">
        <f>_xll.ohRangeRetrieveError(K41)</f>
        <v/>
      </c>
      <c r="M41" s="156"/>
    </row>
    <row r="42" spans="1:13" ht="11.25" customHeight="1" x14ac:dyDescent="0.25">
      <c r="A42" s="52"/>
      <c r="B42" s="158" t="s">
        <v>104</v>
      </c>
      <c r="C42" s="158" t="s">
        <v>0</v>
      </c>
      <c r="D42" s="158" t="s">
        <v>141</v>
      </c>
      <c r="E42" s="158" t="s">
        <v>142</v>
      </c>
      <c r="F42" s="149" t="s">
        <v>139</v>
      </c>
      <c r="G42" s="145" t="s">
        <v>103</v>
      </c>
      <c r="H42" s="145" t="s">
        <v>116</v>
      </c>
      <c r="I42" s="159">
        <v>0</v>
      </c>
      <c r="J42" s="161" t="str">
        <f t="shared" si="0"/>
        <v>AUDSM6AB60Y_Quote</v>
      </c>
      <c r="K42" s="160" t="str">
        <f>_xll.qlSwapRateHelper2(,$J42,$C42,Calendar,$F42,$G42,$H42,$K$4,$I42,B42,,Permanent,,ObjectOverwrite)</f>
        <v>obj_001ff#0001</v>
      </c>
      <c r="L42" s="155" t="str">
        <f>_xll.ohRangeRetrieveError(K42)</f>
        <v/>
      </c>
      <c r="M42" s="156"/>
    </row>
    <row r="43" spans="1:13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138"/>
      <c r="L43" s="138"/>
      <c r="M43" s="162"/>
    </row>
  </sheetData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6:H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2014-06-23T08:41:54Z</dcterms:modified>
</cp:coreProperties>
</file>