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BondBasisDayCounter" localSheetId="5">'General Settings'!#REF!</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4" i="6" l="1"/>
  <c r="J15" i="6"/>
  <c r="K2" i="25" l="1"/>
  <c r="K3" i="25" s="1"/>
  <c r="L2" i="25"/>
  <c r="K4" i="25" l="1"/>
  <c r="H6" i="25"/>
  <c r="J6" i="25"/>
  <c r="K6" i="25"/>
  <c r="E7" i="25"/>
  <c r="J7" i="25" s="1"/>
  <c r="H7" i="25"/>
  <c r="L4"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4" i="25"/>
  <c r="L7" i="25"/>
  <c r="L6" i="25"/>
  <c r="P6"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38" i="25"/>
  <c r="K38" i="25" s="1"/>
  <c r="H38" i="25"/>
  <c r="Q6" i="25"/>
  <c r="L14" i="25"/>
  <c r="L18" i="25"/>
  <c r="Q7" i="25"/>
  <c r="L11" i="25"/>
  <c r="M6" i="25"/>
  <c r="L9" i="25"/>
  <c r="L13" i="25"/>
  <c r="L21" i="25"/>
  <c r="M7" i="25"/>
  <c r="P7" i="25"/>
  <c r="L12" i="25"/>
  <c r="M11" i="25"/>
  <c r="L17" i="25"/>
  <c r="M14" i="25"/>
  <c r="Q12" i="25"/>
  <c r="L20" i="25"/>
  <c r="Q20" i="25" s="1"/>
  <c r="P14" i="25"/>
  <c r="P17" i="25"/>
  <c r="L16" i="25"/>
  <c r="Q16" i="25"/>
  <c r="L19" i="25"/>
  <c r="L15" i="25"/>
  <c r="P13" i="25"/>
  <c r="M12" i="25"/>
  <c r="P20" i="25"/>
  <c r="L8" i="25"/>
  <c r="P8" i="25" s="1"/>
  <c r="Q18" i="25"/>
  <c r="L10" i="25"/>
  <c r="P18" i="25"/>
  <c r="L22" i="25"/>
  <c r="M18" i="25"/>
  <c r="P21" i="25"/>
  <c r="P15" i="25"/>
  <c r="Q15" i="25"/>
  <c r="Q10" i="25"/>
  <c r="P10" i="25"/>
  <c r="J36" i="25" l="1"/>
  <c r="J34" i="25"/>
  <c r="J24" i="25"/>
  <c r="J26" i="25"/>
  <c r="J38" i="25"/>
  <c r="J28" i="25"/>
  <c r="J30" i="25"/>
  <c r="J32" i="25"/>
  <c r="K37" i="25"/>
  <c r="K35" i="25"/>
  <c r="K33" i="25"/>
  <c r="K31" i="25"/>
  <c r="K29" i="25"/>
  <c r="K27" i="25"/>
  <c r="K25" i="25"/>
  <c r="K23" i="25"/>
  <c r="M9" i="25"/>
  <c r="L38" i="25"/>
  <c r="P16" i="25"/>
  <c r="L25" i="25"/>
  <c r="Q11" i="25"/>
  <c r="L29" i="25"/>
  <c r="Q29" i="25" s="1"/>
  <c r="L35" i="25"/>
  <c r="L33" i="25"/>
  <c r="Q13" i="25"/>
  <c r="L24" i="25"/>
  <c r="M8" i="25"/>
  <c r="Q25" i="25"/>
  <c r="Q9" i="25"/>
  <c r="P29" i="25"/>
  <c r="Q8" i="25"/>
  <c r="Q17" i="25"/>
  <c r="L36" i="25"/>
  <c r="Q36" i="25" s="1"/>
  <c r="Q24" i="25"/>
  <c r="P38" i="25"/>
  <c r="M36" i="25"/>
  <c r="P36" i="25"/>
  <c r="P35" i="25"/>
  <c r="P22" i="25"/>
  <c r="P25" i="25"/>
  <c r="M21" i="25"/>
  <c r="M24" i="25"/>
  <c r="M15" i="25"/>
  <c r="L34" i="25"/>
  <c r="Q34" i="25" s="1"/>
  <c r="M22" i="25"/>
  <c r="M16" i="25"/>
  <c r="Q38" i="25"/>
  <c r="M35" i="25"/>
  <c r="P19" i="25"/>
  <c r="M13" i="25"/>
  <c r="Q19" i="25"/>
  <c r="P11" i="25"/>
  <c r="M20" i="25"/>
  <c r="P24" i="25"/>
  <c r="Q22" i="25"/>
  <c r="L26" i="25"/>
  <c r="P26" i="25" s="1"/>
  <c r="M26" i="25"/>
  <c r="Q21" i="25"/>
  <c r="M19" i="25"/>
  <c r="L28" i="25"/>
  <c r="Q28" i="25" s="1"/>
  <c r="L32" i="25"/>
  <c r="L30" i="25"/>
  <c r="P32" i="25"/>
  <c r="M33" i="25"/>
  <c r="P9" i="25"/>
  <c r="M10" i="25"/>
  <c r="L27" i="25"/>
  <c r="M17" i="25"/>
  <c r="P12" i="25"/>
  <c r="P34" i="25"/>
  <c r="M28" i="25"/>
  <c r="Q26" i="25"/>
  <c r="Q14" i="25"/>
  <c r="Q33" i="25"/>
  <c r="L23" i="25"/>
  <c r="P23" i="25"/>
  <c r="P33" i="25"/>
  <c r="L31" i="25"/>
  <c r="L37" i="25"/>
  <c r="P28" i="25"/>
  <c r="L3" i="25"/>
  <c r="Q32" i="25"/>
  <c r="M32" i="25"/>
  <c r="Q30" i="25"/>
  <c r="P30" i="25"/>
  <c r="M30" i="25"/>
  <c r="M27" i="25"/>
  <c r="Q27" i="25"/>
  <c r="P27" i="25"/>
  <c r="Q23" i="25"/>
  <c r="M23" i="25"/>
  <c r="M31" i="25"/>
  <c r="P31" i="25"/>
  <c r="M37" i="25"/>
  <c r="Q37" i="25"/>
  <c r="P37" i="25"/>
  <c r="G1" i="17" l="1"/>
  <c r="G3" i="17" s="1"/>
  <c r="F3" i="17"/>
  <c r="L3" i="17"/>
  <c r="H3" i="17"/>
  <c r="M34" i="25"/>
  <c r="M38" i="25"/>
  <c r="M25" i="25"/>
  <c r="M29" i="25"/>
  <c r="Q31" i="25"/>
  <c r="Q35" i="25"/>
  <c r="M3" i="25"/>
  <c r="G2" i="17" l="1"/>
  <c r="F4" i="17"/>
  <c r="G4" i="17"/>
  <c r="H4" i="17"/>
  <c r="I3" i="17"/>
  <c r="H2" i="17"/>
  <c r="I2" i="17"/>
  <c r="E1" i="9" l="1"/>
  <c r="E2" i="9" s="1"/>
  <c r="D3" i="9"/>
  <c r="J3" i="9"/>
  <c r="I4" i="17"/>
  <c r="E3" i="9" l="1"/>
  <c r="B1" i="6"/>
  <c r="F3" i="9"/>
  <c r="G3" i="9" s="1"/>
  <c r="F2" i="9"/>
  <c r="D9" i="6" l="1"/>
  <c r="E2" i="5" s="1"/>
  <c r="D16" i="6"/>
  <c r="D20" i="6"/>
  <c r="E20" i="6"/>
  <c r="D23" i="6"/>
  <c r="B35" i="5"/>
  <c r="C35" i="5"/>
  <c r="D21" i="6"/>
  <c r="E22" i="6"/>
  <c r="A16" i="5"/>
  <c r="F2" i="5"/>
  <c r="L2" i="5"/>
  <c r="K2" i="5"/>
  <c r="D22" i="6"/>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F47" i="5"/>
  <c r="F44" i="5"/>
  <c r="F29" i="5"/>
  <c r="G41" i="5"/>
  <c r="F49" i="5"/>
  <c r="F8" i="5"/>
  <c r="L3" i="5"/>
  <c r="K14" i="5"/>
  <c r="K29" i="5"/>
  <c r="G34" i="5"/>
  <c r="K37" i="5"/>
  <c r="K38" i="5"/>
  <c r="F4" i="5"/>
  <c r="K39" i="5"/>
  <c r="F33" i="5"/>
  <c r="L42" i="5"/>
  <c r="K13" i="5"/>
  <c r="F41" i="5"/>
  <c r="K32" i="5"/>
  <c r="G43" i="5"/>
  <c r="K34" i="5"/>
  <c r="G33" i="5"/>
  <c r="K31" i="5"/>
  <c r="F30" i="5"/>
  <c r="G48" i="5"/>
  <c r="K35" i="5"/>
  <c r="G40" i="5"/>
  <c r="K3" i="5"/>
  <c r="L34" i="5"/>
  <c r="L8" i="5"/>
  <c r="K36" i="5"/>
  <c r="L9" i="5"/>
  <c r="F13" i="5"/>
  <c r="A17" i="5"/>
  <c r="L30" i="5"/>
  <c r="L28" i="5"/>
  <c r="G39" i="5"/>
  <c r="K44" i="5"/>
  <c r="G46" i="5"/>
  <c r="D16" i="5"/>
  <c r="K41" i="5"/>
  <c r="K40" i="5"/>
  <c r="L5" i="5"/>
  <c r="L40" i="5"/>
  <c r="G36" i="5"/>
  <c r="F14" i="5"/>
  <c r="L47" i="5"/>
  <c r="F5" i="5"/>
  <c r="F42" i="5"/>
  <c r="K8" i="5"/>
  <c r="K12" i="5"/>
  <c r="G28" i="5"/>
  <c r="L35" i="5"/>
  <c r="K47" i="5"/>
  <c r="G37" i="5"/>
  <c r="F40" i="5"/>
  <c r="K11" i="5"/>
  <c r="K48" i="5"/>
  <c r="F9" i="5"/>
  <c r="G47" i="5"/>
  <c r="F31" i="5"/>
  <c r="L39" i="5"/>
  <c r="K4" i="5"/>
  <c r="L45" i="5"/>
  <c r="L14" i="5"/>
  <c r="L32" i="5"/>
  <c r="K45" i="5"/>
  <c r="L49" i="5"/>
  <c r="F32" i="5"/>
  <c r="L10" i="5"/>
  <c r="K46" i="5"/>
  <c r="K28" i="5"/>
  <c r="G30" i="5"/>
  <c r="L36" i="5"/>
  <c r="L12" i="5"/>
  <c r="G38" i="5"/>
  <c r="L31" i="5"/>
  <c r="F12" i="5"/>
  <c r="K43" i="5"/>
  <c r="F46" i="5"/>
  <c r="G31" i="5"/>
  <c r="K10" i="5"/>
  <c r="L4" i="5"/>
  <c r="L44" i="5"/>
  <c r="L29" i="5"/>
  <c r="G42" i="5"/>
  <c r="G35" i="5"/>
  <c r="L33" i="5"/>
  <c r="F10" i="5"/>
  <c r="L41" i="5"/>
  <c r="F3" i="5"/>
  <c r="K15" i="5"/>
  <c r="G44" i="5"/>
  <c r="L43" i="5"/>
  <c r="A18" i="5"/>
  <c r="K7" i="5"/>
  <c r="L48" i="5"/>
  <c r="L13" i="5"/>
  <c r="K42" i="5"/>
  <c r="K6" i="5"/>
  <c r="F48" i="5"/>
  <c r="G45" i="5"/>
  <c r="L15" i="5"/>
  <c r="K30" i="5"/>
  <c r="L11" i="5"/>
  <c r="F39" i="5"/>
  <c r="F38" i="5"/>
  <c r="L37" i="5"/>
  <c r="L6" i="5"/>
  <c r="F35" i="5"/>
  <c r="F34" i="5"/>
  <c r="G29" i="5"/>
  <c r="F37" i="5"/>
  <c r="L7" i="5"/>
  <c r="F11" i="5"/>
  <c r="G32" i="5"/>
  <c r="F28" i="5"/>
  <c r="K5" i="5"/>
  <c r="K49" i="5"/>
  <c r="L38" i="5"/>
  <c r="F15" i="5"/>
  <c r="F6" i="5"/>
  <c r="L46" i="5"/>
  <c r="F7" i="5"/>
  <c r="K33" i="5"/>
  <c r="F45" i="5"/>
  <c r="G49" i="5"/>
  <c r="F43" i="5"/>
  <c r="F36" i="5"/>
  <c r="K9" i="5"/>
  <c r="E16" i="5" l="1"/>
  <c r="E50" i="5"/>
  <c r="B51" i="5"/>
  <c r="C51" i="5"/>
  <c r="F50" i="5"/>
  <c r="K50" i="5"/>
  <c r="G16" i="5"/>
  <c r="L50" i="5"/>
  <c r="A19" i="5"/>
  <c r="F16" i="5"/>
  <c r="D18" i="5"/>
  <c r="D17" i="5"/>
  <c r="K16" i="5"/>
  <c r="G50" i="5"/>
  <c r="L16" i="5"/>
  <c r="D19" i="5"/>
  <c r="A20" i="5"/>
  <c r="D20" i="5"/>
  <c r="A21" i="5"/>
  <c r="D21" i="5"/>
  <c r="A22" i="5"/>
  <c r="D22" i="5"/>
  <c r="A23" i="5"/>
  <c r="D23" i="5"/>
  <c r="A24" i="5"/>
  <c r="D24" i="5"/>
  <c r="A25" i="5"/>
  <c r="A26" i="5"/>
  <c r="D25" i="5"/>
  <c r="A27" i="5"/>
  <c r="D26" i="5"/>
  <c r="E26" i="5" l="1"/>
  <c r="E25" i="5"/>
  <c r="E24" i="5"/>
  <c r="E23" i="5"/>
  <c r="E22" i="5"/>
  <c r="E21" i="5"/>
  <c r="E20" i="5"/>
  <c r="E19" i="5"/>
  <c r="E17" i="5"/>
  <c r="E18" i="5"/>
  <c r="E51" i="5"/>
  <c r="B52" i="5"/>
  <c r="C52" i="5"/>
  <c r="K26" i="5"/>
  <c r="K23" i="5"/>
  <c r="D27" i="5"/>
  <c r="K51" i="5"/>
  <c r="K18" i="5"/>
  <c r="L26" i="5"/>
  <c r="G19" i="5"/>
  <c r="K22" i="5"/>
  <c r="F23" i="5"/>
  <c r="K25" i="5"/>
  <c r="K21" i="5"/>
  <c r="K19" i="5"/>
  <c r="L51" i="5"/>
  <c r="G18" i="5"/>
  <c r="G26" i="5"/>
  <c r="F24" i="5"/>
  <c r="F26" i="5"/>
  <c r="F51" i="5"/>
  <c r="K17" i="5"/>
  <c r="L20" i="5"/>
  <c r="G22" i="5"/>
  <c r="L21" i="5"/>
  <c r="L25" i="5"/>
  <c r="F21" i="5"/>
  <c r="G51" i="5"/>
  <c r="L19" i="5"/>
  <c r="G24" i="5"/>
  <c r="G25" i="5"/>
  <c r="G23" i="5"/>
  <c r="L18" i="5"/>
  <c r="F19" i="5"/>
  <c r="F18" i="5"/>
  <c r="F22" i="5"/>
  <c r="G17" i="5"/>
  <c r="F17" i="5"/>
  <c r="L24" i="5"/>
  <c r="G21" i="5"/>
  <c r="K24" i="5"/>
  <c r="F25" i="5"/>
  <c r="L22" i="5"/>
  <c r="F20" i="5"/>
  <c r="G20" i="5"/>
  <c r="L23" i="5"/>
  <c r="K20" i="5"/>
  <c r="L17" i="5"/>
  <c r="E27" i="5" l="1"/>
  <c r="E52" i="5"/>
  <c r="B53" i="5"/>
  <c r="C53" i="5"/>
  <c r="F27" i="5"/>
  <c r="G27" i="5"/>
  <c r="K27" i="5"/>
  <c r="L27" i="5"/>
  <c r="K52" i="5"/>
  <c r="N17" i="5"/>
  <c r="G52" i="5"/>
  <c r="N16" i="5"/>
  <c r="L52" i="5"/>
  <c r="F52" i="5"/>
  <c r="E53" i="5" l="1"/>
  <c r="B54" i="5"/>
  <c r="C54" i="5"/>
  <c r="K53" i="5"/>
  <c r="F53" i="5"/>
  <c r="G53" i="5"/>
  <c r="L53" i="5"/>
  <c r="E54" i="5" l="1"/>
  <c r="B55" i="5"/>
  <c r="C55" i="5"/>
  <c r="G54" i="5"/>
  <c r="F54" i="5"/>
  <c r="L54" i="5"/>
  <c r="K54" i="5"/>
  <c r="E55" i="5" l="1"/>
  <c r="B56" i="5"/>
  <c r="C56" i="5"/>
  <c r="L55" i="5"/>
  <c r="F55" i="5"/>
  <c r="K55" i="5"/>
  <c r="G55" i="5"/>
  <c r="E56" i="5" l="1"/>
  <c r="B57" i="5"/>
  <c r="C57" i="5"/>
  <c r="K56" i="5"/>
  <c r="L56" i="5"/>
  <c r="G56" i="5"/>
  <c r="F56" i="5"/>
  <c r="E57" i="5" l="1"/>
  <c r="B58" i="5"/>
  <c r="C58" i="5"/>
  <c r="G57" i="5"/>
  <c r="F57" i="5"/>
  <c r="K57" i="5"/>
  <c r="L57" i="5"/>
  <c r="E58" i="5" l="1"/>
  <c r="B59" i="5"/>
  <c r="C59" i="5"/>
  <c r="G58" i="5"/>
  <c r="K58" i="5"/>
  <c r="F58" i="5"/>
  <c r="L58" i="5"/>
  <c r="E59" i="5" l="1"/>
  <c r="B60" i="5"/>
  <c r="C60" i="5"/>
  <c r="K59" i="5"/>
  <c r="L59" i="5"/>
  <c r="F59" i="5"/>
  <c r="G59" i="5"/>
  <c r="E60" i="5" l="1"/>
  <c r="B61" i="5"/>
  <c r="C61" i="5"/>
  <c r="F60" i="5"/>
  <c r="K60" i="5"/>
  <c r="G60" i="5"/>
  <c r="L60" i="5"/>
  <c r="E61" i="5" l="1"/>
  <c r="B62" i="5"/>
  <c r="C62" i="5"/>
  <c r="F61" i="5"/>
  <c r="L61" i="5"/>
  <c r="G61" i="5"/>
  <c r="K61" i="5"/>
  <c r="E62" i="5" l="1"/>
  <c r="F62" i="5"/>
  <c r="G62" i="5"/>
  <c r="K62" i="5"/>
  <c r="L62" i="5"/>
  <c r="H62" i="5" l="1"/>
  <c r="B63" i="5"/>
  <c r="C63" i="5"/>
  <c r="E63" i="5" l="1"/>
  <c r="G63" i="5"/>
  <c r="K63" i="5"/>
  <c r="F63" i="5"/>
  <c r="L63" i="5"/>
  <c r="H63" i="5" l="1"/>
  <c r="B64" i="5"/>
  <c r="C64" i="5"/>
  <c r="E64" i="5" l="1"/>
  <c r="F64" i="5"/>
  <c r="G64" i="5"/>
  <c r="K64" i="5"/>
  <c r="L64" i="5"/>
  <c r="H64" i="5" l="1"/>
  <c r="B65" i="5"/>
  <c r="C65" i="5"/>
  <c r="E65" i="5" l="1"/>
  <c r="L65" i="5"/>
  <c r="K65" i="5"/>
  <c r="F65" i="5"/>
  <c r="G65" i="5"/>
  <c r="H65" i="5" l="1"/>
  <c r="B66" i="5"/>
  <c r="C66" i="5"/>
  <c r="E66" i="5" l="1"/>
  <c r="G66" i="5"/>
  <c r="K66" i="5"/>
  <c r="L66" i="5"/>
  <c r="F66" i="5"/>
  <c r="H66" i="5" l="1"/>
  <c r="B67" i="5"/>
  <c r="C67" i="5"/>
  <c r="E67" i="5" l="1"/>
  <c r="L67" i="5"/>
  <c r="K67" i="5"/>
  <c r="G67" i="5"/>
  <c r="F67" i="5"/>
  <c r="H67" i="5" l="1"/>
  <c r="B68" i="5"/>
  <c r="C68" i="5"/>
  <c r="E68" i="5" l="1"/>
  <c r="K68" i="5"/>
  <c r="F68" i="5"/>
  <c r="G68" i="5"/>
  <c r="L68" i="5"/>
  <c r="H68" i="5" l="1"/>
  <c r="B69" i="5"/>
  <c r="C69" i="5"/>
  <c r="E69" i="5" l="1"/>
  <c r="G69" i="5"/>
  <c r="K69" i="5"/>
  <c r="F69" i="5"/>
  <c r="L69" i="5"/>
  <c r="H69" i="5" l="1"/>
  <c r="B70" i="5"/>
  <c r="C70" i="5"/>
  <c r="E70" i="5" l="1"/>
  <c r="G70" i="5"/>
  <c r="L70" i="5"/>
  <c r="K70" i="5"/>
  <c r="F70" i="5"/>
  <c r="H70" i="5" l="1"/>
  <c r="B71" i="5"/>
  <c r="C71" i="5"/>
  <c r="E71" i="5" l="1"/>
  <c r="G71" i="5"/>
  <c r="L71" i="5"/>
  <c r="F71" i="5"/>
  <c r="K71" i="5"/>
  <c r="H71" i="5" l="1"/>
  <c r="B72" i="5"/>
  <c r="C72" i="5"/>
  <c r="E72" i="5" l="1"/>
  <c r="G72" i="5"/>
  <c r="K72" i="5"/>
  <c r="L72" i="5"/>
  <c r="F72" i="5"/>
  <c r="H72" i="5" l="1"/>
  <c r="B73" i="5"/>
  <c r="C73" i="5"/>
  <c r="B74" i="5"/>
  <c r="C74" i="5"/>
  <c r="E73" i="5" l="1"/>
  <c r="E74" i="5"/>
  <c r="K73" i="5"/>
  <c r="G74" i="5"/>
  <c r="F73" i="5"/>
  <c r="F74" i="5"/>
  <c r="L74" i="5"/>
  <c r="L73" i="5"/>
  <c r="G73" i="5"/>
  <c r="K74" i="5"/>
  <c r="H73" i="5" l="1"/>
  <c r="H74" i="5"/>
  <c r="B75" i="5"/>
  <c r="C75" i="5"/>
  <c r="E75" i="5" l="1"/>
  <c r="G75" i="5"/>
  <c r="F75" i="5"/>
  <c r="L75" i="5"/>
  <c r="K75" i="5"/>
  <c r="H75" i="5" l="1"/>
  <c r="B76" i="5"/>
  <c r="C76" i="5"/>
  <c r="E76" i="5" l="1"/>
  <c r="G76" i="5"/>
  <c r="K76" i="5"/>
  <c r="F76" i="5"/>
  <c r="L76" i="5"/>
  <c r="H76" i="5" l="1"/>
  <c r="B77" i="5"/>
  <c r="C77" i="5"/>
  <c r="E77" i="5" l="1"/>
  <c r="G77" i="5"/>
  <c r="K77" i="5"/>
  <c r="F77" i="5"/>
  <c r="L77" i="5"/>
  <c r="H77" i="5" l="1"/>
  <c r="B78" i="5"/>
  <c r="C78" i="5"/>
  <c r="E78" i="5" l="1"/>
  <c r="K78" i="5"/>
  <c r="L78" i="5"/>
  <c r="F78" i="5"/>
  <c r="G78" i="5"/>
  <c r="H78" i="5" l="1"/>
  <c r="B79" i="5"/>
  <c r="C79" i="5"/>
  <c r="E79" i="5" l="1"/>
  <c r="G79" i="5"/>
  <c r="L79" i="5"/>
  <c r="F79" i="5"/>
  <c r="K79" i="5"/>
  <c r="H79" i="5" l="1"/>
  <c r="B80" i="5"/>
  <c r="C80" i="5"/>
  <c r="E80" i="5" l="1"/>
  <c r="G80" i="5"/>
  <c r="F80" i="5"/>
  <c r="K80" i="5"/>
  <c r="L80" i="5"/>
  <c r="H80" i="5" l="1"/>
  <c r="B81" i="5"/>
  <c r="C81" i="5"/>
  <c r="B82" i="5"/>
  <c r="C82" i="5"/>
  <c r="E81" i="5" l="1"/>
  <c r="E82" i="5"/>
  <c r="G82" i="5"/>
  <c r="L82" i="5"/>
  <c r="G81" i="5"/>
  <c r="F82" i="5"/>
  <c r="L81" i="5"/>
  <c r="K82" i="5"/>
  <c r="K81" i="5"/>
  <c r="F81" i="5"/>
  <c r="H81" i="5" l="1"/>
  <c r="H82" i="5"/>
  <c r="B83" i="5"/>
  <c r="C83" i="5"/>
  <c r="E83" i="5" l="1"/>
  <c r="K83" i="5"/>
  <c r="L83" i="5"/>
  <c r="G83" i="5"/>
  <c r="F83" i="5"/>
  <c r="H83" i="5" l="1"/>
  <c r="B84" i="5"/>
  <c r="C84" i="5"/>
  <c r="E84" i="5" l="1"/>
  <c r="G84" i="5"/>
  <c r="F84" i="5"/>
  <c r="K84" i="5"/>
  <c r="L84" i="5"/>
  <c r="H84" i="5" l="1"/>
  <c r="B85" i="5"/>
  <c r="C85" i="5"/>
  <c r="E85" i="5" l="1"/>
  <c r="L85" i="5"/>
  <c r="G85" i="5"/>
  <c r="K85" i="5"/>
  <c r="F85" i="5"/>
  <c r="H85" i="5" l="1"/>
  <c r="B86" i="5"/>
  <c r="C86" i="5"/>
  <c r="E86" i="5" l="1"/>
  <c r="G86" i="5"/>
  <c r="L86" i="5"/>
  <c r="F86" i="5"/>
  <c r="K86" i="5"/>
  <c r="H86" i="5" l="1"/>
  <c r="B87" i="5"/>
  <c r="C87" i="5"/>
  <c r="B88" i="5"/>
  <c r="C88" i="5"/>
  <c r="E87" i="5" l="1"/>
  <c r="E88" i="5"/>
  <c r="G87" i="5"/>
  <c r="G88" i="5"/>
  <c r="K87" i="5"/>
  <c r="F88" i="5"/>
  <c r="L88" i="5"/>
  <c r="K88" i="5"/>
  <c r="F87" i="5"/>
  <c r="L87" i="5"/>
  <c r="H87" i="5" l="1"/>
  <c r="H88" i="5"/>
  <c r="B89" i="5"/>
  <c r="C89" i="5"/>
  <c r="E89" i="5" l="1"/>
  <c r="G89" i="5"/>
  <c r="L89" i="5"/>
  <c r="F89" i="5"/>
  <c r="K89" i="5"/>
  <c r="H89" i="5" l="1"/>
  <c r="B90" i="5"/>
  <c r="C90" i="5"/>
  <c r="E90" i="5" l="1"/>
  <c r="L90" i="5"/>
  <c r="F90" i="5"/>
  <c r="K90" i="5"/>
  <c r="G90" i="5"/>
  <c r="H90" i="5" l="1"/>
  <c r="B91" i="5"/>
  <c r="C91" i="5"/>
  <c r="E91" i="5" l="1"/>
  <c r="G91" i="5"/>
  <c r="L91" i="5"/>
  <c r="K91" i="5"/>
  <c r="F91" i="5"/>
  <c r="H91" i="5" l="1"/>
  <c r="B92" i="5"/>
  <c r="C92" i="5"/>
  <c r="B93" i="5"/>
  <c r="C93" i="5"/>
  <c r="E92" i="5" l="1"/>
  <c r="E93" i="5"/>
  <c r="K93" i="5"/>
  <c r="F92" i="5"/>
  <c r="G93" i="5"/>
  <c r="F93" i="5"/>
  <c r="K92" i="5"/>
  <c r="L93" i="5"/>
  <c r="L92" i="5"/>
  <c r="G92" i="5"/>
  <c r="H92" i="5" l="1"/>
  <c r="H93" i="5"/>
  <c r="B94" i="5"/>
  <c r="C94" i="5"/>
  <c r="E94" i="5" l="1"/>
  <c r="G94" i="5"/>
  <c r="K94" i="5"/>
  <c r="F94" i="5"/>
  <c r="L94" i="5"/>
  <c r="H94" i="5" l="1"/>
  <c r="B95" i="5"/>
  <c r="C95" i="5"/>
  <c r="B96" i="5"/>
  <c r="C96" i="5"/>
  <c r="E95" i="5" l="1"/>
  <c r="E96" i="5"/>
  <c r="K95" i="5"/>
  <c r="K96" i="5"/>
  <c r="F95" i="5"/>
  <c r="L95" i="5"/>
  <c r="F96" i="5"/>
  <c r="L96" i="5"/>
  <c r="G95" i="5"/>
  <c r="G96" i="5"/>
  <c r="H95" i="5" l="1"/>
  <c r="H96" i="5"/>
  <c r="B97" i="5"/>
  <c r="C97" i="5"/>
  <c r="E97" i="5" l="1"/>
  <c r="F97" i="5"/>
  <c r="K97" i="5"/>
  <c r="G97" i="5"/>
  <c r="L97" i="5"/>
  <c r="H97" i="5" l="1"/>
  <c r="B98" i="5"/>
  <c r="C98" i="5"/>
  <c r="E98" i="5" l="1"/>
  <c r="G98" i="5"/>
  <c r="L98" i="5"/>
  <c r="K98" i="5"/>
  <c r="F98" i="5"/>
  <c r="H98" i="5" l="1"/>
  <c r="B99" i="5"/>
  <c r="C99" i="5"/>
  <c r="E99" i="5" l="1"/>
  <c r="G99" i="5"/>
  <c r="L99" i="5"/>
  <c r="F99" i="5"/>
  <c r="K99" i="5"/>
  <c r="H99" i="5" l="1"/>
  <c r="B100" i="5"/>
  <c r="C100" i="5"/>
  <c r="E100" i="5" l="1"/>
  <c r="G100" i="5"/>
  <c r="F100" i="5"/>
  <c r="K100" i="5"/>
  <c r="L100" i="5"/>
  <c r="H100" i="5" l="1"/>
  <c r="B101" i="5"/>
  <c r="C101" i="5"/>
  <c r="E101" i="5" l="1"/>
  <c r="K101" i="5"/>
  <c r="F101" i="5"/>
  <c r="L101" i="5"/>
  <c r="G101" i="5"/>
  <c r="H101" i="5" l="1"/>
  <c r="B102" i="5"/>
  <c r="C102" i="5"/>
  <c r="E102" i="5" l="1"/>
  <c r="K102" i="5"/>
  <c r="F102" i="5"/>
  <c r="L102" i="5"/>
  <c r="G102" i="5"/>
  <c r="H102" i="5" l="1"/>
  <c r="B103" i="5"/>
  <c r="C103" i="5"/>
  <c r="E103" i="5" l="1"/>
  <c r="L103" i="5"/>
  <c r="K103" i="5"/>
  <c r="F103" i="5"/>
  <c r="G103" i="5"/>
  <c r="H103" i="5" l="1"/>
  <c r="B104" i="5"/>
  <c r="C104" i="5"/>
  <c r="B105" i="5"/>
  <c r="C105" i="5"/>
  <c r="E104" i="5" l="1"/>
  <c r="E105" i="5"/>
  <c r="K104" i="5"/>
  <c r="F104" i="5"/>
  <c r="K105" i="5"/>
  <c r="F105" i="5"/>
  <c r="L104" i="5"/>
  <c r="G105" i="5"/>
  <c r="L105" i="5"/>
  <c r="G104" i="5"/>
  <c r="H104" i="5" l="1"/>
  <c r="H105" i="5"/>
  <c r="B106" i="5"/>
  <c r="C106" i="5"/>
  <c r="E106" i="5" l="1"/>
  <c r="K106" i="5"/>
  <c r="G106" i="5"/>
  <c r="L106" i="5"/>
  <c r="F106" i="5"/>
  <c r="H106" i="5" l="1"/>
  <c r="B107" i="5"/>
  <c r="C107" i="5"/>
  <c r="B108" i="5"/>
  <c r="C108" i="5"/>
  <c r="E107" i="5" l="1"/>
  <c r="E108" i="5"/>
  <c r="K108" i="5"/>
  <c r="G107" i="5"/>
  <c r="L108" i="5"/>
  <c r="G108" i="5"/>
  <c r="F108" i="5"/>
  <c r="F107" i="5"/>
  <c r="L107" i="5"/>
  <c r="K107" i="5"/>
  <c r="H107" i="5" l="1"/>
  <c r="H108" i="5"/>
  <c r="B109" i="5"/>
  <c r="C109" i="5"/>
  <c r="E109" i="5" l="1"/>
  <c r="L109" i="5"/>
  <c r="G109" i="5"/>
  <c r="K109" i="5"/>
  <c r="F109" i="5"/>
  <c r="H109" i="5" l="1"/>
  <c r="B110" i="5"/>
  <c r="C110" i="5"/>
  <c r="E110" i="5" l="1"/>
  <c r="K110" i="5"/>
  <c r="L110" i="5"/>
  <c r="F110" i="5"/>
  <c r="G110" i="5"/>
  <c r="H110" i="5" l="1"/>
  <c r="B111" i="5"/>
  <c r="C111" i="5"/>
  <c r="E111" i="5" l="1"/>
  <c r="G111" i="5"/>
  <c r="K111" i="5"/>
  <c r="F111" i="5"/>
  <c r="L111" i="5"/>
  <c r="H111" i="5" l="1"/>
  <c r="B112" i="5"/>
  <c r="C112" i="5"/>
  <c r="E112" i="5" l="1"/>
  <c r="F112" i="5"/>
  <c r="L112" i="5"/>
  <c r="K112" i="5"/>
  <c r="G112" i="5"/>
  <c r="H112" i="5" l="1"/>
  <c r="B113" i="5"/>
  <c r="C113" i="5"/>
  <c r="E113" i="5" l="1"/>
  <c r="L113" i="5"/>
  <c r="G113" i="5"/>
  <c r="F113" i="5"/>
  <c r="K113" i="5"/>
  <c r="H113" i="5" l="1"/>
  <c r="B114" i="5"/>
  <c r="C114" i="5"/>
  <c r="B115" i="5"/>
  <c r="C115" i="5"/>
  <c r="B116" i="5"/>
  <c r="C116" i="5"/>
  <c r="E114" i="5" l="1"/>
  <c r="E115" i="5"/>
  <c r="E116" i="5"/>
  <c r="K116" i="5"/>
  <c r="F116" i="5"/>
  <c r="F115" i="5"/>
  <c r="F114" i="5"/>
  <c r="L116" i="5"/>
  <c r="G115" i="5"/>
  <c r="G114" i="5"/>
  <c r="G116" i="5"/>
  <c r="L115" i="5"/>
  <c r="L114" i="5"/>
  <c r="K115" i="5"/>
  <c r="K114" i="5"/>
  <c r="H114" i="5" l="1"/>
  <c r="H115" i="5"/>
  <c r="H116" i="5"/>
  <c r="B117" i="5"/>
  <c r="C117" i="5"/>
  <c r="E117" i="5" l="1"/>
  <c r="L117" i="5"/>
  <c r="G117" i="5"/>
  <c r="K117" i="5"/>
  <c r="F117" i="5"/>
  <c r="H117" i="5" l="1"/>
  <c r="B118" i="5"/>
  <c r="C118" i="5"/>
  <c r="E118" i="5" l="1"/>
  <c r="K118" i="5"/>
  <c r="L118" i="5"/>
  <c r="G118" i="5"/>
  <c r="F118" i="5"/>
  <c r="H118" i="5" l="1"/>
  <c r="B119" i="5"/>
  <c r="C119" i="5"/>
  <c r="E119" i="5" l="1"/>
  <c r="F119" i="5"/>
  <c r="G119" i="5"/>
  <c r="L119" i="5"/>
  <c r="K119" i="5"/>
  <c r="H119" i="5" l="1"/>
  <c r="B120" i="5"/>
  <c r="C120" i="5"/>
  <c r="E120" i="5" l="1"/>
  <c r="L120" i="5"/>
  <c r="K120" i="5"/>
  <c r="G120" i="5"/>
  <c r="F120" i="5"/>
  <c r="H120" i="5" l="1"/>
  <c r="B121" i="5"/>
  <c r="C121" i="5"/>
  <c r="B122" i="5"/>
  <c r="C122" i="5"/>
  <c r="E121" i="5" l="1"/>
  <c r="E122" i="5"/>
  <c r="G121" i="5"/>
  <c r="K122" i="5"/>
  <c r="K121" i="5"/>
  <c r="F121" i="5"/>
  <c r="G122" i="5"/>
  <c r="F122" i="5"/>
  <c r="L121" i="5"/>
  <c r="L122"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57" i="4" l="1"/>
  <c r="F110" i="4"/>
  <c r="G125" i="4"/>
  <c r="E35" i="4"/>
  <c r="G108" i="4"/>
  <c r="H67" i="4"/>
  <c r="A7" i="4"/>
  <c r="F29" i="4"/>
  <c r="F108" i="4"/>
  <c r="E58" i="4"/>
  <c r="H102" i="4"/>
  <c r="H19" i="4"/>
  <c r="G47" i="4"/>
  <c r="F83" i="4"/>
  <c r="G17" i="4"/>
  <c r="E19" i="4"/>
  <c r="G35" i="4"/>
  <c r="G54" i="4"/>
  <c r="G69" i="4"/>
  <c r="F126" i="4"/>
  <c r="F2" i="4"/>
  <c r="H33" i="4"/>
  <c r="E78" i="4"/>
  <c r="H80" i="4"/>
  <c r="G122" i="4"/>
  <c r="G115" i="4"/>
  <c r="F113" i="4"/>
  <c r="H5" i="4"/>
  <c r="G34" i="4"/>
  <c r="G78" i="4"/>
  <c r="G43" i="4"/>
  <c r="H42" i="4"/>
  <c r="F60" i="4"/>
  <c r="F73" i="4"/>
  <c r="F63" i="4"/>
  <c r="F89" i="4"/>
  <c r="E109" i="4"/>
  <c r="G58" i="4"/>
  <c r="H40" i="4"/>
  <c r="H104" i="4"/>
  <c r="G50" i="4"/>
  <c r="E99" i="4"/>
  <c r="G84" i="4"/>
  <c r="E54" i="4"/>
  <c r="E36" i="4"/>
  <c r="H11" i="4"/>
  <c r="G71" i="4"/>
  <c r="F10" i="4"/>
  <c r="G48" i="4"/>
  <c r="F90" i="4"/>
  <c r="E38" i="4"/>
  <c r="G5" i="4"/>
  <c r="F120" i="4"/>
  <c r="G82" i="4"/>
  <c r="E22" i="4"/>
  <c r="E62" i="4"/>
  <c r="E41" i="4"/>
  <c r="E66" i="4"/>
  <c r="F109" i="4"/>
  <c r="G88" i="4"/>
  <c r="E105" i="4"/>
  <c r="H96" i="4"/>
  <c r="G52" i="4"/>
  <c r="G8" i="4"/>
  <c r="H99" i="4"/>
  <c r="E60" i="4"/>
  <c r="F5" i="4"/>
  <c r="G89" i="4"/>
  <c r="D14" i="6"/>
  <c r="G40" i="4"/>
  <c r="H66" i="4"/>
  <c r="E84" i="4"/>
  <c r="E64" i="4"/>
  <c r="F72" i="4"/>
  <c r="G104" i="4"/>
  <c r="E111" i="4"/>
  <c r="E124" i="4"/>
  <c r="H62" i="4"/>
  <c r="H46" i="4"/>
  <c r="F20" i="4"/>
  <c r="F24" i="4"/>
  <c r="F19" i="4"/>
  <c r="E102" i="4"/>
  <c r="E110" i="4"/>
  <c r="F25" i="4"/>
  <c r="E3" i="4"/>
  <c r="F9" i="4"/>
  <c r="F51" i="4"/>
  <c r="F49" i="4"/>
  <c r="G111" i="4"/>
  <c r="B6" i="4"/>
  <c r="H18" i="4"/>
  <c r="H76" i="4"/>
  <c r="E67" i="4"/>
  <c r="F70" i="4"/>
  <c r="F84" i="4"/>
  <c r="H126" i="4"/>
  <c r="F65" i="4"/>
  <c r="E50" i="4"/>
  <c r="G117" i="4"/>
  <c r="F75" i="4"/>
  <c r="G23" i="4"/>
  <c r="H24" i="4"/>
  <c r="F56" i="4"/>
  <c r="E122" i="4"/>
  <c r="F118" i="4"/>
  <c r="G61" i="4"/>
  <c r="E47" i="4"/>
  <c r="G79" i="4"/>
  <c r="E33" i="4"/>
  <c r="G21" i="4"/>
  <c r="G110" i="4"/>
  <c r="F87" i="4"/>
  <c r="H27" i="4"/>
  <c r="F13" i="4"/>
  <c r="H113" i="4"/>
  <c r="E5" i="4"/>
  <c r="F68" i="4"/>
  <c r="H37" i="4"/>
  <c r="G109" i="4"/>
  <c r="E113" i="4"/>
  <c r="E107" i="4"/>
  <c r="E32" i="4"/>
  <c r="F91" i="4"/>
  <c r="E104" i="4"/>
  <c r="G91" i="4"/>
  <c r="H92" i="4"/>
  <c r="F7" i="4"/>
  <c r="F28" i="4"/>
  <c r="F55" i="4"/>
  <c r="E40" i="4"/>
  <c r="G92" i="4"/>
  <c r="G33" i="4"/>
  <c r="H52" i="4"/>
  <c r="E106" i="4"/>
  <c r="G87" i="4"/>
  <c r="H43" i="4"/>
  <c r="F54" i="4"/>
  <c r="E59" i="4"/>
  <c r="E51" i="4"/>
  <c r="E27" i="4"/>
  <c r="F66" i="4"/>
  <c r="F94" i="4"/>
  <c r="E65" i="4"/>
  <c r="E48" i="4"/>
  <c r="H28" i="4"/>
  <c r="G29" i="4"/>
  <c r="H105" i="4"/>
  <c r="H82" i="4"/>
  <c r="H14" i="4"/>
  <c r="H50" i="4"/>
  <c r="G39" i="4"/>
  <c r="H75" i="4"/>
  <c r="E31" i="4"/>
  <c r="E126" i="4"/>
  <c r="F124" i="4"/>
  <c r="F95" i="4"/>
  <c r="F45" i="4"/>
  <c r="E80" i="4"/>
  <c r="E2" i="4"/>
  <c r="H118" i="4"/>
  <c r="H15" i="4"/>
  <c r="G101" i="4"/>
  <c r="H51" i="4"/>
  <c r="H63" i="4"/>
  <c r="G56" i="4"/>
  <c r="H78" i="4"/>
  <c r="E24" i="4"/>
  <c r="G68" i="4"/>
  <c r="H71" i="4"/>
  <c r="E17" i="4"/>
  <c r="G22" i="4"/>
  <c r="F23" i="4"/>
  <c r="F42" i="4"/>
  <c r="H103" i="4"/>
  <c r="H38" i="4"/>
  <c r="F88" i="4"/>
  <c r="F93" i="4"/>
  <c r="E20" i="4"/>
  <c r="E57" i="4"/>
  <c r="H36" i="4"/>
  <c r="E90" i="4"/>
  <c r="E119" i="4"/>
  <c r="G26" i="4"/>
  <c r="E98" i="4"/>
  <c r="G103" i="4"/>
  <c r="G45" i="4"/>
  <c r="E46" i="4"/>
  <c r="F12" i="4"/>
  <c r="H55" i="4"/>
  <c r="H117" i="4"/>
  <c r="F80" i="4"/>
  <c r="E95" i="4"/>
  <c r="G114" i="4"/>
  <c r="H69" i="4"/>
  <c r="E83" i="4"/>
  <c r="H58" i="4"/>
  <c r="H56" i="4"/>
  <c r="G74" i="4"/>
  <c r="E87" i="4"/>
  <c r="G12" i="4"/>
  <c r="H61" i="4"/>
  <c r="F121" i="4"/>
  <c r="H26" i="4"/>
  <c r="F32" i="4"/>
  <c r="H79" i="4"/>
  <c r="E100" i="4"/>
  <c r="E77" i="4"/>
  <c r="G7" i="4"/>
  <c r="H125" i="4"/>
  <c r="F50" i="4"/>
  <c r="H81" i="4"/>
  <c r="F98" i="4"/>
  <c r="F64" i="4"/>
  <c r="E13" i="4"/>
  <c r="F44" i="4"/>
  <c r="H114" i="4"/>
  <c r="F101" i="4"/>
  <c r="G63" i="4"/>
  <c r="E114" i="4"/>
  <c r="F86" i="4"/>
  <c r="G25" i="4"/>
  <c r="H74" i="4"/>
  <c r="F4" i="4"/>
  <c r="G96" i="4"/>
  <c r="G95" i="4"/>
  <c r="G126" i="4"/>
  <c r="H93" i="4"/>
  <c r="G24" i="4"/>
  <c r="E93" i="4"/>
  <c r="H57" i="4"/>
  <c r="H45" i="4"/>
  <c r="G13" i="4"/>
  <c r="H122" i="4"/>
  <c r="H30" i="4"/>
  <c r="F116" i="4"/>
  <c r="F85" i="4"/>
  <c r="F61" i="4"/>
  <c r="F53" i="4"/>
  <c r="H119" i="4"/>
  <c r="E45" i="4"/>
  <c r="G98" i="4"/>
  <c r="F122" i="4"/>
  <c r="E91" i="4"/>
  <c r="E44" i="4"/>
  <c r="H3" i="4"/>
  <c r="H60" i="4"/>
  <c r="G73" i="4"/>
  <c r="H120" i="4"/>
  <c r="F35" i="4"/>
  <c r="G16" i="4"/>
  <c r="F71" i="4"/>
  <c r="H35" i="4"/>
  <c r="F125" i="4"/>
  <c r="H83" i="4"/>
  <c r="F119" i="4"/>
  <c r="H39" i="4"/>
  <c r="G67" i="4"/>
  <c r="F111" i="4"/>
  <c r="E11" i="4"/>
  <c r="G44" i="4"/>
  <c r="H123" i="4"/>
  <c r="G62" i="4"/>
  <c r="F96" i="4"/>
  <c r="H85" i="4"/>
  <c r="H95" i="4"/>
  <c r="F79" i="4"/>
  <c r="E37" i="4"/>
  <c r="F74" i="4"/>
  <c r="G77" i="4"/>
  <c r="H10" i="4"/>
  <c r="H12" i="4"/>
  <c r="F14" i="4"/>
  <c r="E121" i="4"/>
  <c r="G42" i="4"/>
  <c r="F48" i="4"/>
  <c r="E23" i="4"/>
  <c r="F39" i="4"/>
  <c r="G120" i="4"/>
  <c r="G99" i="4"/>
  <c r="F17" i="4"/>
  <c r="E6" i="4"/>
  <c r="F27" i="4"/>
  <c r="H89" i="4"/>
  <c r="E52" i="4"/>
  <c r="E61" i="4"/>
  <c r="H106" i="4"/>
  <c r="F21" i="4"/>
  <c r="E92" i="4"/>
  <c r="G46" i="4"/>
  <c r="E15" i="4"/>
  <c r="G10" i="4"/>
  <c r="G41" i="4"/>
  <c r="G93" i="4"/>
  <c r="E10" i="4"/>
  <c r="G15" i="4"/>
  <c r="E39" i="4"/>
  <c r="G27" i="4"/>
  <c r="H111" i="4"/>
  <c r="H98" i="4"/>
  <c r="G30" i="4"/>
  <c r="E34" i="4"/>
  <c r="F99" i="4"/>
  <c r="F16" i="4"/>
  <c r="H13" i="4"/>
  <c r="H77" i="4"/>
  <c r="H21" i="4"/>
  <c r="F31" i="4"/>
  <c r="G66" i="4"/>
  <c r="E94" i="4"/>
  <c r="G9" i="4"/>
  <c r="E123" i="4"/>
  <c r="G72" i="4"/>
  <c r="G124" i="4"/>
  <c r="F3" i="4"/>
  <c r="F38" i="4"/>
  <c r="F43" i="4"/>
  <c r="G106" i="4"/>
  <c r="E63" i="4"/>
  <c r="G112" i="4"/>
  <c r="F11" i="4"/>
  <c r="G119" i="4"/>
  <c r="G113" i="4"/>
  <c r="E70" i="4"/>
  <c r="E75" i="4"/>
  <c r="G3" i="4"/>
  <c r="H87" i="4"/>
  <c r="G80" i="4"/>
  <c r="E76" i="4"/>
  <c r="F33" i="4"/>
  <c r="H8" i="4"/>
  <c r="E4" i="4"/>
  <c r="H97" i="4"/>
  <c r="H73" i="4"/>
  <c r="G116" i="4"/>
  <c r="H48" i="4"/>
  <c r="E28" i="4"/>
  <c r="F58" i="4"/>
  <c r="F115" i="4"/>
  <c r="F52" i="4"/>
  <c r="G53" i="4"/>
  <c r="E89" i="4"/>
  <c r="E72" i="4"/>
  <c r="H4" i="4"/>
  <c r="H6" i="4"/>
  <c r="F59" i="4"/>
  <c r="E116" i="4"/>
  <c r="H116" i="4"/>
  <c r="F123" i="4"/>
  <c r="G118" i="4"/>
  <c r="G102" i="4"/>
  <c r="G32" i="4"/>
  <c r="E9" i="4"/>
  <c r="H7" i="4"/>
  <c r="E85" i="4"/>
  <c r="E112" i="4"/>
  <c r="E18" i="4"/>
  <c r="H41" i="4"/>
  <c r="G83" i="4"/>
  <c r="G65" i="4"/>
  <c r="G2" i="4"/>
  <c r="E29" i="4"/>
  <c r="E118" i="4"/>
  <c r="E14" i="4"/>
  <c r="E96" i="4"/>
  <c r="H23" i="4"/>
  <c r="F15" i="4"/>
  <c r="E68" i="4"/>
  <c r="E125" i="4"/>
  <c r="C27" i="6"/>
  <c r="H44" i="4"/>
  <c r="G90" i="4"/>
  <c r="D15" i="6"/>
  <c r="G85" i="4"/>
  <c r="F37" i="4"/>
  <c r="F34" i="4"/>
  <c r="E79" i="4"/>
  <c r="E53" i="4"/>
  <c r="G94" i="4"/>
  <c r="F8" i="4"/>
  <c r="G55" i="4"/>
  <c r="H54" i="4"/>
  <c r="G18" i="4"/>
  <c r="E49" i="4"/>
  <c r="H124" i="4"/>
  <c r="E103" i="4"/>
  <c r="E73" i="4"/>
  <c r="G37" i="4"/>
  <c r="H86" i="4"/>
  <c r="G121" i="4"/>
  <c r="E108" i="4"/>
  <c r="E71" i="4"/>
  <c r="F102" i="4"/>
  <c r="G123" i="4"/>
  <c r="F40" i="4"/>
  <c r="H68" i="4"/>
  <c r="G14" i="4"/>
  <c r="F92" i="4"/>
  <c r="E42" i="4"/>
  <c r="G49" i="4"/>
  <c r="F114" i="4"/>
  <c r="E8" i="4"/>
  <c r="E97" i="4"/>
  <c r="G36" i="4"/>
  <c r="E56" i="4"/>
  <c r="I1" i="4" a="1"/>
  <c r="H115" i="4"/>
  <c r="F112" i="4"/>
  <c r="H121" i="4"/>
  <c r="H94" i="4"/>
  <c r="H88" i="4"/>
  <c r="E120" i="4"/>
  <c r="E86" i="4"/>
  <c r="F62" i="4"/>
  <c r="G75" i="4"/>
  <c r="E26" i="4"/>
  <c r="G76" i="4"/>
  <c r="G38" i="4"/>
  <c r="G97" i="4"/>
  <c r="E115" i="4"/>
  <c r="G6" i="4"/>
  <c r="E21" i="4"/>
  <c r="E43" i="4"/>
  <c r="G86" i="4"/>
  <c r="H109" i="4"/>
  <c r="E117" i="4"/>
  <c r="G105" i="4"/>
  <c r="H65" i="4"/>
  <c r="H108" i="4"/>
  <c r="F82" i="4"/>
  <c r="G64" i="4"/>
  <c r="H112" i="4"/>
  <c r="G11" i="4"/>
  <c r="F105" i="4"/>
  <c r="F18" i="4"/>
  <c r="H64" i="4"/>
  <c r="H16" i="4"/>
  <c r="H100" i="4"/>
  <c r="E55" i="4"/>
  <c r="F47" i="4"/>
  <c r="H31" i="4"/>
  <c r="H22" i="4"/>
  <c r="H9" i="4"/>
  <c r="G19" i="4"/>
  <c r="H59" i="4"/>
  <c r="G107" i="4"/>
  <c r="F36" i="4"/>
  <c r="E30" i="4"/>
  <c r="E82" i="4"/>
  <c r="F104" i="4"/>
  <c r="F81" i="4"/>
  <c r="H34" i="4"/>
  <c r="F6" i="4"/>
  <c r="E101" i="4"/>
  <c r="H110" i="4"/>
  <c r="F103" i="4"/>
  <c r="E12" i="4"/>
  <c r="G70" i="4"/>
  <c r="G51" i="4"/>
  <c r="H101" i="4"/>
  <c r="F57" i="4"/>
  <c r="G4" i="4"/>
  <c r="H29" i="4"/>
  <c r="G100" i="4"/>
  <c r="G59" i="4"/>
  <c r="F69" i="4"/>
  <c r="H107" i="4"/>
  <c r="F100" i="4"/>
  <c r="F97" i="4"/>
  <c r="H47" i="4"/>
  <c r="F26" i="4"/>
  <c r="H2" i="4"/>
  <c r="E16" i="4"/>
  <c r="H20" i="4"/>
  <c r="E25" i="4"/>
  <c r="G81" i="4"/>
  <c r="H17" i="4"/>
  <c r="H49" i="4"/>
  <c r="H72" i="4"/>
  <c r="G20" i="4"/>
  <c r="F22" i="4"/>
  <c r="H90" i="4"/>
  <c r="F77" i="4"/>
  <c r="E74" i="4"/>
  <c r="G31" i="4"/>
  <c r="G60" i="4"/>
  <c r="H84" i="4"/>
  <c r="H70" i="4"/>
  <c r="F78" i="4"/>
  <c r="F41" i="4"/>
  <c r="F106" i="4"/>
  <c r="F46" i="4"/>
  <c r="E88" i="4"/>
  <c r="G28" i="4"/>
  <c r="F30" i="4"/>
  <c r="E7" i="4"/>
  <c r="F76" i="4"/>
  <c r="E81" i="4"/>
  <c r="F117" i="4"/>
  <c r="H91" i="4"/>
  <c r="H32" i="4"/>
  <c r="H25" i="4"/>
  <c r="E69" i="4"/>
  <c r="F67" i="4"/>
  <c r="F107" i="4"/>
  <c r="H53" i="4"/>
  <c r="B7" i="4"/>
  <c r="C28" i="6"/>
  <c r="I98" i="4" l="1"/>
  <c r="I69" i="4"/>
  <c r="I36" i="4"/>
  <c r="I32" i="4"/>
  <c r="I15" i="4"/>
  <c r="I81" i="4"/>
  <c r="I91" i="4"/>
  <c r="I116" i="4"/>
  <c r="I74" i="4"/>
  <c r="I3" i="4"/>
  <c r="I109" i="4"/>
  <c r="I20" i="4"/>
  <c r="I53" i="4"/>
  <c r="I122" i="4"/>
  <c r="I114" i="4"/>
  <c r="I8" i="4"/>
  <c r="I51" i="4"/>
  <c r="I120" i="4"/>
  <c r="I5" i="4"/>
  <c r="I95" i="4"/>
  <c r="I126" i="4"/>
  <c r="I27" i="4"/>
  <c r="I12" i="4"/>
  <c r="I42" i="4"/>
  <c r="I121" i="4"/>
  <c r="I26" i="4"/>
  <c r="I30" i="4"/>
  <c r="I123" i="4"/>
  <c r="I31" i="4"/>
  <c r="I86" i="4"/>
  <c r="I50" i="4"/>
  <c r="I101" i="4"/>
  <c r="I43" i="4"/>
  <c r="I77" i="4"/>
  <c r="I6" i="4"/>
  <c r="I62" i="4"/>
  <c r="I13" i="4"/>
  <c r="I80" i="4"/>
  <c r="I49" i="4"/>
  <c r="I54" i="4"/>
  <c r="I1" i="4"/>
  <c r="I110" i="4"/>
  <c r="I82" i="4"/>
  <c r="I47" i="4"/>
  <c r="I21" i="4"/>
  <c r="I9" i="4"/>
  <c r="I11" i="4"/>
  <c r="I63" i="4"/>
  <c r="I23" i="4"/>
  <c r="I83" i="4"/>
  <c r="I40" i="4"/>
  <c r="I29" i="4"/>
  <c r="I85" i="4"/>
  <c r="I70" i="4"/>
  <c r="I24" i="4"/>
  <c r="I56" i="4"/>
  <c r="I112" i="4"/>
  <c r="I94" i="4"/>
  <c r="I60" i="4"/>
  <c r="I96" i="4"/>
  <c r="I92" i="4"/>
  <c r="I88" i="4"/>
  <c r="I100" i="4"/>
  <c r="I71" i="4"/>
  <c r="I16" i="4"/>
  <c r="I34" i="4"/>
  <c r="I105" i="4"/>
  <c r="I17" i="4"/>
  <c r="I90" i="4"/>
  <c r="I19" i="4"/>
  <c r="I44" i="4"/>
  <c r="I57" i="4"/>
  <c r="I118" i="4"/>
  <c r="I115" i="4"/>
  <c r="I55" i="4"/>
  <c r="I68" i="4"/>
  <c r="I99" i="4"/>
  <c r="I104" i="4"/>
  <c r="I102" i="4"/>
  <c r="I84" i="4"/>
  <c r="I41" i="4"/>
  <c r="I64" i="4"/>
  <c r="I125" i="4"/>
  <c r="I65" i="4"/>
  <c r="I4" i="4"/>
  <c r="I46" i="4"/>
  <c r="I107" i="4"/>
  <c r="I18" i="4"/>
  <c r="I37" i="4"/>
  <c r="I106" i="4"/>
  <c r="I78" i="4"/>
  <c r="I111" i="4"/>
  <c r="I22" i="4"/>
  <c r="I73" i="4"/>
  <c r="I66" i="4"/>
  <c r="I39" i="4"/>
  <c r="I58" i="4"/>
  <c r="I72" i="4"/>
  <c r="I10" i="4"/>
  <c r="I108" i="4"/>
  <c r="I79" i="4"/>
  <c r="I61" i="4"/>
  <c r="I97" i="4"/>
  <c r="I2" i="4"/>
  <c r="I89" i="4"/>
  <c r="I38" i="4"/>
  <c r="I45" i="4"/>
  <c r="I28" i="4"/>
  <c r="I7" i="4"/>
  <c r="I93" i="4"/>
  <c r="I124" i="4"/>
  <c r="I48" i="4"/>
  <c r="I87" i="4"/>
  <c r="I52" i="4"/>
  <c r="I119" i="4"/>
  <c r="I103" i="4"/>
  <c r="I33" i="4"/>
  <c r="I113" i="4"/>
  <c r="I117" i="4"/>
  <c r="I59" i="4"/>
  <c r="I75" i="4"/>
  <c r="I67" i="4"/>
  <c r="I35" i="4"/>
  <c r="I14" i="4"/>
  <c r="I76" i="4"/>
  <c r="I25" i="4"/>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<sst xmlns="http://schemas.openxmlformats.org/spreadsheetml/2006/main" count="431" uniqueCount="190">
  <si>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</si>
  <si>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</si>
  <si>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</si>
  <si>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</si>
  <si>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</si>
  <si>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</si>
  <si>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</si>
  <si>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</si>
  <si>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</si>
  <si>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</si>
  <si>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</si>
  <si>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</si>
  <si>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</si>
  <si>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</si>
  <si>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</si>
  <si>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</si>
  <si>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</si>
  <si>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</si>
  <si>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</si>
  <si>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</si>
  <si>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</si>
  <si>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</si>
  <si>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</si>
  <si>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</si>
  <si>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</si>
  <si>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</si>
  <si>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</si>
  <si>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</si>
  <si>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</si>
  <si>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</si>
  <si>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</si>
  <si>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</si>
  <si>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</si>
  <si>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</si>
  <si>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</si>
  <si>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</si>
  <si>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</si>
  <si>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</si>
  <si>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</si>
  <si>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</si>
  <si>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</si>
  <si>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</si>
  <si>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</si>
  <si>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</si>
  <si>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</si>
  <si>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</si>
  <si>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</si>
  <si>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</si>
  <si>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</si>
  <si>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</si>
  <si>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</si>
  <si>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</si>
  <si>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</si>
  <si>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</si>
  <si>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</si>
  <si>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</si>
  <si>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</si>
  <si>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</si>
  <si>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</si>
  <si>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</si>
  <si>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</si>
  <si>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</si>
  <si>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</si>
  <si>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</si>
  <si>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</si>
  <si>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</si>
  <si>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</si>
  <si>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</si>
  <si>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</si>
  <si>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</si>
  <si>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</si>
  <si>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</si>
  <si>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</si>
  <si>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</si>
  <si>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</si>
  <si>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</si>
  <si>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</si>
  <si>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</si>
  <si>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</si>
  <si>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</si>
  <si>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</si>
  <si>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</si>
  <si>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</si>
  <si>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</si>
  <si>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</si>
  <si>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</si>
  <si>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</si>
  <si>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</si>
  <si>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</si>
  <si>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</si>
  <si>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</si>
  <si>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</si>
  <si>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</si>
  <si>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</si>
  <si>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</si>
  <si>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</si>
  <si>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</si>
  <si>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</si>
  <si>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</si>
  <si>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</si>
  <si>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</si>
  <si>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</si>
  <si>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</si>
  <si>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</si>
  <si>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</si>
  <si>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</si>
  <si>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</si>
  <si>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</si>
  <si>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</si>
  <si>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</si>
  <si>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</si>
  <si>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</si>
  <si>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</si>
  <si>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</si>
  <si>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</si>
  <si>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</si>
  <si>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</si>
  <si>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</si>
  <si>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</si>
  <si>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</si>
  <si>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</si>
  <si>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</si>
  <si>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</si>
  <si>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</si>
  <si>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</si>
  <si>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</si>
  <si>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</si>
  <si>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</si>
  <si>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</si>
  <si>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</si>
  <si>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</si>
  <si>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</si>
  <si>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</si>
  <si>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</si>
  <si>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</si>
  <si>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</si>
  <si>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</si>
  <si>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</si>
  <si>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</si>
  <si>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</si>
  <si>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</si>
  <si>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</si>
  <si>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</si>
  <si>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</si>
  <si>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</si>
  <si>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</si>
  <si>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</si>
  <si>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</si>
  <si>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</si>
  <si>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</si>
  <si>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</si>
  <si>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</si>
  <si>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</si>
  <si>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</si>
  <si>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</si>
  <si>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</si>
  <si>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</si>
  <si>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</si>
  <si>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</si>
  <si>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</si>
  <si>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</si>
  <si>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</si>
  <si>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</si>
  <si>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</si>
  <si>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</si>
  <si>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</si>
  <si>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</si>
  <si>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</si>
  <si>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</si>
  <si>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</si>
  <si>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</si>
  <si>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</si>
  <si>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</si>
  <si>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</si>
  <si>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</si>
  <si>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</si>
  <si>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</si>
  <si>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</si>
  <si>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</si>
  <si>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</si>
  <si>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</si>
  <si>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</si>
  <si>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</si>
  <si>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</si>
  <si>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</si>
  <si>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</si>
  <si>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</si>
  <si>
    <t>EUR_YCONRH_EON40Y</t>
  </si>
  <si>
    <t>EUR_YCONRH_EON50Y</t>
  </si>
  <si>
    <t>EUR_YCONRH_EON60Y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</si>
</sst>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5"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34998626667073579"/>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7">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4"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4"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10" borderId="0" xfId="3" applyFont="1" applyFill="1"/>
    <xf numFmtId="0" fontId="8" fillId="10" borderId="0" xfId="5" applyFill="1"/>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23" fillId="7" borderId="36" xfId="4" applyFont="1" applyFill="1" applyBorder="1" applyAlignment="1">
      <alignment horizontal="center"/>
    </xf>
    <xf numFmtId="0" fontId="23" fillId="7" borderId="35" xfId="4" applyFont="1" applyFill="1" applyBorder="1" applyAlignment="1">
      <alignment horizontal="center"/>
    </xf>
    <xf numFmtId="0" fontId="23" fillId="7" borderId="34" xfId="4"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0"/>
  <sheetViews>
    <sheetView tabSelected="1" workbookViewId="0"/>
  </sheetViews>
  <sheetFormatPr defaultColWidth="8" defaultRowHeight="11.25" x14ac:dyDescent="0.2"/>
  <cols>
    <col min="1" max="2" width="2.7109375" style="181" customWidth="1"/>
    <col min="3" max="3" width="18" style="181" bestFit="1" customWidth="1"/>
    <col min="4" max="4" width="23.85546875" style="181" bestFit="1" customWidth="1"/>
    <col min="5" max="5" width="22" style="181" bestFit="1" customWidth="1"/>
    <col min="6" max="8" width="2.7109375" style="181" customWidth="1"/>
    <col min="9" max="9" width="18.5703125" style="181" bestFit="1" customWidth="1"/>
    <col min="10" max="10" width="53.7109375" style="181" bestFit="1" customWidth="1"/>
    <col min="11" max="11" width="2.7109375" style="181" customWidth="1"/>
    <col min="12" max="16384" width="8" style="181"/>
  </cols>
  <sheetData>
    <row r="1" spans="2:11" ht="12" thickBot="1" x14ac:dyDescent="0.25">
      <c r="B1" s="181" t="str">
        <f>_xll.qlxlVersion(TRUE,Trigger)</f>
        <v>QuantLibXL 1.3.0 - MS VC++ 9.0 - Multithreaded Static Runtime library - Release Configuration - Dec  5 2013 11:03:51</v>
      </c>
    </row>
    <row r="2" spans="2:11" ht="18" x14ac:dyDescent="0.25">
      <c r="B2" s="186" t="s">
        <v>116</v>
      </c>
      <c r="C2" s="187"/>
      <c r="D2" s="187"/>
      <c r="E2" s="187"/>
      <c r="F2" s="188"/>
      <c r="H2" s="189" t="s">
        <v>164</v>
      </c>
      <c r="I2" s="190"/>
      <c r="J2" s="190"/>
      <c r="K2" s="191"/>
    </row>
    <row r="3" spans="2:11" x14ac:dyDescent="0.2">
      <c r="B3" s="61"/>
      <c r="C3" s="91"/>
      <c r="D3" s="58"/>
      <c r="E3" s="58"/>
      <c r="F3" s="57"/>
      <c r="H3" s="139"/>
      <c r="I3" s="142"/>
      <c r="J3" s="142"/>
      <c r="K3" s="141"/>
    </row>
    <row r="4" spans="2:11" x14ac:dyDescent="0.2">
      <c r="B4" s="61"/>
      <c r="C4" s="90" t="s">
        <v>115</v>
      </c>
      <c r="D4" s="76" t="s">
        <v>113</v>
      </c>
      <c r="E4" s="58"/>
      <c r="F4" s="57"/>
      <c r="H4" s="139"/>
      <c r="I4" s="138" t="s">
        <v>163</v>
      </c>
      <c r="J4" s="132" t="b">
        <v>1</v>
      </c>
      <c r="K4" s="137"/>
    </row>
    <row r="5" spans="2:11" x14ac:dyDescent="0.2">
      <c r="B5" s="61"/>
      <c r="C5" s="88" t="s">
        <v>114</v>
      </c>
      <c r="D5" s="62"/>
      <c r="E5" s="58"/>
      <c r="F5" s="57"/>
      <c r="H5" s="139"/>
      <c r="I5" s="138" t="s">
        <v>162</v>
      </c>
      <c r="J5" s="140" t="str">
        <f ca="1">SUBSTITUTE(LEFT(CELL("filename",A1),FIND("[",CELL("filename",A1),1)-1),"\XLS\","\XML\")</f>
        <v>C:\Users\erik\Documents\repos\quantlib_nando\QuantLibXL\Data2\XML\</v>
      </c>
      <c r="K5" s="137"/>
    </row>
    <row r="6" spans="2:11" x14ac:dyDescent="0.2">
      <c r="B6" s="61"/>
      <c r="C6" s="88" t="s">
        <v>112</v>
      </c>
      <c r="D6" s="62" t="s">
        <v>111</v>
      </c>
      <c r="E6" s="58"/>
      <c r="F6" s="57"/>
      <c r="H6" s="139"/>
      <c r="I6" s="138" t="s">
        <v>161</v>
      </c>
      <c r="J6" s="129" t="b">
        <v>1</v>
      </c>
      <c r="K6" s="137"/>
    </row>
    <row r="7" spans="2:11" ht="12" thickBot="1" x14ac:dyDescent="0.25">
      <c r="B7" s="61"/>
      <c r="C7" s="88" t="s">
        <v>110</v>
      </c>
      <c r="D7" s="62" t="s">
        <v>109</v>
      </c>
      <c r="E7" s="58"/>
      <c r="F7" s="57"/>
      <c r="H7" s="136"/>
      <c r="I7" s="135"/>
      <c r="J7" s="135"/>
      <c r="K7" s="134"/>
    </row>
    <row r="8" spans="2:11" ht="12" thickBot="1" x14ac:dyDescent="0.25">
      <c r="B8" s="61"/>
      <c r="C8" s="88" t="s">
        <v>108</v>
      </c>
      <c r="D8" s="89" t="s">
        <v>107</v>
      </c>
      <c r="E8" s="58"/>
      <c r="F8" s="57"/>
      <c r="H8" s="182"/>
      <c r="I8" s="182"/>
      <c r="J8" s="182"/>
      <c r="K8" s="182"/>
    </row>
    <row r="9" spans="2:11" ht="15.75" x14ac:dyDescent="0.25">
      <c r="B9" s="61"/>
      <c r="C9" s="88" t="s">
        <v>106</v>
      </c>
      <c r="D9" s="62" t="str">
        <f>Currency&amp;"_YC"&amp;IndexTenor&amp;"RH"</f>
        <v>EUR_YCONRH</v>
      </c>
      <c r="E9" s="58"/>
      <c r="F9" s="57"/>
      <c r="H9" s="189" t="s">
        <v>160</v>
      </c>
      <c r="I9" s="190"/>
      <c r="J9" s="190"/>
      <c r="K9" s="191"/>
    </row>
    <row r="10" spans="2:11" ht="12.75" x14ac:dyDescent="0.2">
      <c r="B10" s="61"/>
      <c r="C10" s="87" t="s">
        <v>105</v>
      </c>
      <c r="D10" s="62" t="b">
        <v>1</v>
      </c>
      <c r="E10" s="58"/>
      <c r="F10" s="57"/>
      <c r="H10" s="131"/>
      <c r="I10" s="133"/>
      <c r="J10" s="133"/>
      <c r="K10" s="128"/>
    </row>
    <row r="11" spans="2:11" ht="12.75" x14ac:dyDescent="0.2">
      <c r="B11" s="61"/>
      <c r="C11" s="87" t="s">
        <v>104</v>
      </c>
      <c r="D11" s="86">
        <v>41662.585104166668</v>
      </c>
      <c r="E11" s="58"/>
      <c r="F11" s="57"/>
      <c r="H11" s="131"/>
      <c r="I11" s="130" t="s">
        <v>159</v>
      </c>
      <c r="J11" s="132" t="s">
        <v>158</v>
      </c>
      <c r="K11" s="128"/>
    </row>
    <row r="12" spans="2:11" ht="12.75" x14ac:dyDescent="0.2">
      <c r="B12" s="61"/>
      <c r="C12" s="85" t="s">
        <v>103</v>
      </c>
      <c r="D12" s="84" t="b">
        <v>0</v>
      </c>
      <c r="E12" s="58"/>
      <c r="F12" s="57"/>
      <c r="H12" s="131"/>
      <c r="I12" s="130" t="s">
        <v>157</v>
      </c>
      <c r="J12" s="129" t="s">
        <v>156</v>
      </c>
      <c r="K12" s="128"/>
    </row>
    <row r="13" spans="2:11" ht="12.75" x14ac:dyDescent="0.2">
      <c r="B13" s="61"/>
      <c r="C13" s="66"/>
      <c r="D13" s="66"/>
      <c r="E13" s="58"/>
      <c r="F13" s="57"/>
      <c r="H13" s="131"/>
      <c r="I13" s="130" t="s">
        <v>185</v>
      </c>
      <c r="J13" s="132" t="s">
        <v>182</v>
      </c>
      <c r="K13" s="128"/>
    </row>
    <row r="14" spans="2:11" ht="12.75" x14ac:dyDescent="0.2">
      <c r="B14" s="61"/>
      <c r="C14" s="81" t="s">
        <v>102</v>
      </c>
      <c r="D14" s="83" t="str">
        <f>_xll.qlPiecewiseYieldCurve(D16,NDays,Calendar,RateHelpersSelected,DayCounter,IF(ISERROR(D22),NA(),D20:E20),IF(ISERROR(D22),NA(),D21:E21),Accuracy,TraitsID,InterpolatorID,Permanent,,ObjectOverwrite)</f>
        <v>_EURYCON#0000</v>
      </c>
      <c r="E14" s="58"/>
      <c r="F14" s="57"/>
      <c r="H14" s="131"/>
      <c r="I14" s="130" t="s">
        <v>184</v>
      </c>
      <c r="J14" s="132" t="str">
        <f>PROPER(Currency)&amp;"YC"</f>
        <v>EurYC</v>
      </c>
      <c r="K14" s="128"/>
    </row>
    <row r="15" spans="2:11" ht="12.75" x14ac:dyDescent="0.2">
      <c r="B15" s="61"/>
      <c r="C15" s="68" t="s">
        <v>0</v>
      </c>
      <c r="D15" s="82" t="str">
        <f>_xll.ohRangeRetrieveError(YieldCurve)</f>
        <v/>
      </c>
      <c r="E15" s="58"/>
      <c r="F15" s="57"/>
      <c r="H15" s="131"/>
      <c r="I15" s="130" t="s">
        <v>183</v>
      </c>
      <c r="J15" s="132" t="str">
        <f>PROPER(Currency)&amp;"YCSTD"</f>
        <v>EurYCSTD</v>
      </c>
      <c r="K15" s="128"/>
    </row>
    <row r="16" spans="2:11" ht="13.5" thickBot="1" x14ac:dyDescent="0.25">
      <c r="B16" s="61"/>
      <c r="C16" s="81" t="s">
        <v>101</v>
      </c>
      <c r="D16" s="80" t="str">
        <f>"_"&amp;Currency&amp;"YC"&amp;IndexTenor</f>
        <v>_EURYCON</v>
      </c>
      <c r="E16" s="58"/>
      <c r="F16" s="57"/>
      <c r="H16" s="127"/>
      <c r="I16" s="126"/>
      <c r="J16" s="126"/>
      <c r="K16" s="12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42004</v>
      </c>
      <c r="E21" s="74">
        <f>DATE(YEAR(D21+1),12,31)</f>
        <v>42369</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41656</v>
      </c>
      <c r="D27" s="64">
        <f>MAX(_xll.ohPack(Selected!I1:I126))</f>
        <v>1</v>
      </c>
      <c r="E27" s="58"/>
      <c r="F27" s="57"/>
    </row>
    <row r="28" spans="2:6" x14ac:dyDescent="0.2">
      <c r="B28" s="61"/>
      <c r="C28" s="63">
        <f>MAX(_xll.ohPack(Selected!H2:H126))</f>
        <v>52617</v>
      </c>
      <c r="D28" s="62">
        <f>MIN(_xll.ohPack(Selected!I1:I126))</f>
        <v>0.48979097977701558</v>
      </c>
      <c r="E28" s="58"/>
      <c r="F28" s="57"/>
    </row>
    <row r="29" spans="2:6" x14ac:dyDescent="0.2">
      <c r="B29" s="61"/>
      <c r="C29" s="60" t="s">
        <v>0</v>
      </c>
      <c r="D29" s="59" t="str">
        <f>_xll.ohRangeRetrieveError(Selected!I1)</f>
        <v/>
      </c>
      <c r="E29" s="58"/>
      <c r="F29" s="57"/>
    </row>
    <row r="30" spans="2:6" ht="14.25" customHeight="1" thickBot="1" x14ac:dyDescent="0.25">
      <c r="B30" s="56"/>
      <c r="C30" s="55"/>
      <c r="D30" s="54"/>
      <c r="E30" s="54"/>
      <c r="F30"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0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6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2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8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4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0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6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2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8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4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0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6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2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8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4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5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1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7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3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699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5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1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7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3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79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5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1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7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3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59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4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0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6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2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8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4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0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6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2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8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4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0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6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2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8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workbookViewId="0">
      <selection activeCell="B1" sqref="B1:D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92" t="s">
        <v>88</v>
      </c>
      <c r="C1" s="193"/>
      <c r="D1" s="194"/>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1E-3</v>
      </c>
      <c r="G2" s="33"/>
      <c r="H2" s="26" t="b">
        <v>1</v>
      </c>
      <c r="I2" s="26">
        <v>70</v>
      </c>
      <c r="J2" s="26">
        <v>1</v>
      </c>
      <c r="K2" s="32">
        <f>_xll.qlRateHelperEarliestDate($E2,Trigger)</f>
        <v>41656</v>
      </c>
      <c r="L2" s="31">
        <f>_xll.qlRateHelperLatestDate($E2,Trigger)</f>
        <v>41659</v>
      </c>
    </row>
    <row r="3" spans="1:14" x14ac:dyDescent="0.2">
      <c r="B3" s="51"/>
      <c r="C3" s="35"/>
      <c r="D3" s="34" t="s">
        <v>80</v>
      </c>
      <c r="E3" s="34" t="str">
        <f t="shared" si="0"/>
        <v>EUR_YCONRH_TND</v>
      </c>
      <c r="F3" s="33">
        <f>_xll.qlRateHelperQuoteValue($E3,Trigger)</f>
        <v>1E-3</v>
      </c>
      <c r="G3" s="33"/>
      <c r="H3" s="26" t="b">
        <v>1</v>
      </c>
      <c r="I3" s="26">
        <v>70</v>
      </c>
      <c r="J3" s="26">
        <v>1</v>
      </c>
      <c r="K3" s="32">
        <f>_xll.qlRateHelperEarliestDate($E3,Trigger)</f>
        <v>41659</v>
      </c>
      <c r="L3" s="31">
        <f>_xll.qlRateHelperLatestDate($E3,Trigger)</f>
        <v>41660</v>
      </c>
    </row>
    <row r="4" spans="1:14" x14ac:dyDescent="0.2">
      <c r="B4" s="50"/>
      <c r="C4" s="29"/>
      <c r="D4" s="28" t="s">
        <v>79</v>
      </c>
      <c r="E4" s="28" t="str">
        <f t="shared" si="0"/>
        <v>EUR_YCONRH_SND</v>
      </c>
      <c r="F4" s="27">
        <f>_xll.qlRateHelperQuoteValue($E4,Trigger)</f>
        <v>1E-3</v>
      </c>
      <c r="G4" s="27"/>
      <c r="H4" s="25" t="b">
        <v>1</v>
      </c>
      <c r="I4" s="25">
        <v>70</v>
      </c>
      <c r="J4" s="25">
        <v>1</v>
      </c>
      <c r="K4" s="24">
        <f>_xll.qlRateHelperEarliestDate($E4,Trigger)</f>
        <v>41660</v>
      </c>
      <c r="L4" s="23">
        <f>_xll.qlRateHelperLatestDate($E4,Trigger)</f>
        <v>41661</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83" t="s">
        <v>61</v>
      </c>
      <c r="E35" s="41" t="str">
        <f t="shared" si="1"/>
        <v>EUR_YCONRH_EONSW</v>
      </c>
      <c r="F35" s="40">
        <f>_xll.qlRateHelperQuoteValue($E35,Trigger)</f>
        <v>1.08E-3</v>
      </c>
      <c r="G35" s="40" t="e">
        <f>_xll.qlSwapRateHelperSpread($E35,Trigger)</f>
        <v>#NUM!</v>
      </c>
      <c r="H35" s="39" t="b">
        <v>1</v>
      </c>
      <c r="I35" s="39">
        <v>50</v>
      </c>
      <c r="J35" s="39">
        <v>1</v>
      </c>
      <c r="K35" s="38">
        <f>_xll.qlRateHelperEarliestDate($E35,Trigger)</f>
        <v>41660</v>
      </c>
      <c r="L35" s="37">
        <f>_xll.qlRateHelperLatestDate($E35,Trigger)</f>
        <v>41667</v>
      </c>
    </row>
    <row r="36" spans="2:12" x14ac:dyDescent="0.2">
      <c r="B36" s="36"/>
      <c r="C36" s="35" t="str">
        <f t="shared" si="2"/>
        <v>EON</v>
      </c>
      <c r="D36" s="184" t="s">
        <v>60</v>
      </c>
      <c r="E36" s="34" t="str">
        <f t="shared" si="1"/>
        <v>EUR_YCONRH_EON2W</v>
      </c>
      <c r="F36" s="33">
        <f>_xll.qlRateHelperQuoteValue($E36,Trigger)</f>
        <v>1.06E-3</v>
      </c>
      <c r="G36" s="33" t="e">
        <f>_xll.qlSwapRateHelperSpread($E36,Trigger)</f>
        <v>#NUM!</v>
      </c>
      <c r="H36" s="26" t="b">
        <v>1</v>
      </c>
      <c r="I36" s="26">
        <v>50</v>
      </c>
      <c r="J36" s="26">
        <v>1</v>
      </c>
      <c r="K36" s="32">
        <f>_xll.qlRateHelperEarliestDate($E36,Trigger)</f>
        <v>41660</v>
      </c>
      <c r="L36" s="31">
        <f>_xll.qlRateHelperLatestDate($E36,Trigger)</f>
        <v>41674</v>
      </c>
    </row>
    <row r="37" spans="2:12" x14ac:dyDescent="0.2">
      <c r="B37" s="36"/>
      <c r="C37" s="35" t="str">
        <f t="shared" si="2"/>
        <v>EON</v>
      </c>
      <c r="D37" s="184" t="s">
        <v>59</v>
      </c>
      <c r="E37" s="34" t="str">
        <f t="shared" si="1"/>
        <v>EUR_YCONRH_EON3W</v>
      </c>
      <c r="F37" s="33">
        <f>_xll.qlRateHelperQuoteValue($E37,Trigger)</f>
        <v>1.06E-3</v>
      </c>
      <c r="G37" s="33" t="e">
        <f>_xll.qlSwapRateHelperSpread($E37,Trigger)</f>
        <v>#NUM!</v>
      </c>
      <c r="H37" s="26" t="b">
        <v>1</v>
      </c>
      <c r="I37" s="26">
        <v>50</v>
      </c>
      <c r="J37" s="26">
        <v>1</v>
      </c>
      <c r="K37" s="32">
        <f>_xll.qlRateHelperEarliestDate($E37,Trigger)</f>
        <v>41660</v>
      </c>
      <c r="L37" s="31">
        <f>_xll.qlRateHelperLatestDate($E37,Trigger)</f>
        <v>41681</v>
      </c>
    </row>
    <row r="38" spans="2:12" x14ac:dyDescent="0.2">
      <c r="B38" s="36"/>
      <c r="C38" s="35" t="str">
        <f t="shared" si="2"/>
        <v>EON</v>
      </c>
      <c r="D38" s="184" t="s">
        <v>58</v>
      </c>
      <c r="E38" s="34" t="str">
        <f t="shared" si="1"/>
        <v>EUR_YCONRH_EON1M</v>
      </c>
      <c r="F38" s="33">
        <f>_xll.qlRateHelperQuoteValue($E38,Trigger)</f>
        <v>1.0600000000000002E-3</v>
      </c>
      <c r="G38" s="33" t="e">
        <f>_xll.qlSwapRateHelperSpread($E38,Trigger)</f>
        <v>#NUM!</v>
      </c>
      <c r="H38" s="26" t="b">
        <v>1</v>
      </c>
      <c r="I38" s="26">
        <v>50</v>
      </c>
      <c r="J38" s="26">
        <v>1</v>
      </c>
      <c r="K38" s="32">
        <f>_xll.qlRateHelperEarliestDate($E38,Trigger)</f>
        <v>41660</v>
      </c>
      <c r="L38" s="31">
        <f>_xll.qlRateHelperLatestDate($E38,Trigger)</f>
        <v>41691</v>
      </c>
    </row>
    <row r="39" spans="2:12" x14ac:dyDescent="0.2">
      <c r="B39" s="36"/>
      <c r="C39" s="35" t="str">
        <f t="shared" si="2"/>
        <v>EON</v>
      </c>
      <c r="D39" s="184" t="s">
        <v>57</v>
      </c>
      <c r="E39" s="34" t="str">
        <f t="shared" si="1"/>
        <v>EUR_YCONRH_EON2M</v>
      </c>
      <c r="F39" s="33">
        <f>_xll.qlRateHelperQuoteValue($E39,Trigger)</f>
        <v>1.1100000000000001E-3</v>
      </c>
      <c r="G39" s="33" t="e">
        <f>_xll.qlSwapRateHelperSpread($E39,Trigger)</f>
        <v>#NUM!</v>
      </c>
      <c r="H39" s="26" t="b">
        <v>1</v>
      </c>
      <c r="I39" s="26">
        <v>50</v>
      </c>
      <c r="J39" s="26">
        <v>1</v>
      </c>
      <c r="K39" s="32">
        <f>_xll.qlRateHelperEarliestDate($E39,Trigger)</f>
        <v>41660</v>
      </c>
      <c r="L39" s="31">
        <f>_xll.qlRateHelperLatestDate($E39,Trigger)</f>
        <v>41719</v>
      </c>
    </row>
    <row r="40" spans="2:12" x14ac:dyDescent="0.2">
      <c r="B40" s="36"/>
      <c r="C40" s="35" t="str">
        <f t="shared" si="2"/>
        <v>EON</v>
      </c>
      <c r="D40" s="184" t="s">
        <v>56</v>
      </c>
      <c r="E40" s="34" t="str">
        <f t="shared" si="1"/>
        <v>EUR_YCONRH_EON3M</v>
      </c>
      <c r="F40" s="33">
        <f>_xll.qlRateHelperQuoteValue($E40,Trigger)</f>
        <v>1.15E-3</v>
      </c>
      <c r="G40" s="33" t="e">
        <f>_xll.qlSwapRateHelperSpread($E40,Trigger)</f>
        <v>#NUM!</v>
      </c>
      <c r="H40" s="26" t="b">
        <v>1</v>
      </c>
      <c r="I40" s="26">
        <v>50</v>
      </c>
      <c r="J40" s="26">
        <v>1</v>
      </c>
      <c r="K40" s="32">
        <f>_xll.qlRateHelperEarliestDate($E40,Trigger)</f>
        <v>41660</v>
      </c>
      <c r="L40" s="31">
        <f>_xll.qlRateHelperLatestDate($E40,Trigger)</f>
        <v>41751</v>
      </c>
    </row>
    <row r="41" spans="2:12" x14ac:dyDescent="0.2">
      <c r="B41" s="36"/>
      <c r="C41" s="35" t="str">
        <f t="shared" si="2"/>
        <v>EON</v>
      </c>
      <c r="D41" s="184" t="s">
        <v>55</v>
      </c>
      <c r="E41" s="34" t="str">
        <f t="shared" si="1"/>
        <v>EUR_YCONRH_EON4M</v>
      </c>
      <c r="F41" s="33">
        <f>_xll.qlRateHelperQuoteValue($E41,Trigger)</f>
        <v>1.17E-3</v>
      </c>
      <c r="G41" s="33" t="e">
        <f>_xll.qlSwapRateHelperSpread($E41,Trigger)</f>
        <v>#NUM!</v>
      </c>
      <c r="H41" s="26" t="b">
        <v>1</v>
      </c>
      <c r="I41" s="26">
        <v>50</v>
      </c>
      <c r="J41" s="26">
        <v>1</v>
      </c>
      <c r="K41" s="32">
        <f>_xll.qlRateHelperEarliestDate($E41,Trigger)</f>
        <v>41660</v>
      </c>
      <c r="L41" s="31">
        <f>_xll.qlRateHelperLatestDate($E41,Trigger)</f>
        <v>41780</v>
      </c>
    </row>
    <row r="42" spans="2:12" x14ac:dyDescent="0.2">
      <c r="B42" s="36"/>
      <c r="C42" s="35" t="str">
        <f t="shared" si="2"/>
        <v>EON</v>
      </c>
      <c r="D42" s="184" t="s">
        <v>54</v>
      </c>
      <c r="E42" s="34" t="str">
        <f t="shared" si="1"/>
        <v>EUR_YCONRH_EON5M</v>
      </c>
      <c r="F42" s="33">
        <f>_xll.qlRateHelperQuoteValue($E42,Trigger)</f>
        <v>1.1899999999999999E-3</v>
      </c>
      <c r="G42" s="33" t="e">
        <f>_xll.qlSwapRateHelperSpread($E42,Trigger)</f>
        <v>#NUM!</v>
      </c>
      <c r="H42" s="26" t="b">
        <v>1</v>
      </c>
      <c r="I42" s="26">
        <v>50</v>
      </c>
      <c r="J42" s="26">
        <v>1</v>
      </c>
      <c r="K42" s="32">
        <f>_xll.qlRateHelperEarliestDate($E42,Trigger)</f>
        <v>41660</v>
      </c>
      <c r="L42" s="31">
        <f>_xll.qlRateHelperLatestDate($E42,Trigger)</f>
        <v>41813</v>
      </c>
    </row>
    <row r="43" spans="2:12" x14ac:dyDescent="0.2">
      <c r="B43" s="36"/>
      <c r="C43" s="35" t="str">
        <f t="shared" si="2"/>
        <v>EON</v>
      </c>
      <c r="D43" s="184" t="s">
        <v>53</v>
      </c>
      <c r="E43" s="34" t="str">
        <f t="shared" si="1"/>
        <v>EUR_YCONRH_EON6M</v>
      </c>
      <c r="F43" s="33">
        <f>_xll.qlRateHelperQuoteValue($E43,Trigger)</f>
        <v>1.24E-3</v>
      </c>
      <c r="G43" s="33" t="e">
        <f>_xll.qlSwapRateHelperSpread($E43,Trigger)</f>
        <v>#NUM!</v>
      </c>
      <c r="H43" s="26" t="b">
        <v>1</v>
      </c>
      <c r="I43" s="26">
        <v>50</v>
      </c>
      <c r="J43" s="26">
        <v>1</v>
      </c>
      <c r="K43" s="32">
        <f>_xll.qlRateHelperEarliestDate($E43,Trigger)</f>
        <v>41660</v>
      </c>
      <c r="L43" s="31">
        <f>_xll.qlRateHelperLatestDate($E43,Trigger)</f>
        <v>41841</v>
      </c>
    </row>
    <row r="44" spans="2:12" x14ac:dyDescent="0.2">
      <c r="B44" s="36"/>
      <c r="C44" s="35" t="str">
        <f t="shared" si="2"/>
        <v>EON</v>
      </c>
      <c r="D44" s="184" t="s">
        <v>52</v>
      </c>
      <c r="E44" s="34" t="str">
        <f t="shared" si="1"/>
        <v>EUR_YCONRH_EON7M</v>
      </c>
      <c r="F44" s="33">
        <f>_xll.qlRateHelperQuoteValue($E44,Trigger)</f>
        <v>1.2800000000000001E-3</v>
      </c>
      <c r="G44" s="33" t="e">
        <f>_xll.qlSwapRateHelperSpread($E44,Trigger)</f>
        <v>#NUM!</v>
      </c>
      <c r="H44" s="26" t="b">
        <v>1</v>
      </c>
      <c r="I44" s="26">
        <v>50</v>
      </c>
      <c r="J44" s="26">
        <v>1</v>
      </c>
      <c r="K44" s="32">
        <f>_xll.qlRateHelperEarliestDate($E44,Trigger)</f>
        <v>41660</v>
      </c>
      <c r="L44" s="31">
        <f>_xll.qlRateHelperLatestDate($E44,Trigger)</f>
        <v>41872</v>
      </c>
    </row>
    <row r="45" spans="2:12" x14ac:dyDescent="0.2">
      <c r="B45" s="36"/>
      <c r="C45" s="35" t="str">
        <f t="shared" si="2"/>
        <v>EON</v>
      </c>
      <c r="D45" s="184" t="s">
        <v>51</v>
      </c>
      <c r="E45" s="34" t="str">
        <f t="shared" si="1"/>
        <v>EUR_YCONRH_EON8M</v>
      </c>
      <c r="F45" s="33">
        <f>_xll.qlRateHelperQuoteValue($E45,Trigger)</f>
        <v>1.33E-3</v>
      </c>
      <c r="G45" s="33" t="e">
        <f>_xll.qlSwapRateHelperSpread($E45,Trigger)</f>
        <v>#NUM!</v>
      </c>
      <c r="H45" s="26" t="b">
        <v>1</v>
      </c>
      <c r="I45" s="26">
        <v>50</v>
      </c>
      <c r="J45" s="26">
        <v>1</v>
      </c>
      <c r="K45" s="32">
        <f>_xll.qlRateHelperEarliestDate($E45,Trigger)</f>
        <v>41660</v>
      </c>
      <c r="L45" s="31">
        <f>_xll.qlRateHelperLatestDate($E45,Trigger)</f>
        <v>41904</v>
      </c>
    </row>
    <row r="46" spans="2:12" x14ac:dyDescent="0.2">
      <c r="B46" s="36"/>
      <c r="C46" s="35" t="str">
        <f t="shared" si="2"/>
        <v>EON</v>
      </c>
      <c r="D46" s="184" t="s">
        <v>50</v>
      </c>
      <c r="E46" s="34" t="str">
        <f t="shared" si="1"/>
        <v>EUR_YCONRH_EON9M</v>
      </c>
      <c r="F46" s="33">
        <f>_xll.qlRateHelperQuoteValue($E46,Trigger)</f>
        <v>1.4100000000000002E-3</v>
      </c>
      <c r="G46" s="33" t="e">
        <f>_xll.qlSwapRateHelperSpread($E46,Trigger)</f>
        <v>#NUM!</v>
      </c>
      <c r="H46" s="26" t="b">
        <v>1</v>
      </c>
      <c r="I46" s="26">
        <v>50</v>
      </c>
      <c r="J46" s="26">
        <v>1</v>
      </c>
      <c r="K46" s="32">
        <f>_xll.qlRateHelperEarliestDate($E46,Trigger)</f>
        <v>41660</v>
      </c>
      <c r="L46" s="31">
        <f>_xll.qlRateHelperLatestDate($E46,Trigger)</f>
        <v>41933</v>
      </c>
    </row>
    <row r="47" spans="2:12" x14ac:dyDescent="0.2">
      <c r="B47" s="36"/>
      <c r="C47" s="35" t="str">
        <f t="shared" si="2"/>
        <v>EON</v>
      </c>
      <c r="D47" s="184" t="s">
        <v>49</v>
      </c>
      <c r="E47" s="34" t="str">
        <f t="shared" si="1"/>
        <v>EUR_YCONRH_EON10M</v>
      </c>
      <c r="F47" s="33">
        <f>_xll.qlRateHelperQuoteValue($E47,Trigger)</f>
        <v>1.47E-3</v>
      </c>
      <c r="G47" s="33" t="e">
        <f>_xll.qlSwapRateHelperSpread($E47,Trigger)</f>
        <v>#NUM!</v>
      </c>
      <c r="H47" s="26" t="b">
        <v>1</v>
      </c>
      <c r="I47" s="26">
        <v>50</v>
      </c>
      <c r="J47" s="26">
        <v>1</v>
      </c>
      <c r="K47" s="32">
        <f>_xll.qlRateHelperEarliestDate($E47,Trigger)</f>
        <v>41660</v>
      </c>
      <c r="L47" s="31">
        <f>_xll.qlRateHelperLatestDate($E47,Trigger)</f>
        <v>41964</v>
      </c>
    </row>
    <row r="48" spans="2:12" x14ac:dyDescent="0.2">
      <c r="B48" s="36"/>
      <c r="C48" s="35" t="str">
        <f t="shared" si="2"/>
        <v>EON</v>
      </c>
      <c r="D48" s="184" t="s">
        <v>48</v>
      </c>
      <c r="E48" s="34" t="str">
        <f t="shared" si="1"/>
        <v>EUR_YCONRH_EON11M</v>
      </c>
      <c r="F48" s="33">
        <f>_xll.qlRateHelperQuoteValue($E48,Trigger)</f>
        <v>1.5499999999999999E-3</v>
      </c>
      <c r="G48" s="33" t="e">
        <f>_xll.qlSwapRateHelperSpread($E48,Trigger)</f>
        <v>#NUM!</v>
      </c>
      <c r="H48" s="26" t="b">
        <v>1</v>
      </c>
      <c r="I48" s="26">
        <v>50</v>
      </c>
      <c r="J48" s="26">
        <v>1</v>
      </c>
      <c r="K48" s="32">
        <f>_xll.qlRateHelperEarliestDate($E48,Trigger)</f>
        <v>41660</v>
      </c>
      <c r="L48" s="31">
        <f>_xll.qlRateHelperLatestDate($E48,Trigger)</f>
        <v>41995</v>
      </c>
    </row>
    <row r="49" spans="2:12" x14ac:dyDescent="0.2">
      <c r="B49" s="36"/>
      <c r="C49" s="35" t="str">
        <f t="shared" si="2"/>
        <v>EON</v>
      </c>
      <c r="D49" s="184" t="s">
        <v>47</v>
      </c>
      <c r="E49" s="34" t="str">
        <f t="shared" si="1"/>
        <v>EUR_YCONRH_EON1Y</v>
      </c>
      <c r="F49" s="33">
        <f>_xll.qlRateHelperQuoteValue($E49,Trigger)</f>
        <v>1.6200000000000001E-3</v>
      </c>
      <c r="G49" s="33" t="e">
        <f>_xll.qlSwapRateHelperSpread($E49,Trigger)</f>
        <v>#NUM!</v>
      </c>
      <c r="H49" s="26" t="b">
        <v>1</v>
      </c>
      <c r="I49" s="26">
        <v>50</v>
      </c>
      <c r="J49" s="26">
        <v>1</v>
      </c>
      <c r="K49" s="32">
        <f>_xll.qlRateHelperEarliestDate($E49,Trigger)</f>
        <v>41660</v>
      </c>
      <c r="L49" s="31">
        <f>_xll.qlRateHelperLatestDate($E49,Trigger)</f>
        <v>42025</v>
      </c>
    </row>
    <row r="50" spans="2:12" x14ac:dyDescent="0.2">
      <c r="B50" s="36" t="str">
        <f t="shared" ref="B50:B81" si="3">SwapFixedFreq</f>
        <v/>
      </c>
      <c r="C50" s="35" t="str">
        <f t="shared" si="2"/>
        <v>EON</v>
      </c>
      <c r="D50" s="184" t="s">
        <v>46</v>
      </c>
      <c r="E50" s="34" t="str">
        <f t="shared" si="1"/>
        <v>EUR_YCONRH_EON15M</v>
      </c>
      <c r="F50" s="33">
        <f>_xll.qlRateHelperQuoteValue($E50,Trigger)</f>
        <v>1.8500000000000001E-3</v>
      </c>
      <c r="G50" s="33" t="e">
        <f>_xll.qlSwapRateHelperSpread($E50,Trigger)</f>
        <v>#NUM!</v>
      </c>
      <c r="H50" s="26" t="b">
        <v>1</v>
      </c>
      <c r="I50" s="26">
        <v>50</v>
      </c>
      <c r="J50" s="26">
        <v>1</v>
      </c>
      <c r="K50" s="32">
        <f>_xll.qlRateHelperEarliestDate($E50,Trigger)</f>
        <v>41660</v>
      </c>
      <c r="L50" s="31">
        <f>_xll.qlRateHelperLatestDate($E50,Trigger)</f>
        <v>42115</v>
      </c>
    </row>
    <row r="51" spans="2:12" x14ac:dyDescent="0.2">
      <c r="B51" s="36" t="str">
        <f t="shared" si="3"/>
        <v/>
      </c>
      <c r="C51" s="35" t="str">
        <f t="shared" si="2"/>
        <v>EON</v>
      </c>
      <c r="D51" s="184" t="s">
        <v>45</v>
      </c>
      <c r="E51" s="34" t="str">
        <f t="shared" si="1"/>
        <v>EUR_YCONRH_EON18M</v>
      </c>
      <c r="F51" s="33">
        <f>_xll.qlRateHelperQuoteValue($E51,Trigger)</f>
        <v>2.0900000000000003E-3</v>
      </c>
      <c r="G51" s="33" t="e">
        <f>_xll.qlSwapRateHelperSpread($E51,Trigger)</f>
        <v>#NUM!</v>
      </c>
      <c r="H51" s="26" t="b">
        <v>1</v>
      </c>
      <c r="I51" s="26">
        <v>50</v>
      </c>
      <c r="J51" s="26">
        <v>1</v>
      </c>
      <c r="K51" s="32">
        <f>_xll.qlRateHelperEarliestDate($E51,Trigger)</f>
        <v>41660</v>
      </c>
      <c r="L51" s="31">
        <f>_xll.qlRateHelperLatestDate($E51,Trigger)</f>
        <v>42206</v>
      </c>
    </row>
    <row r="52" spans="2:12" x14ac:dyDescent="0.2">
      <c r="B52" s="36" t="str">
        <f t="shared" si="3"/>
        <v/>
      </c>
      <c r="C52" s="35" t="str">
        <f t="shared" si="2"/>
        <v>EON</v>
      </c>
      <c r="D52" s="184" t="s">
        <v>44</v>
      </c>
      <c r="E52" s="34" t="str">
        <f t="shared" si="1"/>
        <v>EUR_YCONRH_EON21M</v>
      </c>
      <c r="F52" s="33">
        <f>_xll.qlRateHelperQuoteValue($E52,Trigger)</f>
        <v>2.3499999999999997E-3</v>
      </c>
      <c r="G52" s="33" t="e">
        <f>_xll.qlSwapRateHelperSpread($E52,Trigger)</f>
        <v>#NUM!</v>
      </c>
      <c r="H52" s="26" t="b">
        <v>1</v>
      </c>
      <c r="I52" s="26">
        <v>50</v>
      </c>
      <c r="J52" s="26">
        <v>1</v>
      </c>
      <c r="K52" s="32">
        <f>_xll.qlRateHelperEarliestDate($E52,Trigger)</f>
        <v>41660</v>
      </c>
      <c r="L52" s="31">
        <f>_xll.qlRateHelperLatestDate($E52,Trigger)</f>
        <v>42298</v>
      </c>
    </row>
    <row r="53" spans="2:12" x14ac:dyDescent="0.2">
      <c r="B53" s="36" t="str">
        <f t="shared" si="3"/>
        <v/>
      </c>
      <c r="C53" s="35" t="str">
        <f t="shared" si="2"/>
        <v>EON</v>
      </c>
      <c r="D53" s="184" t="s">
        <v>43</v>
      </c>
      <c r="E53" s="34" t="str">
        <f t="shared" si="1"/>
        <v>EUR_YCONRH_EON2Y</v>
      </c>
      <c r="F53" s="33">
        <f>_xll.qlRateHelperQuoteValue($E53,Trigger)</f>
        <v>2.63E-3</v>
      </c>
      <c r="G53" s="33" t="e">
        <f>_xll.qlSwapRateHelperSpread($E53,Trigger)</f>
        <v>#NUM!</v>
      </c>
      <c r="H53" s="26" t="b">
        <v>1</v>
      </c>
      <c r="I53" s="26">
        <v>50</v>
      </c>
      <c r="J53" s="26">
        <v>1</v>
      </c>
      <c r="K53" s="32">
        <f>_xll.qlRateHelperEarliestDate($E53,Trigger)</f>
        <v>41660</v>
      </c>
      <c r="L53" s="31">
        <f>_xll.qlRateHelperLatestDate($E53,Trigger)</f>
        <v>42390</v>
      </c>
    </row>
    <row r="54" spans="2:12" x14ac:dyDescent="0.2">
      <c r="B54" s="36" t="str">
        <f t="shared" si="3"/>
        <v/>
      </c>
      <c r="C54" s="35" t="str">
        <f t="shared" si="2"/>
        <v>EON</v>
      </c>
      <c r="D54" s="184" t="s">
        <v>42</v>
      </c>
      <c r="E54" s="34" t="str">
        <f t="shared" si="1"/>
        <v>EUR_YCONRH_EON3Y</v>
      </c>
      <c r="F54" s="33">
        <f>_xll.qlRateHelperQuoteValue($E54,Trigger)</f>
        <v>4.15E-3</v>
      </c>
      <c r="G54" s="33" t="e">
        <f>_xll.qlSwapRateHelperSpread($E54,Trigger)</f>
        <v>#NUM!</v>
      </c>
      <c r="H54" s="26" t="b">
        <v>1</v>
      </c>
      <c r="I54" s="26">
        <v>50</v>
      </c>
      <c r="J54" s="26">
        <v>1</v>
      </c>
      <c r="K54" s="32">
        <f>_xll.qlRateHelperEarliestDate($E54,Trigger)</f>
        <v>41660</v>
      </c>
      <c r="L54" s="31">
        <f>_xll.qlRateHelperLatestDate($E54,Trigger)</f>
        <v>42758</v>
      </c>
    </row>
    <row r="55" spans="2:12" x14ac:dyDescent="0.2">
      <c r="B55" s="36" t="str">
        <f t="shared" si="3"/>
        <v/>
      </c>
      <c r="C55" s="35" t="str">
        <f t="shared" si="2"/>
        <v>EON</v>
      </c>
      <c r="D55" s="184" t="s">
        <v>41</v>
      </c>
      <c r="E55" s="34" t="str">
        <f t="shared" si="1"/>
        <v>EUR_YCONRH_EON4Y</v>
      </c>
      <c r="F55" s="33">
        <f>_xll.qlRateHelperQuoteValue($E55,Trigger)</f>
        <v>6.2399999999999999E-3</v>
      </c>
      <c r="G55" s="33" t="e">
        <f>_xll.qlSwapRateHelperSpread($E55,Trigger)</f>
        <v>#NUM!</v>
      </c>
      <c r="H55" s="26" t="b">
        <v>1</v>
      </c>
      <c r="I55" s="26">
        <v>50</v>
      </c>
      <c r="J55" s="26">
        <v>1</v>
      </c>
      <c r="K55" s="32">
        <f>_xll.qlRateHelperEarliestDate($E55,Trigger)</f>
        <v>41660</v>
      </c>
      <c r="L55" s="31">
        <f>_xll.qlRateHelperLatestDate($E55,Trigger)</f>
        <v>43122</v>
      </c>
    </row>
    <row r="56" spans="2:12" x14ac:dyDescent="0.2">
      <c r="B56" s="36" t="str">
        <f t="shared" si="3"/>
        <v/>
      </c>
      <c r="C56" s="35" t="str">
        <f t="shared" si="2"/>
        <v>EON</v>
      </c>
      <c r="D56" s="184" t="s">
        <v>40</v>
      </c>
      <c r="E56" s="34" t="str">
        <f t="shared" si="1"/>
        <v>EUR_YCONRH_EON5Y</v>
      </c>
      <c r="F56" s="33">
        <f>_xll.qlRateHelperQuoteValue($E56,Trigger)</f>
        <v>8.4899999999999993E-3</v>
      </c>
      <c r="G56" s="33" t="e">
        <f>_xll.qlSwapRateHelperSpread($E56,Trigger)</f>
        <v>#NUM!</v>
      </c>
      <c r="H56" s="26" t="b">
        <v>1</v>
      </c>
      <c r="I56" s="26">
        <v>50</v>
      </c>
      <c r="J56" s="26">
        <v>1</v>
      </c>
      <c r="K56" s="32">
        <f>_xll.qlRateHelperEarliestDate($E56,Trigger)</f>
        <v>41660</v>
      </c>
      <c r="L56" s="31">
        <f>_xll.qlRateHelperLatestDate($E56,Trigger)</f>
        <v>43486</v>
      </c>
    </row>
    <row r="57" spans="2:12" x14ac:dyDescent="0.2">
      <c r="B57" s="36" t="str">
        <f t="shared" si="3"/>
        <v/>
      </c>
      <c r="C57" s="35" t="str">
        <f t="shared" si="2"/>
        <v>EON</v>
      </c>
      <c r="D57" s="184" t="s">
        <v>39</v>
      </c>
      <c r="E57" s="34" t="str">
        <f t="shared" si="1"/>
        <v>EUR_YCONRH_EON6Y</v>
      </c>
      <c r="F57" s="33">
        <f>_xll.qlRateHelperQuoteValue($E57,Trigger)</f>
        <v>1.0459999999999999E-2</v>
      </c>
      <c r="G57" s="33" t="e">
        <f>_xll.qlSwapRateHelperSpread($E57,Trigger)</f>
        <v>#NUM!</v>
      </c>
      <c r="H57" s="26" t="b">
        <v>1</v>
      </c>
      <c r="I57" s="26">
        <v>50</v>
      </c>
      <c r="J57" s="26">
        <v>1</v>
      </c>
      <c r="K57" s="32">
        <f>_xll.qlRateHelperEarliestDate($E57,Trigger)</f>
        <v>41660</v>
      </c>
      <c r="L57" s="31">
        <f>_xll.qlRateHelperLatestDate($E57,Trigger)</f>
        <v>43851</v>
      </c>
    </row>
    <row r="58" spans="2:12" x14ac:dyDescent="0.2">
      <c r="B58" s="36" t="str">
        <f t="shared" si="3"/>
        <v/>
      </c>
      <c r="C58" s="35" t="str">
        <f t="shared" si="2"/>
        <v>EON</v>
      </c>
      <c r="D58" s="184" t="s">
        <v>38</v>
      </c>
      <c r="E58" s="34" t="str">
        <f t="shared" si="1"/>
        <v>EUR_YCONRH_EON7Y</v>
      </c>
      <c r="F58" s="33">
        <f>_xll.qlRateHelperQuoteValue($E58,Trigger)</f>
        <v>1.2229999999999998E-2</v>
      </c>
      <c r="G58" s="33" t="e">
        <f>_xll.qlSwapRateHelperSpread($E58,Trigger)</f>
        <v>#NUM!</v>
      </c>
      <c r="H58" s="26" t="b">
        <v>1</v>
      </c>
      <c r="I58" s="26">
        <v>50</v>
      </c>
      <c r="J58" s="26">
        <v>1</v>
      </c>
      <c r="K58" s="32">
        <f>_xll.qlRateHelperEarliestDate($E58,Trigger)</f>
        <v>41660</v>
      </c>
      <c r="L58" s="31">
        <f>_xll.qlRateHelperLatestDate($E58,Trigger)</f>
        <v>44217</v>
      </c>
    </row>
    <row r="59" spans="2:12" x14ac:dyDescent="0.2">
      <c r="B59" s="36" t="str">
        <f t="shared" si="3"/>
        <v/>
      </c>
      <c r="C59" s="35" t="str">
        <f t="shared" si="2"/>
        <v>EON</v>
      </c>
      <c r="D59" s="184" t="s">
        <v>37</v>
      </c>
      <c r="E59" s="34" t="str">
        <f t="shared" si="1"/>
        <v>EUR_YCONRH_EON8Y</v>
      </c>
      <c r="F59" s="33">
        <f>_xll.qlRateHelperQuoteValue($E59,Trigger)</f>
        <v>1.3809999999999999E-2</v>
      </c>
      <c r="G59" s="33" t="e">
        <f>_xll.qlSwapRateHelperSpread($E59,Trigger)</f>
        <v>#NUM!</v>
      </c>
      <c r="H59" s="26" t="b">
        <v>1</v>
      </c>
      <c r="I59" s="26">
        <v>50</v>
      </c>
      <c r="J59" s="26">
        <v>1</v>
      </c>
      <c r="K59" s="32">
        <f>_xll.qlRateHelperEarliestDate($E59,Trigger)</f>
        <v>41660</v>
      </c>
      <c r="L59" s="31">
        <f>_xll.qlRateHelperLatestDate($E59,Trigger)</f>
        <v>44582</v>
      </c>
    </row>
    <row r="60" spans="2:12" x14ac:dyDescent="0.2">
      <c r="B60" s="36" t="str">
        <f t="shared" si="3"/>
        <v/>
      </c>
      <c r="C60" s="35" t="str">
        <f t="shared" si="2"/>
        <v>EON</v>
      </c>
      <c r="D60" s="184" t="s">
        <v>36</v>
      </c>
      <c r="E60" s="34" t="str">
        <f t="shared" si="1"/>
        <v>EUR_YCONRH_EON9Y</v>
      </c>
      <c r="F60" s="33">
        <f>_xll.qlRateHelperQuoteValue($E60,Trigger)</f>
        <v>1.529E-2</v>
      </c>
      <c r="G60" s="33" t="e">
        <f>_xll.qlSwapRateHelperSpread($E60,Trigger)</f>
        <v>#NUM!</v>
      </c>
      <c r="H60" s="26" t="b">
        <v>1</v>
      </c>
      <c r="I60" s="26">
        <v>50</v>
      </c>
      <c r="J60" s="26">
        <v>1</v>
      </c>
      <c r="K60" s="32">
        <f>_xll.qlRateHelperEarliestDate($E60,Trigger)</f>
        <v>41660</v>
      </c>
      <c r="L60" s="31">
        <f>_xll.qlRateHelperLatestDate($E60,Trigger)</f>
        <v>44949</v>
      </c>
    </row>
    <row r="61" spans="2:12" x14ac:dyDescent="0.2">
      <c r="B61" s="36" t="str">
        <f t="shared" si="3"/>
        <v/>
      </c>
      <c r="C61" s="35" t="str">
        <f t="shared" si="2"/>
        <v>EON</v>
      </c>
      <c r="D61" s="184" t="s">
        <v>35</v>
      </c>
      <c r="E61" s="34" t="str">
        <f t="shared" si="1"/>
        <v>EUR_YCONRH_EON10Y</v>
      </c>
      <c r="F61" s="33">
        <f>_xll.qlRateHelperQuoteValue($E61,Trigger)</f>
        <v>1.6640000000000002E-2</v>
      </c>
      <c r="G61" s="33" t="e">
        <f>_xll.qlSwapRateHelperSpread($E61,Trigger)</f>
        <v>#NUM!</v>
      </c>
      <c r="H61" s="26" t="b">
        <v>1</v>
      </c>
      <c r="I61" s="26">
        <v>50</v>
      </c>
      <c r="J61" s="26">
        <v>1</v>
      </c>
      <c r="K61" s="32">
        <f>_xll.qlRateHelperEarliestDate($E61,Trigger)</f>
        <v>41660</v>
      </c>
      <c r="L61" s="31">
        <f>_xll.qlRateHelperLatestDate($E61,Trigger)</f>
        <v>45313</v>
      </c>
    </row>
    <row r="62" spans="2:12" x14ac:dyDescent="0.2">
      <c r="B62" s="36" t="str">
        <f t="shared" si="3"/>
        <v/>
      </c>
      <c r="C62" s="35" t="str">
        <f t="shared" si="2"/>
        <v>EON</v>
      </c>
      <c r="D62" s="184" t="s">
        <v>34</v>
      </c>
      <c r="E62" s="34" t="str">
        <f t="shared" si="1"/>
        <v>EUR_YCONRH_EON11Y</v>
      </c>
      <c r="F62" s="33">
        <f>_xll.qlRateHelperQuoteValue($E62,Trigger)</f>
        <v>1.7819999999999999E-2</v>
      </c>
      <c r="G62" s="33" t="e">
        <f>_xll.qlSwapRateHelperSpread($E62,Trigger)</f>
        <v>#NUM!</v>
      </c>
      <c r="H62" s="26" t="b">
        <f t="shared" ref="H62:H93" si="4">IF(ISERROR(F62),FALSE,IF(L62&lt;=$N$16,TRUE,IF(L62&gt;$N$17,TRUE,IF(L61&lt;$N$16,TRUE,FALSE))))</f>
        <v>1</v>
      </c>
      <c r="I62" s="26">
        <v>50</v>
      </c>
      <c r="J62" s="26">
        <v>1</v>
      </c>
      <c r="K62" s="32">
        <f>_xll.qlRateHelperEarliestDate($E62,Trigger)</f>
        <v>41660</v>
      </c>
      <c r="L62" s="31">
        <f>_xll.qlRateHelperLatestDate($E62,Trigger)</f>
        <v>45678</v>
      </c>
    </row>
    <row r="63" spans="2:12" x14ac:dyDescent="0.2">
      <c r="B63" s="36" t="str">
        <f t="shared" si="3"/>
        <v/>
      </c>
      <c r="C63" s="35" t="str">
        <f t="shared" si="2"/>
        <v>EON</v>
      </c>
      <c r="D63" s="184" t="s">
        <v>33</v>
      </c>
      <c r="E63" s="34" t="str">
        <f t="shared" si="1"/>
        <v>EUR_YCONRH_EON12Y</v>
      </c>
      <c r="F63" s="33">
        <f>_xll.qlRateHelperQuoteValue($E63,Trigger)</f>
        <v>1.8839999999999999E-2</v>
      </c>
      <c r="G63" s="33" t="e">
        <f>_xll.qlSwapRateHelperSpread($E63,Trigger)</f>
        <v>#NUM!</v>
      </c>
      <c r="H63" s="26" t="b">
        <f t="shared" si="4"/>
        <v>1</v>
      </c>
      <c r="I63" s="26">
        <v>50</v>
      </c>
      <c r="J63" s="26">
        <v>1</v>
      </c>
      <c r="K63" s="32">
        <f>_xll.qlRateHelperEarliestDate($E63,Trigger)</f>
        <v>41660</v>
      </c>
      <c r="L63" s="31">
        <f>_xll.qlRateHelperLatestDate($E63,Trigger)</f>
        <v>46043</v>
      </c>
    </row>
    <row r="64" spans="2:12" x14ac:dyDescent="0.2">
      <c r="B64" s="36" t="str">
        <f t="shared" si="3"/>
        <v/>
      </c>
      <c r="C64" s="35" t="str">
        <f t="shared" si="2"/>
        <v>EON</v>
      </c>
      <c r="D64" s="184"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84"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84" t="s">
        <v>30</v>
      </c>
      <c r="E66" s="34" t="str">
        <f t="shared" ref="E66:E97" si="5">RateHelperPrefix&amp;"_"&amp;$B66&amp;$C66&amp;$D66</f>
        <v>EUR_YCONRH_EON15Y</v>
      </c>
      <c r="F66" s="33">
        <f>_xll.qlRateHelperQuoteValue($E66,Trigger)</f>
        <v>2.1049999999999999E-2</v>
      </c>
      <c r="G66" s="33" t="e">
        <f>_xll.qlSwapRateHelperSpread($E66,Trigger)</f>
        <v>#NUM!</v>
      </c>
      <c r="H66" s="26" t="b">
        <f t="shared" si="4"/>
        <v>1</v>
      </c>
      <c r="I66" s="26">
        <v>50</v>
      </c>
      <c r="J66" s="26">
        <v>1</v>
      </c>
      <c r="K66" s="32">
        <f>_xll.qlRateHelperEarliestDate($E66,Trigger)</f>
        <v>41660</v>
      </c>
      <c r="L66" s="31">
        <f>_xll.qlRateHelperLatestDate($E66,Trigger)</f>
        <v>47140</v>
      </c>
    </row>
    <row r="67" spans="2:12" x14ac:dyDescent="0.2">
      <c r="B67" s="36" t="str">
        <f t="shared" si="3"/>
        <v/>
      </c>
      <c r="C67" s="35" t="str">
        <f t="shared" ref="C67:C85" si="6">IborType</f>
        <v>EON</v>
      </c>
      <c r="D67" s="184"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84"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84"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84"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84" t="s">
        <v>25</v>
      </c>
      <c r="E71" s="34" t="str">
        <f t="shared" si="5"/>
        <v>EUR_YCONRH_EON20Y</v>
      </c>
      <c r="F71" s="33">
        <f>_xll.qlRateHelperQuoteValue($E71,Trigger)</f>
        <v>2.2450000000000001E-2</v>
      </c>
      <c r="G71" s="33" t="e">
        <f>_xll.qlSwapRateHelperSpread($E71,Trigger)</f>
        <v>#NUM!</v>
      </c>
      <c r="H71" s="26" t="b">
        <f t="shared" si="4"/>
        <v>1</v>
      </c>
      <c r="I71" s="26">
        <v>50</v>
      </c>
      <c r="J71" s="26">
        <v>1</v>
      </c>
      <c r="K71" s="32">
        <f>_xll.qlRateHelperEarliestDate($E71,Trigger)</f>
        <v>41660</v>
      </c>
      <c r="L71" s="31">
        <f>_xll.qlRateHelperLatestDate($E71,Trigger)</f>
        <v>48967</v>
      </c>
    </row>
    <row r="72" spans="2:12" x14ac:dyDescent="0.2">
      <c r="B72" s="36" t="str">
        <f t="shared" si="3"/>
        <v/>
      </c>
      <c r="C72" s="35" t="str">
        <f t="shared" si="6"/>
        <v>EON</v>
      </c>
      <c r="D72" s="184"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84"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84"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84"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84" t="s">
        <v>20</v>
      </c>
      <c r="E76" s="34" t="str">
        <f t="shared" si="5"/>
        <v>EUR_YCONRH_EON25Y</v>
      </c>
      <c r="F76" s="33">
        <f>_xll.qlRateHelperQuoteValue($E76,Trigger)</f>
        <v>2.2809999999999997E-2</v>
      </c>
      <c r="G76" s="33" t="e">
        <f>_xll.qlSwapRateHelperSpread($E76,Trigger)</f>
        <v>#NUM!</v>
      </c>
      <c r="H76" s="26" t="b">
        <f t="shared" si="4"/>
        <v>1</v>
      </c>
      <c r="I76" s="26">
        <v>50</v>
      </c>
      <c r="J76" s="26">
        <v>1</v>
      </c>
      <c r="K76" s="32">
        <f>_xll.qlRateHelperEarliestDate($E76,Trigger)</f>
        <v>41660</v>
      </c>
      <c r="L76" s="31">
        <f>_xll.qlRateHelperLatestDate($E76,Trigger)</f>
        <v>50791</v>
      </c>
    </row>
    <row r="77" spans="2:12" x14ac:dyDescent="0.2">
      <c r="B77" s="36" t="str">
        <f t="shared" si="3"/>
        <v/>
      </c>
      <c r="C77" s="35" t="str">
        <f t="shared" si="6"/>
        <v>EON</v>
      </c>
      <c r="D77" s="184"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84"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84"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84"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84" t="s">
        <v>15</v>
      </c>
      <c r="E81" s="34" t="str">
        <f t="shared" si="5"/>
        <v>EUR_YCONRH_EON30Y</v>
      </c>
      <c r="F81" s="33">
        <f>_xll.qlRateHelperQuoteValue($E81,Trigger)</f>
        <v>2.2889999999999997E-2</v>
      </c>
      <c r="G81" s="33" t="e">
        <f>_xll.qlSwapRateHelperSpread($E81,Trigger)</f>
        <v>#NUM!</v>
      </c>
      <c r="H81" s="26" t="b">
        <f t="shared" si="4"/>
        <v>1</v>
      </c>
      <c r="I81" s="26">
        <v>50</v>
      </c>
      <c r="J81" s="26">
        <v>1</v>
      </c>
      <c r="K81" s="32">
        <f>_xll.qlRateHelperEarliestDate($E81,Trigger)</f>
        <v>41660</v>
      </c>
      <c r="L81" s="31">
        <f>_xll.qlRateHelperLatestDate($E81,Trigger)</f>
        <v>52617</v>
      </c>
    </row>
    <row r="82" spans="2:12" x14ac:dyDescent="0.2">
      <c r="B82" s="36" t="str">
        <f t="shared" ref="B82:B113" si="7">SwapFixedFreq</f>
        <v/>
      </c>
      <c r="C82" s="35" t="str">
        <f t="shared" si="6"/>
        <v>EON</v>
      </c>
      <c r="D82" s="184"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84" t="s">
        <v>13</v>
      </c>
      <c r="E83" s="34" t="str">
        <f t="shared" si="5"/>
        <v>EUR_YCONRH_EON40Y</v>
      </c>
      <c r="F83" s="33" t="e">
        <f>_xll.qlRateHelperQuoteValue($E83,Trigger)</f>
        <v>#NUM!</v>
      </c>
      <c r="G83" s="33" t="e">
        <f>_xll.qlSwapRateHelperSpread($E83,Trigger)</f>
        <v>#NUM!</v>
      </c>
      <c r="H83" s="26" t="b">
        <f t="shared" si="4"/>
        <v>0</v>
      </c>
      <c r="I83" s="26">
        <v>50</v>
      </c>
      <c r="J83" s="26">
        <v>1</v>
      </c>
      <c r="K83" s="32" t="e">
        <f>_xll.qlRateHelperEarliestDate($E83,Trigger)</f>
        <v>#NUM!</v>
      </c>
      <c r="L83" s="31" t="e">
        <f>_xll.qlRateHelperLatestDate($E83,Trigger)</f>
        <v>#NUM!</v>
      </c>
    </row>
    <row r="84" spans="2:12" x14ac:dyDescent="0.2">
      <c r="B84" s="36" t="str">
        <f t="shared" si="7"/>
        <v/>
      </c>
      <c r="C84" s="35" t="str">
        <f t="shared" si="6"/>
        <v>EON</v>
      </c>
      <c r="D84" s="184" t="s">
        <v>12</v>
      </c>
      <c r="E84" s="34" t="str">
        <f t="shared" si="5"/>
        <v>EUR_YCONRH_EON50Y</v>
      </c>
      <c r="F84" s="33" t="e">
        <f>_xll.qlRateHelperQuoteValue($E84,Trigger)</f>
        <v>#NUM!</v>
      </c>
      <c r="G84" s="33" t="e">
        <f>_xll.qlSwapRateHelperSpread($E84,Trigger)</f>
        <v>#NUM!</v>
      </c>
      <c r="H84" s="26" t="b">
        <f t="shared" si="4"/>
        <v>0</v>
      </c>
      <c r="I84" s="26">
        <v>50</v>
      </c>
      <c r="J84" s="26">
        <v>1</v>
      </c>
      <c r="K84" s="32" t="e">
        <f>_xll.qlRateHelperEarliestDate($E84,Trigger)</f>
        <v>#NUM!</v>
      </c>
      <c r="L84" s="31" t="e">
        <f>_xll.qlRateHelperLatestDate($E84,Trigger)</f>
        <v>#NUM!</v>
      </c>
    </row>
    <row r="85" spans="2:12" x14ac:dyDescent="0.2">
      <c r="B85" s="30" t="str">
        <f t="shared" si="7"/>
        <v/>
      </c>
      <c r="C85" s="29" t="str">
        <f t="shared" si="6"/>
        <v>EON</v>
      </c>
      <c r="D85" s="185" t="s">
        <v>11</v>
      </c>
      <c r="E85" s="28" t="str">
        <f t="shared" si="5"/>
        <v>EUR_YCONRH_EON60Y</v>
      </c>
      <c r="F85" s="27" t="e">
        <f>_xll.qlRateHelperQuoteValue($E85,Trigger)</f>
        <v>#NUM!</v>
      </c>
      <c r="G85" s="27" t="e">
        <f>_xll.qlSwapRateHelperSpread($E85,Trigger)</f>
        <v>#NUM!</v>
      </c>
      <c r="H85" s="25" t="b">
        <f t="shared" si="4"/>
        <v>0</v>
      </c>
      <c r="I85" s="25">
        <v>50</v>
      </c>
      <c r="J85" s="25">
        <v>1</v>
      </c>
      <c r="K85" s="24" t="e">
        <f>_xll.qlRateHelperEarliestDate($E85,Trigger)</f>
        <v>#NUM!</v>
      </c>
      <c r="L85" s="23" t="e">
        <f>_xll.qlRateHelperLatestDate($E85,Trigger)</f>
        <v>#NUM!</v>
      </c>
    </row>
    <row r="86" spans="2:12" x14ac:dyDescent="0.2">
      <c r="B86" s="36" t="str">
        <f t="shared" si="7"/>
        <v/>
      </c>
      <c r="C86" s="35" t="str">
        <f t="shared" ref="C86:C122" si="8">IborType&amp;"BASIS"</f>
        <v>EONBASIS</v>
      </c>
      <c r="D86" s="183"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84"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84"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84"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84"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84"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84"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84"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84"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84"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84"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84"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84"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84"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84"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84"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84"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84"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84"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84"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84"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84"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84"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84"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84"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84"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84"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84"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84"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84"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84"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84"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84"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84"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84"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84"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85"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sqref="A1:B1"/>
    </sheetView>
  </sheetViews>
  <sheetFormatPr defaultRowHeight="11.25" x14ac:dyDescent="0.2"/>
  <cols>
    <col min="1" max="1" width="36.85546875" style="1" bestFit="1" customWidth="1"/>
    <col min="2" max="2" width="9" style="1" bestFit="1" customWidth="1"/>
    <col min="3" max="3" width="16.42578125" style="1" bestFit="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1" width="18.28515625" style="1" bestFit="1" customWidth="1"/>
    <col min="12" max="16384" width="9.140625" style="1"/>
  </cols>
  <sheetData>
    <row r="1" spans="1:14" ht="12" thickBot="1" x14ac:dyDescent="0.25">
      <c r="A1" s="195" t="s">
        <v>10</v>
      </c>
      <c r="B1" s="196"/>
      <c r="D1" s="22" t="s">
        <v>9</v>
      </c>
      <c r="E1" s="21" t="s">
        <v>8</v>
      </c>
      <c r="F1" s="21"/>
      <c r="G1" s="21" t="s">
        <v>7</v>
      </c>
      <c r="H1" s="20" t="s">
        <v>6</v>
      </c>
      <c r="I1" s="3">
        <f t="array" ref="I1:I126">_xll.qlPiecewiseYieldCurveData(YieldCurve)</f>
        <v>1</v>
      </c>
      <c r="L1" s="93"/>
      <c r="N1" s="95"/>
    </row>
    <row r="2" spans="1:14" x14ac:dyDescent="0.2">
      <c r="A2" s="19" t="s">
        <v>5</v>
      </c>
      <c r="B2" s="18">
        <v>8</v>
      </c>
      <c r="C2" s="92" t="s">
        <v>117</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1E-3</v>
      </c>
      <c r="F2" s="10" t="str">
        <f>IF(ISERROR(_xll.qlSwapRateHelperSpread($D2)),IF(ISERROR(_xll.qlFuturesRateHelperConvexityAdjustment($D2)),"--",_xll.qlFuturesRateHelperConvexityAdjustment($D2)),_xll.qlSwapRateHelperSpread($D2))</f>
        <v>--</v>
      </c>
      <c r="G2" s="9">
        <f>_xll.qlRateHelperEarliestDate($D2)</f>
        <v>41656</v>
      </c>
      <c r="H2" s="8">
        <f>_xll.qlRateHelperLatestDate($D2)</f>
        <v>41659</v>
      </c>
      <c r="I2" s="3">
        <v>0.99999166673611051</v>
      </c>
      <c r="K2" s="1" t="s">
        <v>117</v>
      </c>
      <c r="L2" s="93">
        <v>3.5000000000000001E-3</v>
      </c>
      <c r="N2" s="95"/>
    </row>
    <row r="3" spans="1:14" x14ac:dyDescent="0.2">
      <c r="A3" s="15" t="s">
        <v>4</v>
      </c>
      <c r="B3" s="17">
        <v>1</v>
      </c>
      <c r="C3" s="92" t="s">
        <v>118</v>
      </c>
      <c r="D3" s="11" t="str">
        <v>EUR_YCONRH_TND</v>
      </c>
      <c r="E3" s="10">
        <f>_xll.qlRateHelperRate($D3)</f>
        <v>1E-3</v>
      </c>
      <c r="F3" s="10" t="str">
        <f>IF(ISERROR(_xll.qlSwapRateHelperSpread($D3)),IF(ISERROR(_xll.qlFuturesRateHelperConvexityAdjustment($D3)),"--",_xll.qlFuturesRateHelperConvexityAdjustment($D3)),_xll.qlSwapRateHelperSpread($D3))</f>
        <v>--</v>
      </c>
      <c r="G3" s="9">
        <f>_xll.qlRateHelperEarliestDate($D3)</f>
        <v>41659</v>
      </c>
      <c r="H3" s="8">
        <f>_xll.qlRateHelperLatestDate($D3)</f>
        <v>41660</v>
      </c>
      <c r="I3" s="3">
        <v>0.99998888898921767</v>
      </c>
      <c r="K3" s="1" t="s">
        <v>118</v>
      </c>
      <c r="L3" s="93">
        <v>3.5000000000000001E-3</v>
      </c>
      <c r="N3" s="95"/>
    </row>
    <row r="4" spans="1:14" x14ac:dyDescent="0.2">
      <c r="A4" s="15" t="s">
        <v>3</v>
      </c>
      <c r="B4" s="17">
        <v>2</v>
      </c>
      <c r="C4" s="92" t="s">
        <v>119</v>
      </c>
      <c r="D4" s="11" t="str">
        <v>EUR_YCONRH_SND</v>
      </c>
      <c r="E4" s="10">
        <f>_xll.qlRateHelperRate($D4)</f>
        <v>1E-3</v>
      </c>
      <c r="F4" s="10" t="str">
        <f>IF(ISERROR(_xll.qlSwapRateHelperSpread($D4)),IF(ISERROR(_xll.qlFuturesRateHelperConvexityAdjustment($D4)),"--",_xll.qlFuturesRateHelperConvexityAdjustment($D4)),_xll.qlSwapRateHelperSpread($D4))</f>
        <v>--</v>
      </c>
      <c r="G4" s="9">
        <f>_xll.qlRateHelperEarliestDate($D4)</f>
        <v>41660</v>
      </c>
      <c r="H4" s="8">
        <f>_xll.qlRateHelperLatestDate($D4)</f>
        <v>41661</v>
      </c>
      <c r="I4" s="3">
        <v>0.99998611125003567</v>
      </c>
      <c r="K4" s="1" t="s">
        <v>119</v>
      </c>
      <c r="L4" s="93">
        <v>2.5000000000000001E-3</v>
      </c>
      <c r="N4" s="95"/>
    </row>
    <row r="5" spans="1:14" x14ac:dyDescent="0.2">
      <c r="A5" s="15" t="s">
        <v>2</v>
      </c>
      <c r="B5" s="16" t="s">
        <v>1</v>
      </c>
      <c r="C5" s="92" t="s">
        <v>120</v>
      </c>
      <c r="D5" s="11" t="str">
        <v>EUR_YCONRH_EONSW</v>
      </c>
      <c r="E5" s="10">
        <f>_xll.qlRateHelperRate($D5)</f>
        <v>1.08E-3</v>
      </c>
      <c r="F5" s="10" t="str">
        <f>IF(ISERROR(_xll.qlSwapRateHelperSpread($D5)),IF(ISERROR(_xll.qlFuturesRateHelperConvexityAdjustment($D5)),"--",_xll.qlFuturesRateHelperConvexityAdjustment($D5)),_xll.qlSwapRateHelperSpread($D5))</f>
        <v>--</v>
      </c>
      <c r="G5" s="9">
        <f>_xll.qlRateHelperEarliestDate($D5)</f>
        <v>41660</v>
      </c>
      <c r="H5" s="8">
        <f>_xll.qlRateHelperLatestDate($D5)</f>
        <v>41667</v>
      </c>
      <c r="I5" s="3">
        <v>0.99996788966353423</v>
      </c>
      <c r="K5" s="1" t="s">
        <v>120</v>
      </c>
      <c r="L5" s="93">
        <v>1.99E-3</v>
      </c>
      <c r="N5" s="95"/>
    </row>
    <row r="6" spans="1:14" x14ac:dyDescent="0.2">
      <c r="A6" s="15" t="s">
        <v>0</v>
      </c>
      <c r="B6" s="14" t="str">
        <f>_xll.ohRangeRetrieveError(Selected!D2)</f>
        <v/>
      </c>
      <c r="C6" s="92" t="s">
        <v>121</v>
      </c>
      <c r="D6" s="11" t="str">
        <v>EUR_YCONRH_EON2W</v>
      </c>
      <c r="E6" s="10">
        <f>_xll.qlRateHelperRate($D6)</f>
        <v>1.06E-3</v>
      </c>
      <c r="F6" s="10" t="str">
        <f>IF(ISERROR(_xll.qlSwapRateHelperSpread($D6)),IF(ISERROR(_xll.qlFuturesRateHelperConvexityAdjustment($D6)),"--",_xll.qlFuturesRateHelperConvexityAdjustment($D6)),_xll.qlSwapRateHelperSpread($D6))</f>
        <v>--</v>
      </c>
      <c r="G6" s="9">
        <f>_xll.qlRateHelperEarliestDate($D6)</f>
        <v>41660</v>
      </c>
      <c r="H6" s="8">
        <f>_xll.qlRateHelperLatestDate($D6)</f>
        <v>41674</v>
      </c>
      <c r="I6" s="3">
        <v>0.99994766892419962</v>
      </c>
      <c r="K6" s="1" t="s">
        <v>121</v>
      </c>
      <c r="L6" s="93">
        <v>2.0999999999999999E-3</v>
      </c>
      <c r="N6" s="95"/>
    </row>
    <row r="7" spans="1:14" ht="12" thickBot="1" x14ac:dyDescent="0.25">
      <c r="A7" s="13" t="str">
        <f>_xll.ohGroup(RateHelperPrefix&amp;"_RateHelpersSelected",_xll.ohPack(Selected!D2:D126),TRUE,,ObjectOverwrite)</f>
        <v>EUR_YCONRH_RateHelpersSelected#0000</v>
      </c>
      <c r="B7" s="12" t="str">
        <f>_xll.ohRangeRetrieveError(RateHelpersSelected)</f>
        <v/>
      </c>
      <c r="C7" s="92" t="s">
        <v>122</v>
      </c>
      <c r="D7" s="11" t="str">
        <v>EUR_YCONRH_EON3W</v>
      </c>
      <c r="E7" s="10">
        <f>_xll.qlRateHelperRate($D7)</f>
        <v>1.06E-3</v>
      </c>
      <c r="F7" s="10" t="str">
        <f>IF(ISERROR(_xll.qlSwapRateHelperSpread($D7)),IF(ISERROR(_xll.qlFuturesRateHelperConvexityAdjustment($D7)),"--",_xll.qlFuturesRateHelperConvexityAdjustment($D7)),_xll.qlSwapRateHelperSpread($D7))</f>
        <v>--</v>
      </c>
      <c r="G7" s="9">
        <f>_xll.qlRateHelperEarliestDate($D7)</f>
        <v>41660</v>
      </c>
      <c r="H7" s="8">
        <f>_xll.qlRateHelperLatestDate($D7)</f>
        <v>41681</v>
      </c>
      <c r="I7" s="3">
        <v>0.99992706016599742</v>
      </c>
      <c r="K7" s="1" t="s">
        <v>122</v>
      </c>
      <c r="L7" s="93">
        <v>2.0400000000000001E-3</v>
      </c>
      <c r="N7" s="95"/>
    </row>
    <row r="8" spans="1:14" x14ac:dyDescent="0.2">
      <c r="C8" s="92" t="s">
        <v>123</v>
      </c>
      <c r="D8" s="11" t="str">
        <v>EUR_YCONRH_EON1M</v>
      </c>
      <c r="E8" s="10">
        <f>_xll.qlRateHelperRate($D8)</f>
        <v>1.0600000000000002E-3</v>
      </c>
      <c r="F8" s="10" t="str">
        <f>IF(ISERROR(_xll.qlSwapRateHelperSpread($D8)),IF(ISERROR(_xll.qlFuturesRateHelperConvexityAdjustment($D8)),"--",_xll.qlFuturesRateHelperConvexityAdjustment($D8)),_xll.qlSwapRateHelperSpread($D8))</f>
        <v>--</v>
      </c>
      <c r="G8" s="9">
        <f>_xll.qlRateHelperEarliestDate($D8)</f>
        <v>41660</v>
      </c>
      <c r="H8" s="8">
        <f>_xll.qlRateHelperLatestDate($D8)</f>
        <v>41691</v>
      </c>
      <c r="I8" s="3">
        <v>0.99989762055640796</v>
      </c>
      <c r="K8" s="1" t="s">
        <v>123</v>
      </c>
      <c r="L8" s="93">
        <v>1.9599999999999999E-3</v>
      </c>
      <c r="N8" s="95"/>
    </row>
    <row r="9" spans="1:14" x14ac:dyDescent="0.2">
      <c r="C9" s="92" t="s">
        <v>124</v>
      </c>
      <c r="D9" s="11" t="str">
        <v>EUR_YCONRH_EON2M</v>
      </c>
      <c r="E9" s="10">
        <f>_xll.qlRateHelperRate($D9)</f>
        <v>1.1100000000000001E-3</v>
      </c>
      <c r="F9" s="10" t="str">
        <f>IF(ISERROR(_xll.qlSwapRateHelperSpread($D9)),IF(ISERROR(_xll.qlFuturesRateHelperConvexityAdjustment($D9)),"--",_xll.qlFuturesRateHelperConvexityAdjustment($D9)),_xll.qlSwapRateHelperSpread($D9))</f>
        <v>--</v>
      </c>
      <c r="G9" s="9">
        <f>_xll.qlRateHelperEarliestDate($D9)</f>
        <v>41660</v>
      </c>
      <c r="H9" s="8">
        <f>_xll.qlRateHelperLatestDate($D9)</f>
        <v>41719</v>
      </c>
      <c r="I9" s="3">
        <v>0.99980700743120288</v>
      </c>
      <c r="K9" s="1" t="s">
        <v>124</v>
      </c>
      <c r="L9" s="93">
        <v>1.9300000000000001E-3</v>
      </c>
      <c r="N9" s="95"/>
    </row>
    <row r="10" spans="1:14" x14ac:dyDescent="0.2">
      <c r="C10" s="92" t="s">
        <v>125</v>
      </c>
      <c r="D10" s="11" t="str">
        <v>EUR_YCONRH_EON3M</v>
      </c>
      <c r="E10" s="10">
        <f>_xll.qlRateHelperRate($D10)</f>
        <v>1.15E-3</v>
      </c>
      <c r="F10" s="10" t="str">
        <f>IF(ISERROR(_xll.qlSwapRateHelperSpread($D10)),IF(ISERROR(_xll.qlFuturesRateHelperConvexityAdjustment($D10)),"--",_xll.qlFuturesRateHelperConvexityAdjustment($D10)),_xll.qlSwapRateHelperSpread($D10))</f>
        <v>--</v>
      </c>
      <c r="G10" s="9">
        <f>_xll.qlRateHelperEarliestDate($D10)</f>
        <v>41660</v>
      </c>
      <c r="H10" s="8">
        <f>_xll.qlRateHelperLatestDate($D10)</f>
        <v>41751</v>
      </c>
      <c r="I10" s="3">
        <v>0.99969828225244617</v>
      </c>
      <c r="K10" s="1" t="s">
        <v>125</v>
      </c>
      <c r="L10" s="93">
        <v>1.9E-3</v>
      </c>
      <c r="N10" s="95"/>
    </row>
    <row r="11" spans="1:14" x14ac:dyDescent="0.2">
      <c r="C11" s="92" t="s">
        <v>126</v>
      </c>
      <c r="D11" s="11" t="str">
        <v>EUR_YCONRH_EON4M</v>
      </c>
      <c r="E11" s="10">
        <f>_xll.qlRateHelperRate($D11)</f>
        <v>1.17E-3</v>
      </c>
      <c r="F11" s="10" t="str">
        <f>IF(ISERROR(_xll.qlSwapRateHelperSpread($D11)),IF(ISERROR(_xll.qlFuturesRateHelperConvexityAdjustment($D11)),"--",_xll.qlFuturesRateHelperConvexityAdjustment($D11)),_xll.qlSwapRateHelperSpread($D11))</f>
        <v>--</v>
      </c>
      <c r="G11" s="9">
        <f>_xll.qlRateHelperEarliestDate($D11)</f>
        <v>41660</v>
      </c>
      <c r="H11" s="8">
        <f>_xll.qlRateHelperLatestDate($D11)</f>
        <v>41780</v>
      </c>
      <c r="I11" s="3">
        <v>0.9995990453617295</v>
      </c>
      <c r="K11" s="1" t="s">
        <v>126</v>
      </c>
      <c r="L11" s="93">
        <v>1.8400000000000001E-3</v>
      </c>
      <c r="N11" s="95"/>
    </row>
    <row r="12" spans="1:14" x14ac:dyDescent="0.2">
      <c r="C12" s="92" t="s">
        <v>127</v>
      </c>
      <c r="D12" s="11" t="str">
        <v>EUR_YCONRH_EON5M</v>
      </c>
      <c r="E12" s="10">
        <f>_xll.qlRateHelperRate($D12)</f>
        <v>1.1899999999999999E-3</v>
      </c>
      <c r="F12" s="10" t="str">
        <f>IF(ISERROR(_xll.qlSwapRateHelperSpread($D12)),IF(ISERROR(_xll.qlFuturesRateHelperConvexityAdjustment($D12)),"--",_xll.qlFuturesRateHelperConvexityAdjustment($D12)),_xll.qlSwapRateHelperSpread($D12))</f>
        <v>--</v>
      </c>
      <c r="G12" s="9">
        <f>_xll.qlRateHelperEarliestDate($D12)</f>
        <v>41660</v>
      </c>
      <c r="H12" s="8">
        <f>_xll.qlRateHelperLatestDate($D12)</f>
        <v>41813</v>
      </c>
      <c r="I12" s="3">
        <v>0.99948340025953641</v>
      </c>
      <c r="K12" s="1" t="s">
        <v>127</v>
      </c>
      <c r="L12" s="93">
        <v>1.7899999999999999E-3</v>
      </c>
      <c r="N12" s="95"/>
    </row>
    <row r="13" spans="1:14" x14ac:dyDescent="0.2">
      <c r="C13" s="92" t="s">
        <v>128</v>
      </c>
      <c r="D13" s="11" t="str">
        <v>EUR_YCONRH_EON6M</v>
      </c>
      <c r="E13" s="10">
        <f>_xll.qlRateHelperRate($D13)</f>
        <v>1.24E-3</v>
      </c>
      <c r="F13" s="10" t="str">
        <f>IF(ISERROR(_xll.qlSwapRateHelperSpread($D13)),IF(ISERROR(_xll.qlFuturesRateHelperConvexityAdjustment($D13)),"--",_xll.qlFuturesRateHelperConvexityAdjustment($D13)),_xll.qlSwapRateHelperSpread($D13))</f>
        <v>--</v>
      </c>
      <c r="G13" s="9">
        <f>_xll.qlRateHelperEarliestDate($D13)</f>
        <v>41660</v>
      </c>
      <c r="H13" s="8">
        <f>_xll.qlRateHelperLatestDate($D13)</f>
        <v>41841</v>
      </c>
      <c r="I13" s="3">
        <v>0.99936583990835925</v>
      </c>
      <c r="K13" s="1" t="s">
        <v>128</v>
      </c>
      <c r="L13" s="93">
        <v>1.75E-3</v>
      </c>
      <c r="N13" s="95"/>
    </row>
    <row r="14" spans="1:14" x14ac:dyDescent="0.2">
      <c r="C14" s="92" t="s">
        <v>129</v>
      </c>
      <c r="D14" s="11" t="str">
        <v>EUR_YCONRH_EON7M</v>
      </c>
      <c r="E14" s="10">
        <f>_xll.qlRateHelperRate($D14)</f>
        <v>1.2800000000000001E-3</v>
      </c>
      <c r="F14" s="10" t="str">
        <f>IF(ISERROR(_xll.qlSwapRateHelperSpread($D14)),IF(ISERROR(_xll.qlFuturesRateHelperConvexityAdjustment($D14)),"--",_xll.qlFuturesRateHelperConvexityAdjustment($D14)),_xll.qlSwapRateHelperSpread($D14))</f>
        <v>--</v>
      </c>
      <c r="G14" s="9">
        <f>_xll.qlRateHelperEarliestDate($D14)</f>
        <v>41660</v>
      </c>
      <c r="H14" s="8">
        <f>_xll.qlRateHelperLatestDate($D14)</f>
        <v>41872</v>
      </c>
      <c r="I14" s="3">
        <v>0.99923568733334334</v>
      </c>
      <c r="K14" s="1" t="s">
        <v>129</v>
      </c>
      <c r="L14" s="93">
        <v>1.72E-3</v>
      </c>
      <c r="N14" s="95"/>
    </row>
    <row r="15" spans="1:14" x14ac:dyDescent="0.2">
      <c r="C15" s="92" t="s">
        <v>130</v>
      </c>
      <c r="D15" s="11" t="str">
        <v>EUR_YCONRH_EON8M</v>
      </c>
      <c r="E15" s="10">
        <f>_xll.qlRateHelperRate($D15)</f>
        <v>1.33E-3</v>
      </c>
      <c r="F15" s="10" t="str">
        <f>IF(ISERROR(_xll.qlSwapRateHelperSpread($D15)),IF(ISERROR(_xll.qlFuturesRateHelperConvexityAdjustment($D15)),"--",_xll.qlFuturesRateHelperConvexityAdjustment($D15)),_xll.qlSwapRateHelperSpread($D15))</f>
        <v>--</v>
      </c>
      <c r="G15" s="9">
        <f>_xll.qlRateHelperEarliestDate($D15)</f>
        <v>41660</v>
      </c>
      <c r="H15" s="8">
        <f>_xll.qlRateHelperLatestDate($D15)</f>
        <v>41904</v>
      </c>
      <c r="I15" s="3">
        <v>0.99908826642194193</v>
      </c>
      <c r="K15" s="1" t="s">
        <v>130</v>
      </c>
      <c r="L15" s="93">
        <v>1.6900000000000001E-3</v>
      </c>
      <c r="N15" s="95"/>
    </row>
    <row r="16" spans="1:14" x14ac:dyDescent="0.2">
      <c r="C16" s="92" t="s">
        <v>131</v>
      </c>
      <c r="D16" s="11" t="str">
        <v>EUR_YCONRH_EON9M</v>
      </c>
      <c r="E16" s="10">
        <f>_xll.qlRateHelperRate($D16)</f>
        <v>1.4100000000000002E-3</v>
      </c>
      <c r="F16" s="10" t="str">
        <f>IF(ISERROR(_xll.qlSwapRateHelperSpread($D16)),IF(ISERROR(_xll.qlFuturesRateHelperConvexityAdjustment($D16)),"--",_xll.qlFuturesRateHelperConvexityAdjustment($D16)),_xll.qlSwapRateHelperSpread($D16))</f>
        <v>--</v>
      </c>
      <c r="G16" s="9">
        <f>_xll.qlRateHelperEarliestDate($D16)</f>
        <v>41660</v>
      </c>
      <c r="H16" s="8">
        <f>_xll.qlRateHelperLatestDate($D16)</f>
        <v>41933</v>
      </c>
      <c r="I16" s="3">
        <v>0.99892079293137592</v>
      </c>
      <c r="K16" s="1" t="s">
        <v>131</v>
      </c>
      <c r="L16" s="93">
        <v>1.66E-3</v>
      </c>
      <c r="N16" s="95"/>
    </row>
    <row r="17" spans="3:14" x14ac:dyDescent="0.2">
      <c r="C17" s="92" t="s">
        <v>132</v>
      </c>
      <c r="D17" s="11" t="str">
        <v>EUR_YCONRH_EON10M</v>
      </c>
      <c r="E17" s="10">
        <f>_xll.qlRateHelperRate($D17)</f>
        <v>1.47E-3</v>
      </c>
      <c r="F17" s="10" t="str">
        <f>IF(ISERROR(_xll.qlSwapRateHelperSpread($D17)),IF(ISERROR(_xll.qlFuturesRateHelperConvexityAdjustment($D17)),"--",_xll.qlFuturesRateHelperConvexityAdjustment($D17)),_xll.qlSwapRateHelperSpread($D17))</f>
        <v>--</v>
      </c>
      <c r="G17" s="9">
        <f>_xll.qlRateHelperEarliestDate($D17)</f>
        <v>41660</v>
      </c>
      <c r="H17" s="8">
        <f>_xll.qlRateHelperLatestDate($D17)</f>
        <v>41964</v>
      </c>
      <c r="I17" s="3">
        <v>0.99874910842928744</v>
      </c>
      <c r="K17" s="1" t="s">
        <v>132</v>
      </c>
      <c r="L17" s="93">
        <v>1.64E-3</v>
      </c>
      <c r="N17" s="95"/>
    </row>
    <row r="18" spans="3:14" x14ac:dyDescent="0.2">
      <c r="C18" s="92" t="s">
        <v>133</v>
      </c>
      <c r="D18" s="11" t="str">
        <v>EUR_YCONRH_EON11M</v>
      </c>
      <c r="E18" s="10">
        <f>_xll.qlRateHelperRate($D18)</f>
        <v>1.5499999999999999E-3</v>
      </c>
      <c r="F18" s="10" t="str">
        <f>IF(ISERROR(_xll.qlSwapRateHelperSpread($D18)),IF(ISERROR(_xll.qlFuturesRateHelperConvexityAdjustment($D18)),"--",_xll.qlFuturesRateHelperConvexityAdjustment($D18)),_xll.qlSwapRateHelperSpread($D18))</f>
        <v>--</v>
      </c>
      <c r="G18" s="9">
        <f>_xll.qlRateHelperEarliestDate($D18)</f>
        <v>41660</v>
      </c>
      <c r="H18" s="8">
        <f>_xll.qlRateHelperLatestDate($D18)</f>
        <v>41995</v>
      </c>
      <c r="I18" s="3">
        <v>0.99854862129031519</v>
      </c>
      <c r="K18" s="1" t="s">
        <v>133</v>
      </c>
      <c r="L18" s="93">
        <v>1.6199999999999999E-3</v>
      </c>
      <c r="N18" s="95"/>
    </row>
    <row r="19" spans="3:14" x14ac:dyDescent="0.2">
      <c r="C19" s="92" t="s">
        <v>134</v>
      </c>
      <c r="D19" s="11" t="str">
        <v>EUR_YCONRH_EON1Y</v>
      </c>
      <c r="E19" s="10">
        <f>_xll.qlRateHelperRate($D19)</f>
        <v>1.6200000000000001E-3</v>
      </c>
      <c r="F19" s="10" t="str">
        <f>IF(ISERROR(_xll.qlSwapRateHelperSpread($D19)),IF(ISERROR(_xll.qlFuturesRateHelperConvexityAdjustment($D19)),"--",_xll.qlFuturesRateHelperConvexityAdjustment($D19)),_xll.qlSwapRateHelperSpread($D19))</f>
        <v>--</v>
      </c>
      <c r="G19" s="9">
        <f>_xll.qlRateHelperEarliestDate($D19)</f>
        <v>41660</v>
      </c>
      <c r="H19" s="8">
        <f>_xll.qlRateHelperLatestDate($D19)</f>
        <v>42025</v>
      </c>
      <c r="I19" s="3">
        <v>0.99834910059149629</v>
      </c>
      <c r="K19" s="1" t="s">
        <v>134</v>
      </c>
      <c r="L19" s="93">
        <v>1.6100000000000001E-3</v>
      </c>
      <c r="N19" s="95"/>
    </row>
    <row r="20" spans="3:14" x14ac:dyDescent="0.2">
      <c r="C20" s="92" t="s">
        <v>135</v>
      </c>
      <c r="D20" s="11" t="str">
        <v>EUR_YCONRH_EON15M</v>
      </c>
      <c r="E20" s="10">
        <f>_xll.qlRateHelperRate($D20)</f>
        <v>1.8500000000000001E-3</v>
      </c>
      <c r="F20" s="10" t="str">
        <f>IF(ISERROR(_xll.qlSwapRateHelperSpread($D20)),IF(ISERROR(_xll.qlFuturesRateHelperConvexityAdjustment($D20)),"--",_xll.qlFuturesRateHelperConvexityAdjustment($D20)),_xll.qlSwapRateHelperSpread($D20))</f>
        <v>--</v>
      </c>
      <c r="G20" s="9">
        <f>_xll.qlRateHelperEarliestDate($D20)</f>
        <v>41660</v>
      </c>
      <c r="H20" s="8">
        <f>_xll.qlRateHelperLatestDate($D20)</f>
        <v>42115</v>
      </c>
      <c r="I20" s="3">
        <v>0.99765487574758882</v>
      </c>
      <c r="K20" s="1" t="s">
        <v>135</v>
      </c>
      <c r="L20" s="93">
        <v>1.6100000000000001E-3</v>
      </c>
      <c r="N20" s="95"/>
    </row>
    <row r="21" spans="3:14" x14ac:dyDescent="0.2">
      <c r="C21" s="92" t="s">
        <v>136</v>
      </c>
      <c r="D21" s="11" t="str">
        <v>EUR_YCONRH_EON18M</v>
      </c>
      <c r="E21" s="10">
        <f>_xll.qlRateHelperRate($D21)</f>
        <v>2.0900000000000003E-3</v>
      </c>
      <c r="F21" s="10" t="str">
        <f>IF(ISERROR(_xll.qlSwapRateHelperSpread($D21)),IF(ISERROR(_xll.qlFuturesRateHelperConvexityAdjustment($D21)),"--",_xll.qlFuturesRateHelperConvexityAdjustment($D21)),_xll.qlSwapRateHelperSpread($D21))</f>
        <v>--</v>
      </c>
      <c r="G21" s="9">
        <f>_xll.qlRateHelperEarliestDate($D21)</f>
        <v>41660</v>
      </c>
      <c r="H21" s="8">
        <f>_xll.qlRateHelperLatestDate($D21)</f>
        <v>42206</v>
      </c>
      <c r="I21" s="3">
        <v>0.99682588933071647</v>
      </c>
      <c r="K21" s="1" t="s">
        <v>136</v>
      </c>
      <c r="L21" s="93">
        <v>1.66E-3</v>
      </c>
      <c r="N21" s="95"/>
    </row>
    <row r="22" spans="3:14" x14ac:dyDescent="0.2">
      <c r="C22" s="92" t="s">
        <v>137</v>
      </c>
      <c r="D22" s="11" t="str">
        <v>EUR_YCONRH_EON21M</v>
      </c>
      <c r="E22" s="10">
        <f>_xll.qlRateHelperRate($D22)</f>
        <v>2.3499999999999997E-3</v>
      </c>
      <c r="F22" s="10" t="str">
        <f>IF(ISERROR(_xll.qlSwapRateHelperSpread($D22)),IF(ISERROR(_xll.qlFuturesRateHelperConvexityAdjustment($D22)),"--",_xll.qlFuturesRateHelperConvexityAdjustment($D22)),_xll.qlSwapRateHelperSpread($D22))</f>
        <v>--</v>
      </c>
      <c r="G22" s="9">
        <f>_xll.qlRateHelperEarliestDate($D22)</f>
        <v>41660</v>
      </c>
      <c r="H22" s="8">
        <f>_xll.qlRateHelperLatestDate($D22)</f>
        <v>42298</v>
      </c>
      <c r="I22" s="3">
        <v>0.99583552171149303</v>
      </c>
      <c r="K22" s="1" t="s">
        <v>137</v>
      </c>
      <c r="L22" s="93">
        <v>1.7700000000000001E-3</v>
      </c>
      <c r="N22" s="95"/>
    </row>
    <row r="23" spans="3:14" x14ac:dyDescent="0.2">
      <c r="C23" s="92" t="s">
        <v>138</v>
      </c>
      <c r="D23" s="11" t="str">
        <v>EUR_YCONRH_EON2Y</v>
      </c>
      <c r="E23" s="10">
        <f>_xll.qlRateHelperRate($D23)</f>
        <v>2.63E-3</v>
      </c>
      <c r="F23" s="10" t="str">
        <f>IF(ISERROR(_xll.qlSwapRateHelperSpread($D23)),IF(ISERROR(_xll.qlFuturesRateHelperConvexityAdjustment($D23)),"--",_xll.qlFuturesRateHelperConvexityAdjustment($D23)),_xll.qlSwapRateHelperSpread($D23))</f>
        <v>--</v>
      </c>
      <c r="G23" s="9">
        <f>_xll.qlRateHelperEarliestDate($D23)</f>
        <v>41660</v>
      </c>
      <c r="H23" s="8">
        <f>_xll.qlRateHelperLatestDate($D23)</f>
        <v>42390</v>
      </c>
      <c r="I23" s="3">
        <v>0.994674436366217</v>
      </c>
      <c r="K23" s="1" t="s">
        <v>138</v>
      </c>
      <c r="L23" s="93">
        <v>1.9499999999999999E-3</v>
      </c>
      <c r="N23" s="95"/>
    </row>
    <row r="24" spans="3:14" x14ac:dyDescent="0.2">
      <c r="C24" s="92" t="s">
        <v>139</v>
      </c>
      <c r="D24" s="11" t="str">
        <v>EUR_YCONRH_EON3Y</v>
      </c>
      <c r="E24" s="10">
        <f>_xll.qlRateHelperRate($D24)</f>
        <v>4.15E-3</v>
      </c>
      <c r="F24" s="10" t="str">
        <f>IF(ISERROR(_xll.qlSwapRateHelperSpread($D24)),IF(ISERROR(_xll.qlFuturesRateHelperConvexityAdjustment($D24)),"--",_xll.qlFuturesRateHelperConvexityAdjustment($D24)),_xll.qlSwapRateHelperSpread($D24))</f>
        <v>--</v>
      </c>
      <c r="G24" s="9">
        <f>_xll.qlRateHelperEarliestDate($D24)</f>
        <v>41660</v>
      </c>
      <c r="H24" s="8">
        <f>_xll.qlRateHelperLatestDate($D24)</f>
        <v>42758</v>
      </c>
      <c r="I24" s="3">
        <v>0.98741413546065604</v>
      </c>
      <c r="K24" s="1" t="s">
        <v>139</v>
      </c>
      <c r="L24" s="93">
        <v>3.32E-3</v>
      </c>
      <c r="N24" s="95"/>
    </row>
    <row r="25" spans="3:14" x14ac:dyDescent="0.2">
      <c r="C25" s="92" t="s">
        <v>140</v>
      </c>
      <c r="D25" s="11" t="str">
        <v>EUR_YCONRH_EON4Y</v>
      </c>
      <c r="E25" s="10">
        <f>_xll.qlRateHelperRate($D25)</f>
        <v>6.2399999999999999E-3</v>
      </c>
      <c r="F25" s="10" t="str">
        <f>IF(ISERROR(_xll.qlSwapRateHelperSpread($D25)),IF(ISERROR(_xll.qlFuturesRateHelperConvexityAdjustment($D25)),"--",_xll.qlFuturesRateHelperConvexityAdjustment($D25)),_xll.qlSwapRateHelperSpread($D25))</f>
        <v>--</v>
      </c>
      <c r="G25" s="9">
        <f>_xll.qlRateHelperEarliestDate($D25)</f>
        <v>41660</v>
      </c>
      <c r="H25" s="8">
        <f>_xll.qlRateHelperLatestDate($D25)</f>
        <v>43122</v>
      </c>
      <c r="I25" s="3">
        <v>0.97493014849642678</v>
      </c>
      <c r="K25" s="1" t="s">
        <v>140</v>
      </c>
      <c r="L25" s="93">
        <v>5.3899999999999998E-3</v>
      </c>
      <c r="N25" s="95"/>
    </row>
    <row r="26" spans="3:14" x14ac:dyDescent="0.2">
      <c r="C26" s="92" t="s">
        <v>141</v>
      </c>
      <c r="D26" s="11" t="str">
        <v>EUR_YCONRH_EON5Y</v>
      </c>
      <c r="E26" s="10">
        <f>_xll.qlRateHelperRate($D26)</f>
        <v>8.4899999999999993E-3</v>
      </c>
      <c r="F26" s="10" t="str">
        <f>IF(ISERROR(_xll.qlSwapRateHelperSpread($D26)),IF(ISERROR(_xll.qlFuturesRateHelperConvexityAdjustment($D26)),"--",_xll.qlFuturesRateHelperConvexityAdjustment($D26)),_xll.qlSwapRateHelperSpread($D26))</f>
        <v>--</v>
      </c>
      <c r="G26" s="9">
        <f>_xll.qlRateHelperEarliestDate($D26)</f>
        <v>41660</v>
      </c>
      <c r="H26" s="8">
        <f>_xll.qlRateHelperLatestDate($D26)</f>
        <v>43486</v>
      </c>
      <c r="I26" s="3">
        <v>0.95767355592477621</v>
      </c>
      <c r="K26" s="1" t="s">
        <v>141</v>
      </c>
      <c r="L26" s="93">
        <v>7.5900000000000004E-3</v>
      </c>
      <c r="N26" s="95"/>
    </row>
    <row r="27" spans="3:14" x14ac:dyDescent="0.2">
      <c r="C27" s="92" t="s">
        <v>142</v>
      </c>
      <c r="D27" s="11" t="str">
        <v>EUR_YCONRH_EON6Y</v>
      </c>
      <c r="E27" s="10">
        <f>_xll.qlRateHelperRate($D27)</f>
        <v>1.0459999999999999E-2</v>
      </c>
      <c r="F27" s="10" t="str">
        <f>IF(ISERROR(_xll.qlSwapRateHelperSpread($D27)),IF(ISERROR(_xll.qlFuturesRateHelperConvexityAdjustment($D27)),"--",_xll.qlFuturesRateHelperConvexityAdjustment($D27)),_xll.qlSwapRateHelperSpread($D27))</f>
        <v>--</v>
      </c>
      <c r="G27" s="9">
        <f>_xll.qlRateHelperEarliestDate($D27)</f>
        <v>41660</v>
      </c>
      <c r="H27" s="8">
        <f>_xll.qlRateHelperLatestDate($D27)</f>
        <v>43851</v>
      </c>
      <c r="I27" s="3">
        <v>0.93790802855675892</v>
      </c>
      <c r="K27" s="1" t="s">
        <v>142</v>
      </c>
      <c r="L27" s="93">
        <v>9.75E-3</v>
      </c>
      <c r="N27" s="95"/>
    </row>
    <row r="28" spans="3:14" x14ac:dyDescent="0.2">
      <c r="C28" s="92" t="s">
        <v>143</v>
      </c>
      <c r="D28" s="11" t="str">
        <v>EUR_YCONRH_EON7Y</v>
      </c>
      <c r="E28" s="10">
        <f>_xll.qlRateHelperRate($D28)</f>
        <v>1.2229999999999998E-2</v>
      </c>
      <c r="F28" s="10" t="str">
        <f>IF(ISERROR(_xll.qlSwapRateHelperSpread($D28)),IF(ISERROR(_xll.qlFuturesRateHelperConvexityAdjustment($D28)),"--",_xll.qlFuturesRateHelperConvexityAdjustment($D28)),_xll.qlSwapRateHelperSpread($D28))</f>
        <v>--</v>
      </c>
      <c r="G28" s="9">
        <f>_xll.qlRateHelperEarliestDate($D28)</f>
        <v>41660</v>
      </c>
      <c r="H28" s="8">
        <f>_xll.qlRateHelperLatestDate($D28)</f>
        <v>44217</v>
      </c>
      <c r="I28" s="3">
        <v>0.91601339203174947</v>
      </c>
      <c r="K28" s="1" t="s">
        <v>143</v>
      </c>
      <c r="L28" s="93">
        <v>1.1780000000000001E-2</v>
      </c>
      <c r="N28" s="95"/>
    </row>
    <row r="29" spans="3:14" x14ac:dyDescent="0.2">
      <c r="C29" s="92" t="s">
        <v>144</v>
      </c>
      <c r="D29" s="11" t="str">
        <v>EUR_YCONRH_EON8Y</v>
      </c>
      <c r="E29" s="10">
        <f>_xll.qlRateHelperRate($D29)</f>
        <v>1.3809999999999999E-2</v>
      </c>
      <c r="F29" s="10" t="str">
        <f>IF(ISERROR(_xll.qlSwapRateHelperSpread($D29)),IF(ISERROR(_xll.qlFuturesRateHelperConvexityAdjustment($D29)),"--",_xll.qlFuturesRateHelperConvexityAdjustment($D29)),_xll.qlSwapRateHelperSpread($D29))</f>
        <v>--</v>
      </c>
      <c r="G29" s="9">
        <f>_xll.qlRateHelperEarliestDate($D29)</f>
        <v>41660</v>
      </c>
      <c r="H29" s="8">
        <f>_xll.qlRateHelperLatestDate($D29)</f>
        <v>44582</v>
      </c>
      <c r="I29" s="3">
        <v>0.89266562383078296</v>
      </c>
      <c r="K29" s="1" t="s">
        <v>144</v>
      </c>
      <c r="L29" s="93">
        <v>1.3639999999999999E-2</v>
      </c>
      <c r="N29" s="95"/>
    </row>
    <row r="30" spans="3:14" x14ac:dyDescent="0.2">
      <c r="C30" s="92" t="s">
        <v>145</v>
      </c>
      <c r="D30" s="11" t="str">
        <v>EUR_YCONRH_EON9Y</v>
      </c>
      <c r="E30" s="10">
        <f>_xll.qlRateHelperRate($D30)</f>
        <v>1.529E-2</v>
      </c>
      <c r="F30" s="10" t="str">
        <f>IF(ISERROR(_xll.qlSwapRateHelperSpread($D30)),IF(ISERROR(_xll.qlFuturesRateHelperConvexityAdjustment($D30)),"--",_xll.qlFuturesRateHelperConvexityAdjustment($D30)),_xll.qlSwapRateHelperSpread($D30))</f>
        <v>--</v>
      </c>
      <c r="G30" s="9">
        <f>_xll.qlRateHelperEarliestDate($D30)</f>
        <v>41660</v>
      </c>
      <c r="H30" s="8">
        <f>_xll.qlRateHelperLatestDate($D30)</f>
        <v>44949</v>
      </c>
      <c r="I30" s="3">
        <v>0.86763976099111229</v>
      </c>
      <c r="K30" s="1" t="s">
        <v>145</v>
      </c>
      <c r="L30" s="93">
        <v>1.5310000000000001E-2</v>
      </c>
      <c r="N30" s="95"/>
    </row>
    <row r="31" spans="3:14" x14ac:dyDescent="0.2">
      <c r="C31" s="92" t="s">
        <v>146</v>
      </c>
      <c r="D31" s="11" t="str">
        <v>EUR_YCONRH_EON10Y</v>
      </c>
      <c r="E31" s="10">
        <f>_xll.qlRateHelperRate($D31)</f>
        <v>1.6640000000000002E-2</v>
      </c>
      <c r="F31" s="10" t="str">
        <f>IF(ISERROR(_xll.qlSwapRateHelperSpread($D31)),IF(ISERROR(_xll.qlFuturesRateHelperConvexityAdjustment($D31)),"--",_xll.qlFuturesRateHelperConvexityAdjustment($D31)),_xll.qlSwapRateHelperSpread($D31))</f>
        <v>--</v>
      </c>
      <c r="G31" s="9">
        <f>_xll.qlRateHelperEarliestDate($D31)</f>
        <v>41660</v>
      </c>
      <c r="H31" s="8">
        <f>_xll.qlRateHelperLatestDate($D31)</f>
        <v>45313</v>
      </c>
      <c r="I31" s="3">
        <v>0.84179121550459013</v>
      </c>
      <c r="K31" s="1" t="s">
        <v>146</v>
      </c>
      <c r="L31" s="93">
        <v>1.6799999999999999E-2</v>
      </c>
      <c r="N31" s="95"/>
    </row>
    <row r="32" spans="3:14" x14ac:dyDescent="0.2">
      <c r="C32" s="92" t="s">
        <v>147</v>
      </c>
      <c r="D32" s="11" t="str">
        <v>EUR_YCONRH_EON11Y</v>
      </c>
      <c r="E32" s="10">
        <f>_xll.qlRateHelperRate($D32)</f>
        <v>1.7819999999999999E-2</v>
      </c>
      <c r="F32" s="10" t="str">
        <f>IF(ISERROR(_xll.qlSwapRateHelperSpread($D32)),IF(ISERROR(_xll.qlFuturesRateHelperConvexityAdjustment($D32)),"--",_xll.qlFuturesRateHelperConvexityAdjustment($D32)),_xll.qlSwapRateHelperSpread($D32))</f>
        <v>--</v>
      </c>
      <c r="G32" s="9">
        <f>_xll.qlRateHelperEarliestDate($D32)</f>
        <v>41660</v>
      </c>
      <c r="H32" s="8">
        <f>_xll.qlRateHelperLatestDate($D32)</f>
        <v>45678</v>
      </c>
      <c r="I32" s="3">
        <v>0.81583281154782383</v>
      </c>
      <c r="K32" s="1" t="s">
        <v>147</v>
      </c>
      <c r="L32" s="93">
        <v>1.8100000000000002E-2</v>
      </c>
      <c r="N32" s="95"/>
    </row>
    <row r="33" spans="3:14" x14ac:dyDescent="0.2">
      <c r="C33" s="92" t="s">
        <v>148</v>
      </c>
      <c r="D33" s="11" t="str">
        <v>EUR_YCONRH_EON12Y</v>
      </c>
      <c r="E33" s="10">
        <f>_xll.qlRateHelperRate($D33)</f>
        <v>1.8839999999999999E-2</v>
      </c>
      <c r="F33" s="10" t="str">
        <f>IF(ISERROR(_xll.qlSwapRateHelperSpread($D33)),IF(ISERROR(_xll.qlFuturesRateHelperConvexityAdjustment($D33)),"--",_xll.qlFuturesRateHelperConvexityAdjustment($D33)),_xll.qlSwapRateHelperSpread($D33))</f>
        <v>--</v>
      </c>
      <c r="G33" s="9">
        <f>_xll.qlRateHelperEarliestDate($D33)</f>
        <v>41660</v>
      </c>
      <c r="H33" s="8">
        <f>_xll.qlRateHelperLatestDate($D33)</f>
        <v>46043</v>
      </c>
      <c r="I33" s="3">
        <v>0.79019779638299315</v>
      </c>
      <c r="K33" s="1" t="s">
        <v>148</v>
      </c>
      <c r="L33" s="93">
        <v>1.925E-2</v>
      </c>
      <c r="N33" s="95"/>
    </row>
    <row r="34" spans="3:14" x14ac:dyDescent="0.2">
      <c r="C34" s="92" t="s">
        <v>149</v>
      </c>
      <c r="D34" s="11" t="str">
        <v>EUR_YCONRH_EON15Y</v>
      </c>
      <c r="E34" s="10">
        <f>_xll.qlRateHelperRate($D34)</f>
        <v>2.1049999999999999E-2</v>
      </c>
      <c r="F34" s="10" t="str">
        <f>IF(ISERROR(_xll.qlSwapRateHelperSpread($D34)),IF(ISERROR(_xll.qlFuturesRateHelperConvexityAdjustment($D34)),"--",_xll.qlFuturesRateHelperConvexityAdjustment($D34)),_xll.qlSwapRateHelperSpread($D34))</f>
        <v>--</v>
      </c>
      <c r="G34" s="9">
        <f>_xll.qlRateHelperEarliestDate($D34)</f>
        <v>41660</v>
      </c>
      <c r="H34" s="8">
        <f>_xll.qlRateHelperLatestDate($D34)</f>
        <v>47140</v>
      </c>
      <c r="I34" s="3">
        <v>0.71802133716517558</v>
      </c>
      <c r="K34" s="1" t="s">
        <v>149</v>
      </c>
      <c r="L34" s="93">
        <v>2.179E-2</v>
      </c>
      <c r="N34" s="95"/>
    </row>
    <row r="35" spans="3:14" x14ac:dyDescent="0.2">
      <c r="C35" s="92" t="s">
        <v>150</v>
      </c>
      <c r="D35" s="11" t="str">
        <v>EUR_YCONRH_EON20Y</v>
      </c>
      <c r="E35" s="10">
        <f>_xll.qlRateHelperRate($D35)</f>
        <v>2.2450000000000001E-2</v>
      </c>
      <c r="F35" s="10" t="str">
        <f>IF(ISERROR(_xll.qlSwapRateHelperSpread($D35)),IF(ISERROR(_xll.qlFuturesRateHelperConvexityAdjustment($D35)),"--",_xll.qlFuturesRateHelperConvexityAdjustment($D35)),_xll.qlSwapRateHelperSpread($D35))</f>
        <v>--</v>
      </c>
      <c r="G35" s="9">
        <f>_xll.qlRateHelperEarliestDate($D35)</f>
        <v>41660</v>
      </c>
      <c r="H35" s="8">
        <f>_xll.qlRateHelperLatestDate($D35)</f>
        <v>48967</v>
      </c>
      <c r="I35" s="3">
        <v>0.62400815900005169</v>
      </c>
      <c r="K35" s="1" t="s">
        <v>150</v>
      </c>
      <c r="L35" s="93">
        <v>2.367E-2</v>
      </c>
      <c r="N35" s="95"/>
    </row>
    <row r="36" spans="3:14" x14ac:dyDescent="0.2">
      <c r="C36" s="92" t="s">
        <v>151</v>
      </c>
      <c r="D36" s="11" t="str">
        <v>EUR_YCONRH_EON25Y</v>
      </c>
      <c r="E36" s="10">
        <f>_xll.qlRateHelperRate($D36)</f>
        <v>2.2809999999999997E-2</v>
      </c>
      <c r="F36" s="10" t="str">
        <f>IF(ISERROR(_xll.qlSwapRateHelperSpread($D36)),IF(ISERROR(_xll.qlFuturesRateHelperConvexityAdjustment($D36)),"--",_xll.qlFuturesRateHelperConvexityAdjustment($D36)),_xll.qlSwapRateHelperSpread($D36))</f>
        <v>--</v>
      </c>
      <c r="G36" s="9">
        <f>_xll.qlRateHelperEarliestDate($D36)</f>
        <v>41660</v>
      </c>
      <c r="H36" s="8">
        <f>_xll.qlRateHelperLatestDate($D36)</f>
        <v>50791</v>
      </c>
      <c r="I36" s="3">
        <v>0.55100795740196762</v>
      </c>
      <c r="K36" s="1" t="s">
        <v>151</v>
      </c>
      <c r="L36" s="93">
        <v>2.4309999999999998E-2</v>
      </c>
      <c r="N36" s="95"/>
    </row>
    <row r="37" spans="3:14" x14ac:dyDescent="0.2">
      <c r="C37" s="92" t="s">
        <v>152</v>
      </c>
      <c r="D37" s="11" t="str">
        <v>EUR_YCONRH_EON30Y</v>
      </c>
      <c r="E37" s="10">
        <f>_xll.qlRateHelperRate($D37)</f>
        <v>2.2889999999999997E-2</v>
      </c>
      <c r="F37" s="10" t="str">
        <f>IF(ISERROR(_xll.qlSwapRateHelperSpread($D37)),IF(ISERROR(_xll.qlFuturesRateHelperConvexityAdjustment($D37)),"--",_xll.qlFuturesRateHelperConvexityAdjustment($D37)),_xll.qlSwapRateHelperSpread($D37))</f>
        <v>--</v>
      </c>
      <c r="G37" s="9">
        <f>_xll.qlRateHelperEarliestDate($D37)</f>
        <v>41660</v>
      </c>
      <c r="H37" s="8">
        <f>_xll.qlRateHelperLatestDate($D37)</f>
        <v>52617</v>
      </c>
      <c r="I37" s="3">
        <v>0.48979097977701558</v>
      </c>
      <c r="K37" s="1" t="s">
        <v>152</v>
      </c>
      <c r="L37" s="93">
        <v>2.4479999999999998E-2</v>
      </c>
      <c r="N37" s="95"/>
    </row>
    <row r="38" spans="3:14"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c r="K38" s="1" t="s">
        <v>187</v>
      </c>
      <c r="L38" s="93">
        <v>2.495E-2</v>
      </c>
    </row>
    <row r="39" spans="3:14"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c r="K39" s="1" t="s">
        <v>188</v>
      </c>
      <c r="L39" s="93">
        <v>2.528E-2</v>
      </c>
    </row>
    <row r="40" spans="3:14"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c r="K40" s="1" t="s">
        <v>189</v>
      </c>
      <c r="L40" s="93">
        <v>2.5510000000000001E-2</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10" x14ac:dyDescent="0.2">
      <c r="A1" s="123" t="s">
        <v>165</v>
      </c>
      <c r="B1" s="122"/>
      <c r="C1" s="122"/>
      <c r="D1" s="121" t="s">
        <v>111</v>
      </c>
      <c r="E1" s="120" t="str">
        <f>Currency&amp;"_YC"&amp;$D$1&amp;"RH"</f>
        <v>EUR_YCONRH</v>
      </c>
      <c r="F1" s="119"/>
      <c r="G1" s="119"/>
      <c r="H1" s="108"/>
    </row>
    <row r="2" spans="1:10" ht="23.25" customHeight="1" x14ac:dyDescent="0.2">
      <c r="A2" s="114"/>
      <c r="B2" s="118"/>
      <c r="C2" s="118" t="s">
        <v>155</v>
      </c>
      <c r="D2" s="118" t="s">
        <v>154</v>
      </c>
      <c r="E2" s="117" t="str">
        <f>$E$1&amp;"_Deposits.xml"</f>
        <v>EUR_YCONRH_Deposits.xml</v>
      </c>
      <c r="F2" s="116">
        <f ca="1">IF(Serialize,_xll.ohObjectSave(F3,SerializationPath&amp;E2,FileOverwrite,Serialize),"---")</f>
        <v>1</v>
      </c>
      <c r="G2" s="115" t="str">
        <f ca="1">_xll.ohRangeRetrieveError(F2)</f>
        <v/>
      </c>
      <c r="H2" s="108"/>
    </row>
    <row r="3" spans="1:10" x14ac:dyDescent="0.2">
      <c r="A3" s="114"/>
      <c r="B3" s="113" t="s">
        <v>111</v>
      </c>
      <c r="C3" s="112" t="s">
        <v>153</v>
      </c>
      <c r="D3" s="111" t="str">
        <f>Currency&amp;$B3&amp;"D"&amp;QuoteSuffix</f>
        <v>EUROND_Quote</v>
      </c>
      <c r="E3" s="111" t="str">
        <f>$E$1&amp;"_"&amp;$B3&amp;"D"</f>
        <v>EUR_YCONRH_OND</v>
      </c>
      <c r="F3" s="110" t="str">
        <f>_xll.qlDepositRateHelper(E3,D3,C3,Permanent,Trigger,ObjectOverwrite)</f>
        <v>EUR_YCONRH_OND#0000</v>
      </c>
      <c r="G3" s="109" t="str">
        <f>_xll.ohRangeRetrieveError(F3)</f>
        <v/>
      </c>
      <c r="H3" s="108"/>
      <c r="J3" s="94" t="str">
        <f>_xll.ohObjectCallerAddress(D3)</f>
        <v>[EUR_Market.xlsm]Deposits!R5C4</v>
      </c>
    </row>
    <row r="4" spans="1:10" ht="13.5" thickBot="1" x14ac:dyDescent="0.25">
      <c r="A4" s="107"/>
      <c r="B4" s="106"/>
      <c r="C4" s="106"/>
      <c r="D4" s="106"/>
      <c r="E4" s="106"/>
      <c r="F4" s="106"/>
      <c r="G4" s="106"/>
      <c r="H4" s="10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heetViews>
  <sheetFormatPr defaultRowHeight="11.25" x14ac:dyDescent="0.2"/>
  <cols>
    <col min="1" max="1" width="3.7109375" style="119" customWidth="1"/>
    <col min="2" max="2" width="3" style="119" bestFit="1" customWidth="1"/>
    <col min="3" max="3" width="5" style="119" customWidth="1"/>
    <col min="4" max="4" width="3.5703125" style="119" bestFit="1" customWidth="1"/>
    <col min="5" max="5" width="7.85546875" style="119" bestFit="1" customWidth="1"/>
    <col min="6" max="6" width="14.7109375" style="119" bestFit="1" customWidth="1"/>
    <col min="7" max="7" width="19.5703125" style="119" bestFit="1" customWidth="1"/>
    <col min="8" max="8" width="19.85546875" style="143" bestFit="1" customWidth="1"/>
    <col min="9" max="9" width="38.28515625" style="119" customWidth="1"/>
    <col min="10" max="10" width="3" style="119" customWidth="1"/>
    <col min="11" max="16384" width="9.140625" style="119"/>
  </cols>
  <sheetData>
    <row r="1" spans="1:12" x14ac:dyDescent="0.2">
      <c r="A1" s="162" t="s">
        <v>171</v>
      </c>
      <c r="B1" s="161"/>
      <c r="C1" s="161"/>
      <c r="D1" s="161"/>
      <c r="E1" s="160" t="s">
        <v>111</v>
      </c>
      <c r="G1" s="159" t="str">
        <f>Currency&amp;"_YC"&amp;$E$1&amp;"RH"</f>
        <v>EUR_YCONRH</v>
      </c>
      <c r="H1" s="158"/>
      <c r="I1" s="157"/>
      <c r="J1" s="156"/>
    </row>
    <row r="2" spans="1:12" ht="23.25" customHeight="1" x14ac:dyDescent="0.2">
      <c r="A2" s="114"/>
      <c r="B2" s="155"/>
      <c r="C2" s="155"/>
      <c r="D2" s="154"/>
      <c r="E2" s="118" t="s">
        <v>155</v>
      </c>
      <c r="F2" s="118" t="s">
        <v>154</v>
      </c>
      <c r="G2" s="117" t="str">
        <f>$G$1&amp;"_FRAs.xml"</f>
        <v>EUR_YCONRH_FRAs.xml</v>
      </c>
      <c r="H2" s="153">
        <f ca="1">IF(Serialize,_xll.ohObjectSave(H3:H4,SerializationPath&amp;G2,FileOverwrite,Serialize),"---")</f>
        <v>2</v>
      </c>
      <c r="I2" s="152" t="str">
        <f ca="1">_xll.ohRangeRetrieveError(H2)</f>
        <v/>
      </c>
      <c r="J2" s="108"/>
    </row>
    <row r="3" spans="1:12" x14ac:dyDescent="0.2">
      <c r="A3" s="114"/>
      <c r="B3" s="151" t="s">
        <v>170</v>
      </c>
      <c r="C3" s="151" t="s">
        <v>169</v>
      </c>
      <c r="D3" s="150" t="s">
        <v>166</v>
      </c>
      <c r="E3" s="149" t="s">
        <v>153</v>
      </c>
      <c r="F3" s="149" t="str">
        <f>Currency&amp;C3&amp;D3&amp;"_Quote"</f>
        <v>EURTND_Quote</v>
      </c>
      <c r="G3" s="149" t="str">
        <f>$G$1&amp;"_"&amp;$C3&amp;$D3</f>
        <v>EUR_YCONRH_TND</v>
      </c>
      <c r="H3" s="149" t="str">
        <f>_xll.qlFraRateHelper(G3,F3,B3,E3,Permanent,Trigger,ObjectOverwrite)</f>
        <v>EUR_YCONRH_TND#0000</v>
      </c>
      <c r="I3" s="148" t="str">
        <f>_xll.ohRangeRetrieveError(H3)</f>
        <v/>
      </c>
      <c r="J3" s="108"/>
      <c r="L3" s="119" t="str">
        <f>_xll.ohObjectCallerAddress(F3)</f>
        <v>[EUR_Market.xlsm]Deposits!R6C4</v>
      </c>
    </row>
    <row r="4" spans="1:12" x14ac:dyDescent="0.2">
      <c r="A4" s="114"/>
      <c r="B4" s="147" t="s">
        <v>168</v>
      </c>
      <c r="C4" s="147" t="s">
        <v>167</v>
      </c>
      <c r="D4" s="124" t="s">
        <v>166</v>
      </c>
      <c r="E4" s="146" t="s">
        <v>153</v>
      </c>
      <c r="F4" s="146" t="str">
        <f>Currency&amp;C4&amp;D4&amp;"_Quote"</f>
        <v>EURSND_Quote</v>
      </c>
      <c r="G4" s="146" t="str">
        <f>$G$1&amp;"_"&amp;$C4&amp;$D4</f>
        <v>EUR_YCONRH_SND</v>
      </c>
      <c r="H4" s="146" t="str">
        <f>_xll.qlFraRateHelper(G4,F4,B4,E4,Permanent,Trigger,ObjectOverwrite)</f>
        <v>EUR_YCONRH_SND#0000</v>
      </c>
      <c r="I4" s="145" t="str">
        <f>_xll.ohRangeRetrieveError(H4)</f>
        <v/>
      </c>
      <c r="J4" s="108"/>
    </row>
    <row r="5" spans="1:12" ht="12" thickBot="1" x14ac:dyDescent="0.25">
      <c r="A5" s="107"/>
      <c r="B5" s="106"/>
      <c r="C5" s="106"/>
      <c r="D5" s="106"/>
      <c r="E5" s="106"/>
      <c r="F5" s="106"/>
      <c r="G5" s="106"/>
      <c r="H5" s="144"/>
      <c r="I5" s="144"/>
      <c r="J5" s="105"/>
    </row>
    <row r="7" spans="1:12" x14ac:dyDescent="0.2">
      <c r="H7" s="11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39"/>
  <sheetViews>
    <sheetView workbookViewId="0"/>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6"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162" t="s">
        <v>186</v>
      </c>
      <c r="B1" s="179"/>
      <c r="C1" s="179"/>
      <c r="D1" s="179"/>
      <c r="E1" s="179"/>
      <c r="F1" s="179"/>
      <c r="G1" s="179"/>
      <c r="H1" s="179"/>
      <c r="I1" s="179"/>
      <c r="J1" s="179"/>
      <c r="K1" s="180"/>
      <c r="L1" s="179"/>
      <c r="M1" s="179"/>
      <c r="N1" s="178"/>
    </row>
    <row r="2" spans="1:17" x14ac:dyDescent="0.2">
      <c r="A2" s="100"/>
      <c r="B2" s="103"/>
      <c r="C2" s="103"/>
      <c r="D2" s="103"/>
      <c r="E2" s="103"/>
      <c r="F2" s="103"/>
      <c r="G2" s="103"/>
      <c r="H2" s="103"/>
      <c r="I2" s="103"/>
      <c r="J2" s="97" t="s">
        <v>111</v>
      </c>
      <c r="K2" s="97" t="str">
        <f>Currency&amp;"_YC"&amp;$J$2&amp;"RH"</f>
        <v>EUR_YCONRH</v>
      </c>
      <c r="L2" s="122" t="e">
        <f>NA()</f>
        <v>#N/A</v>
      </c>
      <c r="M2" s="103"/>
      <c r="N2" s="165"/>
    </row>
    <row r="3" spans="1:17" ht="36" customHeight="1" x14ac:dyDescent="0.2">
      <c r="A3" s="100"/>
      <c r="B3" s="102" t="s">
        <v>177</v>
      </c>
      <c r="C3" s="102" t="s">
        <v>181</v>
      </c>
      <c r="D3" s="102"/>
      <c r="E3" s="102"/>
      <c r="F3" s="102" t="s">
        <v>176</v>
      </c>
      <c r="G3" s="102" t="s">
        <v>175</v>
      </c>
      <c r="H3" s="102" t="s">
        <v>174</v>
      </c>
      <c r="I3" s="102" t="s">
        <v>173</v>
      </c>
      <c r="J3" s="102" t="s">
        <v>154</v>
      </c>
      <c r="K3" s="177" t="str">
        <f>K2&amp;"_Swaps.xml"</f>
        <v>EUR_YCONRH_Swaps.xml</v>
      </c>
      <c r="L3" s="176">
        <f ca="1">IF(Serialize,_xll.ohObjectSave(_xll.ohPack(L4:L38),SerializationPath&amp;K3,FileOverwrite,Serialize),"---")</f>
        <v>34</v>
      </c>
      <c r="M3" s="101" t="str">
        <f ca="1">_xll.ohRangeRetrieveError(L3)</f>
        <v/>
      </c>
      <c r="N3" s="165"/>
    </row>
    <row r="4" spans="1:17" x14ac:dyDescent="0.2">
      <c r="A4" s="104"/>
      <c r="B4" s="103"/>
      <c r="C4" s="103"/>
      <c r="D4" s="103"/>
      <c r="E4" s="103"/>
      <c r="F4" s="103"/>
      <c r="G4" s="103"/>
      <c r="H4" s="103"/>
      <c r="I4" s="103"/>
      <c r="J4" s="103"/>
      <c r="K4" s="175" t="str">
        <f>$K$2&amp;"_"&amp;$D6&amp;"_"&amp;FamilyName&amp;$J$2</f>
        <v>EUR_YCONRH_EON_iborON</v>
      </c>
      <c r="L4" s="174" t="str">
        <f>_xll.qlEonia(K4,,Permanent,Trigger,ObjectOverwrite)</f>
        <v>EUR_YCONRH_EON_iborON#0000</v>
      </c>
      <c r="M4" s="173" t="str">
        <f>_xll.ohRangeRetrieveError(L4)</f>
        <v/>
      </c>
      <c r="N4" s="165"/>
    </row>
    <row r="5" spans="1:17" x14ac:dyDescent="0.2">
      <c r="A5" s="104"/>
      <c r="B5" s="103"/>
      <c r="C5" s="103"/>
      <c r="D5" s="103"/>
      <c r="E5" s="103"/>
      <c r="F5" s="103"/>
      <c r="G5" s="103"/>
      <c r="H5" s="103"/>
      <c r="I5" s="103"/>
      <c r="J5" s="103"/>
      <c r="K5" s="103"/>
      <c r="L5" s="103"/>
      <c r="M5" s="103"/>
      <c r="N5" s="165"/>
    </row>
    <row r="6" spans="1:17" x14ac:dyDescent="0.2">
      <c r="A6" s="100"/>
      <c r="B6" s="172"/>
      <c r="C6" s="171" t="s">
        <v>180</v>
      </c>
      <c r="D6" s="172" t="s">
        <v>109</v>
      </c>
      <c r="E6" s="171" t="s">
        <v>61</v>
      </c>
      <c r="F6" s="170" t="s">
        <v>179</v>
      </c>
      <c r="G6" s="170" t="s">
        <v>178</v>
      </c>
      <c r="H6" s="170" t="str">
        <f t="shared" ref="H6:H38" si="0">MoneyMarketDayCounter</f>
        <v>Actual/360</v>
      </c>
      <c r="I6" s="169">
        <v>0</v>
      </c>
      <c r="J6" s="168" t="str">
        <f t="shared" ref="J6:J38" si="1">Currency&amp;$D6&amp;$E6&amp;QuoteSuffix</f>
        <v>EUREONSW_Quote</v>
      </c>
      <c r="K6" s="168" t="str">
        <f t="shared" ref="K6:K38" si="2">$K$2&amp;"_"&amp;$D6&amp;$E6</f>
        <v>EUR_YCONRH_EONSW</v>
      </c>
      <c r="L6" s="167" t="str">
        <f>_xll.qlOISRateHelper(K6,2,C6,J6,$L$4,Permanent,,ObjectOverwrite)</f>
        <v>EUR_YCONRH_EONSW#0000</v>
      </c>
      <c r="M6" s="101" t="str">
        <f>_xll.ohRangeRetrieveError(L6)</f>
        <v/>
      </c>
      <c r="N6" s="165"/>
      <c r="P6" s="166">
        <f>_xll.qlRateHelperEarliestDate($L6)</f>
        <v>41660</v>
      </c>
      <c r="Q6" s="166">
        <f>_xll.qlRateHelperLatestDate($L6)</f>
        <v>41667</v>
      </c>
    </row>
    <row r="7" spans="1:17" x14ac:dyDescent="0.2">
      <c r="A7" s="100"/>
      <c r="B7" s="172"/>
      <c r="C7" s="171" t="s">
        <v>60</v>
      </c>
      <c r="D7" s="172" t="s">
        <v>109</v>
      </c>
      <c r="E7" s="171" t="str">
        <f t="shared" ref="E7:E38" si="3">C7</f>
        <v>2W</v>
      </c>
      <c r="F7" s="170" t="s">
        <v>179</v>
      </c>
      <c r="G7" s="170" t="s">
        <v>178</v>
      </c>
      <c r="H7" s="170" t="str">
        <f t="shared" si="0"/>
        <v>Actual/360</v>
      </c>
      <c r="I7" s="169">
        <v>0</v>
      </c>
      <c r="J7" s="168" t="str">
        <f t="shared" si="1"/>
        <v>EUREON2W_Quote</v>
      </c>
      <c r="K7" s="168" t="str">
        <f t="shared" si="2"/>
        <v>EUR_YCONRH_EON2W</v>
      </c>
      <c r="L7" s="167" t="str">
        <f>_xll.qlOISRateHelper(K7,2,C7,J7,$L$4,Permanent,,ObjectOverwrite)</f>
        <v>EUR_YCONRH_EON2W#0000</v>
      </c>
      <c r="M7" s="101" t="str">
        <f>_xll.ohRangeRetrieveError(L7)</f>
        <v/>
      </c>
      <c r="N7" s="165"/>
      <c r="P7" s="166">
        <f>_xll.qlRateHelperEarliestDate(L7)</f>
        <v>41660</v>
      </c>
      <c r="Q7" s="166">
        <f>_xll.qlRateHelperLatestDate($L7)</f>
        <v>41674</v>
      </c>
    </row>
    <row r="8" spans="1:17" x14ac:dyDescent="0.2">
      <c r="A8" s="100"/>
      <c r="B8" s="172"/>
      <c r="C8" s="171" t="s">
        <v>59</v>
      </c>
      <c r="D8" s="172" t="s">
        <v>109</v>
      </c>
      <c r="E8" s="171" t="str">
        <f t="shared" si="3"/>
        <v>3W</v>
      </c>
      <c r="F8" s="170" t="s">
        <v>179</v>
      </c>
      <c r="G8" s="170" t="s">
        <v>178</v>
      </c>
      <c r="H8" s="170" t="str">
        <f t="shared" si="0"/>
        <v>Actual/360</v>
      </c>
      <c r="I8" s="169">
        <v>0</v>
      </c>
      <c r="J8" s="168" t="str">
        <f t="shared" si="1"/>
        <v>EUREON3W_Quote</v>
      </c>
      <c r="K8" s="168" t="str">
        <f t="shared" si="2"/>
        <v>EUR_YCONRH_EON3W</v>
      </c>
      <c r="L8" s="167" t="str">
        <f>_xll.qlOISRateHelper(K8,2,C8,J8,$L$4,Permanent,,ObjectOverwrite)</f>
        <v>EUR_YCONRH_EON3W#0000</v>
      </c>
      <c r="M8" s="101" t="str">
        <f>_xll.ohRangeRetrieveError(L8)</f>
        <v/>
      </c>
      <c r="N8" s="165"/>
      <c r="P8" s="166">
        <f>_xll.qlRateHelperEarliestDate(L8)</f>
        <v>41660</v>
      </c>
      <c r="Q8" s="166">
        <f>_xll.qlRateHelperLatestDate($L8)</f>
        <v>41681</v>
      </c>
    </row>
    <row r="9" spans="1:17" x14ac:dyDescent="0.2">
      <c r="A9" s="100"/>
      <c r="B9" s="172"/>
      <c r="C9" s="171" t="s">
        <v>58</v>
      </c>
      <c r="D9" s="172" t="s">
        <v>109</v>
      </c>
      <c r="E9" s="171" t="str">
        <f t="shared" si="3"/>
        <v>1M</v>
      </c>
      <c r="F9" s="170" t="s">
        <v>179</v>
      </c>
      <c r="G9" s="170" t="s">
        <v>172</v>
      </c>
      <c r="H9" s="170" t="str">
        <f t="shared" si="0"/>
        <v>Actual/360</v>
      </c>
      <c r="I9" s="169">
        <v>0</v>
      </c>
      <c r="J9" s="168" t="str">
        <f t="shared" si="1"/>
        <v>EUREON1M_Quote</v>
      </c>
      <c r="K9" s="168" t="str">
        <f t="shared" si="2"/>
        <v>EUR_YCONRH_EON1M</v>
      </c>
      <c r="L9" s="167" t="str">
        <f>_xll.qlOISRateHelper(K9,2,C9,J9,$L$4,Permanent,,ObjectOverwrite)</f>
        <v>EUR_YCONRH_EON1M#0000</v>
      </c>
      <c r="M9" s="101" t="str">
        <f>_xll.ohRangeRetrieveError(L9)</f>
        <v/>
      </c>
      <c r="N9" s="165"/>
      <c r="P9" s="166">
        <f>_xll.qlRateHelperEarliestDate(L9)</f>
        <v>41660</v>
      </c>
      <c r="Q9" s="166">
        <f>_xll.qlRateHelperLatestDate($L9)</f>
        <v>41691</v>
      </c>
    </row>
    <row r="10" spans="1:17" x14ac:dyDescent="0.2">
      <c r="A10" s="100"/>
      <c r="B10" s="172"/>
      <c r="C10" s="171" t="s">
        <v>57</v>
      </c>
      <c r="D10" s="172" t="s">
        <v>109</v>
      </c>
      <c r="E10" s="171" t="str">
        <f t="shared" si="3"/>
        <v>2M</v>
      </c>
      <c r="F10" s="170" t="s">
        <v>179</v>
      </c>
      <c r="G10" s="170" t="s">
        <v>172</v>
      </c>
      <c r="H10" s="170" t="str">
        <f t="shared" si="0"/>
        <v>Actual/360</v>
      </c>
      <c r="I10" s="169">
        <v>0</v>
      </c>
      <c r="J10" s="168" t="str">
        <f t="shared" si="1"/>
        <v>EUREON2M_Quote</v>
      </c>
      <c r="K10" s="168" t="str">
        <f t="shared" si="2"/>
        <v>EUR_YCONRH_EON2M</v>
      </c>
      <c r="L10" s="167" t="str">
        <f>_xll.qlOISRateHelper(K10,2,C10,J10,$L$4,Permanent,,ObjectOverwrite)</f>
        <v>EUR_YCONRH_EON2M#0000</v>
      </c>
      <c r="M10" s="101" t="str">
        <f>_xll.ohRangeRetrieveError(L10)</f>
        <v/>
      </c>
      <c r="N10" s="165"/>
      <c r="P10" s="166">
        <f>_xll.qlRateHelperEarliestDate(L10)</f>
        <v>41660</v>
      </c>
      <c r="Q10" s="166">
        <f>_xll.qlRateHelperLatestDate($L10)</f>
        <v>41719</v>
      </c>
    </row>
    <row r="11" spans="1:17" x14ac:dyDescent="0.2">
      <c r="A11" s="100"/>
      <c r="B11" s="172"/>
      <c r="C11" s="171" t="s">
        <v>56</v>
      </c>
      <c r="D11" s="172" t="s">
        <v>109</v>
      </c>
      <c r="E11" s="171" t="str">
        <f t="shared" si="3"/>
        <v>3M</v>
      </c>
      <c r="F11" s="170" t="s">
        <v>179</v>
      </c>
      <c r="G11" s="170" t="s">
        <v>172</v>
      </c>
      <c r="H11" s="170" t="str">
        <f t="shared" si="0"/>
        <v>Actual/360</v>
      </c>
      <c r="I11" s="169">
        <v>0</v>
      </c>
      <c r="J11" s="168" t="str">
        <f t="shared" si="1"/>
        <v>EUREON3M_Quote</v>
      </c>
      <c r="K11" s="168" t="str">
        <f t="shared" si="2"/>
        <v>EUR_YCONRH_EON3M</v>
      </c>
      <c r="L11" s="167" t="str">
        <f>_xll.qlOISRateHelper(K11,2,C11,J11,$L$4,Permanent,,ObjectOverwrite)</f>
        <v>EUR_YCONRH_EON3M#0000</v>
      </c>
      <c r="M11" s="101" t="str">
        <f>_xll.ohRangeRetrieveError(L11)</f>
        <v/>
      </c>
      <c r="N11" s="165"/>
      <c r="P11" s="166">
        <f>_xll.qlRateHelperEarliestDate(L11)</f>
        <v>41660</v>
      </c>
      <c r="Q11" s="166">
        <f>_xll.qlRateHelperLatestDate($L11)</f>
        <v>41751</v>
      </c>
    </row>
    <row r="12" spans="1:17" x14ac:dyDescent="0.2">
      <c r="A12" s="100"/>
      <c r="B12" s="172"/>
      <c r="C12" s="171" t="s">
        <v>55</v>
      </c>
      <c r="D12" s="172" t="s">
        <v>109</v>
      </c>
      <c r="E12" s="171" t="str">
        <f t="shared" si="3"/>
        <v>4M</v>
      </c>
      <c r="F12" s="170" t="s">
        <v>179</v>
      </c>
      <c r="G12" s="170" t="s">
        <v>172</v>
      </c>
      <c r="H12" s="170" t="str">
        <f t="shared" si="0"/>
        <v>Actual/360</v>
      </c>
      <c r="I12" s="169">
        <v>0</v>
      </c>
      <c r="J12" s="168" t="str">
        <f t="shared" si="1"/>
        <v>EUREON4M_Quote</v>
      </c>
      <c r="K12" s="168" t="str">
        <f t="shared" si="2"/>
        <v>EUR_YCONRH_EON4M</v>
      </c>
      <c r="L12" s="167" t="str">
        <f>_xll.qlOISRateHelper(K12,2,C12,J12,$L$4,Permanent,,ObjectOverwrite)</f>
        <v>EUR_YCONRH_EON4M#0000</v>
      </c>
      <c r="M12" s="101" t="str">
        <f>_xll.ohRangeRetrieveError(L12)</f>
        <v/>
      </c>
      <c r="N12" s="165"/>
      <c r="P12" s="166">
        <f>_xll.qlRateHelperEarliestDate(L12)</f>
        <v>41660</v>
      </c>
      <c r="Q12" s="166">
        <f>_xll.qlRateHelperLatestDate($L12)</f>
        <v>41780</v>
      </c>
    </row>
    <row r="13" spans="1:17" x14ac:dyDescent="0.2">
      <c r="A13" s="100"/>
      <c r="B13" s="172"/>
      <c r="C13" s="171" t="s">
        <v>54</v>
      </c>
      <c r="D13" s="172" t="s">
        <v>109</v>
      </c>
      <c r="E13" s="171" t="str">
        <f t="shared" si="3"/>
        <v>5M</v>
      </c>
      <c r="F13" s="170" t="s">
        <v>179</v>
      </c>
      <c r="G13" s="170" t="s">
        <v>172</v>
      </c>
      <c r="H13" s="170" t="str">
        <f t="shared" si="0"/>
        <v>Actual/360</v>
      </c>
      <c r="I13" s="169">
        <v>0</v>
      </c>
      <c r="J13" s="168" t="str">
        <f t="shared" si="1"/>
        <v>EUREON5M_Quote</v>
      </c>
      <c r="K13" s="168" t="str">
        <f t="shared" si="2"/>
        <v>EUR_YCONRH_EON5M</v>
      </c>
      <c r="L13" s="167" t="str">
        <f>_xll.qlOISRateHelper(K13,2,C13,J13,$L$4,Permanent,,ObjectOverwrite)</f>
        <v>EUR_YCONRH_EON5M#0000</v>
      </c>
      <c r="M13" s="101" t="str">
        <f>_xll.ohRangeRetrieveError(L13)</f>
        <v/>
      </c>
      <c r="N13" s="165"/>
      <c r="P13" s="166">
        <f>_xll.qlRateHelperEarliestDate(L13)</f>
        <v>41660</v>
      </c>
      <c r="Q13" s="166">
        <f>_xll.qlRateHelperLatestDate($L13)</f>
        <v>41813</v>
      </c>
    </row>
    <row r="14" spans="1:17" x14ac:dyDescent="0.2">
      <c r="A14" s="100"/>
      <c r="B14" s="172"/>
      <c r="C14" s="171" t="s">
        <v>53</v>
      </c>
      <c r="D14" s="172" t="s">
        <v>109</v>
      </c>
      <c r="E14" s="171" t="str">
        <f t="shared" si="3"/>
        <v>6M</v>
      </c>
      <c r="F14" s="170" t="s">
        <v>179</v>
      </c>
      <c r="G14" s="170" t="s">
        <v>172</v>
      </c>
      <c r="H14" s="170" t="str">
        <f t="shared" si="0"/>
        <v>Actual/360</v>
      </c>
      <c r="I14" s="169">
        <v>0</v>
      </c>
      <c r="J14" s="168" t="str">
        <f t="shared" si="1"/>
        <v>EUREON6M_Quote</v>
      </c>
      <c r="K14" s="168" t="str">
        <f t="shared" si="2"/>
        <v>EUR_YCONRH_EON6M</v>
      </c>
      <c r="L14" s="167" t="str">
        <f>_xll.qlOISRateHelper(K14,2,C14,J14,$L$4,Permanent,,ObjectOverwrite)</f>
        <v>EUR_YCONRH_EON6M#0000</v>
      </c>
      <c r="M14" s="101" t="str">
        <f>_xll.ohRangeRetrieveError(L14)</f>
        <v/>
      </c>
      <c r="N14" s="165"/>
      <c r="P14" s="166">
        <f>_xll.qlRateHelperEarliestDate(L14)</f>
        <v>41660</v>
      </c>
      <c r="Q14" s="166">
        <f>_xll.qlRateHelperLatestDate($L14)</f>
        <v>41841</v>
      </c>
    </row>
    <row r="15" spans="1:17" x14ac:dyDescent="0.2">
      <c r="A15" s="100"/>
      <c r="B15" s="172"/>
      <c r="C15" s="171" t="s">
        <v>52</v>
      </c>
      <c r="D15" s="172" t="s">
        <v>109</v>
      </c>
      <c r="E15" s="171" t="str">
        <f t="shared" si="3"/>
        <v>7M</v>
      </c>
      <c r="F15" s="170" t="s">
        <v>179</v>
      </c>
      <c r="G15" s="170" t="s">
        <v>172</v>
      </c>
      <c r="H15" s="170" t="str">
        <f t="shared" si="0"/>
        <v>Actual/360</v>
      </c>
      <c r="I15" s="169">
        <v>0</v>
      </c>
      <c r="J15" s="168" t="str">
        <f t="shared" si="1"/>
        <v>EUREON7M_Quote</v>
      </c>
      <c r="K15" s="168" t="str">
        <f t="shared" si="2"/>
        <v>EUR_YCONRH_EON7M</v>
      </c>
      <c r="L15" s="167" t="str">
        <f>_xll.qlOISRateHelper(K15,2,C15,J15,$L$4,Permanent,,ObjectOverwrite)</f>
        <v>EUR_YCONRH_EON7M#0000</v>
      </c>
      <c r="M15" s="101" t="str">
        <f>_xll.ohRangeRetrieveError(L15)</f>
        <v/>
      </c>
      <c r="N15" s="165"/>
      <c r="P15" s="166">
        <f>_xll.qlRateHelperEarliestDate(L15)</f>
        <v>41660</v>
      </c>
      <c r="Q15" s="166">
        <f>_xll.qlRateHelperLatestDate($L15)</f>
        <v>41872</v>
      </c>
    </row>
    <row r="16" spans="1:17" x14ac:dyDescent="0.2">
      <c r="A16" s="100"/>
      <c r="B16" s="172"/>
      <c r="C16" s="171" t="s">
        <v>51</v>
      </c>
      <c r="D16" s="172" t="s">
        <v>109</v>
      </c>
      <c r="E16" s="171" t="str">
        <f t="shared" si="3"/>
        <v>8M</v>
      </c>
      <c r="F16" s="170" t="s">
        <v>179</v>
      </c>
      <c r="G16" s="170" t="s">
        <v>172</v>
      </c>
      <c r="H16" s="170" t="str">
        <f t="shared" si="0"/>
        <v>Actual/360</v>
      </c>
      <c r="I16" s="169">
        <v>0</v>
      </c>
      <c r="J16" s="168" t="str">
        <f t="shared" si="1"/>
        <v>EUREON8M_Quote</v>
      </c>
      <c r="K16" s="168" t="str">
        <f t="shared" si="2"/>
        <v>EUR_YCONRH_EON8M</v>
      </c>
      <c r="L16" s="167" t="str">
        <f>_xll.qlOISRateHelper(K16,2,C16,J16,$L$4,Permanent,,ObjectOverwrite)</f>
        <v>EUR_YCONRH_EON8M#0000</v>
      </c>
      <c r="M16" s="101" t="str">
        <f>_xll.ohRangeRetrieveError(L16)</f>
        <v/>
      </c>
      <c r="N16" s="165"/>
      <c r="P16" s="166">
        <f>_xll.qlRateHelperEarliestDate(L16)</f>
        <v>41660</v>
      </c>
      <c r="Q16" s="166">
        <f>_xll.qlRateHelperLatestDate($L16)</f>
        <v>41904</v>
      </c>
    </row>
    <row r="17" spans="1:17" x14ac:dyDescent="0.2">
      <c r="A17" s="100"/>
      <c r="B17" s="172"/>
      <c r="C17" s="171" t="s">
        <v>50</v>
      </c>
      <c r="D17" s="172" t="s">
        <v>109</v>
      </c>
      <c r="E17" s="171" t="str">
        <f t="shared" si="3"/>
        <v>9M</v>
      </c>
      <c r="F17" s="170" t="s">
        <v>179</v>
      </c>
      <c r="G17" s="170" t="s">
        <v>172</v>
      </c>
      <c r="H17" s="170" t="str">
        <f t="shared" si="0"/>
        <v>Actual/360</v>
      </c>
      <c r="I17" s="169">
        <v>0</v>
      </c>
      <c r="J17" s="168" t="str">
        <f t="shared" si="1"/>
        <v>EUREON9M_Quote</v>
      </c>
      <c r="K17" s="168" t="str">
        <f t="shared" si="2"/>
        <v>EUR_YCONRH_EON9M</v>
      </c>
      <c r="L17" s="167" t="str">
        <f>_xll.qlOISRateHelper(K17,2,C17,J17,$L$4,Permanent,,ObjectOverwrite)</f>
        <v>EUR_YCONRH_EON9M#0000</v>
      </c>
      <c r="M17" s="101" t="str">
        <f>_xll.ohRangeRetrieveError(L17)</f>
        <v/>
      </c>
      <c r="N17" s="165"/>
      <c r="P17" s="166">
        <f>_xll.qlRateHelperEarliestDate(L17)</f>
        <v>41660</v>
      </c>
      <c r="Q17" s="166">
        <f>_xll.qlRateHelperLatestDate($L17)</f>
        <v>41933</v>
      </c>
    </row>
    <row r="18" spans="1:17" x14ac:dyDescent="0.2">
      <c r="A18" s="100"/>
      <c r="B18" s="172"/>
      <c r="C18" s="171" t="s">
        <v>49</v>
      </c>
      <c r="D18" s="172" t="s">
        <v>109</v>
      </c>
      <c r="E18" s="171" t="str">
        <f t="shared" si="3"/>
        <v>10M</v>
      </c>
      <c r="F18" s="170" t="s">
        <v>179</v>
      </c>
      <c r="G18" s="170" t="s">
        <v>172</v>
      </c>
      <c r="H18" s="170" t="str">
        <f t="shared" si="0"/>
        <v>Actual/360</v>
      </c>
      <c r="I18" s="169">
        <v>0</v>
      </c>
      <c r="J18" s="168" t="str">
        <f t="shared" si="1"/>
        <v>EUREON10M_Quote</v>
      </c>
      <c r="K18" s="168" t="str">
        <f t="shared" si="2"/>
        <v>EUR_YCONRH_EON10M</v>
      </c>
      <c r="L18" s="167" t="str">
        <f>_xll.qlOISRateHelper(K18,2,C18,J18,$L$4,Permanent,,ObjectOverwrite)</f>
        <v>EUR_YCONRH_EON10M#0000</v>
      </c>
      <c r="M18" s="101" t="str">
        <f>_xll.ohRangeRetrieveError(L18)</f>
        <v/>
      </c>
      <c r="N18" s="165"/>
      <c r="P18" s="166">
        <f>_xll.qlRateHelperEarliestDate(L18)</f>
        <v>41660</v>
      </c>
      <c r="Q18" s="166">
        <f>_xll.qlRateHelperLatestDate($L18)</f>
        <v>41964</v>
      </c>
    </row>
    <row r="19" spans="1:17" x14ac:dyDescent="0.2">
      <c r="A19" s="100"/>
      <c r="B19" s="172"/>
      <c r="C19" s="171" t="s">
        <v>48</v>
      </c>
      <c r="D19" s="172" t="s">
        <v>109</v>
      </c>
      <c r="E19" s="171" t="str">
        <f t="shared" si="3"/>
        <v>11M</v>
      </c>
      <c r="F19" s="170" t="s">
        <v>179</v>
      </c>
      <c r="G19" s="170" t="s">
        <v>172</v>
      </c>
      <c r="H19" s="170" t="str">
        <f t="shared" si="0"/>
        <v>Actual/360</v>
      </c>
      <c r="I19" s="169">
        <v>0</v>
      </c>
      <c r="J19" s="168" t="str">
        <f t="shared" si="1"/>
        <v>EUREON11M_Quote</v>
      </c>
      <c r="K19" s="168" t="str">
        <f t="shared" si="2"/>
        <v>EUR_YCONRH_EON11M</v>
      </c>
      <c r="L19" s="167" t="str">
        <f>_xll.qlOISRateHelper(K19,2,C19,J19,$L$4,Permanent,,ObjectOverwrite)</f>
        <v>EUR_YCONRH_EON11M#0000</v>
      </c>
      <c r="M19" s="101" t="str">
        <f>_xll.ohRangeRetrieveError(L19)</f>
        <v/>
      </c>
      <c r="N19" s="165"/>
      <c r="P19" s="166">
        <f>_xll.qlRateHelperEarliestDate(L19)</f>
        <v>41660</v>
      </c>
      <c r="Q19" s="166">
        <f>_xll.qlRateHelperLatestDate($L19)</f>
        <v>41995</v>
      </c>
    </row>
    <row r="20" spans="1:17" x14ac:dyDescent="0.2">
      <c r="A20" s="100"/>
      <c r="B20" s="172"/>
      <c r="C20" s="171" t="s">
        <v>47</v>
      </c>
      <c r="D20" s="172" t="s">
        <v>109</v>
      </c>
      <c r="E20" s="171" t="str">
        <f t="shared" si="3"/>
        <v>1Y</v>
      </c>
      <c r="F20" s="170" t="s">
        <v>179</v>
      </c>
      <c r="G20" s="170" t="s">
        <v>172</v>
      </c>
      <c r="H20" s="170" t="str">
        <f t="shared" si="0"/>
        <v>Actual/360</v>
      </c>
      <c r="I20" s="169">
        <v>0</v>
      </c>
      <c r="J20" s="168" t="str">
        <f t="shared" si="1"/>
        <v>EUREON1Y_Quote</v>
      </c>
      <c r="K20" s="168" t="str">
        <f t="shared" si="2"/>
        <v>EUR_YCONRH_EON1Y</v>
      </c>
      <c r="L20" s="167" t="str">
        <f>_xll.qlOISRateHelper(K20,2,C20,J20,$L$4,Permanent,,ObjectOverwrite)</f>
        <v>EUR_YCONRH_EON1Y#0000</v>
      </c>
      <c r="M20" s="101" t="str">
        <f>_xll.ohRangeRetrieveError(L20)</f>
        <v/>
      </c>
      <c r="N20" s="165"/>
      <c r="P20" s="166">
        <f>_xll.qlRateHelperEarliestDate(L20)</f>
        <v>41660</v>
      </c>
      <c r="Q20" s="166">
        <f>_xll.qlRateHelperLatestDate($L20)</f>
        <v>42025</v>
      </c>
    </row>
    <row r="21" spans="1:17" x14ac:dyDescent="0.2">
      <c r="A21" s="100"/>
      <c r="B21" s="172"/>
      <c r="C21" s="171" t="s">
        <v>46</v>
      </c>
      <c r="D21" s="172" t="s">
        <v>109</v>
      </c>
      <c r="E21" s="171" t="str">
        <f t="shared" si="3"/>
        <v>15M</v>
      </c>
      <c r="F21" s="170" t="s">
        <v>179</v>
      </c>
      <c r="G21" s="170" t="s">
        <v>172</v>
      </c>
      <c r="H21" s="170" t="str">
        <f t="shared" si="0"/>
        <v>Actual/360</v>
      </c>
      <c r="I21" s="169">
        <v>0</v>
      </c>
      <c r="J21" s="168" t="str">
        <f t="shared" si="1"/>
        <v>EUREON15M_Quote</v>
      </c>
      <c r="K21" s="168" t="str">
        <f t="shared" si="2"/>
        <v>EUR_YCONRH_EON15M</v>
      </c>
      <c r="L21" s="167" t="str">
        <f>_xll.qlOISRateHelper(K21,2,C21,J21,$L$4,Permanent,,ObjectOverwrite)</f>
        <v>EUR_YCONRH_EON15M#0000</v>
      </c>
      <c r="M21" s="101" t="str">
        <f>_xll.ohRangeRetrieveError(L21)</f>
        <v/>
      </c>
      <c r="N21" s="165"/>
      <c r="P21" s="166">
        <f>_xll.qlRateHelperEarliestDate(L21)</f>
        <v>41660</v>
      </c>
      <c r="Q21" s="166">
        <f>_xll.qlRateHelperLatestDate($L21)</f>
        <v>42115</v>
      </c>
    </row>
    <row r="22" spans="1:17" x14ac:dyDescent="0.2">
      <c r="A22" s="100"/>
      <c r="B22" s="172"/>
      <c r="C22" s="171" t="s">
        <v>45</v>
      </c>
      <c r="D22" s="172" t="s">
        <v>109</v>
      </c>
      <c r="E22" s="171" t="str">
        <f t="shared" si="3"/>
        <v>18M</v>
      </c>
      <c r="F22" s="170" t="s">
        <v>179</v>
      </c>
      <c r="G22" s="170" t="s">
        <v>172</v>
      </c>
      <c r="H22" s="170" t="str">
        <f t="shared" si="0"/>
        <v>Actual/360</v>
      </c>
      <c r="I22" s="169">
        <v>0</v>
      </c>
      <c r="J22" s="168" t="str">
        <f t="shared" si="1"/>
        <v>EUREON18M_Quote</v>
      </c>
      <c r="K22" s="168" t="str">
        <f t="shared" si="2"/>
        <v>EUR_YCONRH_EON18M</v>
      </c>
      <c r="L22" s="167" t="str">
        <f>_xll.qlOISRateHelper(K22,2,C22,J22,$L$4,Permanent,,ObjectOverwrite)</f>
        <v>EUR_YCONRH_EON18M#0000</v>
      </c>
      <c r="M22" s="101" t="str">
        <f>_xll.ohRangeRetrieveError(L22)</f>
        <v/>
      </c>
      <c r="N22" s="165"/>
      <c r="P22" s="166">
        <f>_xll.qlRateHelperEarliestDate(L22)</f>
        <v>41660</v>
      </c>
      <c r="Q22" s="166">
        <f>_xll.qlRateHelperLatestDate($L22)</f>
        <v>42206</v>
      </c>
    </row>
    <row r="23" spans="1:17" x14ac:dyDescent="0.2">
      <c r="A23" s="100"/>
      <c r="B23" s="172"/>
      <c r="C23" s="171" t="s">
        <v>44</v>
      </c>
      <c r="D23" s="172" t="s">
        <v>109</v>
      </c>
      <c r="E23" s="171" t="str">
        <f t="shared" si="3"/>
        <v>21M</v>
      </c>
      <c r="F23" s="170" t="s">
        <v>179</v>
      </c>
      <c r="G23" s="170" t="s">
        <v>172</v>
      </c>
      <c r="H23" s="170" t="str">
        <f t="shared" si="0"/>
        <v>Actual/360</v>
      </c>
      <c r="I23" s="169">
        <v>0</v>
      </c>
      <c r="J23" s="168" t="str">
        <f t="shared" si="1"/>
        <v>EUREON21M_Quote</v>
      </c>
      <c r="K23" s="168" t="str">
        <f t="shared" si="2"/>
        <v>EUR_YCONRH_EON21M</v>
      </c>
      <c r="L23" s="167" t="str">
        <f>_xll.qlOISRateHelper(K23,2,C23,J23,$L$4,Permanent,,ObjectOverwrite)</f>
        <v>EUR_YCONRH_EON21M#0000</v>
      </c>
      <c r="M23" s="101" t="str">
        <f>_xll.ohRangeRetrieveError(L23)</f>
        <v/>
      </c>
      <c r="N23" s="165"/>
      <c r="P23" s="166">
        <f>_xll.qlRateHelperEarliestDate(L23)</f>
        <v>41660</v>
      </c>
      <c r="Q23" s="166">
        <f>_xll.qlRateHelperLatestDate($L23)</f>
        <v>42298</v>
      </c>
    </row>
    <row r="24" spans="1:17" x14ac:dyDescent="0.2">
      <c r="A24" s="100"/>
      <c r="B24" s="172"/>
      <c r="C24" s="171" t="s">
        <v>43</v>
      </c>
      <c r="D24" s="172" t="s">
        <v>109</v>
      </c>
      <c r="E24" s="171" t="str">
        <f t="shared" si="3"/>
        <v>2Y</v>
      </c>
      <c r="F24" s="170" t="s">
        <v>179</v>
      </c>
      <c r="G24" s="170" t="s">
        <v>172</v>
      </c>
      <c r="H24" s="170" t="str">
        <f t="shared" si="0"/>
        <v>Actual/360</v>
      </c>
      <c r="I24" s="169">
        <v>0</v>
      </c>
      <c r="J24" s="168" t="str">
        <f t="shared" si="1"/>
        <v>EUREON2Y_Quote</v>
      </c>
      <c r="K24" s="168" t="str">
        <f t="shared" si="2"/>
        <v>EUR_YCONRH_EON2Y</v>
      </c>
      <c r="L24" s="167" t="str">
        <f>_xll.qlOISRateHelper(K24,2,C24,J24,$L$4,Permanent,,ObjectOverwrite)</f>
        <v>EUR_YCONRH_EON2Y#0000</v>
      </c>
      <c r="M24" s="101" t="str">
        <f>_xll.ohRangeRetrieveError(L24)</f>
        <v/>
      </c>
      <c r="N24" s="165"/>
      <c r="P24" s="166">
        <f>_xll.qlRateHelperEarliestDate(L24)</f>
        <v>41660</v>
      </c>
      <c r="Q24" s="166">
        <f>_xll.qlRateHelperLatestDate($L24)</f>
        <v>42390</v>
      </c>
    </row>
    <row r="25" spans="1:17" x14ac:dyDescent="0.2">
      <c r="A25" s="100"/>
      <c r="B25" s="172"/>
      <c r="C25" s="171" t="s">
        <v>42</v>
      </c>
      <c r="D25" s="172" t="s">
        <v>109</v>
      </c>
      <c r="E25" s="171" t="str">
        <f t="shared" si="3"/>
        <v>3Y</v>
      </c>
      <c r="F25" s="170" t="s">
        <v>179</v>
      </c>
      <c r="G25" s="170" t="s">
        <v>172</v>
      </c>
      <c r="H25" s="170" t="str">
        <f t="shared" si="0"/>
        <v>Actual/360</v>
      </c>
      <c r="I25" s="169">
        <v>0</v>
      </c>
      <c r="J25" s="168" t="str">
        <f t="shared" si="1"/>
        <v>EUREON3Y_Quote</v>
      </c>
      <c r="K25" s="168" t="str">
        <f t="shared" si="2"/>
        <v>EUR_YCONRH_EON3Y</v>
      </c>
      <c r="L25" s="167" t="str">
        <f>_xll.qlOISRateHelper(K25,2,C25,J25,$L$4,Permanent,,ObjectOverwrite)</f>
        <v>EUR_YCONRH_EON3Y#0000</v>
      </c>
      <c r="M25" s="101" t="str">
        <f>_xll.ohRangeRetrieveError(L25)</f>
        <v/>
      </c>
      <c r="N25" s="165"/>
      <c r="P25" s="166">
        <f>_xll.qlRateHelperEarliestDate(L25)</f>
        <v>41660</v>
      </c>
      <c r="Q25" s="166">
        <f>_xll.qlRateHelperLatestDate($L25)</f>
        <v>42758</v>
      </c>
    </row>
    <row r="26" spans="1:17" x14ac:dyDescent="0.2">
      <c r="A26" s="100"/>
      <c r="B26" s="172"/>
      <c r="C26" s="171" t="s">
        <v>41</v>
      </c>
      <c r="D26" s="172" t="s">
        <v>109</v>
      </c>
      <c r="E26" s="171" t="str">
        <f t="shared" si="3"/>
        <v>4Y</v>
      </c>
      <c r="F26" s="170" t="s">
        <v>179</v>
      </c>
      <c r="G26" s="170" t="s">
        <v>172</v>
      </c>
      <c r="H26" s="170" t="str">
        <f t="shared" si="0"/>
        <v>Actual/360</v>
      </c>
      <c r="I26" s="169">
        <v>0</v>
      </c>
      <c r="J26" s="168" t="str">
        <f t="shared" si="1"/>
        <v>EUREON4Y_Quote</v>
      </c>
      <c r="K26" s="168" t="str">
        <f t="shared" si="2"/>
        <v>EUR_YCONRH_EON4Y</v>
      </c>
      <c r="L26" s="167" t="str">
        <f>_xll.qlOISRateHelper(K26,2,C26,J26,$L$4,Permanent,,ObjectOverwrite)</f>
        <v>EUR_YCONRH_EON4Y#0000</v>
      </c>
      <c r="M26" s="101" t="str">
        <f>_xll.ohRangeRetrieveError(L26)</f>
        <v/>
      </c>
      <c r="N26" s="165"/>
      <c r="P26" s="166">
        <f>_xll.qlRateHelperEarliestDate(L26)</f>
        <v>41660</v>
      </c>
      <c r="Q26" s="166">
        <f>_xll.qlRateHelperLatestDate($L26)</f>
        <v>43122</v>
      </c>
    </row>
    <row r="27" spans="1:17" x14ac:dyDescent="0.2">
      <c r="A27" s="100"/>
      <c r="B27" s="172"/>
      <c r="C27" s="171" t="s">
        <v>40</v>
      </c>
      <c r="D27" s="172" t="s">
        <v>109</v>
      </c>
      <c r="E27" s="171" t="str">
        <f t="shared" si="3"/>
        <v>5Y</v>
      </c>
      <c r="F27" s="170" t="s">
        <v>179</v>
      </c>
      <c r="G27" s="170" t="s">
        <v>172</v>
      </c>
      <c r="H27" s="170" t="str">
        <f t="shared" si="0"/>
        <v>Actual/360</v>
      </c>
      <c r="I27" s="169">
        <v>0</v>
      </c>
      <c r="J27" s="168" t="str">
        <f t="shared" si="1"/>
        <v>EUREON5Y_Quote</v>
      </c>
      <c r="K27" s="168" t="str">
        <f t="shared" si="2"/>
        <v>EUR_YCONRH_EON5Y</v>
      </c>
      <c r="L27" s="167" t="str">
        <f>_xll.qlOISRateHelper(K27,2,C27,J27,$L$4,Permanent,,ObjectOverwrite)</f>
        <v>EUR_YCONRH_EON5Y#0000</v>
      </c>
      <c r="M27" s="101" t="str">
        <f>_xll.ohRangeRetrieveError(L27)</f>
        <v/>
      </c>
      <c r="N27" s="165"/>
      <c r="P27" s="166">
        <f>_xll.qlRateHelperEarliestDate(L27)</f>
        <v>41660</v>
      </c>
      <c r="Q27" s="166">
        <f>_xll.qlRateHelperLatestDate($L27)</f>
        <v>43486</v>
      </c>
    </row>
    <row r="28" spans="1:17" x14ac:dyDescent="0.2">
      <c r="A28" s="100"/>
      <c r="B28" s="172"/>
      <c r="C28" s="171" t="s">
        <v>39</v>
      </c>
      <c r="D28" s="172" t="s">
        <v>109</v>
      </c>
      <c r="E28" s="171" t="str">
        <f t="shared" si="3"/>
        <v>6Y</v>
      </c>
      <c r="F28" s="170" t="s">
        <v>179</v>
      </c>
      <c r="G28" s="170" t="s">
        <v>172</v>
      </c>
      <c r="H28" s="170" t="str">
        <f t="shared" si="0"/>
        <v>Actual/360</v>
      </c>
      <c r="I28" s="169">
        <v>0</v>
      </c>
      <c r="J28" s="168" t="str">
        <f t="shared" si="1"/>
        <v>EUREON6Y_Quote</v>
      </c>
      <c r="K28" s="168" t="str">
        <f t="shared" si="2"/>
        <v>EUR_YCONRH_EON6Y</v>
      </c>
      <c r="L28" s="167" t="str">
        <f>_xll.qlOISRateHelper(K28,2,C28,J28,$L$4,Permanent,,ObjectOverwrite)</f>
        <v>EUR_YCONRH_EON6Y#0000</v>
      </c>
      <c r="M28" s="101" t="str">
        <f>_xll.ohRangeRetrieveError(L28)</f>
        <v/>
      </c>
      <c r="N28" s="165"/>
      <c r="P28" s="166">
        <f>_xll.qlRateHelperEarliestDate(L28)</f>
        <v>41660</v>
      </c>
      <c r="Q28" s="166">
        <f>_xll.qlRateHelperLatestDate($L28)</f>
        <v>43851</v>
      </c>
    </row>
    <row r="29" spans="1:17" x14ac:dyDescent="0.2">
      <c r="A29" s="100"/>
      <c r="B29" s="172"/>
      <c r="C29" s="171" t="s">
        <v>38</v>
      </c>
      <c r="D29" s="172" t="s">
        <v>109</v>
      </c>
      <c r="E29" s="171" t="str">
        <f t="shared" si="3"/>
        <v>7Y</v>
      </c>
      <c r="F29" s="170" t="s">
        <v>179</v>
      </c>
      <c r="G29" s="170" t="s">
        <v>172</v>
      </c>
      <c r="H29" s="170" t="str">
        <f t="shared" si="0"/>
        <v>Actual/360</v>
      </c>
      <c r="I29" s="169">
        <v>0</v>
      </c>
      <c r="J29" s="168" t="str">
        <f t="shared" si="1"/>
        <v>EUREON7Y_Quote</v>
      </c>
      <c r="K29" s="168" t="str">
        <f t="shared" si="2"/>
        <v>EUR_YCONRH_EON7Y</v>
      </c>
      <c r="L29" s="167" t="str">
        <f>_xll.qlOISRateHelper(K29,2,C29,J29,$L$4,Permanent,,ObjectOverwrite)</f>
        <v>EUR_YCONRH_EON7Y#0000</v>
      </c>
      <c r="M29" s="101" t="str">
        <f>_xll.ohRangeRetrieveError(L29)</f>
        <v/>
      </c>
      <c r="N29" s="165"/>
      <c r="P29" s="166">
        <f>_xll.qlRateHelperEarliestDate(L29)</f>
        <v>41660</v>
      </c>
      <c r="Q29" s="166">
        <f>_xll.qlRateHelperLatestDate($L29)</f>
        <v>44217</v>
      </c>
    </row>
    <row r="30" spans="1:17" x14ac:dyDescent="0.2">
      <c r="A30" s="100"/>
      <c r="B30" s="172"/>
      <c r="C30" s="171" t="s">
        <v>37</v>
      </c>
      <c r="D30" s="172" t="s">
        <v>109</v>
      </c>
      <c r="E30" s="171" t="str">
        <f t="shared" si="3"/>
        <v>8Y</v>
      </c>
      <c r="F30" s="170" t="s">
        <v>179</v>
      </c>
      <c r="G30" s="170" t="s">
        <v>172</v>
      </c>
      <c r="H30" s="170" t="str">
        <f t="shared" si="0"/>
        <v>Actual/360</v>
      </c>
      <c r="I30" s="169">
        <v>0</v>
      </c>
      <c r="J30" s="168" t="str">
        <f t="shared" si="1"/>
        <v>EUREON8Y_Quote</v>
      </c>
      <c r="K30" s="168" t="str">
        <f t="shared" si="2"/>
        <v>EUR_YCONRH_EON8Y</v>
      </c>
      <c r="L30" s="167" t="str">
        <f>_xll.qlOISRateHelper(K30,2,C30,J30,$L$4,Permanent,,ObjectOverwrite)</f>
        <v>EUR_YCONRH_EON8Y#0000</v>
      </c>
      <c r="M30" s="101" t="str">
        <f>_xll.ohRangeRetrieveError(L30)</f>
        <v/>
      </c>
      <c r="N30" s="165"/>
      <c r="P30" s="166">
        <f>_xll.qlRateHelperEarliestDate(L30)</f>
        <v>41660</v>
      </c>
      <c r="Q30" s="166">
        <f>_xll.qlRateHelperLatestDate($L30)</f>
        <v>44582</v>
      </c>
    </row>
    <row r="31" spans="1:17" x14ac:dyDescent="0.2">
      <c r="A31" s="100"/>
      <c r="B31" s="172"/>
      <c r="C31" s="171" t="s">
        <v>36</v>
      </c>
      <c r="D31" s="172" t="s">
        <v>109</v>
      </c>
      <c r="E31" s="171" t="str">
        <f t="shared" si="3"/>
        <v>9Y</v>
      </c>
      <c r="F31" s="170" t="s">
        <v>179</v>
      </c>
      <c r="G31" s="170" t="s">
        <v>172</v>
      </c>
      <c r="H31" s="170" t="str">
        <f t="shared" si="0"/>
        <v>Actual/360</v>
      </c>
      <c r="I31" s="169">
        <v>0</v>
      </c>
      <c r="J31" s="168" t="str">
        <f t="shared" si="1"/>
        <v>EUREON9Y_Quote</v>
      </c>
      <c r="K31" s="168" t="str">
        <f t="shared" si="2"/>
        <v>EUR_YCONRH_EON9Y</v>
      </c>
      <c r="L31" s="167" t="str">
        <f>_xll.qlOISRateHelper(K31,2,C31,J31,$L$4,Permanent,,ObjectOverwrite)</f>
        <v>EUR_YCONRH_EON9Y#0000</v>
      </c>
      <c r="M31" s="101" t="str">
        <f>_xll.ohRangeRetrieveError(L31)</f>
        <v/>
      </c>
      <c r="N31" s="165"/>
      <c r="P31" s="166">
        <f>_xll.qlRateHelperEarliestDate(L31)</f>
        <v>41660</v>
      </c>
      <c r="Q31" s="166">
        <f>_xll.qlRateHelperLatestDate($L31)</f>
        <v>44949</v>
      </c>
    </row>
    <row r="32" spans="1:17" x14ac:dyDescent="0.2">
      <c r="A32" s="100"/>
      <c r="B32" s="172"/>
      <c r="C32" s="171" t="s">
        <v>35</v>
      </c>
      <c r="D32" s="172" t="s">
        <v>109</v>
      </c>
      <c r="E32" s="171" t="str">
        <f t="shared" si="3"/>
        <v>10Y</v>
      </c>
      <c r="F32" s="170" t="s">
        <v>179</v>
      </c>
      <c r="G32" s="170" t="s">
        <v>172</v>
      </c>
      <c r="H32" s="170" t="str">
        <f t="shared" si="0"/>
        <v>Actual/360</v>
      </c>
      <c r="I32" s="169">
        <v>0</v>
      </c>
      <c r="J32" s="168" t="str">
        <f t="shared" si="1"/>
        <v>EUREON10Y_Quote</v>
      </c>
      <c r="K32" s="168" t="str">
        <f t="shared" si="2"/>
        <v>EUR_YCONRH_EON10Y</v>
      </c>
      <c r="L32" s="167" t="str">
        <f>_xll.qlOISRateHelper(K32,2,C32,J32,$L$4,Permanent,,ObjectOverwrite)</f>
        <v>EUR_YCONRH_EON10Y#0000</v>
      </c>
      <c r="M32" s="101" t="str">
        <f>_xll.ohRangeRetrieveError(L32)</f>
        <v/>
      </c>
      <c r="N32" s="165"/>
      <c r="P32" s="166">
        <f>_xll.qlRateHelperEarliestDate(L32)</f>
        <v>41660</v>
      </c>
      <c r="Q32" s="166">
        <f>_xll.qlRateHelperLatestDate($L32)</f>
        <v>45313</v>
      </c>
    </row>
    <row r="33" spans="1:17" x14ac:dyDescent="0.2">
      <c r="A33" s="100"/>
      <c r="B33" s="172"/>
      <c r="C33" s="171" t="s">
        <v>34</v>
      </c>
      <c r="D33" s="172" t="s">
        <v>109</v>
      </c>
      <c r="E33" s="171" t="str">
        <f t="shared" si="3"/>
        <v>11Y</v>
      </c>
      <c r="F33" s="170" t="s">
        <v>179</v>
      </c>
      <c r="G33" s="170" t="s">
        <v>172</v>
      </c>
      <c r="H33" s="170" t="str">
        <f t="shared" si="0"/>
        <v>Actual/360</v>
      </c>
      <c r="I33" s="169">
        <v>0</v>
      </c>
      <c r="J33" s="168" t="str">
        <f t="shared" si="1"/>
        <v>EUREON11Y_Quote</v>
      </c>
      <c r="K33" s="168" t="str">
        <f t="shared" si="2"/>
        <v>EUR_YCONRH_EON11Y</v>
      </c>
      <c r="L33" s="167" t="str">
        <f>_xll.qlOISRateHelper(K33,2,C33,J33,$L$4,Permanent,,ObjectOverwrite)</f>
        <v>EUR_YCONRH_EON11Y#0000</v>
      </c>
      <c r="M33" s="101" t="str">
        <f>_xll.ohRangeRetrieveError(L33)</f>
        <v/>
      </c>
      <c r="N33" s="165"/>
      <c r="P33" s="166">
        <f>_xll.qlRateHelperEarliestDate(L33)</f>
        <v>41660</v>
      </c>
      <c r="Q33" s="166">
        <f>_xll.qlRateHelperLatestDate($L33)</f>
        <v>45678</v>
      </c>
    </row>
    <row r="34" spans="1:17" x14ac:dyDescent="0.2">
      <c r="A34" s="100"/>
      <c r="B34" s="172"/>
      <c r="C34" s="171" t="s">
        <v>33</v>
      </c>
      <c r="D34" s="172" t="s">
        <v>109</v>
      </c>
      <c r="E34" s="171" t="str">
        <f t="shared" si="3"/>
        <v>12Y</v>
      </c>
      <c r="F34" s="170" t="s">
        <v>179</v>
      </c>
      <c r="G34" s="170" t="s">
        <v>172</v>
      </c>
      <c r="H34" s="170" t="str">
        <f t="shared" si="0"/>
        <v>Actual/360</v>
      </c>
      <c r="I34" s="169">
        <v>0</v>
      </c>
      <c r="J34" s="168" t="str">
        <f t="shared" si="1"/>
        <v>EUREON12Y_Quote</v>
      </c>
      <c r="K34" s="168" t="str">
        <f t="shared" si="2"/>
        <v>EUR_YCONRH_EON12Y</v>
      </c>
      <c r="L34" s="167" t="str">
        <f>_xll.qlOISRateHelper(K34,2,C34,J34,$L$4,Permanent,,ObjectOverwrite)</f>
        <v>EUR_YCONRH_EON12Y#0000</v>
      </c>
      <c r="M34" s="101" t="str">
        <f>_xll.ohRangeRetrieveError(L34)</f>
        <v/>
      </c>
      <c r="N34" s="165"/>
      <c r="P34" s="166">
        <f>_xll.qlRateHelperEarliestDate(L34)</f>
        <v>41660</v>
      </c>
      <c r="Q34" s="166">
        <f>_xll.qlRateHelperLatestDate($L34)</f>
        <v>46043</v>
      </c>
    </row>
    <row r="35" spans="1:17" x14ac:dyDescent="0.2">
      <c r="A35" s="100"/>
      <c r="B35" s="172"/>
      <c r="C35" s="171" t="s">
        <v>30</v>
      </c>
      <c r="D35" s="172" t="s">
        <v>109</v>
      </c>
      <c r="E35" s="171" t="str">
        <f t="shared" si="3"/>
        <v>15Y</v>
      </c>
      <c r="F35" s="170" t="s">
        <v>179</v>
      </c>
      <c r="G35" s="170" t="s">
        <v>172</v>
      </c>
      <c r="H35" s="170" t="str">
        <f t="shared" si="0"/>
        <v>Actual/360</v>
      </c>
      <c r="I35" s="169">
        <v>0</v>
      </c>
      <c r="J35" s="168" t="str">
        <f t="shared" si="1"/>
        <v>EUREON15Y_Quote</v>
      </c>
      <c r="K35" s="168" t="str">
        <f t="shared" si="2"/>
        <v>EUR_YCONRH_EON15Y</v>
      </c>
      <c r="L35" s="167" t="str">
        <f>_xll.qlOISRateHelper(K35,2,C35,J35,$L$4,Permanent,,ObjectOverwrite)</f>
        <v>EUR_YCONRH_EON15Y#0000</v>
      </c>
      <c r="M35" s="101" t="str">
        <f>_xll.ohRangeRetrieveError(L35)</f>
        <v/>
      </c>
      <c r="N35" s="165"/>
      <c r="P35" s="166">
        <f>_xll.qlRateHelperEarliestDate(L35)</f>
        <v>41660</v>
      </c>
      <c r="Q35" s="166">
        <f>_xll.qlRateHelperLatestDate($L35)</f>
        <v>47140</v>
      </c>
    </row>
    <row r="36" spans="1:17" x14ac:dyDescent="0.2">
      <c r="A36" s="100"/>
      <c r="B36" s="172"/>
      <c r="C36" s="171" t="s">
        <v>25</v>
      </c>
      <c r="D36" s="172" t="s">
        <v>109</v>
      </c>
      <c r="E36" s="171" t="str">
        <f t="shared" si="3"/>
        <v>20Y</v>
      </c>
      <c r="F36" s="170" t="s">
        <v>179</v>
      </c>
      <c r="G36" s="170" t="s">
        <v>172</v>
      </c>
      <c r="H36" s="170" t="str">
        <f t="shared" si="0"/>
        <v>Actual/360</v>
      </c>
      <c r="I36" s="169">
        <v>0</v>
      </c>
      <c r="J36" s="168" t="str">
        <f t="shared" si="1"/>
        <v>EUREON20Y_Quote</v>
      </c>
      <c r="K36" s="168" t="str">
        <f t="shared" si="2"/>
        <v>EUR_YCONRH_EON20Y</v>
      </c>
      <c r="L36" s="167" t="str">
        <f>_xll.qlOISRateHelper(K36,2,C36,J36,$L$4,Permanent,,ObjectOverwrite)</f>
        <v>EUR_YCONRH_EON20Y#0000</v>
      </c>
      <c r="M36" s="101" t="str">
        <f>_xll.ohRangeRetrieveError(L36)</f>
        <v/>
      </c>
      <c r="N36" s="165"/>
      <c r="P36" s="166">
        <f>_xll.qlRateHelperEarliestDate(L36)</f>
        <v>41660</v>
      </c>
      <c r="Q36" s="166">
        <f>_xll.qlRateHelperLatestDate($L36)</f>
        <v>48967</v>
      </c>
    </row>
    <row r="37" spans="1:17" x14ac:dyDescent="0.2">
      <c r="A37" s="100"/>
      <c r="B37" s="172"/>
      <c r="C37" s="171" t="s">
        <v>20</v>
      </c>
      <c r="D37" s="172" t="s">
        <v>109</v>
      </c>
      <c r="E37" s="171" t="str">
        <f t="shared" si="3"/>
        <v>25Y</v>
      </c>
      <c r="F37" s="170" t="s">
        <v>179</v>
      </c>
      <c r="G37" s="170" t="s">
        <v>172</v>
      </c>
      <c r="H37" s="170" t="str">
        <f t="shared" si="0"/>
        <v>Actual/360</v>
      </c>
      <c r="I37" s="169">
        <v>0</v>
      </c>
      <c r="J37" s="168" t="str">
        <f t="shared" si="1"/>
        <v>EUREON25Y_Quote</v>
      </c>
      <c r="K37" s="168" t="str">
        <f t="shared" si="2"/>
        <v>EUR_YCONRH_EON25Y</v>
      </c>
      <c r="L37" s="167" t="str">
        <f>_xll.qlOISRateHelper(K37,2,C37,J37,$L$4,Permanent,,ObjectOverwrite)</f>
        <v>EUR_YCONRH_EON25Y#0000</v>
      </c>
      <c r="M37" s="101" t="str">
        <f>_xll.ohRangeRetrieveError(L37)</f>
        <v/>
      </c>
      <c r="N37" s="165"/>
      <c r="P37" s="166">
        <f>_xll.qlRateHelperEarliestDate(L37)</f>
        <v>41660</v>
      </c>
      <c r="Q37" s="166">
        <f>_xll.qlRateHelperLatestDate($L37)</f>
        <v>50791</v>
      </c>
    </row>
    <row r="38" spans="1:17" x14ac:dyDescent="0.2">
      <c r="A38" s="100"/>
      <c r="B38" s="172"/>
      <c r="C38" s="171" t="s">
        <v>15</v>
      </c>
      <c r="D38" s="172" t="s">
        <v>109</v>
      </c>
      <c r="E38" s="171" t="str">
        <f t="shared" si="3"/>
        <v>30Y</v>
      </c>
      <c r="F38" s="170" t="s">
        <v>179</v>
      </c>
      <c r="G38" s="170" t="s">
        <v>172</v>
      </c>
      <c r="H38" s="170" t="str">
        <f t="shared" si="0"/>
        <v>Actual/360</v>
      </c>
      <c r="I38" s="169">
        <v>0</v>
      </c>
      <c r="J38" s="168" t="str">
        <f t="shared" si="1"/>
        <v>EUREON30Y_Quote</v>
      </c>
      <c r="K38" s="168" t="str">
        <f t="shared" si="2"/>
        <v>EUR_YCONRH_EON30Y</v>
      </c>
      <c r="L38" s="167" t="str">
        <f>_xll.qlOISRateHelper(K38,2,C38,J38,$L$4,Permanent,,ObjectOverwrite)</f>
        <v>EUR_YCONRH_EON30Y#0000</v>
      </c>
      <c r="M38" s="101" t="str">
        <f>_xll.ohRangeRetrieveError(L38)</f>
        <v/>
      </c>
      <c r="N38" s="165"/>
      <c r="P38" s="166">
        <f>_xll.qlRateHelperEarliestDate(L38)</f>
        <v>41660</v>
      </c>
      <c r="Q38" s="166">
        <f>_xll.qlRateHelperLatestDate($L38)</f>
        <v>52617</v>
      </c>
    </row>
    <row r="39" spans="1:17" ht="12" thickBot="1" x14ac:dyDescent="0.25">
      <c r="A39" s="99"/>
      <c r="B39" s="98"/>
      <c r="C39" s="98"/>
      <c r="D39" s="98"/>
      <c r="E39" s="98"/>
      <c r="F39" s="98"/>
      <c r="G39" s="98"/>
      <c r="H39" s="98"/>
      <c r="I39" s="98"/>
      <c r="J39" s="98"/>
      <c r="K39" s="98"/>
      <c r="L39" s="164"/>
      <c r="M39" s="164"/>
      <c r="N39" s="163"/>
      <c r="P39" s="166"/>
      <c r="Q39" s="166"/>
    </row>
  </sheetData>
  <dataValidations count="2">
    <dataValidation type="list" allowBlank="1" showInputMessage="1" showErrorMessage="1" sqref="G6:G38 JC6:JC38 SY6:SY38 ACU6:ACU38 AMQ6:AMQ38 AWM6:AWM38 BGI6:BGI38 BQE6:BQE38 CAA6:CAA38 CJW6:CJW38 CTS6:CTS38 DDO6:DDO38 DNK6:DNK38 DXG6:DXG38 EHC6:EHC38 EQY6:EQY38 FAU6:FAU38 FKQ6:FKQ38 FUM6:FUM38 GEI6:GEI38 GOE6:GOE38 GYA6:GYA38 HHW6:HHW38 HRS6:HRS38 IBO6:IBO38 ILK6:ILK38 IVG6:IVG38 JFC6:JFC38 JOY6:JOY38 JYU6:JYU38 KIQ6:KIQ38 KSM6:KSM38 LCI6:LCI38 LME6:LME38 LWA6:LWA38 MFW6:MFW38 MPS6:MPS38 MZO6:MZO38 NJK6:NJK38 NTG6:NTG38 ODC6:ODC38 OMY6:OMY38 OWU6:OWU38 PGQ6:PGQ38 PQM6:PQM38 QAI6:QAI38 QKE6:QKE38 QUA6:QUA38 RDW6:RDW38 RNS6:RNS38 RXO6:RXO38 SHK6:SHK38 SRG6:SRG38 TBC6:TBC38 TKY6:TKY38 TUU6:TUU38 UEQ6:UEQ38 UOM6:UOM38 UYI6:UYI38 VIE6:VIE38 VSA6:VSA38 WBW6:WBW38 WLS6:WLS38 WVO6:WVO38 G65506:G65574 JC65506:JC65574 SY65506:SY65574 ACU65506:ACU65574 AMQ65506:AMQ65574 AWM65506:AWM65574 BGI65506:BGI65574 BQE65506:BQE65574 CAA65506:CAA65574 CJW65506:CJW65574 CTS65506:CTS65574 DDO65506:DDO65574 DNK65506:DNK65574 DXG65506:DXG65574 EHC65506:EHC65574 EQY65506:EQY65574 FAU65506:FAU65574 FKQ65506:FKQ65574 FUM65506:FUM65574 GEI65506:GEI65574 GOE65506:GOE65574 GYA65506:GYA65574 HHW65506:HHW65574 HRS65506:HRS65574 IBO65506:IBO65574 ILK65506:ILK65574 IVG65506:IVG65574 JFC65506:JFC65574 JOY65506:JOY65574 JYU65506:JYU65574 KIQ65506:KIQ65574 KSM65506:KSM65574 LCI65506:LCI65574 LME65506:LME65574 LWA65506:LWA65574 MFW65506:MFW65574 MPS65506:MPS65574 MZO65506:MZO65574 NJK65506:NJK65574 NTG65506:NTG65574 ODC65506:ODC65574 OMY65506:OMY65574 OWU65506:OWU65574 PGQ65506:PGQ65574 PQM65506:PQM65574 QAI65506:QAI65574 QKE65506:QKE65574 QUA65506:QUA65574 RDW65506:RDW65574 RNS65506:RNS65574 RXO65506:RXO65574 SHK65506:SHK65574 SRG65506:SRG65574 TBC65506:TBC65574 TKY65506:TKY65574 TUU65506:TUU65574 UEQ65506:UEQ65574 UOM65506:UOM65574 UYI65506:UYI65574 VIE65506:VIE65574 VSA65506:VSA65574 WBW65506:WBW65574 WLS65506:WLS65574 WVO65506:WVO65574 G131042:G131110 JC131042:JC131110 SY131042:SY131110 ACU131042:ACU131110 AMQ131042:AMQ131110 AWM131042:AWM131110 BGI131042:BGI131110 BQE131042:BQE131110 CAA131042:CAA131110 CJW131042:CJW131110 CTS131042:CTS131110 DDO131042:DDO131110 DNK131042:DNK131110 DXG131042:DXG131110 EHC131042:EHC131110 EQY131042:EQY131110 FAU131042:FAU131110 FKQ131042:FKQ131110 FUM131042:FUM131110 GEI131042:GEI131110 GOE131042:GOE131110 GYA131042:GYA131110 HHW131042:HHW131110 HRS131042:HRS131110 IBO131042:IBO131110 ILK131042:ILK131110 IVG131042:IVG131110 JFC131042:JFC131110 JOY131042:JOY131110 JYU131042:JYU131110 KIQ131042:KIQ131110 KSM131042:KSM131110 LCI131042:LCI131110 LME131042:LME131110 LWA131042:LWA131110 MFW131042:MFW131110 MPS131042:MPS131110 MZO131042:MZO131110 NJK131042:NJK131110 NTG131042:NTG131110 ODC131042:ODC131110 OMY131042:OMY131110 OWU131042:OWU131110 PGQ131042:PGQ131110 PQM131042:PQM131110 QAI131042:QAI131110 QKE131042:QKE131110 QUA131042:QUA131110 RDW131042:RDW131110 RNS131042:RNS131110 RXO131042:RXO131110 SHK131042:SHK131110 SRG131042:SRG131110 TBC131042:TBC131110 TKY131042:TKY131110 TUU131042:TUU131110 UEQ131042:UEQ131110 UOM131042:UOM131110 UYI131042:UYI131110 VIE131042:VIE131110 VSA131042:VSA131110 WBW131042:WBW131110 WLS131042:WLS131110 WVO131042:WVO131110 G196578:G196646 JC196578:JC196646 SY196578:SY196646 ACU196578:ACU196646 AMQ196578:AMQ196646 AWM196578:AWM196646 BGI196578:BGI196646 BQE196578:BQE196646 CAA196578:CAA196646 CJW196578:CJW196646 CTS196578:CTS196646 DDO196578:DDO196646 DNK196578:DNK196646 DXG196578:DXG196646 EHC196578:EHC196646 EQY196578:EQY196646 FAU196578:FAU196646 FKQ196578:FKQ196646 FUM196578:FUM196646 GEI196578:GEI196646 GOE196578:GOE196646 GYA196578:GYA196646 HHW196578:HHW196646 HRS196578:HRS196646 IBO196578:IBO196646 ILK196578:ILK196646 IVG196578:IVG196646 JFC196578:JFC196646 JOY196578:JOY196646 JYU196578:JYU196646 KIQ196578:KIQ196646 KSM196578:KSM196646 LCI196578:LCI196646 LME196578:LME196646 LWA196578:LWA196646 MFW196578:MFW196646 MPS196578:MPS196646 MZO196578:MZO196646 NJK196578:NJK196646 NTG196578:NTG196646 ODC196578:ODC196646 OMY196578:OMY196646 OWU196578:OWU196646 PGQ196578:PGQ196646 PQM196578:PQM196646 QAI196578:QAI196646 QKE196578:QKE196646 QUA196578:QUA196646 RDW196578:RDW196646 RNS196578:RNS196646 RXO196578:RXO196646 SHK196578:SHK196646 SRG196578:SRG196646 TBC196578:TBC196646 TKY196578:TKY196646 TUU196578:TUU196646 UEQ196578:UEQ196646 UOM196578:UOM196646 UYI196578:UYI196646 VIE196578:VIE196646 VSA196578:VSA196646 WBW196578:WBW196646 WLS196578:WLS196646 WVO196578:WVO196646 G262114:G262182 JC262114:JC262182 SY262114:SY262182 ACU262114:ACU262182 AMQ262114:AMQ262182 AWM262114:AWM262182 BGI262114:BGI262182 BQE262114:BQE262182 CAA262114:CAA262182 CJW262114:CJW262182 CTS262114:CTS262182 DDO262114:DDO262182 DNK262114:DNK262182 DXG262114:DXG262182 EHC262114:EHC262182 EQY262114:EQY262182 FAU262114:FAU262182 FKQ262114:FKQ262182 FUM262114:FUM262182 GEI262114:GEI262182 GOE262114:GOE262182 GYA262114:GYA262182 HHW262114:HHW262182 HRS262114:HRS262182 IBO262114:IBO262182 ILK262114:ILK262182 IVG262114:IVG262182 JFC262114:JFC262182 JOY262114:JOY262182 JYU262114:JYU262182 KIQ262114:KIQ262182 KSM262114:KSM262182 LCI262114:LCI262182 LME262114:LME262182 LWA262114:LWA262182 MFW262114:MFW262182 MPS262114:MPS262182 MZO262114:MZO262182 NJK262114:NJK262182 NTG262114:NTG262182 ODC262114:ODC262182 OMY262114:OMY262182 OWU262114:OWU262182 PGQ262114:PGQ262182 PQM262114:PQM262182 QAI262114:QAI262182 QKE262114:QKE262182 QUA262114:QUA262182 RDW262114:RDW262182 RNS262114:RNS262182 RXO262114:RXO262182 SHK262114:SHK262182 SRG262114:SRG262182 TBC262114:TBC262182 TKY262114:TKY262182 TUU262114:TUU262182 UEQ262114:UEQ262182 UOM262114:UOM262182 UYI262114:UYI262182 VIE262114:VIE262182 VSA262114:VSA262182 WBW262114:WBW262182 WLS262114:WLS262182 WVO262114:WVO262182 G327650:G327718 JC327650:JC327718 SY327650:SY327718 ACU327650:ACU327718 AMQ327650:AMQ327718 AWM327650:AWM327718 BGI327650:BGI327718 BQE327650:BQE327718 CAA327650:CAA327718 CJW327650:CJW327718 CTS327650:CTS327718 DDO327650:DDO327718 DNK327650:DNK327718 DXG327650:DXG327718 EHC327650:EHC327718 EQY327650:EQY327718 FAU327650:FAU327718 FKQ327650:FKQ327718 FUM327650:FUM327718 GEI327650:GEI327718 GOE327650:GOE327718 GYA327650:GYA327718 HHW327650:HHW327718 HRS327650:HRS327718 IBO327650:IBO327718 ILK327650:ILK327718 IVG327650:IVG327718 JFC327650:JFC327718 JOY327650:JOY327718 JYU327650:JYU327718 KIQ327650:KIQ327718 KSM327650:KSM327718 LCI327650:LCI327718 LME327650:LME327718 LWA327650:LWA327718 MFW327650:MFW327718 MPS327650:MPS327718 MZO327650:MZO327718 NJK327650:NJK327718 NTG327650:NTG327718 ODC327650:ODC327718 OMY327650:OMY327718 OWU327650:OWU327718 PGQ327650:PGQ327718 PQM327650:PQM327718 QAI327650:QAI327718 QKE327650:QKE327718 QUA327650:QUA327718 RDW327650:RDW327718 RNS327650:RNS327718 RXO327650:RXO327718 SHK327650:SHK327718 SRG327650:SRG327718 TBC327650:TBC327718 TKY327650:TKY327718 TUU327650:TUU327718 UEQ327650:UEQ327718 UOM327650:UOM327718 UYI327650:UYI327718 VIE327650:VIE327718 VSA327650:VSA327718 WBW327650:WBW327718 WLS327650:WLS327718 WVO327650:WVO327718 G393186:G393254 JC393186:JC393254 SY393186:SY393254 ACU393186:ACU393254 AMQ393186:AMQ393254 AWM393186:AWM393254 BGI393186:BGI393254 BQE393186:BQE393254 CAA393186:CAA393254 CJW393186:CJW393254 CTS393186:CTS393254 DDO393186:DDO393254 DNK393186:DNK393254 DXG393186:DXG393254 EHC393186:EHC393254 EQY393186:EQY393254 FAU393186:FAU393254 FKQ393186:FKQ393254 FUM393186:FUM393254 GEI393186:GEI393254 GOE393186:GOE393254 GYA393186:GYA393254 HHW393186:HHW393254 HRS393186:HRS393254 IBO393186:IBO393254 ILK393186:ILK393254 IVG393186:IVG393254 JFC393186:JFC393254 JOY393186:JOY393254 JYU393186:JYU393254 KIQ393186:KIQ393254 KSM393186:KSM393254 LCI393186:LCI393254 LME393186:LME393254 LWA393186:LWA393254 MFW393186:MFW393254 MPS393186:MPS393254 MZO393186:MZO393254 NJK393186:NJK393254 NTG393186:NTG393254 ODC393186:ODC393254 OMY393186:OMY393254 OWU393186:OWU393254 PGQ393186:PGQ393254 PQM393186:PQM393254 QAI393186:QAI393254 QKE393186:QKE393254 QUA393186:QUA393254 RDW393186:RDW393254 RNS393186:RNS393254 RXO393186:RXO393254 SHK393186:SHK393254 SRG393186:SRG393254 TBC393186:TBC393254 TKY393186:TKY393254 TUU393186:TUU393254 UEQ393186:UEQ393254 UOM393186:UOM393254 UYI393186:UYI393254 VIE393186:VIE393254 VSA393186:VSA393254 WBW393186:WBW393254 WLS393186:WLS393254 WVO393186:WVO393254 G458722:G458790 JC458722:JC458790 SY458722:SY458790 ACU458722:ACU458790 AMQ458722:AMQ458790 AWM458722:AWM458790 BGI458722:BGI458790 BQE458722:BQE458790 CAA458722:CAA458790 CJW458722:CJW458790 CTS458722:CTS458790 DDO458722:DDO458790 DNK458722:DNK458790 DXG458722:DXG458790 EHC458722:EHC458790 EQY458722:EQY458790 FAU458722:FAU458790 FKQ458722:FKQ458790 FUM458722:FUM458790 GEI458722:GEI458790 GOE458722:GOE458790 GYA458722:GYA458790 HHW458722:HHW458790 HRS458722:HRS458790 IBO458722:IBO458790 ILK458722:ILK458790 IVG458722:IVG458790 JFC458722:JFC458790 JOY458722:JOY458790 JYU458722:JYU458790 KIQ458722:KIQ458790 KSM458722:KSM458790 LCI458722:LCI458790 LME458722:LME458790 LWA458722:LWA458790 MFW458722:MFW458790 MPS458722:MPS458790 MZO458722:MZO458790 NJK458722:NJK458790 NTG458722:NTG458790 ODC458722:ODC458790 OMY458722:OMY458790 OWU458722:OWU458790 PGQ458722:PGQ458790 PQM458722:PQM458790 QAI458722:QAI458790 QKE458722:QKE458790 QUA458722:QUA458790 RDW458722:RDW458790 RNS458722:RNS458790 RXO458722:RXO458790 SHK458722:SHK458790 SRG458722:SRG458790 TBC458722:TBC458790 TKY458722:TKY458790 TUU458722:TUU458790 UEQ458722:UEQ458790 UOM458722:UOM458790 UYI458722:UYI458790 VIE458722:VIE458790 VSA458722:VSA458790 WBW458722:WBW458790 WLS458722:WLS458790 WVO458722:WVO458790 G524258:G524326 JC524258:JC524326 SY524258:SY524326 ACU524258:ACU524326 AMQ524258:AMQ524326 AWM524258:AWM524326 BGI524258:BGI524326 BQE524258:BQE524326 CAA524258:CAA524326 CJW524258:CJW524326 CTS524258:CTS524326 DDO524258:DDO524326 DNK524258:DNK524326 DXG524258:DXG524326 EHC524258:EHC524326 EQY524258:EQY524326 FAU524258:FAU524326 FKQ524258:FKQ524326 FUM524258:FUM524326 GEI524258:GEI524326 GOE524258:GOE524326 GYA524258:GYA524326 HHW524258:HHW524326 HRS524258:HRS524326 IBO524258:IBO524326 ILK524258:ILK524326 IVG524258:IVG524326 JFC524258:JFC524326 JOY524258:JOY524326 JYU524258:JYU524326 KIQ524258:KIQ524326 KSM524258:KSM524326 LCI524258:LCI524326 LME524258:LME524326 LWA524258:LWA524326 MFW524258:MFW524326 MPS524258:MPS524326 MZO524258:MZO524326 NJK524258:NJK524326 NTG524258:NTG524326 ODC524258:ODC524326 OMY524258:OMY524326 OWU524258:OWU524326 PGQ524258:PGQ524326 PQM524258:PQM524326 QAI524258:QAI524326 QKE524258:QKE524326 QUA524258:QUA524326 RDW524258:RDW524326 RNS524258:RNS524326 RXO524258:RXO524326 SHK524258:SHK524326 SRG524258:SRG524326 TBC524258:TBC524326 TKY524258:TKY524326 TUU524258:TUU524326 UEQ524258:UEQ524326 UOM524258:UOM524326 UYI524258:UYI524326 VIE524258:VIE524326 VSA524258:VSA524326 WBW524258:WBW524326 WLS524258:WLS524326 WVO524258:WVO524326 G589794:G589862 JC589794:JC589862 SY589794:SY589862 ACU589794:ACU589862 AMQ589794:AMQ589862 AWM589794:AWM589862 BGI589794:BGI589862 BQE589794:BQE589862 CAA589794:CAA589862 CJW589794:CJW589862 CTS589794:CTS589862 DDO589794:DDO589862 DNK589794:DNK589862 DXG589794:DXG589862 EHC589794:EHC589862 EQY589794:EQY589862 FAU589794:FAU589862 FKQ589794:FKQ589862 FUM589794:FUM589862 GEI589794:GEI589862 GOE589794:GOE589862 GYA589794:GYA589862 HHW589794:HHW589862 HRS589794:HRS589862 IBO589794:IBO589862 ILK589794:ILK589862 IVG589794:IVG589862 JFC589794:JFC589862 JOY589794:JOY589862 JYU589794:JYU589862 KIQ589794:KIQ589862 KSM589794:KSM589862 LCI589794:LCI589862 LME589794:LME589862 LWA589794:LWA589862 MFW589794:MFW589862 MPS589794:MPS589862 MZO589794:MZO589862 NJK589794:NJK589862 NTG589794:NTG589862 ODC589794:ODC589862 OMY589794:OMY589862 OWU589794:OWU589862 PGQ589794:PGQ589862 PQM589794:PQM589862 QAI589794:QAI589862 QKE589794:QKE589862 QUA589794:QUA589862 RDW589794:RDW589862 RNS589794:RNS589862 RXO589794:RXO589862 SHK589794:SHK589862 SRG589794:SRG589862 TBC589794:TBC589862 TKY589794:TKY589862 TUU589794:TUU589862 UEQ589794:UEQ589862 UOM589794:UOM589862 UYI589794:UYI589862 VIE589794:VIE589862 VSA589794:VSA589862 WBW589794:WBW589862 WLS589794:WLS589862 WVO589794:WVO589862 G655330:G655398 JC655330:JC655398 SY655330:SY655398 ACU655330:ACU655398 AMQ655330:AMQ655398 AWM655330:AWM655398 BGI655330:BGI655398 BQE655330:BQE655398 CAA655330:CAA655398 CJW655330:CJW655398 CTS655330:CTS655398 DDO655330:DDO655398 DNK655330:DNK655398 DXG655330:DXG655398 EHC655330:EHC655398 EQY655330:EQY655398 FAU655330:FAU655398 FKQ655330:FKQ655398 FUM655330:FUM655398 GEI655330:GEI655398 GOE655330:GOE655398 GYA655330:GYA655398 HHW655330:HHW655398 HRS655330:HRS655398 IBO655330:IBO655398 ILK655330:ILK655398 IVG655330:IVG655398 JFC655330:JFC655398 JOY655330:JOY655398 JYU655330:JYU655398 KIQ655330:KIQ655398 KSM655330:KSM655398 LCI655330:LCI655398 LME655330:LME655398 LWA655330:LWA655398 MFW655330:MFW655398 MPS655330:MPS655398 MZO655330:MZO655398 NJK655330:NJK655398 NTG655330:NTG655398 ODC655330:ODC655398 OMY655330:OMY655398 OWU655330:OWU655398 PGQ655330:PGQ655398 PQM655330:PQM655398 QAI655330:QAI655398 QKE655330:QKE655398 QUA655330:QUA655398 RDW655330:RDW655398 RNS655330:RNS655398 RXO655330:RXO655398 SHK655330:SHK655398 SRG655330:SRG655398 TBC655330:TBC655398 TKY655330:TKY655398 TUU655330:TUU655398 UEQ655330:UEQ655398 UOM655330:UOM655398 UYI655330:UYI655398 VIE655330:VIE655398 VSA655330:VSA655398 WBW655330:WBW655398 WLS655330:WLS655398 WVO655330:WVO655398 G720866:G720934 JC720866:JC720934 SY720866:SY720934 ACU720866:ACU720934 AMQ720866:AMQ720934 AWM720866:AWM720934 BGI720866:BGI720934 BQE720866:BQE720934 CAA720866:CAA720934 CJW720866:CJW720934 CTS720866:CTS720934 DDO720866:DDO720934 DNK720866:DNK720934 DXG720866:DXG720934 EHC720866:EHC720934 EQY720866:EQY720934 FAU720866:FAU720934 FKQ720866:FKQ720934 FUM720866:FUM720934 GEI720866:GEI720934 GOE720866:GOE720934 GYA720866:GYA720934 HHW720866:HHW720934 HRS720866:HRS720934 IBO720866:IBO720934 ILK720866:ILK720934 IVG720866:IVG720934 JFC720866:JFC720934 JOY720866:JOY720934 JYU720866:JYU720934 KIQ720866:KIQ720934 KSM720866:KSM720934 LCI720866:LCI720934 LME720866:LME720934 LWA720866:LWA720934 MFW720866:MFW720934 MPS720866:MPS720934 MZO720866:MZO720934 NJK720866:NJK720934 NTG720866:NTG720934 ODC720866:ODC720934 OMY720866:OMY720934 OWU720866:OWU720934 PGQ720866:PGQ720934 PQM720866:PQM720934 QAI720866:QAI720934 QKE720866:QKE720934 QUA720866:QUA720934 RDW720866:RDW720934 RNS720866:RNS720934 RXO720866:RXO720934 SHK720866:SHK720934 SRG720866:SRG720934 TBC720866:TBC720934 TKY720866:TKY720934 TUU720866:TUU720934 UEQ720866:UEQ720934 UOM720866:UOM720934 UYI720866:UYI720934 VIE720866:VIE720934 VSA720866:VSA720934 WBW720866:WBW720934 WLS720866:WLS720934 WVO720866:WVO720934 G786402:G786470 JC786402:JC786470 SY786402:SY786470 ACU786402:ACU786470 AMQ786402:AMQ786470 AWM786402:AWM786470 BGI786402:BGI786470 BQE786402:BQE786470 CAA786402:CAA786470 CJW786402:CJW786470 CTS786402:CTS786470 DDO786402:DDO786470 DNK786402:DNK786470 DXG786402:DXG786470 EHC786402:EHC786470 EQY786402:EQY786470 FAU786402:FAU786470 FKQ786402:FKQ786470 FUM786402:FUM786470 GEI786402:GEI786470 GOE786402:GOE786470 GYA786402:GYA786470 HHW786402:HHW786470 HRS786402:HRS786470 IBO786402:IBO786470 ILK786402:ILK786470 IVG786402:IVG786470 JFC786402:JFC786470 JOY786402:JOY786470 JYU786402:JYU786470 KIQ786402:KIQ786470 KSM786402:KSM786470 LCI786402:LCI786470 LME786402:LME786470 LWA786402:LWA786470 MFW786402:MFW786470 MPS786402:MPS786470 MZO786402:MZO786470 NJK786402:NJK786470 NTG786402:NTG786470 ODC786402:ODC786470 OMY786402:OMY786470 OWU786402:OWU786470 PGQ786402:PGQ786470 PQM786402:PQM786470 QAI786402:QAI786470 QKE786402:QKE786470 QUA786402:QUA786470 RDW786402:RDW786470 RNS786402:RNS786470 RXO786402:RXO786470 SHK786402:SHK786470 SRG786402:SRG786470 TBC786402:TBC786470 TKY786402:TKY786470 TUU786402:TUU786470 UEQ786402:UEQ786470 UOM786402:UOM786470 UYI786402:UYI786470 VIE786402:VIE786470 VSA786402:VSA786470 WBW786402:WBW786470 WLS786402:WLS786470 WVO786402:WVO786470 G851938:G852006 JC851938:JC852006 SY851938:SY852006 ACU851938:ACU852006 AMQ851938:AMQ852006 AWM851938:AWM852006 BGI851938:BGI852006 BQE851938:BQE852006 CAA851938:CAA852006 CJW851938:CJW852006 CTS851938:CTS852006 DDO851938:DDO852006 DNK851938:DNK852006 DXG851938:DXG852006 EHC851938:EHC852006 EQY851938:EQY852006 FAU851938:FAU852006 FKQ851938:FKQ852006 FUM851938:FUM852006 GEI851938:GEI852006 GOE851938:GOE852006 GYA851938:GYA852006 HHW851938:HHW852006 HRS851938:HRS852006 IBO851938:IBO852006 ILK851938:ILK852006 IVG851938:IVG852006 JFC851938:JFC852006 JOY851938:JOY852006 JYU851938:JYU852006 KIQ851938:KIQ852006 KSM851938:KSM852006 LCI851938:LCI852006 LME851938:LME852006 LWA851938:LWA852006 MFW851938:MFW852006 MPS851938:MPS852006 MZO851938:MZO852006 NJK851938:NJK852006 NTG851938:NTG852006 ODC851938:ODC852006 OMY851938:OMY852006 OWU851938:OWU852006 PGQ851938:PGQ852006 PQM851938:PQM852006 QAI851938:QAI852006 QKE851938:QKE852006 QUA851938:QUA852006 RDW851938:RDW852006 RNS851938:RNS852006 RXO851938:RXO852006 SHK851938:SHK852006 SRG851938:SRG852006 TBC851938:TBC852006 TKY851938:TKY852006 TUU851938:TUU852006 UEQ851938:UEQ852006 UOM851938:UOM852006 UYI851938:UYI852006 VIE851938:VIE852006 VSA851938:VSA852006 WBW851938:WBW852006 WLS851938:WLS852006 WVO851938:WVO852006 G917474:G917542 JC917474:JC917542 SY917474:SY917542 ACU917474:ACU917542 AMQ917474:AMQ917542 AWM917474:AWM917542 BGI917474:BGI917542 BQE917474:BQE917542 CAA917474:CAA917542 CJW917474:CJW917542 CTS917474:CTS917542 DDO917474:DDO917542 DNK917474:DNK917542 DXG917474:DXG917542 EHC917474:EHC917542 EQY917474:EQY917542 FAU917474:FAU917542 FKQ917474:FKQ917542 FUM917474:FUM917542 GEI917474:GEI917542 GOE917474:GOE917542 GYA917474:GYA917542 HHW917474:HHW917542 HRS917474:HRS917542 IBO917474:IBO917542 ILK917474:ILK917542 IVG917474:IVG917542 JFC917474:JFC917542 JOY917474:JOY917542 JYU917474:JYU917542 KIQ917474:KIQ917542 KSM917474:KSM917542 LCI917474:LCI917542 LME917474:LME917542 LWA917474:LWA917542 MFW917474:MFW917542 MPS917474:MPS917542 MZO917474:MZO917542 NJK917474:NJK917542 NTG917474:NTG917542 ODC917474:ODC917542 OMY917474:OMY917542 OWU917474:OWU917542 PGQ917474:PGQ917542 PQM917474:PQM917542 QAI917474:QAI917542 QKE917474:QKE917542 QUA917474:QUA917542 RDW917474:RDW917542 RNS917474:RNS917542 RXO917474:RXO917542 SHK917474:SHK917542 SRG917474:SRG917542 TBC917474:TBC917542 TKY917474:TKY917542 TUU917474:TUU917542 UEQ917474:UEQ917542 UOM917474:UOM917542 UYI917474:UYI917542 VIE917474:VIE917542 VSA917474:VSA917542 WBW917474:WBW917542 WLS917474:WLS917542 WVO917474:WVO917542 G983010:G983078 JC983010:JC983078 SY983010:SY983078 ACU983010:ACU983078 AMQ983010:AMQ983078 AWM983010:AWM983078 BGI983010:BGI983078 BQE983010:BQE983078 CAA983010:CAA983078 CJW983010:CJW983078 CTS983010:CTS983078 DDO983010:DDO983078 DNK983010:DNK983078 DXG983010:DXG983078 EHC983010:EHC983078 EQY983010:EQY983078 FAU983010:FAU983078 FKQ983010:FKQ983078 FUM983010:FUM983078 GEI983010:GEI983078 GOE983010:GOE983078 GYA983010:GYA983078 HHW983010:HHW983078 HRS983010:HRS983078 IBO983010:IBO983078 ILK983010:ILK983078 IVG983010:IVG983078 JFC983010:JFC983078 JOY983010:JOY983078 JYU983010:JYU983078 KIQ983010:KIQ983078 KSM983010:KSM983078 LCI983010:LCI983078 LME983010:LME983078 LWA983010:LWA983078 MFW983010:MFW983078 MPS983010:MPS983078 MZO983010:MZO983078 NJK983010:NJK983078 NTG983010:NTG983078 ODC983010:ODC983078 OMY983010:OMY983078 OWU983010:OWU983078 PGQ983010:PGQ983078 PQM983010:PQM983078 QAI983010:QAI983078 QKE983010:QKE983078 QUA983010:QUA983078 RDW983010:RDW983078 RNS983010:RNS983078 RXO983010:RXO983078 SHK983010:SHK983078 SRG983010:SRG983078 TBC983010:TBC983078 TKY983010:TKY983078 TUU983010:TUU983078 UEQ983010:UEQ983078 UOM983010:UOM983078 UYI983010:UYI983078 VIE983010:VIE983078 VSA983010:VSA983078 WBW983010:WBW983078 WLS983010:WLS983078 WVO983010:WVO983078">
      <formula1>"Following,Modified Following,Preceding,Modified Preceding,Month End Reference,Unadjusted Month End,Unadjusted"</formula1>
    </dataValidation>
    <dataValidation type="list" allowBlank="1" showInputMessage="1" showErrorMessage="1" sqref="F6:F38 JB6:JB38 SX6:SX38 ACT6:ACT38 AMP6:AMP38 AWL6:AWL38 BGH6:BGH38 BQD6:BQD38 BZZ6:BZZ38 CJV6:CJV38 CTR6:CTR38 DDN6:DDN38 DNJ6:DNJ38 DXF6:DXF38 EHB6:EHB38 EQX6:EQX38 FAT6:FAT38 FKP6:FKP38 FUL6:FUL38 GEH6:GEH38 GOD6:GOD38 GXZ6:GXZ38 HHV6:HHV38 HRR6:HRR38 IBN6:IBN38 ILJ6:ILJ38 IVF6:IVF38 JFB6:JFB38 JOX6:JOX38 JYT6:JYT38 KIP6:KIP38 KSL6:KSL38 LCH6:LCH38 LMD6:LMD38 LVZ6:LVZ38 MFV6:MFV38 MPR6:MPR38 MZN6:MZN38 NJJ6:NJJ38 NTF6:NTF38 ODB6:ODB38 OMX6:OMX38 OWT6:OWT38 PGP6:PGP38 PQL6:PQL38 QAH6:QAH38 QKD6:QKD38 QTZ6:QTZ38 RDV6:RDV38 RNR6:RNR38 RXN6:RXN38 SHJ6:SHJ38 SRF6:SRF38 TBB6:TBB38 TKX6:TKX38 TUT6:TUT38 UEP6:UEP38 UOL6:UOL38 UYH6:UYH38 VID6:VID38 VRZ6:VRZ38 WBV6:WBV38 WLR6:WLR38 WVN6:WVN38 F65506:F65574 JB65506:JB65574 SX65506:SX65574 ACT65506:ACT65574 AMP65506:AMP65574 AWL65506:AWL65574 BGH65506:BGH65574 BQD65506:BQD65574 BZZ65506:BZZ65574 CJV65506:CJV65574 CTR65506:CTR65574 DDN65506:DDN65574 DNJ65506:DNJ65574 DXF65506:DXF65574 EHB65506:EHB65574 EQX65506:EQX65574 FAT65506:FAT65574 FKP65506:FKP65574 FUL65506:FUL65574 GEH65506:GEH65574 GOD65506:GOD65574 GXZ65506:GXZ65574 HHV65506:HHV65574 HRR65506:HRR65574 IBN65506:IBN65574 ILJ65506:ILJ65574 IVF65506:IVF65574 JFB65506:JFB65574 JOX65506:JOX65574 JYT65506:JYT65574 KIP65506:KIP65574 KSL65506:KSL65574 LCH65506:LCH65574 LMD65506:LMD65574 LVZ65506:LVZ65574 MFV65506:MFV65574 MPR65506:MPR65574 MZN65506:MZN65574 NJJ65506:NJJ65574 NTF65506:NTF65574 ODB65506:ODB65574 OMX65506:OMX65574 OWT65506:OWT65574 PGP65506:PGP65574 PQL65506:PQL65574 QAH65506:QAH65574 QKD65506:QKD65574 QTZ65506:QTZ65574 RDV65506:RDV65574 RNR65506:RNR65574 RXN65506:RXN65574 SHJ65506:SHJ65574 SRF65506:SRF65574 TBB65506:TBB65574 TKX65506:TKX65574 TUT65506:TUT65574 UEP65506:UEP65574 UOL65506:UOL65574 UYH65506:UYH65574 VID65506:VID65574 VRZ65506:VRZ65574 WBV65506:WBV65574 WLR65506:WLR65574 WVN65506:WVN65574 F131042:F131110 JB131042:JB131110 SX131042:SX131110 ACT131042:ACT131110 AMP131042:AMP131110 AWL131042:AWL131110 BGH131042:BGH131110 BQD131042:BQD131110 BZZ131042:BZZ131110 CJV131042:CJV131110 CTR131042:CTR131110 DDN131042:DDN131110 DNJ131042:DNJ131110 DXF131042:DXF131110 EHB131042:EHB131110 EQX131042:EQX131110 FAT131042:FAT131110 FKP131042:FKP131110 FUL131042:FUL131110 GEH131042:GEH131110 GOD131042:GOD131110 GXZ131042:GXZ131110 HHV131042:HHV131110 HRR131042:HRR131110 IBN131042:IBN131110 ILJ131042:ILJ131110 IVF131042:IVF131110 JFB131042:JFB131110 JOX131042:JOX131110 JYT131042:JYT131110 KIP131042:KIP131110 KSL131042:KSL131110 LCH131042:LCH131110 LMD131042:LMD131110 LVZ131042:LVZ131110 MFV131042:MFV131110 MPR131042:MPR131110 MZN131042:MZN131110 NJJ131042:NJJ131110 NTF131042:NTF131110 ODB131042:ODB131110 OMX131042:OMX131110 OWT131042:OWT131110 PGP131042:PGP131110 PQL131042:PQL131110 QAH131042:QAH131110 QKD131042:QKD131110 QTZ131042:QTZ131110 RDV131042:RDV131110 RNR131042:RNR131110 RXN131042:RXN131110 SHJ131042:SHJ131110 SRF131042:SRF131110 TBB131042:TBB131110 TKX131042:TKX131110 TUT131042:TUT131110 UEP131042:UEP131110 UOL131042:UOL131110 UYH131042:UYH131110 VID131042:VID131110 VRZ131042:VRZ131110 WBV131042:WBV131110 WLR131042:WLR131110 WVN131042:WVN131110 F196578:F196646 JB196578:JB196646 SX196578:SX196646 ACT196578:ACT196646 AMP196578:AMP196646 AWL196578:AWL196646 BGH196578:BGH196646 BQD196578:BQD196646 BZZ196578:BZZ196646 CJV196578:CJV196646 CTR196578:CTR196646 DDN196578:DDN196646 DNJ196578:DNJ196646 DXF196578:DXF196646 EHB196578:EHB196646 EQX196578:EQX196646 FAT196578:FAT196646 FKP196578:FKP196646 FUL196578:FUL196646 GEH196578:GEH196646 GOD196578:GOD196646 GXZ196578:GXZ196646 HHV196578:HHV196646 HRR196578:HRR196646 IBN196578:IBN196646 ILJ196578:ILJ196646 IVF196578:IVF196646 JFB196578:JFB196646 JOX196578:JOX196646 JYT196578:JYT196646 KIP196578:KIP196646 KSL196578:KSL196646 LCH196578:LCH196646 LMD196578:LMD196646 LVZ196578:LVZ196646 MFV196578:MFV196646 MPR196578:MPR196646 MZN196578:MZN196646 NJJ196578:NJJ196646 NTF196578:NTF196646 ODB196578:ODB196646 OMX196578:OMX196646 OWT196578:OWT196646 PGP196578:PGP196646 PQL196578:PQL196646 QAH196578:QAH196646 QKD196578:QKD196646 QTZ196578:QTZ196646 RDV196578:RDV196646 RNR196578:RNR196646 RXN196578:RXN196646 SHJ196578:SHJ196646 SRF196578:SRF196646 TBB196578:TBB196646 TKX196578:TKX196646 TUT196578:TUT196646 UEP196578:UEP196646 UOL196578:UOL196646 UYH196578:UYH196646 VID196578:VID196646 VRZ196578:VRZ196646 WBV196578:WBV196646 WLR196578:WLR196646 WVN196578:WVN196646 F262114:F262182 JB262114:JB262182 SX262114:SX262182 ACT262114:ACT262182 AMP262114:AMP262182 AWL262114:AWL262182 BGH262114:BGH262182 BQD262114:BQD262182 BZZ262114:BZZ262182 CJV262114:CJV262182 CTR262114:CTR262182 DDN262114:DDN262182 DNJ262114:DNJ262182 DXF262114:DXF262182 EHB262114:EHB262182 EQX262114:EQX262182 FAT262114:FAT262182 FKP262114:FKP262182 FUL262114:FUL262182 GEH262114:GEH262182 GOD262114:GOD262182 GXZ262114:GXZ262182 HHV262114:HHV262182 HRR262114:HRR262182 IBN262114:IBN262182 ILJ262114:ILJ262182 IVF262114:IVF262182 JFB262114:JFB262182 JOX262114:JOX262182 JYT262114:JYT262182 KIP262114:KIP262182 KSL262114:KSL262182 LCH262114:LCH262182 LMD262114:LMD262182 LVZ262114:LVZ262182 MFV262114:MFV262182 MPR262114:MPR262182 MZN262114:MZN262182 NJJ262114:NJJ262182 NTF262114:NTF262182 ODB262114:ODB262182 OMX262114:OMX262182 OWT262114:OWT262182 PGP262114:PGP262182 PQL262114:PQL262182 QAH262114:QAH262182 QKD262114:QKD262182 QTZ262114:QTZ262182 RDV262114:RDV262182 RNR262114:RNR262182 RXN262114:RXN262182 SHJ262114:SHJ262182 SRF262114:SRF262182 TBB262114:TBB262182 TKX262114:TKX262182 TUT262114:TUT262182 UEP262114:UEP262182 UOL262114:UOL262182 UYH262114:UYH262182 VID262114:VID262182 VRZ262114:VRZ262182 WBV262114:WBV262182 WLR262114:WLR262182 WVN262114:WVN262182 F327650:F327718 JB327650:JB327718 SX327650:SX327718 ACT327650:ACT327718 AMP327650:AMP327718 AWL327650:AWL327718 BGH327650:BGH327718 BQD327650:BQD327718 BZZ327650:BZZ327718 CJV327650:CJV327718 CTR327650:CTR327718 DDN327650:DDN327718 DNJ327650:DNJ327718 DXF327650:DXF327718 EHB327650:EHB327718 EQX327650:EQX327718 FAT327650:FAT327718 FKP327650:FKP327718 FUL327650:FUL327718 GEH327650:GEH327718 GOD327650:GOD327718 GXZ327650:GXZ327718 HHV327650:HHV327718 HRR327650:HRR327718 IBN327650:IBN327718 ILJ327650:ILJ327718 IVF327650:IVF327718 JFB327650:JFB327718 JOX327650:JOX327718 JYT327650:JYT327718 KIP327650:KIP327718 KSL327650:KSL327718 LCH327650:LCH327718 LMD327650:LMD327718 LVZ327650:LVZ327718 MFV327650:MFV327718 MPR327650:MPR327718 MZN327650:MZN327718 NJJ327650:NJJ327718 NTF327650:NTF327718 ODB327650:ODB327718 OMX327650:OMX327718 OWT327650:OWT327718 PGP327650:PGP327718 PQL327650:PQL327718 QAH327650:QAH327718 QKD327650:QKD327718 QTZ327650:QTZ327718 RDV327650:RDV327718 RNR327650:RNR327718 RXN327650:RXN327718 SHJ327650:SHJ327718 SRF327650:SRF327718 TBB327650:TBB327718 TKX327650:TKX327718 TUT327650:TUT327718 UEP327650:UEP327718 UOL327650:UOL327718 UYH327650:UYH327718 VID327650:VID327718 VRZ327650:VRZ327718 WBV327650:WBV327718 WLR327650:WLR327718 WVN327650:WVN327718 F393186:F393254 JB393186:JB393254 SX393186:SX393254 ACT393186:ACT393254 AMP393186:AMP393254 AWL393186:AWL393254 BGH393186:BGH393254 BQD393186:BQD393254 BZZ393186:BZZ393254 CJV393186:CJV393254 CTR393186:CTR393254 DDN393186:DDN393254 DNJ393186:DNJ393254 DXF393186:DXF393254 EHB393186:EHB393254 EQX393186:EQX393254 FAT393186:FAT393254 FKP393186:FKP393254 FUL393186:FUL393254 GEH393186:GEH393254 GOD393186:GOD393254 GXZ393186:GXZ393254 HHV393186:HHV393254 HRR393186:HRR393254 IBN393186:IBN393254 ILJ393186:ILJ393254 IVF393186:IVF393254 JFB393186:JFB393254 JOX393186:JOX393254 JYT393186:JYT393254 KIP393186:KIP393254 KSL393186:KSL393254 LCH393186:LCH393254 LMD393186:LMD393254 LVZ393186:LVZ393254 MFV393186:MFV393254 MPR393186:MPR393254 MZN393186:MZN393254 NJJ393186:NJJ393254 NTF393186:NTF393254 ODB393186:ODB393254 OMX393186:OMX393254 OWT393186:OWT393254 PGP393186:PGP393254 PQL393186:PQL393254 QAH393186:QAH393254 QKD393186:QKD393254 QTZ393186:QTZ393254 RDV393186:RDV393254 RNR393186:RNR393254 RXN393186:RXN393254 SHJ393186:SHJ393254 SRF393186:SRF393254 TBB393186:TBB393254 TKX393186:TKX393254 TUT393186:TUT393254 UEP393186:UEP393254 UOL393186:UOL393254 UYH393186:UYH393254 VID393186:VID393254 VRZ393186:VRZ393254 WBV393186:WBV393254 WLR393186:WLR393254 WVN393186:WVN393254 F458722:F458790 JB458722:JB458790 SX458722:SX458790 ACT458722:ACT458790 AMP458722:AMP458790 AWL458722:AWL458790 BGH458722:BGH458790 BQD458722:BQD458790 BZZ458722:BZZ458790 CJV458722:CJV458790 CTR458722:CTR458790 DDN458722:DDN458790 DNJ458722:DNJ458790 DXF458722:DXF458790 EHB458722:EHB458790 EQX458722:EQX458790 FAT458722:FAT458790 FKP458722:FKP458790 FUL458722:FUL458790 GEH458722:GEH458790 GOD458722:GOD458790 GXZ458722:GXZ458790 HHV458722:HHV458790 HRR458722:HRR458790 IBN458722:IBN458790 ILJ458722:ILJ458790 IVF458722:IVF458790 JFB458722:JFB458790 JOX458722:JOX458790 JYT458722:JYT458790 KIP458722:KIP458790 KSL458722:KSL458790 LCH458722:LCH458790 LMD458722:LMD458790 LVZ458722:LVZ458790 MFV458722:MFV458790 MPR458722:MPR458790 MZN458722:MZN458790 NJJ458722:NJJ458790 NTF458722:NTF458790 ODB458722:ODB458790 OMX458722:OMX458790 OWT458722:OWT458790 PGP458722:PGP458790 PQL458722:PQL458790 QAH458722:QAH458790 QKD458722:QKD458790 QTZ458722:QTZ458790 RDV458722:RDV458790 RNR458722:RNR458790 RXN458722:RXN458790 SHJ458722:SHJ458790 SRF458722:SRF458790 TBB458722:TBB458790 TKX458722:TKX458790 TUT458722:TUT458790 UEP458722:UEP458790 UOL458722:UOL458790 UYH458722:UYH458790 VID458722:VID458790 VRZ458722:VRZ458790 WBV458722:WBV458790 WLR458722:WLR458790 WVN458722:WVN458790 F524258:F524326 JB524258:JB524326 SX524258:SX524326 ACT524258:ACT524326 AMP524258:AMP524326 AWL524258:AWL524326 BGH524258:BGH524326 BQD524258:BQD524326 BZZ524258:BZZ524326 CJV524258:CJV524326 CTR524258:CTR524326 DDN524258:DDN524326 DNJ524258:DNJ524326 DXF524258:DXF524326 EHB524258:EHB524326 EQX524258:EQX524326 FAT524258:FAT524326 FKP524258:FKP524326 FUL524258:FUL524326 GEH524258:GEH524326 GOD524258:GOD524326 GXZ524258:GXZ524326 HHV524258:HHV524326 HRR524258:HRR524326 IBN524258:IBN524326 ILJ524258:ILJ524326 IVF524258:IVF524326 JFB524258:JFB524326 JOX524258:JOX524326 JYT524258:JYT524326 KIP524258:KIP524326 KSL524258:KSL524326 LCH524258:LCH524326 LMD524258:LMD524326 LVZ524258:LVZ524326 MFV524258:MFV524326 MPR524258:MPR524326 MZN524258:MZN524326 NJJ524258:NJJ524326 NTF524258:NTF524326 ODB524258:ODB524326 OMX524258:OMX524326 OWT524258:OWT524326 PGP524258:PGP524326 PQL524258:PQL524326 QAH524258:QAH524326 QKD524258:QKD524326 QTZ524258:QTZ524326 RDV524258:RDV524326 RNR524258:RNR524326 RXN524258:RXN524326 SHJ524258:SHJ524326 SRF524258:SRF524326 TBB524258:TBB524326 TKX524258:TKX524326 TUT524258:TUT524326 UEP524258:UEP524326 UOL524258:UOL524326 UYH524258:UYH524326 VID524258:VID524326 VRZ524258:VRZ524326 WBV524258:WBV524326 WLR524258:WLR524326 WVN524258:WVN524326 F589794:F589862 JB589794:JB589862 SX589794:SX589862 ACT589794:ACT589862 AMP589794:AMP589862 AWL589794:AWL589862 BGH589794:BGH589862 BQD589794:BQD589862 BZZ589794:BZZ589862 CJV589794:CJV589862 CTR589794:CTR589862 DDN589794:DDN589862 DNJ589794:DNJ589862 DXF589794:DXF589862 EHB589794:EHB589862 EQX589794:EQX589862 FAT589794:FAT589862 FKP589794:FKP589862 FUL589794:FUL589862 GEH589794:GEH589862 GOD589794:GOD589862 GXZ589794:GXZ589862 HHV589794:HHV589862 HRR589794:HRR589862 IBN589794:IBN589862 ILJ589794:ILJ589862 IVF589794:IVF589862 JFB589794:JFB589862 JOX589794:JOX589862 JYT589794:JYT589862 KIP589794:KIP589862 KSL589794:KSL589862 LCH589794:LCH589862 LMD589794:LMD589862 LVZ589794:LVZ589862 MFV589794:MFV589862 MPR589794:MPR589862 MZN589794:MZN589862 NJJ589794:NJJ589862 NTF589794:NTF589862 ODB589794:ODB589862 OMX589794:OMX589862 OWT589794:OWT589862 PGP589794:PGP589862 PQL589794:PQL589862 QAH589794:QAH589862 QKD589794:QKD589862 QTZ589794:QTZ589862 RDV589794:RDV589862 RNR589794:RNR589862 RXN589794:RXN589862 SHJ589794:SHJ589862 SRF589794:SRF589862 TBB589794:TBB589862 TKX589794:TKX589862 TUT589794:TUT589862 UEP589794:UEP589862 UOL589794:UOL589862 UYH589794:UYH589862 VID589794:VID589862 VRZ589794:VRZ589862 WBV589794:WBV589862 WLR589794:WLR589862 WVN589794:WVN589862 F655330:F655398 JB655330:JB655398 SX655330:SX655398 ACT655330:ACT655398 AMP655330:AMP655398 AWL655330:AWL655398 BGH655330:BGH655398 BQD655330:BQD655398 BZZ655330:BZZ655398 CJV655330:CJV655398 CTR655330:CTR655398 DDN655330:DDN655398 DNJ655330:DNJ655398 DXF655330:DXF655398 EHB655330:EHB655398 EQX655330:EQX655398 FAT655330:FAT655398 FKP655330:FKP655398 FUL655330:FUL655398 GEH655330:GEH655398 GOD655330:GOD655398 GXZ655330:GXZ655398 HHV655330:HHV655398 HRR655330:HRR655398 IBN655330:IBN655398 ILJ655330:ILJ655398 IVF655330:IVF655398 JFB655330:JFB655398 JOX655330:JOX655398 JYT655330:JYT655398 KIP655330:KIP655398 KSL655330:KSL655398 LCH655330:LCH655398 LMD655330:LMD655398 LVZ655330:LVZ655398 MFV655330:MFV655398 MPR655330:MPR655398 MZN655330:MZN655398 NJJ655330:NJJ655398 NTF655330:NTF655398 ODB655330:ODB655398 OMX655330:OMX655398 OWT655330:OWT655398 PGP655330:PGP655398 PQL655330:PQL655398 QAH655330:QAH655398 QKD655330:QKD655398 QTZ655330:QTZ655398 RDV655330:RDV655398 RNR655330:RNR655398 RXN655330:RXN655398 SHJ655330:SHJ655398 SRF655330:SRF655398 TBB655330:TBB655398 TKX655330:TKX655398 TUT655330:TUT655398 UEP655330:UEP655398 UOL655330:UOL655398 UYH655330:UYH655398 VID655330:VID655398 VRZ655330:VRZ655398 WBV655330:WBV655398 WLR655330:WLR655398 WVN655330:WVN655398 F720866:F720934 JB720866:JB720934 SX720866:SX720934 ACT720866:ACT720934 AMP720866:AMP720934 AWL720866:AWL720934 BGH720866:BGH720934 BQD720866:BQD720934 BZZ720866:BZZ720934 CJV720866:CJV720934 CTR720866:CTR720934 DDN720866:DDN720934 DNJ720866:DNJ720934 DXF720866:DXF720934 EHB720866:EHB720934 EQX720866:EQX720934 FAT720866:FAT720934 FKP720866:FKP720934 FUL720866:FUL720934 GEH720866:GEH720934 GOD720866:GOD720934 GXZ720866:GXZ720934 HHV720866:HHV720934 HRR720866:HRR720934 IBN720866:IBN720934 ILJ720866:ILJ720934 IVF720866:IVF720934 JFB720866:JFB720934 JOX720866:JOX720934 JYT720866:JYT720934 KIP720866:KIP720934 KSL720866:KSL720934 LCH720866:LCH720934 LMD720866:LMD720934 LVZ720866:LVZ720934 MFV720866:MFV720934 MPR720866:MPR720934 MZN720866:MZN720934 NJJ720866:NJJ720934 NTF720866:NTF720934 ODB720866:ODB720934 OMX720866:OMX720934 OWT720866:OWT720934 PGP720866:PGP720934 PQL720866:PQL720934 QAH720866:QAH720934 QKD720866:QKD720934 QTZ720866:QTZ720934 RDV720866:RDV720934 RNR720866:RNR720934 RXN720866:RXN720934 SHJ720866:SHJ720934 SRF720866:SRF720934 TBB720866:TBB720934 TKX720866:TKX720934 TUT720866:TUT720934 UEP720866:UEP720934 UOL720866:UOL720934 UYH720866:UYH720934 VID720866:VID720934 VRZ720866:VRZ720934 WBV720866:WBV720934 WLR720866:WLR720934 WVN720866:WVN720934 F786402:F786470 JB786402:JB786470 SX786402:SX786470 ACT786402:ACT786470 AMP786402:AMP786470 AWL786402:AWL786470 BGH786402:BGH786470 BQD786402:BQD786470 BZZ786402:BZZ786470 CJV786402:CJV786470 CTR786402:CTR786470 DDN786402:DDN786470 DNJ786402:DNJ786470 DXF786402:DXF786470 EHB786402:EHB786470 EQX786402:EQX786470 FAT786402:FAT786470 FKP786402:FKP786470 FUL786402:FUL786470 GEH786402:GEH786470 GOD786402:GOD786470 GXZ786402:GXZ786470 HHV786402:HHV786470 HRR786402:HRR786470 IBN786402:IBN786470 ILJ786402:ILJ786470 IVF786402:IVF786470 JFB786402:JFB786470 JOX786402:JOX786470 JYT786402:JYT786470 KIP786402:KIP786470 KSL786402:KSL786470 LCH786402:LCH786470 LMD786402:LMD786470 LVZ786402:LVZ786470 MFV786402:MFV786470 MPR786402:MPR786470 MZN786402:MZN786470 NJJ786402:NJJ786470 NTF786402:NTF786470 ODB786402:ODB786470 OMX786402:OMX786470 OWT786402:OWT786470 PGP786402:PGP786470 PQL786402:PQL786470 QAH786402:QAH786470 QKD786402:QKD786470 QTZ786402:QTZ786470 RDV786402:RDV786470 RNR786402:RNR786470 RXN786402:RXN786470 SHJ786402:SHJ786470 SRF786402:SRF786470 TBB786402:TBB786470 TKX786402:TKX786470 TUT786402:TUT786470 UEP786402:UEP786470 UOL786402:UOL786470 UYH786402:UYH786470 VID786402:VID786470 VRZ786402:VRZ786470 WBV786402:WBV786470 WLR786402:WLR786470 WVN786402:WVN786470 F851938:F852006 JB851938:JB852006 SX851938:SX852006 ACT851938:ACT852006 AMP851938:AMP852006 AWL851938:AWL852006 BGH851938:BGH852006 BQD851938:BQD852006 BZZ851938:BZZ852006 CJV851938:CJV852006 CTR851938:CTR852006 DDN851938:DDN852006 DNJ851938:DNJ852006 DXF851938:DXF852006 EHB851938:EHB852006 EQX851938:EQX852006 FAT851938:FAT852006 FKP851938:FKP852006 FUL851938:FUL852006 GEH851938:GEH852006 GOD851938:GOD852006 GXZ851938:GXZ852006 HHV851938:HHV852006 HRR851938:HRR852006 IBN851938:IBN852006 ILJ851938:ILJ852006 IVF851938:IVF852006 JFB851938:JFB852006 JOX851938:JOX852006 JYT851938:JYT852006 KIP851938:KIP852006 KSL851938:KSL852006 LCH851938:LCH852006 LMD851938:LMD852006 LVZ851938:LVZ852006 MFV851938:MFV852006 MPR851938:MPR852006 MZN851938:MZN852006 NJJ851938:NJJ852006 NTF851938:NTF852006 ODB851938:ODB852006 OMX851938:OMX852006 OWT851938:OWT852006 PGP851938:PGP852006 PQL851938:PQL852006 QAH851938:QAH852006 QKD851938:QKD852006 QTZ851938:QTZ852006 RDV851938:RDV852006 RNR851938:RNR852006 RXN851938:RXN852006 SHJ851938:SHJ852006 SRF851938:SRF852006 TBB851938:TBB852006 TKX851938:TKX852006 TUT851938:TUT852006 UEP851938:UEP852006 UOL851938:UOL852006 UYH851938:UYH852006 VID851938:VID852006 VRZ851938:VRZ852006 WBV851938:WBV852006 WLR851938:WLR852006 WVN851938:WVN852006 F917474:F917542 JB917474:JB917542 SX917474:SX917542 ACT917474:ACT917542 AMP917474:AMP917542 AWL917474:AWL917542 BGH917474:BGH917542 BQD917474:BQD917542 BZZ917474:BZZ917542 CJV917474:CJV917542 CTR917474:CTR917542 DDN917474:DDN917542 DNJ917474:DNJ917542 DXF917474:DXF917542 EHB917474:EHB917542 EQX917474:EQX917542 FAT917474:FAT917542 FKP917474:FKP917542 FUL917474:FUL917542 GEH917474:GEH917542 GOD917474:GOD917542 GXZ917474:GXZ917542 HHV917474:HHV917542 HRR917474:HRR917542 IBN917474:IBN917542 ILJ917474:ILJ917542 IVF917474:IVF917542 JFB917474:JFB917542 JOX917474:JOX917542 JYT917474:JYT917542 KIP917474:KIP917542 KSL917474:KSL917542 LCH917474:LCH917542 LMD917474:LMD917542 LVZ917474:LVZ917542 MFV917474:MFV917542 MPR917474:MPR917542 MZN917474:MZN917542 NJJ917474:NJJ917542 NTF917474:NTF917542 ODB917474:ODB917542 OMX917474:OMX917542 OWT917474:OWT917542 PGP917474:PGP917542 PQL917474:PQL917542 QAH917474:QAH917542 QKD917474:QKD917542 QTZ917474:QTZ917542 RDV917474:RDV917542 RNR917474:RNR917542 RXN917474:RXN917542 SHJ917474:SHJ917542 SRF917474:SRF917542 TBB917474:TBB917542 TKX917474:TKX917542 TUT917474:TUT917542 UEP917474:UEP917542 UOL917474:UOL917542 UYH917474:UYH917542 VID917474:VID917542 VRZ917474:VRZ917542 WBV917474:WBV917542 WLR917474:WLR917542 WVN917474:WVN917542 F983010:F983078 JB983010:JB983078 SX983010:SX983078 ACT983010:ACT983078 AMP983010:AMP983078 AWL983010:AWL983078 BGH983010:BGH983078 BQD983010:BQD983078 BZZ983010:BZZ983078 CJV983010:CJV983078 CTR983010:CTR983078 DDN983010:DDN983078 DNJ983010:DNJ983078 DXF983010:DXF983078 EHB983010:EHB983078 EQX983010:EQX983078 FAT983010:FAT983078 FKP983010:FKP983078 FUL983010:FUL983078 GEH983010:GEH983078 GOD983010:GOD983078 GXZ983010:GXZ983078 HHV983010:HHV983078 HRR983010:HRR983078 IBN983010:IBN983078 ILJ983010:ILJ983078 IVF983010:IVF983078 JFB983010:JFB983078 JOX983010:JOX983078 JYT983010:JYT983078 KIP983010:KIP983078 KSL983010:KSL983078 LCH983010:LCH983078 LMD983010:LMD983078 LVZ983010:LVZ983078 MFV983010:MFV983078 MPR983010:MPR983078 MZN983010:MZN983078 NJJ983010:NJJ983078 NTF983010:NTF983078 ODB983010:ODB983078 OMX983010:OMX983078 OWT983010:OWT983078 PGP983010:PGP983078 PQL983010:PQL983078 QAH983010:QAH983078 QKD983010:QKD983078 QTZ983010:QTZ983078 RDV983010:RDV983078 RNR983010:RNR983078 RXN983010:RXN983078 SHJ983010:SHJ983078 SRF983010:SRF983078 TBB983010:TBB983078 TKX983010:TKX983078 TUT983010:TUT983078 UEP983010:UEP983078 UOL983010:UOL983078 UYH983010:UYH983078 VID983010:VID983078 VRZ983010:VRZ983078 WBV983010:WBV983078 WLR983010:WLR983078 WVN983010:WVN983078">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2014-01-23T22:09:18Z</dcterms:modified>
</cp:coreProperties>
</file>