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F19" i="10" l="1"/>
  <c r="F20" i="10"/>
  <c r="F21" i="10"/>
  <c r="F23" i="10"/>
  <c r="F24" i="10"/>
  <c r="F22" i="10"/>
  <c r="D20" i="7"/>
  <c r="D21" i="7"/>
  <c r="D22" i="7"/>
  <c r="D23" i="7"/>
  <c r="D24" i="7"/>
  <c r="D19" i="7"/>
  <c r="B19" i="7" a="1"/>
  <c r="B19" i="7" l="1"/>
  <c r="B20" i="7"/>
  <c r="B21" i="7"/>
  <c r="B22" i="7"/>
  <c r="B23" i="7"/>
  <c r="B24" i="7"/>
  <c r="J43" i="7" l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18" i="7"/>
  <c r="J17" i="7"/>
  <c r="J16" i="7"/>
  <c r="J15" i="7"/>
  <c r="J14" i="7"/>
  <c r="J13" i="7"/>
  <c r="J12" i="7"/>
  <c r="J9" i="7"/>
  <c r="J8" i="7"/>
  <c r="J7" i="7"/>
  <c r="J6" i="7"/>
  <c r="I8" i="12" l="1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S43" i="7" l="1"/>
  <c r="S42" i="7"/>
  <c r="S41" i="7"/>
  <c r="S40" i="7"/>
  <c r="S39" i="7"/>
  <c r="S38" i="7"/>
  <c r="S35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5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M35" i="7"/>
  <c r="I35" i="14" s="1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4" i="7"/>
  <c r="P23" i="7"/>
  <c r="P19" i="7"/>
  <c r="P21" i="7"/>
  <c r="P20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12" i="12"/>
  <c r="L26" i="11"/>
  <c r="L8" i="10"/>
  <c r="L39" i="12"/>
  <c r="L33" i="11"/>
  <c r="L43" i="12"/>
  <c r="L34" i="11"/>
  <c r="L8" i="14"/>
  <c r="L13" i="10"/>
  <c r="L9" i="10"/>
  <c r="L39" i="10"/>
  <c r="L14" i="10"/>
  <c r="E23" i="10"/>
  <c r="L38" i="10"/>
  <c r="L41" i="10"/>
  <c r="L10" i="11"/>
  <c r="G6" i="10"/>
  <c r="L27" i="11"/>
  <c r="L33" i="14"/>
  <c r="L11" i="12"/>
  <c r="L37" i="11"/>
  <c r="L30" i="11"/>
  <c r="L10" i="14"/>
  <c r="L32" i="12"/>
  <c r="L17" i="12"/>
  <c r="E21" i="10"/>
  <c r="L26" i="14"/>
  <c r="L25" i="11"/>
  <c r="L42" i="12"/>
  <c r="L29" i="14"/>
  <c r="D21" i="2"/>
  <c r="L32" i="11"/>
  <c r="L31" i="14"/>
  <c r="L35" i="14"/>
  <c r="L34" i="14"/>
  <c r="L9" i="12"/>
  <c r="L10" i="10"/>
  <c r="L28" i="10"/>
  <c r="L33" i="12"/>
  <c r="L38" i="11"/>
  <c r="L29" i="12"/>
  <c r="L25" i="10"/>
  <c r="L28" i="11"/>
  <c r="L41" i="12"/>
  <c r="L36" i="12"/>
  <c r="L16" i="11"/>
  <c r="L11" i="14"/>
  <c r="L11" i="10"/>
  <c r="L14" i="11"/>
  <c r="L38" i="14"/>
  <c r="L41" i="14"/>
  <c r="L30" i="14"/>
  <c r="G20" i="10"/>
  <c r="L30" i="10"/>
  <c r="L43" i="11"/>
  <c r="L10" i="12"/>
  <c r="G24" i="10"/>
  <c r="L34" i="12"/>
  <c r="L13" i="12"/>
  <c r="L33" i="10"/>
  <c r="L18" i="12"/>
  <c r="L26" i="10"/>
  <c r="L40" i="11"/>
  <c r="L43" i="14"/>
  <c r="L32" i="10"/>
  <c r="L12" i="10"/>
  <c r="L31" i="12"/>
  <c r="L27" i="14"/>
  <c r="L41" i="11"/>
  <c r="L16" i="12"/>
  <c r="L37" i="14"/>
  <c r="L36" i="10"/>
  <c r="G6" i="14"/>
  <c r="L42" i="10"/>
  <c r="L15" i="11"/>
  <c r="L31" i="11"/>
  <c r="L43" i="10"/>
  <c r="G22" i="10"/>
  <c r="L12" i="14"/>
  <c r="L38" i="12"/>
  <c r="L25" i="14"/>
  <c r="L28" i="12"/>
  <c r="G23" i="10"/>
  <c r="L35" i="11"/>
  <c r="L11" i="11"/>
  <c r="L39" i="11"/>
  <c r="L42" i="14"/>
  <c r="L8" i="11"/>
  <c r="G19" i="10"/>
  <c r="E20" i="10"/>
  <c r="G21" i="10"/>
  <c r="L31" i="10"/>
  <c r="L9" i="11"/>
  <c r="L14" i="12"/>
  <c r="L30" i="12"/>
  <c r="L34" i="10"/>
  <c r="L40" i="10"/>
  <c r="L17" i="11"/>
  <c r="L29" i="11"/>
  <c r="L36" i="14"/>
  <c r="E22" i="10"/>
  <c r="L39" i="14"/>
  <c r="L15" i="12"/>
  <c r="E24" i="10"/>
  <c r="G6" i="11"/>
  <c r="L37" i="12"/>
  <c r="L13" i="11"/>
  <c r="L28" i="14"/>
  <c r="L40" i="14"/>
  <c r="L40" i="12"/>
  <c r="L29" i="10"/>
  <c r="G6" i="12"/>
  <c r="L36" i="11"/>
  <c r="L9" i="14"/>
  <c r="L32" i="14"/>
  <c r="E19" i="10"/>
  <c r="L37" i="10"/>
  <c r="L35" i="10"/>
  <c r="L27" i="10"/>
  <c r="L35" i="12"/>
  <c r="L12" i="11"/>
  <c r="L42" i="11"/>
  <c r="E7" i="12" l="1"/>
  <c r="E8" i="12"/>
  <c r="B6" i="11"/>
  <c r="F7" i="11"/>
  <c r="B6" i="10"/>
  <c r="F7" i="10"/>
  <c r="B6" i="14"/>
  <c r="F40" i="12"/>
  <c r="F17" i="12"/>
  <c r="F30" i="10"/>
  <c r="F12" i="12"/>
  <c r="F9" i="10"/>
  <c r="F36" i="12"/>
  <c r="F26" i="11"/>
  <c r="F42" i="10"/>
  <c r="F37" i="14"/>
  <c r="F28" i="12"/>
  <c r="F16" i="12"/>
  <c r="F7" i="12"/>
  <c r="F26" i="14"/>
  <c r="F38" i="10"/>
  <c r="F36" i="10"/>
  <c r="F17" i="11"/>
  <c r="F25" i="10"/>
  <c r="F10" i="11"/>
  <c r="F25" i="11"/>
  <c r="F16" i="11"/>
  <c r="F14" i="11"/>
  <c r="F29" i="11"/>
  <c r="F18" i="12"/>
  <c r="F11" i="12"/>
  <c r="F12" i="14"/>
  <c r="F27" i="10"/>
  <c r="F30" i="11"/>
  <c r="F11" i="10"/>
  <c r="F14" i="12"/>
  <c r="F37" i="11"/>
  <c r="F33" i="11"/>
  <c r="F31" i="14"/>
  <c r="F31" i="11"/>
  <c r="F29" i="10"/>
  <c r="F8" i="10"/>
  <c r="F10" i="10"/>
  <c r="F9" i="14"/>
  <c r="F40" i="14"/>
  <c r="F27" i="11"/>
  <c r="F34" i="10"/>
  <c r="F15" i="12"/>
  <c r="F13" i="12"/>
  <c r="F43" i="11"/>
  <c r="F39" i="14"/>
  <c r="F8" i="11"/>
  <c r="F34" i="11"/>
  <c r="F40" i="10"/>
  <c r="G7" i="11"/>
  <c r="F28" i="14"/>
  <c r="F35" i="10"/>
  <c r="F26" i="10"/>
  <c r="F41" i="14"/>
  <c r="F43" i="10"/>
  <c r="F27" i="14"/>
  <c r="G7" i="10"/>
  <c r="F36" i="14"/>
  <c r="F42" i="12"/>
  <c r="F38" i="11"/>
  <c r="G40" i="12"/>
  <c r="F41" i="11"/>
  <c r="F13" i="10"/>
  <c r="F32" i="10"/>
  <c r="F25" i="14"/>
  <c r="F39" i="10"/>
  <c r="F11" i="11"/>
  <c r="F43" i="12"/>
  <c r="F42" i="14"/>
  <c r="F39" i="12"/>
  <c r="F33" i="12"/>
  <c r="F9" i="11"/>
  <c r="F41" i="10"/>
  <c r="F8" i="12"/>
  <c r="F32" i="14"/>
  <c r="F12" i="11"/>
  <c r="F38" i="14"/>
  <c r="F43" i="14"/>
  <c r="F33" i="14"/>
  <c r="F36" i="11"/>
  <c r="F33" i="10"/>
  <c r="F32" i="12"/>
  <c r="F41" i="12"/>
  <c r="F39" i="11"/>
  <c r="F11" i="14"/>
  <c r="F31" i="12"/>
  <c r="F34" i="14"/>
  <c r="F9" i="12"/>
  <c r="F10" i="14"/>
  <c r="G10" i="14" s="1"/>
  <c r="F10" i="12"/>
  <c r="F38" i="12"/>
  <c r="G43" i="10"/>
  <c r="F28" i="11"/>
  <c r="G10" i="11"/>
  <c r="F28" i="10"/>
  <c r="F37" i="10"/>
  <c r="F37" i="12"/>
  <c r="F14" i="10"/>
  <c r="F35" i="11"/>
  <c r="G41" i="12"/>
  <c r="F15" i="11"/>
  <c r="F12" i="10"/>
  <c r="F8" i="14"/>
  <c r="F40" i="11"/>
  <c r="F42" i="11"/>
  <c r="F13" i="11"/>
  <c r="F29" i="14"/>
  <c r="F31" i="10"/>
  <c r="F35" i="12"/>
  <c r="F29" i="12"/>
  <c r="F32" i="11"/>
  <c r="F34" i="12"/>
  <c r="F35" i="14"/>
  <c r="F30" i="12"/>
  <c r="F30" i="14"/>
  <c r="B10" i="11" l="1"/>
  <c r="B7" i="10"/>
  <c r="B7" i="11"/>
  <c r="B10" i="14"/>
  <c r="F7" i="14"/>
  <c r="G35" i="11"/>
  <c r="G40" i="14"/>
  <c r="G36" i="12"/>
  <c r="G12" i="10"/>
  <c r="G16" i="11"/>
  <c r="G32" i="12"/>
  <c r="G33" i="12"/>
  <c r="G39" i="11"/>
  <c r="G30" i="10"/>
  <c r="G36" i="14"/>
  <c r="G29" i="12"/>
  <c r="G17" i="11"/>
  <c r="G42" i="10"/>
  <c r="G28" i="10"/>
  <c r="G43" i="11"/>
  <c r="G38" i="11"/>
  <c r="G41" i="11"/>
  <c r="G39" i="10"/>
  <c r="G11" i="12"/>
  <c r="G32" i="11"/>
  <c r="G8" i="11"/>
  <c r="G27" i="11"/>
  <c r="G40" i="11"/>
  <c r="G34" i="14"/>
  <c r="G40" i="10"/>
  <c r="G15" i="12"/>
  <c r="G13" i="12"/>
  <c r="G27" i="14"/>
  <c r="G14" i="12"/>
  <c r="G11" i="11"/>
  <c r="G38" i="12"/>
  <c r="G36" i="11"/>
  <c r="G8" i="12"/>
  <c r="G11" i="10"/>
  <c r="G30" i="12"/>
  <c r="G25" i="14"/>
  <c r="G33" i="14"/>
  <c r="G12" i="12"/>
  <c r="G8" i="10"/>
  <c r="G14" i="10"/>
  <c r="G9" i="12"/>
  <c r="G37" i="14"/>
  <c r="G15" i="11"/>
  <c r="G41" i="14"/>
  <c r="G31" i="11"/>
  <c r="G29" i="10"/>
  <c r="G37" i="12"/>
  <c r="G31" i="10"/>
  <c r="G27" i="10"/>
  <c r="G34" i="11"/>
  <c r="G26" i="10"/>
  <c r="G13" i="10"/>
  <c r="G42" i="12"/>
  <c r="G28" i="11"/>
  <c r="G28" i="12"/>
  <c r="G7" i="14"/>
  <c r="G34" i="10"/>
  <c r="G30" i="14"/>
  <c r="G39" i="14"/>
  <c r="G26" i="11"/>
  <c r="G43" i="14"/>
  <c r="G26" i="14"/>
  <c r="G42" i="14"/>
  <c r="G36" i="10"/>
  <c r="G9" i="10"/>
  <c r="G37" i="11"/>
  <c r="G12" i="11"/>
  <c r="G35" i="12"/>
  <c r="G32" i="10"/>
  <c r="G29" i="11"/>
  <c r="G33" i="10"/>
  <c r="G37" i="10"/>
  <c r="G7" i="12"/>
  <c r="G29" i="14"/>
  <c r="G8" i="14"/>
  <c r="G35" i="10"/>
  <c r="G39" i="12"/>
  <c r="G31" i="12"/>
  <c r="G25" i="11"/>
  <c r="G12" i="14"/>
  <c r="G9" i="14"/>
  <c r="G42" i="11"/>
  <c r="G34" i="12"/>
  <c r="G13" i="11"/>
  <c r="G33" i="11"/>
  <c r="G10" i="12"/>
  <c r="G38" i="10"/>
  <c r="G9" i="11"/>
  <c r="G30" i="11"/>
  <c r="G17" i="12"/>
  <c r="G32" i="14"/>
  <c r="G35" i="14"/>
  <c r="G14" i="11"/>
  <c r="G18" i="12"/>
  <c r="G10" i="10"/>
  <c r="G16" i="12"/>
  <c r="G31" i="14"/>
  <c r="G41" i="10"/>
  <c r="G11" i="14"/>
  <c r="G38" i="14"/>
  <c r="G25" i="10"/>
  <c r="G43" i="12"/>
  <c r="G28" i="14"/>
  <c r="B9" i="14" l="1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7" i="2" l="1"/>
  <c r="D6" i="2" l="1"/>
  <c r="H41" i="14"/>
  <c r="H30" i="14"/>
  <c r="H42" i="14"/>
  <c r="H30" i="11"/>
  <c r="H16" i="11"/>
  <c r="H28" i="14"/>
  <c r="H37" i="11"/>
  <c r="H31" i="11"/>
  <c r="H41" i="11"/>
  <c r="H32" i="11"/>
  <c r="H25" i="14"/>
  <c r="H29" i="14"/>
  <c r="H14" i="11"/>
  <c r="H43" i="11"/>
  <c r="H29" i="11"/>
  <c r="H35" i="14"/>
  <c r="H39" i="14"/>
  <c r="H35" i="11"/>
  <c r="H8" i="14"/>
  <c r="H12" i="11"/>
  <c r="H34" i="14"/>
  <c r="H40" i="11"/>
  <c r="H27" i="14"/>
  <c r="H12" i="14"/>
  <c r="H39" i="11"/>
  <c r="H33" i="14"/>
  <c r="H11" i="14"/>
  <c r="H10" i="11"/>
  <c r="H36" i="14"/>
  <c r="H10" i="14"/>
  <c r="H32" i="14"/>
  <c r="H26" i="11"/>
  <c r="H37" i="14"/>
  <c r="H9" i="14"/>
  <c r="H25" i="11"/>
  <c r="H31" i="14"/>
  <c r="H27" i="11"/>
  <c r="H17" i="11"/>
  <c r="H33" i="11"/>
  <c r="H36" i="11"/>
  <c r="H15" i="11"/>
  <c r="H8" i="11"/>
  <c r="H11" i="11"/>
  <c r="H38" i="14"/>
  <c r="H42" i="11"/>
  <c r="H9" i="11"/>
  <c r="H40" i="14"/>
  <c r="H28" i="11"/>
  <c r="H26" i="14"/>
  <c r="H13" i="11"/>
  <c r="H34" i="11"/>
  <c r="H38" i="11"/>
  <c r="H43" i="14"/>
  <c r="H39" i="12"/>
  <c r="H17" i="12"/>
  <c r="H42" i="10"/>
  <c r="H34" i="12"/>
  <c r="H23" i="10"/>
  <c r="H35" i="10"/>
  <c r="H11" i="12"/>
  <c r="H32" i="10"/>
  <c r="H12" i="10"/>
  <c r="H42" i="12"/>
  <c r="H16" i="12"/>
  <c r="H32" i="12"/>
  <c r="H31" i="12"/>
  <c r="H36" i="10"/>
  <c r="H22" i="10"/>
  <c r="H9" i="10"/>
  <c r="H18" i="12"/>
  <c r="H38" i="12"/>
  <c r="H33" i="12"/>
  <c r="H24" i="10"/>
  <c r="H33" i="10"/>
  <c r="H29" i="12"/>
  <c r="H10" i="10"/>
  <c r="H20" i="10"/>
  <c r="H14" i="10"/>
  <c r="H34" i="10"/>
  <c r="H41" i="12"/>
  <c r="H8" i="10"/>
  <c r="H31" i="10"/>
  <c r="H39" i="10"/>
  <c r="H40" i="10"/>
  <c r="H13" i="10"/>
  <c r="H43" i="12"/>
  <c r="H30" i="10"/>
  <c r="H38" i="10"/>
  <c r="H29" i="10"/>
  <c r="H19" i="10"/>
  <c r="H40" i="12"/>
  <c r="H8" i="12"/>
  <c r="H30" i="12"/>
  <c r="H41" i="10"/>
  <c r="H35" i="12"/>
  <c r="H37" i="12"/>
  <c r="H21" i="10"/>
  <c r="H28" i="10"/>
  <c r="H27" i="10"/>
  <c r="H14" i="12"/>
  <c r="H7" i="12"/>
  <c r="H10" i="12"/>
  <c r="H36" i="12"/>
  <c r="H9" i="12"/>
  <c r="H37" i="10"/>
  <c r="H25" i="10"/>
  <c r="H28" i="12"/>
  <c r="H6" i="12"/>
  <c r="H12" i="12"/>
  <c r="H13" i="12"/>
  <c r="H11" i="10"/>
  <c r="H26" i="10"/>
  <c r="H43" i="10"/>
  <c r="H15" i="12"/>
  <c r="K15" i="7" l="1"/>
  <c r="Q43" i="7"/>
  <c r="Q11" i="7"/>
  <c r="K13" i="7"/>
  <c r="K12" i="7"/>
  <c r="K6" i="7"/>
  <c r="K28" i="7"/>
  <c r="K9" i="7"/>
  <c r="K36" i="7"/>
  <c r="K7" i="7"/>
  <c r="K14" i="7"/>
  <c r="Q28" i="7"/>
  <c r="Q21" i="7"/>
  <c r="K37" i="7"/>
  <c r="K35" i="7"/>
  <c r="Q41" i="7"/>
  <c r="K30" i="7"/>
  <c r="K8" i="7"/>
  <c r="K40" i="7"/>
  <c r="Q19" i="7"/>
  <c r="Q38" i="7"/>
  <c r="Q30" i="7"/>
  <c r="K43" i="7"/>
  <c r="Q13" i="7"/>
  <c r="Q40" i="7"/>
  <c r="Q39" i="7"/>
  <c r="Q31" i="7"/>
  <c r="Q8" i="7"/>
  <c r="K41" i="7"/>
  <c r="Q14" i="7"/>
  <c r="Q20" i="7"/>
  <c r="Q10" i="7"/>
  <c r="K29" i="7"/>
  <c r="Q33" i="7"/>
  <c r="Q24" i="7"/>
  <c r="K33" i="7"/>
  <c r="K38" i="7"/>
  <c r="K18" i="7"/>
  <c r="Q9" i="7"/>
  <c r="Q22" i="7"/>
  <c r="K31" i="7"/>
  <c r="K32" i="7"/>
  <c r="K16" i="7"/>
  <c r="K42" i="7"/>
  <c r="Q12" i="7"/>
  <c r="Q32" i="7"/>
  <c r="Q35" i="7"/>
  <c r="Q23" i="7"/>
  <c r="K34" i="7"/>
  <c r="Q42" i="7"/>
  <c r="K17" i="7"/>
  <c r="K39" i="7"/>
  <c r="N43" i="7"/>
  <c r="T38" i="7"/>
  <c r="T13" i="7"/>
  <c r="N26" i="7"/>
  <c r="T28" i="7"/>
  <c r="N40" i="7"/>
  <c r="T9" i="7"/>
  <c r="T42" i="7"/>
  <c r="N38" i="7"/>
  <c r="T11" i="7"/>
  <c r="T8" i="7"/>
  <c r="T15" i="7"/>
  <c r="T33" i="7"/>
  <c r="T17" i="7"/>
  <c r="N31" i="7"/>
  <c r="N9" i="7"/>
  <c r="N32" i="7"/>
  <c r="N10" i="7"/>
  <c r="T10" i="7"/>
  <c r="N11" i="7"/>
  <c r="N33" i="7"/>
  <c r="T39" i="7"/>
  <c r="N12" i="7"/>
  <c r="N27" i="7"/>
  <c r="T40" i="7"/>
  <c r="T12" i="7"/>
  <c r="N8" i="7"/>
  <c r="T35" i="7"/>
  <c r="N39" i="7"/>
  <c r="N35" i="7"/>
  <c r="T43" i="7"/>
  <c r="T14" i="7"/>
  <c r="N25" i="7"/>
  <c r="T32" i="7"/>
  <c r="T41" i="7"/>
  <c r="T31" i="7"/>
  <c r="N28" i="7"/>
  <c r="T16" i="7"/>
  <c r="T30" i="7"/>
  <c r="N42" i="7"/>
  <c r="N30" i="7"/>
  <c r="N41" i="7"/>
  <c r="W15" i="7"/>
  <c r="W36" i="7"/>
  <c r="W30" i="7"/>
  <c r="AA40" i="7"/>
  <c r="W29" i="7"/>
  <c r="W31" i="7"/>
  <c r="W34" i="7"/>
  <c r="AC28" i="7"/>
  <c r="AC33" i="7"/>
  <c r="Y33" i="7"/>
  <c r="Y39" i="7"/>
  <c r="Y28" i="7"/>
  <c r="Y12" i="7"/>
  <c r="AA9" i="7"/>
  <c r="AA43" i="7"/>
  <c r="W7" i="7"/>
  <c r="W8" i="7"/>
  <c r="AA39" i="7"/>
  <c r="AA33" i="7"/>
  <c r="W32" i="7"/>
  <c r="AA42" i="7"/>
  <c r="Y40" i="7"/>
  <c r="AC17" i="7"/>
  <c r="AC39" i="7"/>
  <c r="Y35" i="7"/>
  <c r="AC16" i="7"/>
  <c r="Y31" i="7"/>
  <c r="W43" i="7"/>
  <c r="AA11" i="7"/>
  <c r="W14" i="7"/>
  <c r="W40" i="7"/>
  <c r="AA31" i="7"/>
  <c r="AA24" i="7"/>
  <c r="W16" i="7"/>
  <c r="W17" i="7"/>
  <c r="AC9" i="7"/>
  <c r="AC43" i="7"/>
  <c r="AC30" i="7"/>
  <c r="AC13" i="7"/>
  <c r="W13" i="7"/>
  <c r="AA28" i="7"/>
  <c r="AA19" i="7"/>
  <c r="AA8" i="7"/>
  <c r="W33" i="7"/>
  <c r="W42" i="7"/>
  <c r="W39" i="7"/>
  <c r="AC42" i="7"/>
  <c r="Y9" i="7"/>
  <c r="Y27" i="7"/>
  <c r="AC14" i="7"/>
  <c r="Y42" i="7"/>
  <c r="W12" i="7"/>
  <c r="AA21" i="7"/>
  <c r="AA38" i="7"/>
  <c r="W41" i="7"/>
  <c r="W38" i="7"/>
  <c r="AA12" i="7"/>
  <c r="Y43" i="7"/>
  <c r="Y38" i="7"/>
  <c r="Y32" i="7"/>
  <c r="AC40" i="7"/>
  <c r="Y25" i="7"/>
  <c r="Y30" i="7"/>
  <c r="W6" i="7"/>
  <c r="W37" i="7"/>
  <c r="AA30" i="7"/>
  <c r="AA14" i="7"/>
  <c r="W18" i="7"/>
  <c r="AA32" i="7"/>
  <c r="AC38" i="7"/>
  <c r="AC11" i="7"/>
  <c r="Y10" i="7"/>
  <c r="AC12" i="7"/>
  <c r="AC32" i="7"/>
  <c r="Y41" i="7"/>
  <c r="W28" i="7"/>
  <c r="W35" i="7"/>
  <c r="AA20" i="7"/>
  <c r="AA35" i="7"/>
  <c r="AC8" i="7"/>
  <c r="AC10" i="7"/>
  <c r="Y8" i="7"/>
  <c r="AC41" i="7"/>
  <c r="W9" i="7"/>
  <c r="AA41" i="7"/>
  <c r="AA13" i="7"/>
  <c r="AA10" i="7"/>
  <c r="AA22" i="7"/>
  <c r="AA23" i="7"/>
  <c r="Y26" i="7"/>
  <c r="AC15" i="7"/>
  <c r="Y11" i="7"/>
  <c r="AC35" i="7"/>
  <c r="AC31" i="7"/>
  <c r="U31" i="7" l="1"/>
  <c r="U35" i="7"/>
  <c r="O11" i="7"/>
  <c r="U15" i="7"/>
  <c r="O26" i="7"/>
  <c r="R23" i="7"/>
  <c r="R22" i="7"/>
  <c r="R10" i="7"/>
  <c r="R13" i="7"/>
  <c r="R41" i="7"/>
  <c r="L9" i="7"/>
  <c r="U41" i="7"/>
  <c r="O8" i="7"/>
  <c r="U10" i="7"/>
  <c r="U8" i="7"/>
  <c r="R35" i="7"/>
  <c r="R20" i="7"/>
  <c r="L35" i="7"/>
  <c r="L28" i="7"/>
  <c r="O41" i="7"/>
  <c r="U32" i="7"/>
  <c r="U12" i="7"/>
  <c r="O10" i="7"/>
  <c r="U11" i="7"/>
  <c r="U38" i="7"/>
  <c r="R32" i="7"/>
  <c r="L18" i="7"/>
  <c r="R14" i="7"/>
  <c r="R30" i="7"/>
  <c r="L37" i="7"/>
  <c r="L6" i="7"/>
  <c r="O30" i="7"/>
  <c r="O25" i="7"/>
  <c r="U40" i="7"/>
  <c r="O32" i="7"/>
  <c r="O38" i="7"/>
  <c r="O43" i="7"/>
  <c r="R12" i="7"/>
  <c r="L38" i="7"/>
  <c r="L41" i="7"/>
  <c r="R38" i="7"/>
  <c r="R21" i="7"/>
  <c r="L12" i="7"/>
  <c r="O42" i="7"/>
  <c r="U14" i="7"/>
  <c r="O27" i="7"/>
  <c r="O9" i="7"/>
  <c r="U42" i="7"/>
  <c r="L39" i="7"/>
  <c r="L42" i="7"/>
  <c r="L33" i="7"/>
  <c r="R8" i="7"/>
  <c r="R19" i="7"/>
  <c r="R28" i="7"/>
  <c r="L13" i="7"/>
  <c r="U13" i="7"/>
  <c r="U30" i="7"/>
  <c r="U43" i="7"/>
  <c r="U9" i="7"/>
  <c r="L17" i="7"/>
  <c r="L16" i="7"/>
  <c r="R24" i="7"/>
  <c r="R31" i="7"/>
  <c r="L40" i="7"/>
  <c r="L14" i="7"/>
  <c r="R11" i="7"/>
  <c r="L43" i="7"/>
  <c r="O31" i="7"/>
  <c r="U16" i="7"/>
  <c r="O35" i="7"/>
  <c r="U39" i="7"/>
  <c r="U17" i="7"/>
  <c r="O40" i="7"/>
  <c r="R42" i="7"/>
  <c r="L32" i="7"/>
  <c r="R33" i="7"/>
  <c r="R39" i="7"/>
  <c r="L8" i="7"/>
  <c r="L7" i="7"/>
  <c r="R43" i="7"/>
  <c r="R9" i="7"/>
  <c r="O12" i="7"/>
  <c r="O28" i="7"/>
  <c r="O39" i="7"/>
  <c r="O33" i="7"/>
  <c r="U33" i="7"/>
  <c r="U28" i="7"/>
  <c r="L34" i="7"/>
  <c r="L31" i="7"/>
  <c r="L29" i="7"/>
  <c r="R40" i="7"/>
  <c r="L30" i="7"/>
  <c r="L36" i="7"/>
  <c r="L15" i="7"/>
  <c r="AD31" i="7"/>
  <c r="AB13" i="7"/>
  <c r="AB20" i="7"/>
  <c r="AD38" i="7"/>
  <c r="X38" i="7"/>
  <c r="AD14" i="7"/>
  <c r="AB19" i="7"/>
  <c r="AB24" i="7"/>
  <c r="AD16" i="7"/>
  <c r="AB39" i="7"/>
  <c r="X34" i="7"/>
  <c r="AD35" i="7"/>
  <c r="AB41" i="7"/>
  <c r="X35" i="7"/>
  <c r="AB32" i="7"/>
  <c r="Z30" i="7"/>
  <c r="X41" i="7"/>
  <c r="Z27" i="7"/>
  <c r="AB28" i="7"/>
  <c r="AB31" i="7"/>
  <c r="Z35" i="7"/>
  <c r="X8" i="7"/>
  <c r="AB9" i="7"/>
  <c r="X31" i="7"/>
  <c r="Z11" i="7"/>
  <c r="X9" i="7"/>
  <c r="X28" i="7"/>
  <c r="X18" i="7"/>
  <c r="Z25" i="7"/>
  <c r="AB38" i="7"/>
  <c r="Z9" i="7"/>
  <c r="X13" i="7"/>
  <c r="AD13" i="7"/>
  <c r="X40" i="7"/>
  <c r="AD39" i="7"/>
  <c r="X7" i="7"/>
  <c r="Z12" i="7"/>
  <c r="X29" i="7"/>
  <c r="AD15" i="7"/>
  <c r="AD41" i="7"/>
  <c r="Z41" i="7"/>
  <c r="AB14" i="7"/>
  <c r="AD40" i="7"/>
  <c r="AB21" i="7"/>
  <c r="AD42" i="7"/>
  <c r="AD30" i="7"/>
  <c r="X14" i="7"/>
  <c r="AD17" i="7"/>
  <c r="AB43" i="7"/>
  <c r="Z28" i="7"/>
  <c r="AB40" i="7"/>
  <c r="Z26" i="7"/>
  <c r="Z8" i="7"/>
  <c r="AD32" i="7"/>
  <c r="AB30" i="7"/>
  <c r="Z32" i="7"/>
  <c r="X12" i="7"/>
  <c r="X39" i="7"/>
  <c r="AD43" i="7"/>
  <c r="AB11" i="7"/>
  <c r="Z40" i="7"/>
  <c r="Z39" i="7"/>
  <c r="X30" i="7"/>
  <c r="AB23" i="7"/>
  <c r="AD10" i="7"/>
  <c r="AD12" i="7"/>
  <c r="X37" i="7"/>
  <c r="Z38" i="7"/>
  <c r="X42" i="7"/>
  <c r="AD9" i="7"/>
  <c r="AB42" i="7"/>
  <c r="Z33" i="7"/>
  <c r="X36" i="7"/>
  <c r="AB22" i="7"/>
  <c r="AD8" i="7"/>
  <c r="Z10" i="7"/>
  <c r="X6" i="7"/>
  <c r="X33" i="7"/>
  <c r="X17" i="7"/>
  <c r="X32" i="7"/>
  <c r="X15" i="7"/>
  <c r="AD11" i="7"/>
  <c r="AB33" i="7"/>
  <c r="AD28" i="7"/>
  <c r="Z43" i="7"/>
  <c r="X43" i="7"/>
  <c r="AD33" i="7"/>
  <c r="AB35" i="7"/>
  <c r="AB12" i="7"/>
  <c r="AB8" i="7"/>
  <c r="X16" i="7"/>
  <c r="AB10" i="7"/>
  <c r="Z42" i="7"/>
  <c r="Z31" i="7"/>
  <c r="L6" i="14" l="1"/>
  <c r="H7" i="14"/>
  <c r="N7" i="7" l="1"/>
  <c r="O7" i="7" s="1"/>
  <c r="Z7" i="7"/>
  <c r="Y7" i="7"/>
  <c r="H6" i="14"/>
  <c r="N6" i="7"/>
  <c r="O6" i="7" s="1"/>
  <c r="Z6" i="7"/>
  <c r="Y6" i="7"/>
  <c r="L6" i="10"/>
  <c r="H7" i="10"/>
  <c r="H6" i="10"/>
  <c r="L6" i="11"/>
  <c r="H6" i="11"/>
  <c r="H7" i="11"/>
  <c r="T7" i="7"/>
  <c r="U7" i="7" s="1"/>
  <c r="Q7" i="7"/>
  <c r="R7" i="7" s="1"/>
  <c r="T6" i="7"/>
  <c r="U6" i="7" s="1"/>
  <c r="Q6" i="7"/>
  <c r="R6" i="7" s="1"/>
  <c r="AB7" i="7"/>
  <c r="AA7" i="7"/>
  <c r="AD7" i="7"/>
  <c r="AC6" i="7"/>
  <c r="AB6" i="7"/>
  <c r="AA6" i="7"/>
  <c r="AC7" i="7"/>
  <c r="AD6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<sst xmlns="http://schemas.openxmlformats.org/spreadsheetml/2006/main" count="549" uniqueCount="103">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</sst>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2.0005207990000002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1.9999999990000001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2.0005207990000002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2.0005980249999999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2.5329999999999999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1.9465000000000001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2.65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2.278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1.9650000000000001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2.415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1.95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2.02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>
        <v>1.9925000000000002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2.145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1.9775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1.925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>
        <v>1.996500001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2.7349999999999999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2.82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1.9259999999999999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1.9553941950000002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1.9553941950000002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</main>
    <main first="pldatasource.rtgetrtdserver">
      <tp>
        <v>3.3380000000000001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3.2829999999999999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>
        <v>3.3200000000000003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2.9050000000000002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3.0380000000000003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3.1830000000000003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</main>
    <main first="pldatasource.rtgetrtdserver">
      <tp>
        <v>2.0005207990000002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1.9999999990000001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2.0005207990000002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2.0005980249999999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2.5329999999999999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1.9465000000000001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2.65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2.278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1.9650000000000001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2.415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1.95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2.02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1.9925000000000002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2.145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1.9775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1.925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>
        <v>1.996500001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2.7349999999999999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2.82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1.9259999999999999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>
        <v>2.9050000000000002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3.0380000000000003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3.1830000000000003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3.2829999999999999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3.3200000000000003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3.3380000000000001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</main>
    <main first="pldatasource.rtgetrtdserver">
      <tp>
        <v>2.317110515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2.3160082150000001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2.316966275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2.3172574020000001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2.2634981199999999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2.2816215369999999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2.266563917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2.3145096620000003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2.3090538450000002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2.3134310340000002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2.2937811410000002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2.3130321700000001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3.3614884190000001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3.4009870120000003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3.4182695830000003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3.1221343690000003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2.9875239150000001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3.2640389920000001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2.4589404350000001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2.5918637750000002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2.8178630460000003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2.1150000000000002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2.2050000000000001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2.33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>
        <v>3.4395082410000004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3.4792149080000003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3.4965906310000001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3.198878884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3.0648569380000001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3.3415311160000001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2.0226194040000003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2.3655472390000001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2.504188482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2.0319483520000001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>
        <v>2.7367022190000001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1.9966424460000001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2.0975638700000001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>
        <v>2.2308567950000002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2.077196592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>
        <v>2.206885545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2.2061168100000002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2.2067906380000002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2.2069834350000002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2.2048533460000002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2.1992297000000001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2.2038330830000001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2.1844684620000003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2.2032978700000001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2.5675000000000003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2.6975000000000002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2.92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2.2310238830000002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2.3207162399999999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2.4404050650000002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2.1375013650000003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2.132831989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2.1368484530000003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2.138157106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2.127854208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2.1236843740000002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2.1174311139999999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3.5125000000000002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3.5475000000000003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3.56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3.2850000000000001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3.1575000000000002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3.42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>
        <v>2.92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2.6975000000000002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2.5675000000000003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2.4404050650000002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2.3207162399999999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2.2310238830000002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>
        <v>2.0226194040000003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2.7367022190000001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2.0319483520000001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2.504188482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2.3655472390000001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2.077196592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>
        <v>2.2308567950000002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2.0975638700000001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>
        <v>1.9966424460000001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</main>
    <main first="pldatasource.rtgetrtdserver">
      <tp>
        <v>2.8178630460000003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2.5918637750000002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2.4589404350000001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2.33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2.2050000000000001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2.1150000000000002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3.4395082410000004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3.4792149080000003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3.4965906310000001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3.0648569380000001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3.198878884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3.3415311160000001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3.3614884190000001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3.4009870120000003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3.4182695830000003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2.9875239150000001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3.1221343690000003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3.2640389920000001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2.317110515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2.3160082150000001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2.316966275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2.3172574020000001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2.2634981199999999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2.2816215369999999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2.266563917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2.3145096620000003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2.3090538450000002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2.3134310340000002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2.2937811410000002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2.3130321700000001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3.5125000000000002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3.5475000000000003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3.56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3.1575000000000002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3.2850000000000001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3.42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2.1375013650000003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2.132831989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2.1368484530000003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2.138157106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2.127854208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2.1236843740000002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2.1174311139999999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2.206885545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2.2061168100000002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2.2067906380000002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2.2069834350000002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2.2048533460000002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2.1992297000000001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2.2038330830000001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2.1844684620000003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2.2032978700000001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>
        <v>97.973635979999997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97.834534817000005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97.844999999999999</v>
        <stp/>
        <stp>_x0007_AUD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97.885000000000005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>
        <v>97.689980954000006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97.894999999999996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97.894999999999996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>
        <v>97.689980954000006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97.885000000000005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  <tp>
        <v>97.973635979999997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97.844999999999999</v>
        <stp/>
        <stp>_x0007_AUD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97.834534817000005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49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Q5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21"/>
    </definedNames>
    <sheetDataSet>
      <sheetData sheetId="0">
        <row r="21">
          <cell r="I21">
            <v>1</v>
          </cell>
        </row>
      </sheetData>
      <sheetData sheetId="1">
        <row r="21">
          <cell r="I21">
            <v>1.9782565879785552E-2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I21" t="str">
            <v>AudBBSWSwapForBasisCalc16Y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42135.705509259256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42135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49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1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42136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7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2.0007288696862746</v>
      </c>
      <c r="L6" s="14">
        <f>K6</f>
        <v>2.0007288696862746</v>
      </c>
      <c r="M6" s="122" t="str">
        <f t="shared" ref="M6:M12" si="0">Currency&amp;$M$4&amp;D6&amp;"="</f>
        <v>AUD1MOND=</v>
      </c>
      <c r="N6" s="123">
        <f>'1M Pricing'!H6*100</f>
        <v>2.129415233542554</v>
      </c>
      <c r="O6" s="123">
        <f>N6</f>
        <v>2.129415233542554</v>
      </c>
      <c r="P6" s="13" t="str">
        <f t="shared" ref="P6:P14" si="1">Currency&amp;$P$4&amp;D6&amp;"="</f>
        <v>AUD3MOND=</v>
      </c>
      <c r="Q6" s="14">
        <f>'3M Pricing'!H6*100</f>
        <v>2.202595306468671</v>
      </c>
      <c r="R6" s="14">
        <f>Q6</f>
        <v>2.202595306468671</v>
      </c>
      <c r="S6" s="13" t="str">
        <f t="shared" ref="S6:S17" si="2">Currency&amp;$S$4&amp;D6&amp;"="</f>
        <v>AUD6MOND=</v>
      </c>
      <c r="T6" s="14">
        <f>'6M Pricing'!H6*100</f>
        <v>2.3112746516452285</v>
      </c>
      <c r="U6" s="14">
        <f>T6</f>
        <v>2.3112746516452285</v>
      </c>
      <c r="V6" s="98" t="s">
        <v>70</v>
      </c>
      <c r="W6" s="14">
        <f>ABS(_xll.RtGet(SourceAlias,$J6,BID)-K6)</f>
        <v>1.3084468627466705E-4</v>
      </c>
      <c r="X6" s="14">
        <f>ABS(_xll.RtGet(SourceAlias,$J6,ASK)-L6)</f>
        <v>1.3084468627466705E-4</v>
      </c>
      <c r="Y6" s="124">
        <f>ABS(_xll.RtGet(SourceAlias,$M6,BID)-N6)</f>
        <v>8.7418724574459539E-3</v>
      </c>
      <c r="Z6" s="124">
        <f>ABS(_xll.RtGet(SourceAlias,$M6,ASK)-O6)</f>
        <v>8.7418724574459539E-3</v>
      </c>
      <c r="AA6" s="14">
        <f>ABS(_xll.RtGet(SourceAlias,$P6,BID)-Q6)</f>
        <v>4.388128531329194E-3</v>
      </c>
      <c r="AB6" s="14">
        <f>ABS(_xll.RtGet(SourceAlias,$P6,ASK)-R6)</f>
        <v>4.388128531329194E-3</v>
      </c>
      <c r="AC6" s="14">
        <f>ABS(_xll.RtGet(SourceAlias,$S6,BID)-T6)</f>
        <v>5.9827503547715821E-3</v>
      </c>
      <c r="AD6" s="14">
        <f>ABS(_xll.RtGet(SourceAlias,$S6,ASK)-U6)</f>
        <v>5.9827503547715821E-3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8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2.0006407397498149</v>
      </c>
      <c r="L7" s="16">
        <f t="shared" ref="L7:L8" si="3">K7</f>
        <v>2.0006407397498149</v>
      </c>
      <c r="M7" s="125" t="str">
        <f t="shared" si="0"/>
        <v>AUD1MTND=</v>
      </c>
      <c r="N7" s="126">
        <f>'1M Pricing'!H7*100</f>
        <v>2.1288192738368772</v>
      </c>
      <c r="O7" s="126">
        <f t="shared" ref="O7:O8" si="4">N7</f>
        <v>2.1288192738368772</v>
      </c>
      <c r="P7" s="15" t="str">
        <f t="shared" si="1"/>
        <v>AUD3MTND=</v>
      </c>
      <c r="Q7" s="16">
        <f>'3M Pricing'!H7*100</f>
        <v>2.2024713059845396</v>
      </c>
      <c r="R7" s="16">
        <f t="shared" ref="R7:R8" si="5">Q7</f>
        <v>2.2024713059845396</v>
      </c>
      <c r="S7" s="15" t="str">
        <f t="shared" si="2"/>
        <v>AUD6MTND=</v>
      </c>
      <c r="T7" s="16">
        <f>'6M Pricing'!H7*100</f>
        <v>2.3111506116208762</v>
      </c>
      <c r="U7" s="16">
        <f t="shared" ref="U7:U8" si="6">T7</f>
        <v>2.3111506116208762</v>
      </c>
      <c r="V7" s="98" t="s">
        <v>70</v>
      </c>
      <c r="W7" s="16">
        <f>ABS(_xll.RtGet(SourceAlias,$J7,BID)-K7)</f>
        <v>1.1994074981469538E-4</v>
      </c>
      <c r="X7" s="16">
        <f>ABS(_xll.RtGet(SourceAlias,$J7,ASK)-L7)</f>
        <v>1.1994074981469538E-4</v>
      </c>
      <c r="Y7" s="127">
        <f>ABS(_xll.RtGet(SourceAlias,$M7,BID)-N7)</f>
        <v>8.682091163123129E-3</v>
      </c>
      <c r="Z7" s="127">
        <f>ABS(_xll.RtGet(SourceAlias,$M7,ASK)-O7)</f>
        <v>8.682091163123129E-3</v>
      </c>
      <c r="AA7" s="16">
        <f>ABS(_xll.RtGet(SourceAlias,$P7,BID)-Q7)</f>
        <v>4.4142390154604527E-3</v>
      </c>
      <c r="AB7" s="16">
        <f>ABS(_xll.RtGet(SourceAlias,$P7,ASK)-R7)</f>
        <v>4.4142390154604527E-3</v>
      </c>
      <c r="AC7" s="16">
        <f>ABS(_xll.RtGet(SourceAlias,$S7,BID)-T7)</f>
        <v>5.9599033791237765E-3</v>
      </c>
      <c r="AD7" s="16">
        <f>ABS(_xll.RtGet(SourceAlias,$S7,ASK)-U7)</f>
        <v>5.9599033791237765E-3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8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2.0006407397498149</v>
      </c>
      <c r="L8" s="16">
        <f t="shared" si="3"/>
        <v>2.0006407397498149</v>
      </c>
      <c r="M8" s="125" t="str">
        <f t="shared" si="0"/>
        <v>AUD1MSND=</v>
      </c>
      <c r="N8" s="126">
        <f>'1M Pricing'!H8*100</f>
        <v>2.1282262696891152</v>
      </c>
      <c r="O8" s="126">
        <f t="shared" si="4"/>
        <v>2.1282262696891152</v>
      </c>
      <c r="P8" s="15" t="str">
        <f t="shared" si="1"/>
        <v>AUD3MSND=</v>
      </c>
      <c r="Q8" s="16">
        <f>'3M Pricing'!H8*100</f>
        <v>2.2023504511679004</v>
      </c>
      <c r="R8" s="16">
        <f t="shared" si="5"/>
        <v>2.2023504511679004</v>
      </c>
      <c r="S8" s="15" t="str">
        <f t="shared" si="2"/>
        <v>AUD6MSND=</v>
      </c>
      <c r="T8" s="16">
        <f>'6M Pricing'!H8*100</f>
        <v>2.3110295943599146</v>
      </c>
      <c r="U8" s="16">
        <f t="shared" si="6"/>
        <v>2.3110295943599146</v>
      </c>
      <c r="V8" s="98" t="s">
        <v>70</v>
      </c>
      <c r="W8" s="16">
        <f>ABS(_xll.RtGet(SourceAlias,$J8,BID)-K8)</f>
        <v>1.1994074981469538E-4</v>
      </c>
      <c r="X8" s="16">
        <f>ABS(_xll.RtGet(SourceAlias,$J8,ASK)-L8)</f>
        <v>1.1994074981469538E-4</v>
      </c>
      <c r="Y8" s="127">
        <f>ABS(_xll.RtGet(SourceAlias,$M8,BID)-N8)</f>
        <v>8.6221833108850454E-3</v>
      </c>
      <c r="Z8" s="127">
        <f>ABS(_xll.RtGet(SourceAlias,$M8,ASK)-O8)</f>
        <v>8.6221833108850454E-3</v>
      </c>
      <c r="AA8" s="16">
        <f>ABS(_xll.RtGet(SourceAlias,$P8,BID)-Q8)</f>
        <v>4.4401868320997906E-3</v>
      </c>
      <c r="AB8" s="16">
        <f>ABS(_xll.RtGet(SourceAlias,$P8,ASK)-R8)</f>
        <v>4.4401868320997906E-3</v>
      </c>
      <c r="AC8" s="16">
        <f>ABS(_xll.RtGet(SourceAlias,$S8,BID)-T8)</f>
        <v>5.9366806400853456E-3</v>
      </c>
      <c r="AD8" s="16">
        <f>ABS(_xll.RtGet(SourceAlias,$S8,ASK)-U8)</f>
        <v>5.9366806400853456E-3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8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1.9999999994349635</v>
      </c>
      <c r="L9" s="16">
        <f t="shared" ref="L9:L17" si="7">K9</f>
        <v>1.9999999994349635</v>
      </c>
      <c r="M9" s="125" t="str">
        <f t="shared" si="0"/>
        <v>AUD1MSWD=</v>
      </c>
      <c r="N9" s="126">
        <f>'1M Pricing'!H9*100</f>
        <v>2.124564800275516</v>
      </c>
      <c r="O9" s="126">
        <f t="shared" ref="O9:O12" si="8">N9</f>
        <v>2.124564800275516</v>
      </c>
      <c r="P9" s="15" t="str">
        <f t="shared" si="1"/>
        <v>AUD3MSWD=</v>
      </c>
      <c r="Q9" s="16">
        <f>'3M Pricing'!H9*100</f>
        <v>2.2015152239058335</v>
      </c>
      <c r="R9" s="16">
        <f t="shared" ref="R9:R14" si="9">Q9</f>
        <v>2.2015152239058335</v>
      </c>
      <c r="S9" s="15" t="str">
        <f t="shared" si="2"/>
        <v>AUD6MSWD=</v>
      </c>
      <c r="T9" s="16">
        <f>'6M Pricing'!H9*100</f>
        <v>2.3101976940754616</v>
      </c>
      <c r="U9" s="16">
        <f t="shared" ref="U9:U17" si="10">T9</f>
        <v>2.3101976940754616</v>
      </c>
      <c r="V9" s="98" t="s">
        <v>70</v>
      </c>
      <c r="W9" s="16">
        <f>ABS(_xll.RtGet(SourceAlias,$J9,BID)-K9)</f>
        <v>4.3496339863224875E-10</v>
      </c>
      <c r="X9" s="16">
        <f>ABS(_xll.RtGet(SourceAlias,$J9,ASK)-L9)</f>
        <v>4.3496339863224875E-10</v>
      </c>
      <c r="Y9" s="127">
        <f>ABS(_xll.RtGet(SourceAlias,$M9,BID)-N9)</f>
        <v>8.2671887244840647E-3</v>
      </c>
      <c r="Z9" s="127">
        <f>ABS(_xll.RtGet(SourceAlias,$M9,ASK)-O9)</f>
        <v>8.2671887244840647E-3</v>
      </c>
      <c r="AA9" s="16">
        <f>ABS(_xll.RtGet(SourceAlias,$P9,BID)-Q9)</f>
        <v>4.6015860941666098E-3</v>
      </c>
      <c r="AB9" s="16">
        <f>ABS(_xll.RtGet(SourceAlias,$P9,ASK)-R9)</f>
        <v>4.6015860941666098E-3</v>
      </c>
      <c r="AC9" s="16">
        <f>ABS(_xll.RtGet(SourceAlias,$S9,BID)-T9)</f>
        <v>5.810520924538487E-3</v>
      </c>
      <c r="AD9" s="16">
        <f>ABS(_xll.RtGet(SourceAlias,$S9,ASK)-U9)</f>
        <v>5.810520924538487E-3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8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2.1199563331272819</v>
      </c>
      <c r="O10" s="126">
        <f t="shared" si="8"/>
        <v>2.1199563331272819</v>
      </c>
      <c r="P10" s="15" t="str">
        <f t="shared" si="1"/>
        <v>AUD3M2WD=</v>
      </c>
      <c r="Q10" s="16">
        <f>'3M Pricing'!H10*100</f>
        <v>2.200063551008459</v>
      </c>
      <c r="R10" s="16">
        <f t="shared" si="9"/>
        <v>2.200063551008459</v>
      </c>
      <c r="S10" s="15" t="str">
        <f t="shared" si="2"/>
        <v>AUD6M2WD=</v>
      </c>
      <c r="T10" s="16">
        <f>'6M Pricing'!H10*100</f>
        <v>2.3087834086396186</v>
      </c>
      <c r="U10" s="16">
        <f t="shared" si="10"/>
        <v>2.3087834086396186</v>
      </c>
      <c r="V10" s="98" t="s">
        <v>70</v>
      </c>
      <c r="W10" s="16"/>
      <c r="X10" s="16"/>
      <c r="Y10" s="127">
        <f>ABS(_xll.RtGet(SourceAlias,$M10,BID)-N10)</f>
        <v>7.8978748727180914E-3</v>
      </c>
      <c r="Z10" s="127">
        <f>ABS(_xll.RtGet(SourceAlias,$M10,ASK)-O10)</f>
        <v>7.8978748727180914E-3</v>
      </c>
      <c r="AA10" s="16">
        <f>ABS(_xll.RtGet(SourceAlias,$P10,BID)-Q10)</f>
        <v>4.7897949915411964E-3</v>
      </c>
      <c r="AB10" s="16">
        <f>ABS(_xll.RtGet(SourceAlias,$P10,ASK)-R10)</f>
        <v>4.7897949915411964E-3</v>
      </c>
      <c r="AC10" s="16">
        <f>ABS(_xll.RtGet(SourceAlias,$S10,BID)-T10)</f>
        <v>5.7262533603816834E-3</v>
      </c>
      <c r="AD10" s="16">
        <f>ABS(_xll.RtGet(SourceAlias,$S10,ASK)-U10)</f>
        <v>5.7262533603816834E-3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8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2.1160659517506653</v>
      </c>
      <c r="O11" s="126">
        <f t="shared" si="8"/>
        <v>2.1160659517506653</v>
      </c>
      <c r="P11" s="15" t="str">
        <f t="shared" si="1"/>
        <v>AUD3M3WD=</v>
      </c>
      <c r="Q11" s="16">
        <f>'3M Pricing'!H11*100</f>
        <v>2.1989964035171727</v>
      </c>
      <c r="R11" s="16">
        <f t="shared" si="9"/>
        <v>2.1989964035171727</v>
      </c>
      <c r="S11" s="15" t="str">
        <f t="shared" si="2"/>
        <v>AUD6M3WD=</v>
      </c>
      <c r="T11" s="16">
        <f>'6M Pricing'!H11*100</f>
        <v>2.3077888691850346</v>
      </c>
      <c r="U11" s="16">
        <f t="shared" si="10"/>
        <v>2.3077888691850346</v>
      </c>
      <c r="V11" s="98" t="s">
        <v>70</v>
      </c>
      <c r="W11" s="16"/>
      <c r="X11" s="16"/>
      <c r="Y11" s="127">
        <f>ABS(_xll.RtGet(SourceAlias,$M11,BID)-N11)</f>
        <v>7.6184222493349552E-3</v>
      </c>
      <c r="Z11" s="127">
        <f>ABS(_xll.RtGet(SourceAlias,$M11,ASK)-O11)</f>
        <v>7.6184222493349552E-3</v>
      </c>
      <c r="AA11" s="16">
        <f>ABS(_xll.RtGet(SourceAlias,$P11,BID)-Q11)</f>
        <v>4.8366794828273996E-3</v>
      </c>
      <c r="AB11" s="16">
        <f>ABS(_xll.RtGet(SourceAlias,$P11,ASK)-R11)</f>
        <v>4.8366794828273996E-3</v>
      </c>
      <c r="AC11" s="16">
        <f>ABS(_xll.RtGet(SourceAlias,$S11,BID)-T11)</f>
        <v>5.6421648149656001E-3</v>
      </c>
      <c r="AD11" s="16">
        <f>ABS(_xll.RtGet(SourceAlias,$S11,ASK)-U11)</f>
        <v>5.6421648149656001E-3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8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1.9965000008380733</v>
      </c>
      <c r="L12" s="16">
        <f t="shared" si="7"/>
        <v>1.9965000008380733</v>
      </c>
      <c r="M12" s="125" t="str">
        <f t="shared" si="0"/>
        <v>AUD1M1MD=</v>
      </c>
      <c r="N12" s="126">
        <f>'1M Pricing'!H12*100</f>
        <v>2.1102838682821758</v>
      </c>
      <c r="O12" s="126">
        <f t="shared" si="8"/>
        <v>2.1102838682821758</v>
      </c>
      <c r="P12" s="15" t="str">
        <f t="shared" si="1"/>
        <v>AUD3M1MD=</v>
      </c>
      <c r="Q12" s="16">
        <f>'3M Pricing'!H12*100</f>
        <v>2.198687809409464</v>
      </c>
      <c r="R12" s="16">
        <f t="shared" si="9"/>
        <v>2.198687809409464</v>
      </c>
      <c r="S12" s="15" t="str">
        <f t="shared" si="2"/>
        <v>AUD6M1MD=</v>
      </c>
      <c r="T12" s="16">
        <f>'6M Pricing'!H12*100</f>
        <v>2.3075240383478284</v>
      </c>
      <c r="U12" s="16">
        <f t="shared" si="10"/>
        <v>2.3075240383478284</v>
      </c>
      <c r="V12" s="98" t="s">
        <v>70</v>
      </c>
      <c r="W12" s="16">
        <f>ABS(_xll.RtGet(SourceAlias,$J12,BID)-K12)</f>
        <v>1.6192669427539386E-10</v>
      </c>
      <c r="X12" s="16">
        <f>ABS(_xll.RtGet(SourceAlias,$J12,ASK)-L12)</f>
        <v>1.6192669427539386E-10</v>
      </c>
      <c r="Y12" s="127">
        <f>ABS(_xll.RtGet(SourceAlias,$M12,BID)-N12)</f>
        <v>7.1472457178241022E-3</v>
      </c>
      <c r="Z12" s="127">
        <f>ABS(_xll.RtGet(SourceAlias,$M12,ASK)-O12)</f>
        <v>7.1472457178241022E-3</v>
      </c>
      <c r="AA12" s="16">
        <f>ABS(_xll.RtGet(SourceAlias,$P12,BID)-Q12)</f>
        <v>4.6100605905361469E-3</v>
      </c>
      <c r="AB12" s="16">
        <f>ABS(_xll.RtGet(SourceAlias,$P12,ASK)-R12)</f>
        <v>4.6100605905361469E-3</v>
      </c>
      <c r="AC12" s="16">
        <f>ABS(_xll.RtGet(SourceAlias,$S12,BID)-T12)</f>
        <v>5.5081316521716772E-3</v>
      </c>
      <c r="AD12" s="16">
        <f>ABS(_xll.RtGet(SourceAlias,$S12,ASK)-U12)</f>
        <v>5.5081316521716772E-3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8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1.9924999999450996</v>
      </c>
      <c r="L13" s="16">
        <f t="shared" si="7"/>
        <v>1.9924999999450996</v>
      </c>
      <c r="M13" s="125"/>
      <c r="N13" s="126"/>
      <c r="O13" s="126"/>
      <c r="P13" s="15" t="str">
        <f t="shared" si="1"/>
        <v>AUD3M2MD=</v>
      </c>
      <c r="Q13" s="16">
        <f>'3M Pricing'!H13*100</f>
        <v>2.1951046859849952</v>
      </c>
      <c r="R13" s="16">
        <f t="shared" si="9"/>
        <v>2.1951046859849952</v>
      </c>
      <c r="S13" s="15" t="str">
        <f t="shared" si="2"/>
        <v>AUD6M2MD=</v>
      </c>
      <c r="T13" s="16">
        <f>'6M Pricing'!H13*100</f>
        <v>2.3040900085569009</v>
      </c>
      <c r="U13" s="16">
        <f t="shared" si="10"/>
        <v>2.3040900085569009</v>
      </c>
      <c r="V13" s="98" t="s">
        <v>70</v>
      </c>
      <c r="W13" s="16">
        <f>ABS(_xll.RtGet(SourceAlias,$J13,BID)-K13)</f>
        <v>5.4900528567713991E-11</v>
      </c>
      <c r="X13" s="16">
        <f>ABS(_xll.RtGet(SourceAlias,$J13,ASK)-L13)</f>
        <v>5.4900528567713991E-11</v>
      </c>
      <c r="Y13" s="127"/>
      <c r="Z13" s="127"/>
      <c r="AA13" s="16">
        <f>ABS(_xll.RtGet(SourceAlias,$P13,BID)-Q13)</f>
        <v>4.1250140150048686E-3</v>
      </c>
      <c r="AB13" s="16">
        <f>ABS(_xll.RtGet(SourceAlias,$P13,ASK)-R13)</f>
        <v>4.1250140150048686E-3</v>
      </c>
      <c r="AC13" s="16">
        <f>ABS(_xll.RtGet(SourceAlias,$S13,BID)-T13)</f>
        <v>4.9638364430992787E-3</v>
      </c>
      <c r="AD13" s="16">
        <f>ABS(_xll.RtGet(SourceAlias,$S13,ASK)-U13)</f>
        <v>4.9638364430992787E-3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8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1.9775000003676109</v>
      </c>
      <c r="L14" s="16">
        <f t="shared" si="7"/>
        <v>1.9775000003676109</v>
      </c>
      <c r="M14" s="128"/>
      <c r="N14" s="129"/>
      <c r="O14" s="129"/>
      <c r="P14" s="15" t="str">
        <f t="shared" si="1"/>
        <v>AUD3M3MD=</v>
      </c>
      <c r="Q14" s="16">
        <f>'3M Pricing'!H14*100</f>
        <v>2.1799910111082661</v>
      </c>
      <c r="R14" s="16">
        <f t="shared" si="9"/>
        <v>2.1799910111082661</v>
      </c>
      <c r="S14" s="15" t="str">
        <f t="shared" si="2"/>
        <v>AUD6M3MD=</v>
      </c>
      <c r="T14" s="16">
        <f>'6M Pricing'!H14*100</f>
        <v>2.2893497044066473</v>
      </c>
      <c r="U14" s="16">
        <f t="shared" si="10"/>
        <v>2.2893497044066473</v>
      </c>
      <c r="V14" s="98" t="s">
        <v>70</v>
      </c>
      <c r="W14" s="16">
        <f>ABS(_xll.RtGet(SourceAlias,$J14,BID)-K14)</f>
        <v>3.6761083066494393E-10</v>
      </c>
      <c r="X14" s="16">
        <f>ABS(_xll.RtGet(SourceAlias,$J14,ASK)-L14)</f>
        <v>3.6761083066494393E-10</v>
      </c>
      <c r="Y14" s="130"/>
      <c r="Z14" s="130"/>
      <c r="AA14" s="16">
        <f>ABS(_xll.RtGet(SourceAlias,$P14,BID)-Q14)</f>
        <v>4.4774508917342359E-3</v>
      </c>
      <c r="AB14" s="16">
        <f>ABS(_xll.RtGet(SourceAlias,$P14,ASK)-R14)</f>
        <v>4.4774508917342359E-3</v>
      </c>
      <c r="AC14" s="16">
        <f>ABS(_xll.RtGet(SourceAlias,$S14,BID)-T14)</f>
        <v>4.4314365933528777E-3</v>
      </c>
      <c r="AD14" s="16">
        <f>ABS(_xll.RtGet(SourceAlias,$S14,ASK)-U14)</f>
        <v>4.4314365933528777E-3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8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1.9649999999728291</v>
      </c>
      <c r="L15" s="16">
        <f t="shared" si="7"/>
        <v>1.9649999999728291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2.2777052367358683</v>
      </c>
      <c r="U15" s="16">
        <f t="shared" si="10"/>
        <v>2.2777052367358683</v>
      </c>
      <c r="V15" s="98" t="s">
        <v>70</v>
      </c>
      <c r="W15" s="16">
        <f>ABS(_xll.RtGet(SourceAlias,$J15,BID)-K15)</f>
        <v>2.7170932170861306E-11</v>
      </c>
      <c r="X15" s="16">
        <f>ABS(_xll.RtGet(SourceAlias,$J15,ASK)-L15)</f>
        <v>2.7170932170861306E-11</v>
      </c>
      <c r="Y15" s="127"/>
      <c r="Z15" s="127"/>
      <c r="AA15" s="104"/>
      <c r="AB15" s="104"/>
      <c r="AC15" s="16">
        <f>ABS(_xll.RtGet(SourceAlias,$S15,BID)-T15)</f>
        <v>3.9163002641315892E-3</v>
      </c>
      <c r="AD15" s="16">
        <f>ABS(_xll.RtGet(SourceAlias,$S15,ASK)-U15)</f>
        <v>3.9163002641315892E-3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8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1.9499999999815794</v>
      </c>
      <c r="L16" s="16">
        <f t="shared" si="7"/>
        <v>1.9499999999815794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2.2631147783184256</v>
      </c>
      <c r="U16" s="16">
        <f t="shared" si="10"/>
        <v>2.2631147783184256</v>
      </c>
      <c r="V16" s="98" t="s">
        <v>70</v>
      </c>
      <c r="W16" s="16">
        <f>ABS(_xll.RtGet(SourceAlias,$J16,BID)-K16)</f>
        <v>1.8420598379975672E-11</v>
      </c>
      <c r="X16" s="16">
        <f>ABS(_xll.RtGet(SourceAlias,$J16,ASK)-L16)</f>
        <v>1.8420598379975672E-11</v>
      </c>
      <c r="Y16" s="127"/>
      <c r="Z16" s="127"/>
      <c r="AA16" s="104"/>
      <c r="AB16" s="104"/>
      <c r="AC16" s="16">
        <f>ABS(_xll.RtGet(SourceAlias,$S16,BID)-T16)</f>
        <v>3.4491386815744818E-3</v>
      </c>
      <c r="AD16" s="16">
        <f>ABS(_xll.RtGet(SourceAlias,$S16,ASK)-U16)</f>
        <v>3.4491386815744818E-3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8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1.9464999999829646</v>
      </c>
      <c r="L17" s="16">
        <f t="shared" si="7"/>
        <v>1.9464999999829646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2.2605693335088715</v>
      </c>
      <c r="U17" s="16">
        <f t="shared" si="10"/>
        <v>2.2605693335088715</v>
      </c>
      <c r="V17" s="98" t="s">
        <v>70</v>
      </c>
      <c r="W17" s="16">
        <f>ABS(_xll.RtGet(SourceAlias,$J17,BID)-K17)</f>
        <v>1.7035484134453327E-11</v>
      </c>
      <c r="X17" s="16">
        <f>ABS(_xll.RtGet(SourceAlias,$J17,ASK)-L17)</f>
        <v>1.7035484134453327E-11</v>
      </c>
      <c r="Y17" s="130"/>
      <c r="Z17" s="130"/>
      <c r="AA17" s="104"/>
      <c r="AB17" s="104"/>
      <c r="AC17" s="16">
        <f>ABS(_xll.RtGet(SourceAlias,$S17,BID)-T17)</f>
        <v>2.9287864911284878E-3</v>
      </c>
      <c r="AD17" s="16">
        <f>ABS(_xll.RtGet(SourceAlias,$S17,ASK)-U17)</f>
        <v>2.9287864911284878E-3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9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1.9259999999629593</v>
      </c>
      <c r="L18" s="16">
        <f t="shared" ref="L18" si="12">K18</f>
        <v>1.9259999999629593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3.7040592815174023E-11</v>
      </c>
      <c r="X18" s="16">
        <f>ABS(_xll.RtGet(SourceAlias,$J18,ASK)-L18)</f>
        <v>3.7040592815174023E-11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_xll.qlASXNextDates(_xll.qlSettingsEvaluationDate(Trigger)-1,A19:A24)</f>
        <v>42167</v>
      </c>
      <c r="C19" s="170" t="s">
        <v>92</v>
      </c>
      <c r="D19" s="96" t="str">
        <f>_xll.qlASXcode(B19,Trigger)</f>
        <v>M5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3">Currency&amp;$P$4&amp;D19</f>
        <v>AUD3MM5</v>
      </c>
      <c r="Q19" s="14">
        <f>'3M Pricing'!H19</f>
        <v>97.845000000354403</v>
      </c>
      <c r="R19" s="14">
        <f t="shared" ref="R19:R24" si="14">Q19</f>
        <v>97.845000000354403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3.5440450574242277E-10</v>
      </c>
      <c r="AB19" s="14">
        <f>ABS(_xll.RtGet(SourceAlias,$P19,ASK)-R19)</f>
        <v>3.5440450574242277E-10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42258</v>
      </c>
      <c r="C20" s="171"/>
      <c r="D20" s="97" t="str">
        <f>_xll.qlASXcode(B20,Trigger)</f>
        <v>U5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AUD3MU5</v>
      </c>
      <c r="Q20" s="16">
        <f>'3M Pricing'!H20</f>
        <v>97.89500000000524</v>
      </c>
      <c r="R20" s="16">
        <f t="shared" si="14"/>
        <v>97.89500000000524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5.2438053899095394E-12</v>
      </c>
      <c r="AB20" s="16">
        <f>ABS(_xll.RtGet(SourceAlias,$P20,ASK)-R20)</f>
        <v>5.2438053899095394E-12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42349</v>
      </c>
      <c r="C21" s="171"/>
      <c r="D21" s="97" t="str">
        <f>_xll.qlASXcode(B21,Trigger)</f>
        <v>Z5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AUD3MZ5</v>
      </c>
      <c r="Q21" s="16">
        <f>'3M Pricing'!H21</f>
        <v>97.885000000000019</v>
      </c>
      <c r="R21" s="16">
        <f t="shared" si="14"/>
        <v>97.885000000000019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1.4210854715202004E-14</v>
      </c>
      <c r="AB21" s="16">
        <f>ABS(_xll.RtGet(SourceAlias,$P21,ASK)-R21)</f>
        <v>1.4210854715202004E-14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42440</v>
      </c>
      <c r="C22" s="171"/>
      <c r="D22" s="97" t="str">
        <f>_xll.qlASXcode(B22,Trigger)</f>
        <v>H6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AUD3MH6</v>
      </c>
      <c r="Q22" s="16">
        <f>'3M Pricing'!H22</f>
        <v>97.960634640076165</v>
      </c>
      <c r="R22" s="16">
        <f t="shared" si="14"/>
        <v>97.960634640076165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1.3001339923832234E-2</v>
      </c>
      <c r="AB22" s="16">
        <f>ABS(_xll.RtGet(SourceAlias,$P22,ASK)-R22)</f>
        <v>1.3001339923832234E-2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42531</v>
      </c>
      <c r="C23" s="171"/>
      <c r="D23" s="97" t="str">
        <f>_xll.qlASXcode(B23,Trigger)</f>
        <v>M6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AUD3MM6</v>
      </c>
      <c r="Q23" s="16">
        <f>'3M Pricing'!H23</f>
        <v>97.83167668272857</v>
      </c>
      <c r="R23" s="16">
        <f t="shared" si="14"/>
        <v>97.83167668272857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2.8581342714346647E-3</v>
      </c>
      <c r="AB23" s="16">
        <f>ABS(_xll.RtGet(SourceAlias,$P23,ASK)-R23)</f>
        <v>2.8581342714346647E-3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42622</v>
      </c>
      <c r="C24" s="172"/>
      <c r="D24" s="148" t="str">
        <f>_xll.qlASXcode(B24,Trigger)</f>
        <v>U6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3"/>
        <v>AUD3MU6</v>
      </c>
      <c r="Q24" s="18">
        <f>'3M Pricing'!H24</f>
        <v>97.703721352324706</v>
      </c>
      <c r="R24" s="18">
        <f t="shared" si="14"/>
        <v>97.703721352324706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>
        <f>ABS(_xll.RtGet(SourceAlias,$P24,BID)-Q24)</f>
        <v>1.3740398324699754E-2</v>
      </c>
      <c r="AB24" s="18">
        <f>ABS(_xll.RtGet(SourceAlias,$P24,ASK)-R24)</f>
        <v>1.3740398324699754E-2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7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>
        <f>'1M Pricing'!H25*100</f>
        <v>2.0722175987276383</v>
      </c>
      <c r="O25" s="123">
        <f>N25</f>
        <v>2.0722175987276383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>
        <f>ABS(_xll.RtGet(SourceAlias,$M25,BID)-N25)</f>
        <v>4.9789932723616204E-3</v>
      </c>
      <c r="Z25" s="124">
        <f>ABS(_xll.RtGet(SourceAlias,$M25,ASK)-O25)</f>
        <v>4.9789932723616204E-3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>
        <f>'1M Pricing'!H26*100</f>
        <v>2.0289535047723688</v>
      </c>
      <c r="O26" s="126">
        <f>N26</f>
        <v>2.0289535047723688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>
        <f>ABS(_xll.RtGet(SourceAlias,$M26,BID)-N26)</f>
        <v>2.9948472276313254E-3</v>
      </c>
      <c r="Z26" s="127">
        <f>ABS(_xll.RtGet(SourceAlias,$M26,ASK)-O26)</f>
        <v>2.9948472276313254E-3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8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>
        <f>'1M Pricing'!H27*100</f>
        <v>2.0198620861574379</v>
      </c>
      <c r="O27" s="126">
        <f>N27</f>
        <v>2.0198620861574379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2.7573178425623901E-3</v>
      </c>
      <c r="Z27" s="127">
        <f>ABS(_xll.RtGet(SourceAlias,$M27,ASK)-O27)</f>
        <v>2.7573178425623901E-3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8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 t="shared" ref="J28:J43" si="15">Currency&amp;"ON"&amp;D28&amp;"D"&amp;"="</f>
        <v>AUDON1YD=</v>
      </c>
      <c r="K28" s="16">
        <f>'ON Pricing'!H28*100</f>
        <v>1.9249999999726901</v>
      </c>
      <c r="L28" s="16">
        <f t="shared" ref="L28:L43" si="16">K28</f>
        <v>1.9249999999726901</v>
      </c>
      <c r="M28" s="125" t="str">
        <f>Currency&amp;$M$4&amp;D28&amp;"="</f>
        <v>AUD1M1Y=</v>
      </c>
      <c r="N28" s="126">
        <f>'1M Pricing'!H28*100</f>
        <v>1.9966424853821816</v>
      </c>
      <c r="O28" s="126">
        <f>N28</f>
        <v>1.9966424853821816</v>
      </c>
      <c r="P28" s="15" t="str">
        <f>Currency&amp;$P$4&amp;D28&amp;"="</f>
        <v>AUD3M1Y=</v>
      </c>
      <c r="Q28" s="16">
        <f>'3M Pricing'!H28*100</f>
        <v>2.1150000000045637</v>
      </c>
      <c r="R28" s="16">
        <f>Q28</f>
        <v>2.1150000000045637</v>
      </c>
      <c r="S28" s="15" t="str">
        <f>Currency&amp;$S$4&amp;D28&amp;"="</f>
        <v>AUD6M1Y=</v>
      </c>
      <c r="T28" s="16">
        <f>'6M Pricing'!H28*100</f>
        <v>2.2310905314112928</v>
      </c>
      <c r="U28" s="16">
        <f>T28</f>
        <v>2.2310905314112928</v>
      </c>
      <c r="V28" s="98" t="s">
        <v>70</v>
      </c>
      <c r="W28" s="16">
        <f>ABS(_xll.RtGet(SourceAlias,$J28,BID)-K28)</f>
        <v>2.7309932093544376E-11</v>
      </c>
      <c r="X28" s="16">
        <f>ABS(_xll.RtGet(SourceAlias,$J28,ASK)-L28)</f>
        <v>2.7309932093544376E-11</v>
      </c>
      <c r="Y28" s="127">
        <f>ABS(_xll.RtGet(SourceAlias,$M28,BID)-N28)</f>
        <v>3.9382181515890125E-8</v>
      </c>
      <c r="Z28" s="127">
        <f>ABS(_xll.RtGet(SourceAlias,$M28,ASK)-O28)</f>
        <v>3.9382181515890125E-8</v>
      </c>
      <c r="AA28" s="16">
        <f>ABS(_xll.RtGet(SourceAlias,$P28,BID)-Q28)</f>
        <v>4.5634607204192434E-12</v>
      </c>
      <c r="AB28" s="16">
        <f>ABS(_xll.RtGet(SourceAlias,$P28,ASK)-R28)</f>
        <v>4.5634607204192434E-12</v>
      </c>
      <c r="AC28" s="16">
        <f>ABS(_xll.RtGet(SourceAlias,$S28,BID)-T28)</f>
        <v>6.6648411292558052E-5</v>
      </c>
      <c r="AD28" s="16">
        <f>ABS(_xll.RtGet(SourceAlias,$S28,ASK)-U28)</f>
        <v>6.6648411292558052E-5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8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 t="shared" si="15"/>
        <v>AUDON18MD=</v>
      </c>
      <c r="K29" s="16">
        <f>'ON Pricing'!H29*100</f>
        <v>1.9551371538072928</v>
      </c>
      <c r="L29" s="16">
        <f t="shared" si="16"/>
        <v>1.9551371538072928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>
        <f>ABS(_xll.RtGet(SourceAlias,$J29,BID)-K29)</f>
        <v>2.5704119270741899E-4</v>
      </c>
      <c r="X29" s="16">
        <f>ABS(_xll.RtGet(SourceAlias,$J29,ASK)-L29)</f>
        <v>2.5704119270741899E-4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8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 t="shared" si="15"/>
        <v>AUDON2YD=</v>
      </c>
      <c r="K30" s="16">
        <f>'ON Pricing'!H30*100</f>
        <v>2.0199999999848139</v>
      </c>
      <c r="L30" s="16">
        <f t="shared" si="16"/>
        <v>2.0199999999848139</v>
      </c>
      <c r="M30" s="125" t="str">
        <f>Currency&amp;$M$4&amp;D30&amp;"="</f>
        <v>AUD1M2Y=</v>
      </c>
      <c r="N30" s="126">
        <f>'1M Pricing'!H30*100</f>
        <v>2.0975638419134834</v>
      </c>
      <c r="O30" s="126">
        <f>N30</f>
        <v>2.0975638419134834</v>
      </c>
      <c r="P30" s="15" t="str">
        <f>Currency&amp;$P$4&amp;D30&amp;"="</f>
        <v>AUD3M2Y=</v>
      </c>
      <c r="Q30" s="16">
        <f>'3M Pricing'!H30*100</f>
        <v>2.2049999999022027</v>
      </c>
      <c r="R30" s="16">
        <f>Q30</f>
        <v>2.2049999999022027</v>
      </c>
      <c r="S30" s="15" t="str">
        <f>Currency&amp;$S$4&amp;D30&amp;"="</f>
        <v>AUD6M2Y=</v>
      </c>
      <c r="T30" s="16">
        <f>'6M Pricing'!H30*100</f>
        <v>2.3207018720880859</v>
      </c>
      <c r="U30" s="16">
        <f>T30</f>
        <v>2.3207018720880859</v>
      </c>
      <c r="V30" s="98" t="s">
        <v>70</v>
      </c>
      <c r="W30" s="16">
        <f>ABS(_xll.RtGet(SourceAlias,$J30,BID)-K30)</f>
        <v>1.5186074620032741E-11</v>
      </c>
      <c r="X30" s="16">
        <f>ABS(_xll.RtGet(SourceAlias,$J30,ASK)-L30)</f>
        <v>1.5186074620032741E-11</v>
      </c>
      <c r="Y30" s="127">
        <f>ABS(_xll.RtGet(SourceAlias,$M30,BID)-N30)</f>
        <v>2.8086516667968908E-8</v>
      </c>
      <c r="Z30" s="127">
        <f>ABS(_xll.RtGet(SourceAlias,$M30,ASK)-O30)</f>
        <v>2.8086516667968908E-8</v>
      </c>
      <c r="AA30" s="16">
        <f>ABS(_xll.RtGet(SourceAlias,$P30,BID)-Q30)</f>
        <v>9.7797325793180789E-11</v>
      </c>
      <c r="AB30" s="16">
        <f>ABS(_xll.RtGet(SourceAlias,$P30,ASK)-R30)</f>
        <v>9.7797325793180789E-11</v>
      </c>
      <c r="AC30" s="16">
        <f>ABS(_xll.RtGet(SourceAlias,$S30,BID)-T30)</f>
        <v>1.4367911914003884E-5</v>
      </c>
      <c r="AD30" s="16">
        <f>ABS(_xll.RtGet(SourceAlias,$S30,ASK)-U30)</f>
        <v>1.4367911914003884E-5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8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5"/>
        <v>AUDON3YD=</v>
      </c>
      <c r="K31" s="16">
        <f>'ON Pricing'!H31*100</f>
        <v>2.1450000000308873</v>
      </c>
      <c r="L31" s="16">
        <f t="shared" si="16"/>
        <v>2.1450000000308873</v>
      </c>
      <c r="M31" s="125" t="str">
        <f>Currency&amp;$M$4&amp;D31&amp;"="</f>
        <v>AUD1M3Y=</v>
      </c>
      <c r="N31" s="126">
        <f>'1M Pricing'!H31*100</f>
        <v>2.2308568141268563</v>
      </c>
      <c r="O31" s="126">
        <f>N31</f>
        <v>2.2308568141268563</v>
      </c>
      <c r="P31" s="15" t="str">
        <f>Currency&amp;$P$4&amp;D31&amp;"="</f>
        <v>AUD3M3Y=</v>
      </c>
      <c r="Q31" s="16">
        <f>'3M Pricing'!H31*100</f>
        <v>2.3300000000009216</v>
      </c>
      <c r="R31" s="16">
        <f>Q31</f>
        <v>2.3300000000009216</v>
      </c>
      <c r="S31" s="15" t="str">
        <f>Currency&amp;$S$4&amp;D31&amp;"="</f>
        <v>AUD6M3Y=</v>
      </c>
      <c r="T31" s="16">
        <f>'6M Pricing'!H31*100</f>
        <v>2.4404095598221565</v>
      </c>
      <c r="U31" s="16">
        <f>T31</f>
        <v>2.4404095598221565</v>
      </c>
      <c r="V31" s="98" t="s">
        <v>70</v>
      </c>
      <c r="W31" s="16">
        <f>ABS(_xll.RtGet(SourceAlias,$J31,BID)-K31)</f>
        <v>3.0887292723491555E-11</v>
      </c>
      <c r="X31" s="16">
        <f>ABS(_xll.RtGet(SourceAlias,$J31,ASK)-L31)</f>
        <v>3.0887292723491555E-11</v>
      </c>
      <c r="Y31" s="127">
        <f>ABS(_xll.RtGet(SourceAlias,$M31,BID)-N31)</f>
        <v>1.9126856098949929E-8</v>
      </c>
      <c r="Z31" s="127">
        <f>ABS(_xll.RtGet(SourceAlias,$M31,ASK)-O31)</f>
        <v>1.9126856098949929E-8</v>
      </c>
      <c r="AA31" s="16">
        <f>ABS(_xll.RtGet(SourceAlias,$P31,BID)-Q31)</f>
        <v>9.2148511043887993E-13</v>
      </c>
      <c r="AB31" s="16">
        <f>ABS(_xll.RtGet(SourceAlias,$P31,ASK)-R31)</f>
        <v>9.2148511043887993E-13</v>
      </c>
      <c r="AC31" s="16">
        <f>ABS(_xll.RtGet(SourceAlias,$S31,BID)-T31)</f>
        <v>4.4948221562535196E-6</v>
      </c>
      <c r="AD31" s="16">
        <f>ABS(_xll.RtGet(SourceAlias,$S31,ASK)-U31)</f>
        <v>4.4948221562535196E-6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8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5"/>
        <v>AUDON4YD=</v>
      </c>
      <c r="K32" s="16">
        <f>'ON Pricing'!H32*100</f>
        <v>2.2780000000233795</v>
      </c>
      <c r="L32" s="16">
        <f t="shared" si="16"/>
        <v>2.2780000000233795</v>
      </c>
      <c r="M32" s="125" t="str">
        <f>Currency&amp;$M$4&amp;D32&amp;"="</f>
        <v>AUD1M4Y=</v>
      </c>
      <c r="N32" s="126">
        <f>'1M Pricing'!H32*100</f>
        <v>2.3655472175940684</v>
      </c>
      <c r="O32" s="126">
        <f>N32</f>
        <v>2.3655472175940684</v>
      </c>
      <c r="P32" s="15" t="str">
        <f>Currency&amp;$P$4&amp;D32&amp;"="</f>
        <v>AUD3M4Y=</v>
      </c>
      <c r="Q32" s="16">
        <f>'3M Pricing'!H32*100</f>
        <v>2.4589337693254367</v>
      </c>
      <c r="R32" s="16">
        <f>Q32</f>
        <v>2.4589337693254367</v>
      </c>
      <c r="S32" s="15" t="str">
        <f>Currency&amp;$S$4&amp;D32&amp;"="</f>
        <v>AUD6M4Y=</v>
      </c>
      <c r="T32" s="16">
        <f>'6M Pricing'!H32*100</f>
        <v>2.5674999999825521</v>
      </c>
      <c r="U32" s="16">
        <f>T32</f>
        <v>2.5674999999825521</v>
      </c>
      <c r="V32" s="98" t="s">
        <v>70</v>
      </c>
      <c r="W32" s="16">
        <f>ABS(_xll.RtGet(SourceAlias,$J32,BID)-K32)</f>
        <v>2.3379520541766396E-11</v>
      </c>
      <c r="X32" s="16">
        <f>ABS(_xll.RtGet(SourceAlias,$J32,ASK)-L32)</f>
        <v>2.3379520541766396E-11</v>
      </c>
      <c r="Y32" s="127">
        <f>ABS(_xll.RtGet(SourceAlias,$M32,BID)-N32)</f>
        <v>2.1405931693863067E-8</v>
      </c>
      <c r="Z32" s="127">
        <f>ABS(_xll.RtGet(SourceAlias,$M32,ASK)-O32)</f>
        <v>2.1405931693863067E-8</v>
      </c>
      <c r="AA32" s="16">
        <f>ABS(_xll.RtGet(SourceAlias,$P32,BID)-Q32)</f>
        <v>6.6656745634219305E-6</v>
      </c>
      <c r="AB32" s="16">
        <f>ABS(_xll.RtGet(SourceAlias,$P32,ASK)-R32)</f>
        <v>6.6656745634219305E-6</v>
      </c>
      <c r="AC32" s="16">
        <f>ABS(_xll.RtGet(SourceAlias,$S32,BID)-T32)</f>
        <v>1.744826505500896E-11</v>
      </c>
      <c r="AD32" s="16">
        <f>ABS(_xll.RtGet(SourceAlias,$S32,ASK)-U32)</f>
        <v>1.744826505500896E-11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8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5"/>
        <v>AUDON5YD=</v>
      </c>
      <c r="K33" s="16">
        <f>'ON Pricing'!H33*100</f>
        <v>2.4150000000188578</v>
      </c>
      <c r="L33" s="16">
        <f t="shared" si="16"/>
        <v>2.4150000000188578</v>
      </c>
      <c r="M33" s="125" t="str">
        <f>Currency&amp;$M$4&amp;D33&amp;"="</f>
        <v>AUD1M5Y=</v>
      </c>
      <c r="N33" s="126">
        <f>'1M Pricing'!H33*100</f>
        <v>2.5041884731241133</v>
      </c>
      <c r="O33" s="126">
        <f>N33</f>
        <v>2.5041884731241133</v>
      </c>
      <c r="P33" s="15" t="str">
        <f>Currency&amp;$P$4&amp;D33&amp;"="</f>
        <v>AUD3M5Y=</v>
      </c>
      <c r="Q33" s="16">
        <f>'3M Pricing'!H33*100</f>
        <v>2.5918634532893137</v>
      </c>
      <c r="R33" s="16">
        <f>Q33</f>
        <v>2.5918634532893137</v>
      </c>
      <c r="S33" s="15" t="str">
        <f>Currency&amp;$S$4&amp;D33&amp;"="</f>
        <v>AUD6M5Y=</v>
      </c>
      <c r="T33" s="16">
        <f>'6M Pricing'!H33*100</f>
        <v>2.6974999999590934</v>
      </c>
      <c r="U33" s="16">
        <f>T33</f>
        <v>2.6974999999590934</v>
      </c>
      <c r="V33" s="98" t="s">
        <v>70</v>
      </c>
      <c r="W33" s="16">
        <f>ABS(_xll.RtGet(SourceAlias,$J33,BID)-K33)</f>
        <v>1.8857804207073059E-11</v>
      </c>
      <c r="X33" s="16">
        <f>ABS(_xll.RtGet(SourceAlias,$J33,ASK)-L33)</f>
        <v>1.8857804207073059E-11</v>
      </c>
      <c r="Y33" s="127">
        <f>ABS(_xll.RtGet(SourceAlias,$M33,BID)-N33)</f>
        <v>8.8758866922944435E-9</v>
      </c>
      <c r="Z33" s="127">
        <f>ABS(_xll.RtGet(SourceAlias,$M33,ASK)-O33)</f>
        <v>8.8758866922944435E-9</v>
      </c>
      <c r="AA33" s="16">
        <f>ABS(_xll.RtGet(SourceAlias,$P33,BID)-Q33)</f>
        <v>3.2171068653497059E-7</v>
      </c>
      <c r="AB33" s="16">
        <f>ABS(_xll.RtGet(SourceAlias,$P33,ASK)-R33)</f>
        <v>3.2171068653497059E-7</v>
      </c>
      <c r="AC33" s="16">
        <f>ABS(_xll.RtGet(SourceAlias,$S33,BID)-T33)</f>
        <v>4.0906833476128668E-11</v>
      </c>
      <c r="AD33" s="16">
        <f>ABS(_xll.RtGet(SourceAlias,$S33,ASK)-U33)</f>
        <v>4.0906833476128668E-11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8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">
        <v>70</v>
      </c>
      <c r="G34" s="21" t="s">
        <v>70</v>
      </c>
      <c r="H34" s="21" t="s">
        <v>70</v>
      </c>
      <c r="I34" s="2"/>
      <c r="J34" s="15" t="str">
        <f t="shared" si="15"/>
        <v>AUDON6YD=</v>
      </c>
      <c r="K34" s="16">
        <f>'ON Pricing'!H34*100</f>
        <v>2.5330000000158912</v>
      </c>
      <c r="L34" s="16">
        <f t="shared" si="16"/>
        <v>2.5330000000158912</v>
      </c>
      <c r="M34" s="125"/>
      <c r="N34" s="126"/>
      <c r="O34" s="126"/>
      <c r="P34" s="15"/>
      <c r="Q34" s="16"/>
      <c r="R34" s="16"/>
      <c r="S34" s="15"/>
      <c r="T34" s="16"/>
      <c r="U34" s="16"/>
      <c r="V34" s="98" t="s">
        <v>70</v>
      </c>
      <c r="W34" s="16">
        <f>ABS(_xll.RtGet(SourceAlias,$J34,BID)-K34)</f>
        <v>1.5891288285274641E-11</v>
      </c>
      <c r="X34" s="16">
        <f>ABS(_xll.RtGet(SourceAlias,$J34,ASK)-L34)</f>
        <v>1.5891288285274641E-11</v>
      </c>
      <c r="Y34" s="127"/>
      <c r="Z34" s="127"/>
      <c r="AA34" s="16"/>
      <c r="AB34" s="16"/>
      <c r="AC34" s="16"/>
      <c r="AD34" s="16"/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8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5"/>
        <v>AUDON7YD=</v>
      </c>
      <c r="K35" s="16">
        <f>'ON Pricing'!H35*100</f>
        <v>2.6500000000137618</v>
      </c>
      <c r="L35" s="16">
        <f t="shared" si="16"/>
        <v>2.6500000000137618</v>
      </c>
      <c r="M35" s="125" t="str">
        <f>Currency&amp;$M$4&amp;D35&amp;"="</f>
        <v>AUD1M7Y=</v>
      </c>
      <c r="N35" s="126">
        <f>'1M Pricing'!H35*100</f>
        <v>2.7367022106093546</v>
      </c>
      <c r="O35" s="126">
        <f>N35</f>
        <v>2.7367022106093546</v>
      </c>
      <c r="P35" s="15" t="str">
        <f>Currency&amp;$P$4&amp;D35&amp;"="</f>
        <v>AUD3M7Y=</v>
      </c>
      <c r="Q35" s="16">
        <f>'3M Pricing'!H35*100</f>
        <v>2.8178635589386118</v>
      </c>
      <c r="R35" s="16">
        <f>Q35</f>
        <v>2.8178635589386118</v>
      </c>
      <c r="S35" s="15" t="str">
        <f>Currency&amp;$S$4&amp;D35&amp;"="</f>
        <v>AUD6M7Y=</v>
      </c>
      <c r="T35" s="16">
        <f>'6M Pricing'!H35*100</f>
        <v>2.9200000000002277</v>
      </c>
      <c r="U35" s="16">
        <f>T35</f>
        <v>2.9200000000002277</v>
      </c>
      <c r="V35" s="98" t="s">
        <v>70</v>
      </c>
      <c r="W35" s="16">
        <f>ABS(_xll.RtGet(SourceAlias,$J35,BID)-K35)</f>
        <v>1.376188052404359E-11</v>
      </c>
      <c r="X35" s="16">
        <f>ABS(_xll.RtGet(SourceAlias,$J35,ASK)-L35)</f>
        <v>1.376188052404359E-11</v>
      </c>
      <c r="Y35" s="127">
        <f>ABS(_xll.RtGet(SourceAlias,$M35,BID)-N35)</f>
        <v>8.390645511724415E-9</v>
      </c>
      <c r="Z35" s="127">
        <f>ABS(_xll.RtGet(SourceAlias,$M35,ASK)-O35)</f>
        <v>8.390645511724415E-9</v>
      </c>
      <c r="AA35" s="16">
        <f>ABS(_xll.RtGet(SourceAlias,$P35,BID)-Q35)</f>
        <v>5.1293861158541176E-7</v>
      </c>
      <c r="AB35" s="16">
        <f>ABS(_xll.RtGet(SourceAlias,$P35,ASK)-R35)</f>
        <v>5.1293861158541176E-7</v>
      </c>
      <c r="AC35" s="16">
        <f>ABS(_xll.RtGet(SourceAlias,$S35,BID)-T35)</f>
        <v>2.2781776465308212E-13</v>
      </c>
      <c r="AD35" s="16">
        <f>ABS(_xll.RtGet(SourceAlias,$S35,ASK)-U35)</f>
        <v>2.2781776465308212E-13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8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">
        <v>70</v>
      </c>
      <c r="G36" s="21" t="s">
        <v>70</v>
      </c>
      <c r="H36" s="21" t="s">
        <v>70</v>
      </c>
      <c r="I36" s="2"/>
      <c r="J36" s="15" t="str">
        <f t="shared" si="15"/>
        <v>AUDON8YD=</v>
      </c>
      <c r="K36" s="16">
        <f>'ON Pricing'!H36*100</f>
        <v>2.7350000000121737</v>
      </c>
      <c r="L36" s="16">
        <f t="shared" si="16"/>
        <v>2.7350000000121737</v>
      </c>
      <c r="M36" s="125"/>
      <c r="N36" s="126"/>
      <c r="O36" s="126"/>
      <c r="P36" s="15"/>
      <c r="Q36" s="16"/>
      <c r="R36" s="16"/>
      <c r="S36" s="15"/>
      <c r="T36" s="16"/>
      <c r="U36" s="16"/>
      <c r="V36" s="98" t="s">
        <v>70</v>
      </c>
      <c r="W36" s="16">
        <f>ABS(_xll.RtGet(SourceAlias,$J36,BID)-K36)</f>
        <v>1.2173817509619766E-11</v>
      </c>
      <c r="X36" s="16">
        <f>ABS(_xll.RtGet(SourceAlias,$J36,ASK)-L36)</f>
        <v>1.2173817509619766E-11</v>
      </c>
      <c r="Y36" s="127"/>
      <c r="Z36" s="127"/>
      <c r="AA36" s="16"/>
      <c r="AB36" s="16"/>
      <c r="AC36" s="16"/>
      <c r="AD36" s="16"/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8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">
        <v>70</v>
      </c>
      <c r="G37" s="21" t="s">
        <v>70</v>
      </c>
      <c r="H37" s="21" t="s">
        <v>70</v>
      </c>
      <c r="I37" s="2"/>
      <c r="J37" s="15" t="str">
        <f t="shared" si="15"/>
        <v>AUDON9YD=</v>
      </c>
      <c r="K37" s="16">
        <f>'ON Pricing'!H37*100</f>
        <v>2.8200000000109671</v>
      </c>
      <c r="L37" s="16">
        <f t="shared" si="16"/>
        <v>2.8200000000109671</v>
      </c>
      <c r="M37" s="125"/>
      <c r="N37" s="126"/>
      <c r="O37" s="126"/>
      <c r="P37" s="15"/>
      <c r="Q37" s="16"/>
      <c r="R37" s="16"/>
      <c r="S37" s="15"/>
      <c r="T37" s="16"/>
      <c r="U37" s="16"/>
      <c r="V37" s="98" t="s">
        <v>70</v>
      </c>
      <c r="W37" s="16">
        <f>ABS(_xll.RtGet(SourceAlias,$J37,BID)-K37)</f>
        <v>1.0967227126457146E-11</v>
      </c>
      <c r="X37" s="16">
        <f>ABS(_xll.RtGet(SourceAlias,$J37,ASK)-L37)</f>
        <v>1.0967227126457146E-11</v>
      </c>
      <c r="Y37" s="127"/>
      <c r="Z37" s="127"/>
      <c r="AA37" s="16"/>
      <c r="AB37" s="16"/>
      <c r="AC37" s="16"/>
      <c r="AD37" s="16"/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8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5"/>
        <v>AUDON10YD=</v>
      </c>
      <c r="K38" s="16">
        <f>'ON Pricing'!H38*100</f>
        <v>2.905000000009998</v>
      </c>
      <c r="L38" s="16">
        <f t="shared" si="16"/>
        <v>2.905000000009998</v>
      </c>
      <c r="M38" s="125" t="str">
        <f t="shared" ref="M38:M43" si="17">Currency&amp;$M$4&amp;D38&amp;"="</f>
        <v>AUD1M10Y=</v>
      </c>
      <c r="N38" s="126">
        <f>'1M Pricing'!H38*100</f>
        <v>2.9875239084386918</v>
      </c>
      <c r="O38" s="126">
        <f t="shared" ref="O38:O43" si="18">N38</f>
        <v>2.9875239084386918</v>
      </c>
      <c r="P38" s="15" t="str">
        <f t="shared" ref="P38:P43" si="19">Currency&amp;$P$4&amp;D38&amp;"="</f>
        <v>AUD3M10Y=</v>
      </c>
      <c r="Q38" s="16">
        <f>'3M Pricing'!H38*100</f>
        <v>3.0648568988137463</v>
      </c>
      <c r="R38" s="16">
        <f t="shared" ref="R38:R43" si="20">Q38</f>
        <v>3.0648568988137463</v>
      </c>
      <c r="S38" s="15" t="str">
        <f t="shared" ref="S38:S43" si="21">Currency&amp;$S$4&amp;D38&amp;"="</f>
        <v>AUD6M10Y=</v>
      </c>
      <c r="T38" s="16">
        <f>'6M Pricing'!H38*100</f>
        <v>3.1574999999990894</v>
      </c>
      <c r="U38" s="16">
        <f t="shared" ref="U38:U43" si="22">T38</f>
        <v>3.1574999999990894</v>
      </c>
      <c r="V38" s="98" t="s">
        <v>70</v>
      </c>
      <c r="W38" s="16">
        <f>ABS(_xll.RtGet(SourceAlias,$J38,BID)-K38)</f>
        <v>9.9977803813544597E-12</v>
      </c>
      <c r="X38" s="16">
        <f>ABS(_xll.RtGet(SourceAlias,$J38,ASK)-L38)</f>
        <v>9.9977803813544597E-12</v>
      </c>
      <c r="Y38" s="127">
        <f>ABS(_xll.RtGet(SourceAlias,$M38,BID)-N38)</f>
        <v>6.5613083854998422E-9</v>
      </c>
      <c r="Z38" s="127">
        <f>ABS(_xll.RtGet(SourceAlias,$M38,ASK)-O38)</f>
        <v>6.5613083854998422E-9</v>
      </c>
      <c r="AA38" s="16">
        <f>ABS(_xll.RtGet(SourceAlias,$P38,BID)-Q38)</f>
        <v>3.9186253797396375E-8</v>
      </c>
      <c r="AB38" s="16">
        <f>ABS(_xll.RtGet(SourceAlias,$P38,ASK)-R38)</f>
        <v>3.9186253797396375E-8</v>
      </c>
      <c r="AC38" s="16">
        <f>ABS(_xll.RtGet(SourceAlias,$S38,BID)-T38)</f>
        <v>9.1082696940247843E-13</v>
      </c>
      <c r="AD38" s="16">
        <f>ABS(_xll.RtGet(SourceAlias,$S38,ASK)-U38)</f>
        <v>9.1082696940247843E-13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8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5"/>
        <v>AUDON12YD=</v>
      </c>
      <c r="K39" s="16">
        <f>'ON Pricing'!H39*100</f>
        <v>3.0380000000009106</v>
      </c>
      <c r="L39" s="16">
        <f t="shared" si="16"/>
        <v>3.0380000000009106</v>
      </c>
      <c r="M39" s="125" t="str">
        <f t="shared" si="17"/>
        <v>AUD1M12Y=</v>
      </c>
      <c r="N39" s="126">
        <f>'1M Pricing'!H39*100</f>
        <v>3.1221343633565937</v>
      </c>
      <c r="O39" s="126">
        <f t="shared" si="18"/>
        <v>3.1221343633565937</v>
      </c>
      <c r="P39" s="15" t="str">
        <f t="shared" si="19"/>
        <v>AUD3M12Y=</v>
      </c>
      <c r="Q39" s="16">
        <f>'3M Pricing'!H39*100</f>
        <v>3.1988783900214623</v>
      </c>
      <c r="R39" s="16">
        <f t="shared" si="20"/>
        <v>3.1988783900214623</v>
      </c>
      <c r="S39" s="15" t="str">
        <f t="shared" si="21"/>
        <v>AUD6M12Y=</v>
      </c>
      <c r="T39" s="16">
        <f>'6M Pricing'!H39*100</f>
        <v>3.2849999999927304</v>
      </c>
      <c r="U39" s="16">
        <f t="shared" si="22"/>
        <v>3.2849999999927304</v>
      </c>
      <c r="V39" s="98" t="s">
        <v>70</v>
      </c>
      <c r="W39" s="16">
        <f>ABS(_xll.RtGet(SourceAlias,$J39,BID)-K39)</f>
        <v>9.1038288019262836E-13</v>
      </c>
      <c r="X39" s="16">
        <f>ABS(_xll.RtGet(SourceAlias,$J39,ASK)-L39)</f>
        <v>9.1038288019262836E-13</v>
      </c>
      <c r="Y39" s="127">
        <f>ABS(_xll.RtGet(SourceAlias,$M39,BID)-N39)</f>
        <v>5.6434066308952424E-9</v>
      </c>
      <c r="Z39" s="127">
        <f>ABS(_xll.RtGet(SourceAlias,$M39,ASK)-O39)</f>
        <v>5.6434066308952424E-9</v>
      </c>
      <c r="AA39" s="16">
        <f>ABS(_xll.RtGet(SourceAlias,$P39,BID)-Q39)</f>
        <v>4.9397853763011312E-7</v>
      </c>
      <c r="AB39" s="16">
        <f>ABS(_xll.RtGet(SourceAlias,$P39,ASK)-R39)</f>
        <v>4.9397853763011312E-7</v>
      </c>
      <c r="AC39" s="16">
        <f>ABS(_xll.RtGet(SourceAlias,$S39,BID)-T39)</f>
        <v>7.269740365245525E-12</v>
      </c>
      <c r="AD39" s="16">
        <f>ABS(_xll.RtGet(SourceAlias,$S39,ASK)-U39)</f>
        <v>7.269740365245525E-12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8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5"/>
        <v>AUDON15YD=</v>
      </c>
      <c r="K40" s="16">
        <f>'ON Pricing'!H40*100</f>
        <v>3.1830000000002148</v>
      </c>
      <c r="L40" s="16">
        <f t="shared" si="16"/>
        <v>3.1830000000002148</v>
      </c>
      <c r="M40" s="125" t="str">
        <f t="shared" si="17"/>
        <v>AUD1M15Y=</v>
      </c>
      <c r="N40" s="126">
        <f>'1M Pricing'!H40*100</f>
        <v>3.2640389870903737</v>
      </c>
      <c r="O40" s="126">
        <f t="shared" si="18"/>
        <v>3.2640389870903737</v>
      </c>
      <c r="P40" s="15" t="str">
        <f t="shared" si="19"/>
        <v>AUD3M15Y=</v>
      </c>
      <c r="Q40" s="16">
        <f>'3M Pricing'!H40*100</f>
        <v>3.3415290544767884</v>
      </c>
      <c r="R40" s="16">
        <f t="shared" si="20"/>
        <v>3.3415290544767884</v>
      </c>
      <c r="S40" s="15" t="str">
        <f t="shared" si="21"/>
        <v>AUD6M15Y=</v>
      </c>
      <c r="T40" s="16">
        <f>'6M Pricing'!H40*100</f>
        <v>3.4199999999999982</v>
      </c>
      <c r="U40" s="16">
        <f t="shared" si="22"/>
        <v>3.4199999999999982</v>
      </c>
      <c r="V40" s="98" t="s">
        <v>70</v>
      </c>
      <c r="W40" s="16">
        <f>ABS(_xll.RtGet(SourceAlias,$J40,BID)-K40)</f>
        <v>2.1449508835758024E-13</v>
      </c>
      <c r="X40" s="16">
        <f>ABS(_xll.RtGet(SourceAlias,$J40,ASK)-L40)</f>
        <v>2.1449508835758024E-13</v>
      </c>
      <c r="Y40" s="127">
        <f>ABS(_xll.RtGet(SourceAlias,$M40,BID)-N40)</f>
        <v>4.9096264831405279E-9</v>
      </c>
      <c r="Z40" s="127">
        <f>ABS(_xll.RtGet(SourceAlias,$M40,ASK)-O40)</f>
        <v>4.9096264831405279E-9</v>
      </c>
      <c r="AA40" s="16">
        <f>ABS(_xll.RtGet(SourceAlias,$P40,BID)-Q40)</f>
        <v>2.0615232116938387E-6</v>
      </c>
      <c r="AB40" s="16">
        <f>ABS(_xll.RtGet(SourceAlias,$P40,ASK)-R40)</f>
        <v>2.0615232116938387E-6</v>
      </c>
      <c r="AC40" s="16">
        <f>ABS(_xll.RtGet(SourceAlias,$S40,BID)-T40)</f>
        <v>1.7763568394002505E-15</v>
      </c>
      <c r="AD40" s="16">
        <f>ABS(_xll.RtGet(SourceAlias,$S40,ASK)-U40)</f>
        <v>1.7763568394002505E-15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8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5"/>
        <v>AUDON20YD=</v>
      </c>
      <c r="K41" s="16">
        <f>'ON Pricing'!H41*100</f>
        <v>3.283000000001886</v>
      </c>
      <c r="L41" s="16">
        <f t="shared" si="16"/>
        <v>3.283000000001886</v>
      </c>
      <c r="M41" s="125" t="str">
        <f t="shared" si="17"/>
        <v>AUD1M20Y=</v>
      </c>
      <c r="N41" s="126">
        <f>'1M Pricing'!H41*100</f>
        <v>3.3614884156214879</v>
      </c>
      <c r="O41" s="126">
        <f t="shared" si="18"/>
        <v>3.3614884156214879</v>
      </c>
      <c r="P41" s="15" t="str">
        <f t="shared" si="19"/>
        <v>AUD3M20Y=</v>
      </c>
      <c r="Q41" s="16">
        <f>'3M Pricing'!H41*100</f>
        <v>3.4395073927486983</v>
      </c>
      <c r="R41" s="16">
        <f t="shared" si="20"/>
        <v>3.4395073927486983</v>
      </c>
      <c r="S41" s="15" t="str">
        <f t="shared" si="21"/>
        <v>AUD6M20Y=</v>
      </c>
      <c r="T41" s="16">
        <f>'6M Pricing'!H41*100</f>
        <v>3.5124999999977513</v>
      </c>
      <c r="U41" s="16">
        <f t="shared" si="22"/>
        <v>3.5124999999977513</v>
      </c>
      <c r="V41" s="98" t="s">
        <v>70</v>
      </c>
      <c r="W41" s="16">
        <f>ABS(_xll.RtGet(SourceAlias,$J41,BID)-K41)</f>
        <v>1.8860468742332159E-12</v>
      </c>
      <c r="X41" s="16">
        <f>ABS(_xll.RtGet(SourceAlias,$J41,ASK)-L41)</f>
        <v>1.8860468742332159E-12</v>
      </c>
      <c r="Y41" s="127">
        <f>ABS(_xll.RtGet(SourceAlias,$M41,BID)-N41)</f>
        <v>3.3785121367202464E-9</v>
      </c>
      <c r="Z41" s="127">
        <f>ABS(_xll.RtGet(SourceAlias,$M41,ASK)-O41)</f>
        <v>3.3785121367202464E-9</v>
      </c>
      <c r="AA41" s="16">
        <f>ABS(_xll.RtGet(SourceAlias,$P41,BID)-Q41)</f>
        <v>8.4825130208798782E-7</v>
      </c>
      <c r="AB41" s="16">
        <f>ABS(_xll.RtGet(SourceAlias,$P41,ASK)-R41)</f>
        <v>8.4825130208798782E-7</v>
      </c>
      <c r="AC41" s="16">
        <f>ABS(_xll.RtGet(SourceAlias,$S41,BID)-T41)</f>
        <v>2.2488677586807171E-12</v>
      </c>
      <c r="AD41" s="16">
        <f>ABS(_xll.RtGet(SourceAlias,$S41,ASK)-U41)</f>
        <v>2.2488677586807171E-12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8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5"/>
        <v>AUDON25YD=</v>
      </c>
      <c r="K42" s="16">
        <f>'ON Pricing'!H42*100</f>
        <v>3.3199999999948555</v>
      </c>
      <c r="L42" s="16">
        <f t="shared" si="16"/>
        <v>3.3199999999948555</v>
      </c>
      <c r="M42" s="125" t="str">
        <f t="shared" si="17"/>
        <v>AUD1M25Y=</v>
      </c>
      <c r="N42" s="126">
        <f>'1M Pricing'!H42*100</f>
        <v>3.4009870087583929</v>
      </c>
      <c r="O42" s="126">
        <f t="shared" si="18"/>
        <v>3.4009870087583929</v>
      </c>
      <c r="P42" s="15" t="str">
        <f t="shared" si="19"/>
        <v>AUD3M25Y=</v>
      </c>
      <c r="Q42" s="16">
        <f>'3M Pricing'!H42*100</f>
        <v>3.4792143951573431</v>
      </c>
      <c r="R42" s="16">
        <f t="shared" si="20"/>
        <v>3.4792143951573431</v>
      </c>
      <c r="S42" s="15" t="str">
        <f t="shared" si="21"/>
        <v>AUD6M25Y=</v>
      </c>
      <c r="T42" s="16">
        <f>'6M Pricing'!H42*100</f>
        <v>3.5475000000047516</v>
      </c>
      <c r="U42" s="16">
        <f t="shared" si="22"/>
        <v>3.5475000000047516</v>
      </c>
      <c r="V42" s="98" t="s">
        <v>70</v>
      </c>
      <c r="W42" s="16">
        <f>ABS(_xll.RtGet(SourceAlias,$J42,BID)-K42)</f>
        <v>5.1447734961129754E-12</v>
      </c>
      <c r="X42" s="16">
        <f>ABS(_xll.RtGet(SourceAlias,$J42,ASK)-L42)</f>
        <v>5.1447734961129754E-12</v>
      </c>
      <c r="Y42" s="127">
        <f>ABS(_xll.RtGet(SourceAlias,$M42,BID)-N42)</f>
        <v>3.2416074269292494E-9</v>
      </c>
      <c r="Z42" s="127">
        <f>ABS(_xll.RtGet(SourceAlias,$M42,ASK)-O42)</f>
        <v>3.2416074269292494E-9</v>
      </c>
      <c r="AA42" s="16">
        <f>ABS(_xll.RtGet(SourceAlias,$P42,BID)-Q42)</f>
        <v>5.1284265722983946E-7</v>
      </c>
      <c r="AB42" s="16">
        <f>ABS(_xll.RtGet(SourceAlias,$P42,ASK)-R42)</f>
        <v>5.1284265722983946E-7</v>
      </c>
      <c r="AC42" s="16">
        <f>ABS(_xll.RtGet(SourceAlias,$S42,BID)-T42)</f>
        <v>4.7513104561858199E-12</v>
      </c>
      <c r="AD42" s="16">
        <f>ABS(_xll.RtGet(SourceAlias,$S42,ASK)-U42)</f>
        <v>4.7513104561858199E-12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 t="shared" si="15"/>
        <v>AUDON30YD=</v>
      </c>
      <c r="K43" s="18">
        <f>'ON Pricing'!H43*100</f>
        <v>3.3379999999992394</v>
      </c>
      <c r="L43" s="18">
        <f t="shared" si="16"/>
        <v>3.3379999999992394</v>
      </c>
      <c r="M43" s="138" t="str">
        <f t="shared" si="17"/>
        <v>AUD1M30Y=</v>
      </c>
      <c r="N43" s="139">
        <f>'1M Pricing'!H43*100</f>
        <v>3.4182695800195049</v>
      </c>
      <c r="O43" s="139">
        <f t="shared" si="18"/>
        <v>3.4182695800195049</v>
      </c>
      <c r="P43" s="17" t="str">
        <f t="shared" si="19"/>
        <v>AUD3M30Y=</v>
      </c>
      <c r="Q43" s="18">
        <f>'3M Pricing'!H43*100</f>
        <v>3.4965923556712042</v>
      </c>
      <c r="R43" s="18">
        <f t="shared" si="20"/>
        <v>3.4965923556712042</v>
      </c>
      <c r="S43" s="17" t="str">
        <f t="shared" si="21"/>
        <v>AUD6M30Y=</v>
      </c>
      <c r="T43" s="18">
        <f>'6M Pricing'!H43*100</f>
        <v>3.5600000000018941</v>
      </c>
      <c r="U43" s="18">
        <f t="shared" si="22"/>
        <v>3.5600000000018941</v>
      </c>
      <c r="V43" s="98" t="s">
        <v>70</v>
      </c>
      <c r="W43" s="18">
        <f>ABS(_xll.RtGet(SourceAlias,$J43,BID)-K43)</f>
        <v>7.6072481647315726E-13</v>
      </c>
      <c r="X43" s="18">
        <f>ABS(_xll.RtGet(SourceAlias,$J43,ASK)-L43)</f>
        <v>7.6072481647315726E-13</v>
      </c>
      <c r="Y43" s="140">
        <f>ABS(_xll.RtGet(SourceAlias,$M43,BID)-N43)</f>
        <v>2.9804954060352884E-9</v>
      </c>
      <c r="Z43" s="140">
        <f>ABS(_xll.RtGet(SourceAlias,$M43,ASK)-O43)</f>
        <v>2.9804954060352884E-9</v>
      </c>
      <c r="AA43" s="18">
        <f>ABS(_xll.RtGet(SourceAlias,$P43,BID)-Q43)</f>
        <v>1.7246712040730472E-6</v>
      </c>
      <c r="AB43" s="18">
        <f>ABS(_xll.RtGet(SourceAlias,$P43,ASK)-R43)</f>
        <v>1.7246712040730472E-6</v>
      </c>
      <c r="AC43" s="18">
        <f>ABS(_xll.RtGet(SourceAlias,$S43,BID)-T43)</f>
        <v>1.8940404800105171E-12</v>
      </c>
      <c r="AD43" s="18">
        <f>ABS(_xll.RtGet(SourceAlias,$S43,ASK)-U43)</f>
        <v>1.8940404800105171E-12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43 O6:O43 Q6:U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42135</v>
      </c>
      <c r="F6" s="162">
        <f>_xll.qlInterestRateIndexValueDate(OvernightIndex,E6,)</f>
        <v>42135</v>
      </c>
      <c r="G6" s="162">
        <f>_xll.qlInterestRateIndexMaturity(OvernightIndex,F6)</f>
        <v>42136</v>
      </c>
      <c r="H6" s="52">
        <f>_xll.qlIndexFixing(OvernightIndex,E6,TRUE,InterestRatesTrigger)</f>
        <v>2.0007288696862746E-2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42136</v>
      </c>
      <c r="F7" s="156">
        <f>_xll.qlInterestRateIndexValueDate(OvernightIndex,E7,)</f>
        <v>42136</v>
      </c>
      <c r="G7" s="156">
        <f>_xll.qlInterestRateIndexMaturity(OvernightIndex,F7)</f>
        <v>42137</v>
      </c>
      <c r="H7" s="157">
        <f>_xll.qlIndexFixing(OvernightIndex,E7,TRUE,InterestRatesTrigger)</f>
        <v>2.0006407397498149E-2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42136</v>
      </c>
      <c r="F8" s="159">
        <f>_xll.qlInterestRateIndexValueDate(OvernightIndex,E8,)</f>
        <v>42136</v>
      </c>
      <c r="G8" s="159">
        <f>_xll.qlInterestRateIndexMaturity(OvernightIndex,F8)</f>
        <v>42137</v>
      </c>
      <c r="H8" s="160">
        <f>_xll.qlIndexFixing(OvernightIndex,E8,TRUE,InterestRatesTrigger)</f>
        <v>2.0006407397498149E-2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42135</v>
      </c>
      <c r="F9" s="48">
        <f>_xll.qlInterestRateIndexValueDate(L9,E9)</f>
        <v>42136</v>
      </c>
      <c r="G9" s="48">
        <f>_xll.qlInterestRateIndexMaturity(L9,F9)</f>
        <v>42143</v>
      </c>
      <c r="H9" s="47">
        <f>_xll.qlIndexFixing(L9,E9,TRUE,InterestRatesTrigger)</f>
        <v>1.9999999994349635E-2</v>
      </c>
      <c r="I9" s="38" t="str">
        <f>Contribution!J9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obj_0032d#0000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42135</v>
      </c>
      <c r="F10" s="48">
        <f>_xll.qlInterestRateIndexValueDate(L10,E10)</f>
        <v>42136</v>
      </c>
      <c r="G10" s="48">
        <f>_xll.qlInterestRateIndexMaturity(L10,F10)</f>
        <v>42150</v>
      </c>
      <c r="H10" s="47">
        <f>_xll.qlIndexFixing(L10,E10,TRUE,InterestRatesTrigger)</f>
        <v>1.9984444860547138E-2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obj_00340#0000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42135</v>
      </c>
      <c r="F11" s="48">
        <f>_xll.qlInterestRateIndexValueDate(L11,E11)</f>
        <v>42136</v>
      </c>
      <c r="G11" s="48">
        <f>_xll.qlInterestRateIndexMaturity(L11,F11)</f>
        <v>42157</v>
      </c>
      <c r="H11" s="47">
        <f>_xll.qlIndexFixing(L11,E11,TRUE,InterestRatesTrigger)</f>
        <v>1.9972149654323711E-2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obj_0031f#0000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42135</v>
      </c>
      <c r="F12" s="48">
        <f>_xll.qlInterestRateIndexValueDate(L12,E12)</f>
        <v>42136</v>
      </c>
      <c r="G12" s="48">
        <f>_xll.qlInterestRateIndexMaturity(L12,F12)</f>
        <v>42167</v>
      </c>
      <c r="H12" s="47">
        <f>_xll.qlIndexFixing(L12,E12,TRUE,InterestRatesTrigger)</f>
        <v>1.9965000008380734E-2</v>
      </c>
      <c r="I12" s="38" t="str">
        <f>Contribution!J12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obj_0030e#0000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42135</v>
      </c>
      <c r="F13" s="48">
        <f>_xll.qlInterestRateIndexValueDate(L13,E13)</f>
        <v>42136</v>
      </c>
      <c r="G13" s="48">
        <f>_xll.qlInterestRateIndexMaturity(L13,F13)</f>
        <v>42198</v>
      </c>
      <c r="H13" s="47">
        <f>_xll.qlIndexFixing(L13,E13,TRUE,InterestRatesTrigger)</f>
        <v>1.9924999999450996E-2</v>
      </c>
      <c r="I13" s="38" t="str">
        <f>Contribution!J13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obj_00342#0000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42135</v>
      </c>
      <c r="F14" s="48">
        <f>_xll.qlInterestRateIndexValueDate(L14,E14)</f>
        <v>42136</v>
      </c>
      <c r="G14" s="48">
        <f>_xll.qlInterestRateIndexMaturity(L14,F14)</f>
        <v>42228</v>
      </c>
      <c r="H14" s="47">
        <f>_xll.qlIndexFixing(L14,E14,TRUE,InterestRatesTrigger)</f>
        <v>1.9775000003676109E-2</v>
      </c>
      <c r="I14" s="38" t="str">
        <f>Contribution!J14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obj_0035f#0000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42135</v>
      </c>
      <c r="F15" s="48">
        <f>_xll.qlInterestRateIndexValueDate(L15,E15)</f>
        <v>42136</v>
      </c>
      <c r="G15" s="48">
        <f>_xll.qlInterestRateIndexMaturity(L15,F15)</f>
        <v>42261</v>
      </c>
      <c r="H15" s="47">
        <f>_xll.qlIndexFixing(L15,E15,TRUE,InterestRatesTrigger)</f>
        <v>1.9649999999728291E-2</v>
      </c>
      <c r="I15" s="38" t="str">
        <f>Contribution!J15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obj_00367#0000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42135</v>
      </c>
      <c r="F16" s="48">
        <f>_xll.qlInterestRateIndexValueDate(L16,E16)</f>
        <v>42136</v>
      </c>
      <c r="G16" s="48">
        <f>_xll.qlInterestRateIndexMaturity(L16,F16)</f>
        <v>42289</v>
      </c>
      <c r="H16" s="47">
        <f>_xll.qlIndexFixing(L16,E16,TRUE,InterestRatesTrigger)</f>
        <v>1.9499999999815793E-2</v>
      </c>
      <c r="I16" s="38" t="str">
        <f>Contribution!J16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obj_0034d#0000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42135</v>
      </c>
      <c r="F17" s="48">
        <f>_xll.qlInterestRateIndexValueDate(L17,E17)</f>
        <v>42136</v>
      </c>
      <c r="G17" s="48">
        <f>_xll.qlInterestRateIndexMaturity(L17,F17)</f>
        <v>42320</v>
      </c>
      <c r="H17" s="47">
        <f>_xll.qlIndexFixing(L17,E17,TRUE,InterestRatesTrigger)</f>
        <v>1.9464999999829646E-2</v>
      </c>
      <c r="I17" s="38" t="str">
        <f>Contribution!J17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obj_00324#0000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42135</v>
      </c>
      <c r="F18" s="49">
        <f>_xll.qlInterestRateIndexValueDate(L18,E18)</f>
        <v>42136</v>
      </c>
      <c r="G18" s="49">
        <f>_xll.qlInterestRateIndexMaturity(L18,F18)</f>
        <v>42412</v>
      </c>
      <c r="H18" s="50">
        <f>_xll.qlIndexFixing(L18,E18,TRUE,InterestRatesTrigger)</f>
        <v>1.9259999999629594E-2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obj_00344#0000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42135</v>
      </c>
      <c r="F28" s="48">
        <f>_xll.qlInterestRateIndexValueDate(L28,E28)</f>
        <v>42136</v>
      </c>
      <c r="G28" s="48">
        <f>_xll.qlInterestRateIndexMaturity(L28,F28)</f>
        <v>42502</v>
      </c>
      <c r="H28" s="47">
        <f>_xll.qlIndexFixing(L28,E28,TRUE,InterestRatesTrigger)</f>
        <v>1.9249999999726902E-2</v>
      </c>
      <c r="I28" s="38" t="str">
        <f>Contribution!J28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obj_00357#0000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42135</v>
      </c>
      <c r="F29" s="48">
        <f>_xll.qlInterestRateIndexValueDate(L29,E29)</f>
        <v>42136</v>
      </c>
      <c r="G29" s="48">
        <f>_xll.qlInterestRateIndexMaturity(L29,F29)</f>
        <v>42688</v>
      </c>
      <c r="H29" s="47">
        <f>_xll.qlIndexFixing(L29,E29,TRUE,InterestRatesTrigger)</f>
        <v>1.9551371538072928E-2</v>
      </c>
      <c r="I29" s="38" t="str">
        <f>Contribution!J29</f>
        <v>AUDON18MD=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obj_00332#0000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42135</v>
      </c>
      <c r="F30" s="48">
        <f>_xll.qlInterestRateIndexValueDate(L30,E30)</f>
        <v>42136</v>
      </c>
      <c r="G30" s="48">
        <f>_xll.qlInterestRateIndexMaturity(L30,F30)</f>
        <v>42867</v>
      </c>
      <c r="H30" s="47">
        <f>_xll.qlIndexFixing(L30,E30,TRUE,InterestRatesTrigger)</f>
        <v>2.0199999999848138E-2</v>
      </c>
      <c r="I30" s="38" t="str">
        <f>Contribution!J30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obj_00360#0000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42135</v>
      </c>
      <c r="F31" s="48">
        <f>_xll.qlInterestRateIndexValueDate(L31,E31)</f>
        <v>42136</v>
      </c>
      <c r="G31" s="48">
        <f>_xll.qlInterestRateIndexMaturity(L31,F31)</f>
        <v>43234</v>
      </c>
      <c r="H31" s="47">
        <f>_xll.qlIndexFixing(L31,E31,TRUE,InterestRatesTrigger)</f>
        <v>2.1450000000308875E-2</v>
      </c>
      <c r="I31" s="38" t="str">
        <f>Contribution!J31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obj_0034a#0000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42135</v>
      </c>
      <c r="F32" s="48">
        <f>_xll.qlInterestRateIndexValueDate(L32,E32)</f>
        <v>42136</v>
      </c>
      <c r="G32" s="48">
        <f>_xll.qlInterestRateIndexMaturity(L32,F32)</f>
        <v>43598</v>
      </c>
      <c r="H32" s="47">
        <f>_xll.qlIndexFixing(L32,E32,TRUE,InterestRatesTrigger)</f>
        <v>2.2780000000233797E-2</v>
      </c>
      <c r="I32" s="38" t="str">
        <f>Contribution!J32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obj_00323#0000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42135</v>
      </c>
      <c r="F33" s="48">
        <f>_xll.qlInterestRateIndexValueDate(L33,E33)</f>
        <v>42136</v>
      </c>
      <c r="G33" s="48">
        <f>_xll.qlInterestRateIndexMaturity(L33,F33)</f>
        <v>43963</v>
      </c>
      <c r="H33" s="47">
        <f>_xll.qlIndexFixing(L33,E33,TRUE,InterestRatesTrigger)</f>
        <v>2.415000000018858E-2</v>
      </c>
      <c r="I33" s="38" t="str">
        <f>Contribution!J33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obj_00330#0000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42135</v>
      </c>
      <c r="F34" s="48">
        <f>_xll.qlInterestRateIndexValueDate(L34,E34)</f>
        <v>42136</v>
      </c>
      <c r="G34" s="48">
        <f>_xll.qlInterestRateIndexMaturity(L34,F34)</f>
        <v>44328</v>
      </c>
      <c r="H34" s="47">
        <f>_xll.qlIndexFixing(L34,E34,TRUE,InterestRatesTrigger)</f>
        <v>2.5330000000158913E-2</v>
      </c>
      <c r="I34" s="38" t="str">
        <f>Contribution!J34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obj_00341#0000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42135</v>
      </c>
      <c r="F35" s="48">
        <f>_xll.qlInterestRateIndexValueDate(L35,E35)</f>
        <v>42136</v>
      </c>
      <c r="G35" s="48">
        <f>_xll.qlInterestRateIndexMaturity(L35,F35)</f>
        <v>44693</v>
      </c>
      <c r="H35" s="47">
        <f>_xll.qlIndexFixing(L35,E35,TRUE,InterestRatesTrigger)</f>
        <v>2.6500000000137618E-2</v>
      </c>
      <c r="I35" s="38" t="str">
        <f>Contribution!J35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obj_00374#0000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42135</v>
      </c>
      <c r="F36" s="48">
        <f>_xll.qlInterestRateIndexValueDate(L36,E36)</f>
        <v>42136</v>
      </c>
      <c r="G36" s="48">
        <f>_xll.qlInterestRateIndexMaturity(L36,F36)</f>
        <v>45058</v>
      </c>
      <c r="H36" s="47">
        <f>_xll.qlIndexFixing(L36,E36,TRUE,InterestRatesTrigger)</f>
        <v>2.7350000000121735E-2</v>
      </c>
      <c r="I36" s="38" t="str">
        <f>Contribution!J36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obj_00336#0000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42135</v>
      </c>
      <c r="F37" s="48">
        <f>_xll.qlInterestRateIndexValueDate(L37,E37)</f>
        <v>42136</v>
      </c>
      <c r="G37" s="48">
        <f>_xll.qlInterestRateIndexMaturity(L37,F37)</f>
        <v>45425</v>
      </c>
      <c r="H37" s="47">
        <f>_xll.qlIndexFixing(L37,E37,TRUE,InterestRatesTrigger)</f>
        <v>2.8200000000109672E-2</v>
      </c>
      <c r="I37" s="38" t="str">
        <f>Contribution!J37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obj_00368#0000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42135</v>
      </c>
      <c r="F38" s="48">
        <f>_xll.qlInterestRateIndexValueDate(L38,E38)</f>
        <v>42136</v>
      </c>
      <c r="G38" s="48">
        <f>_xll.qlInterestRateIndexMaturity(L38,F38)</f>
        <v>45789</v>
      </c>
      <c r="H38" s="47">
        <f>_xll.qlIndexFixing(L38,E38,TRUE,InterestRatesTrigger)</f>
        <v>2.9050000000099978E-2</v>
      </c>
      <c r="I38" s="38" t="str">
        <f>Contribution!J38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obj_00355#0000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42135</v>
      </c>
      <c r="F39" s="48">
        <f>_xll.qlInterestRateIndexValueDate(L39,E39)</f>
        <v>42136</v>
      </c>
      <c r="G39" s="48">
        <f>_xll.qlInterestRateIndexMaturity(L39,F39)</f>
        <v>46519</v>
      </c>
      <c r="H39" s="47">
        <f>_xll.qlIndexFixing(L39,E39,TRUE,InterestRatesTrigger)</f>
        <v>3.0380000000009108E-2</v>
      </c>
      <c r="I39" s="38" t="str">
        <f>Contribution!J39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obj_00311#0000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42135</v>
      </c>
      <c r="F40" s="48">
        <f>_xll.qlInterestRateIndexValueDate(L40,E40)</f>
        <v>42136</v>
      </c>
      <c r="G40" s="48">
        <f>_xll.qlInterestRateIndexMaturity(L40,F40)</f>
        <v>47616</v>
      </c>
      <c r="H40" s="47">
        <f>_xll.qlIndexFixing(L40,E40,TRUE,InterestRatesTrigger)</f>
        <v>3.1830000000002148E-2</v>
      </c>
      <c r="I40" s="38" t="str">
        <f>Contribution!J40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obj_0036c#0000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42135</v>
      </c>
      <c r="F41" s="48">
        <f>_xll.qlInterestRateIndexValueDate(L41,E41)</f>
        <v>42136</v>
      </c>
      <c r="G41" s="48">
        <f>_xll.qlInterestRateIndexMaturity(L41,F41)</f>
        <v>49443</v>
      </c>
      <c r="H41" s="47">
        <f>_xll.qlIndexFixing(L41,E41,TRUE,InterestRatesTrigger)</f>
        <v>3.2830000000018858E-2</v>
      </c>
      <c r="I41" s="38" t="str">
        <f>Contribution!J41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obj_00335#0000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42135</v>
      </c>
      <c r="F42" s="48">
        <f>_xll.qlInterestRateIndexValueDate(L42,E42)</f>
        <v>42136</v>
      </c>
      <c r="G42" s="48">
        <f>_xll.qlInterestRateIndexMaturity(L42,F42)</f>
        <v>51270</v>
      </c>
      <c r="H42" s="47">
        <f>_xll.qlIndexFixing(L42,E42,TRUE,InterestRatesTrigger)</f>
        <v>3.3199999999948555E-2</v>
      </c>
      <c r="I42" s="38" t="str">
        <f>Contribution!J42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obj_00327#0000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42135</v>
      </c>
      <c r="F43" s="48">
        <f>_xll.qlInterestRateIndexValueDate(L43,E43)</f>
        <v>42136</v>
      </c>
      <c r="G43" s="48">
        <f>_xll.qlInterestRateIndexMaturity(L43,F43)</f>
        <v>53094</v>
      </c>
      <c r="H43" s="47">
        <f>_xll.qlIndexFixing(L43,E43,TRUE,InterestRatesTrigger)</f>
        <v>3.3379999999992395E-2</v>
      </c>
      <c r="I43" s="40" t="str">
        <f>Contribution!J43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obj_00313#0000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42135</v>
      </c>
      <c r="F6" s="45">
        <f>E6</f>
        <v>42135</v>
      </c>
      <c r="G6" s="45">
        <f>_xll.qlCalendarAdvance(Calendar,F6,"1D","f",TRUE,Trigger)</f>
        <v>42136</v>
      </c>
      <c r="H6" s="52">
        <f>_xll.qlInterpolationInterpolate(Interpolation,B6,TRUE)</f>
        <v>2.1294152335425538E-2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obj_003fb#0019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42135</v>
      </c>
      <c r="F7" s="48">
        <f>G6</f>
        <v>42136</v>
      </c>
      <c r="G7" s="48">
        <f>_xll.qlCalendarAdvance(Calendar,F7,"1D","f",TRUE,Trigger)</f>
        <v>42137</v>
      </c>
      <c r="H7" s="152">
        <f>_xll.qlInterpolationInterpolate(Interpolation,B7,TRUE)</f>
        <v>2.128819273836877E-2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42135</v>
      </c>
      <c r="F8" s="45">
        <f>_xll.qlInterestRateIndexValueDate(L8,E8,Trigger)</f>
        <v>42137</v>
      </c>
      <c r="G8" s="45">
        <f>_xll.qlInterestRateIndexMaturity(L8,F8,Trigger)</f>
        <v>42138</v>
      </c>
      <c r="H8" s="52">
        <f>_xll.qlIndexFixing(L8,E8,TRUE,AllTriggers)</f>
        <v>2.1282262696891152E-2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obj_00315#0000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42135</v>
      </c>
      <c r="F9" s="48">
        <f>_xll.qlInterestRateIndexValueDate(L9,E9,Trigger)</f>
        <v>42137</v>
      </c>
      <c r="G9" s="48">
        <f>_xll.qlInterestRateIndexMaturity(L9,F9,Trigger)</f>
        <v>42144</v>
      </c>
      <c r="H9" s="47">
        <f>_xll.qlIndexFixing(L9,E9,TRUE,AllTriggers)</f>
        <v>2.124564800275516E-2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obj_0036f#0000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42135</v>
      </c>
      <c r="F10" s="48">
        <f>_xll.qlInterestRateIndexValueDate(L10,E10,Trigger)</f>
        <v>42137</v>
      </c>
      <c r="G10" s="48">
        <f>_xll.qlInterestRateIndexMaturity(L10,F10,Trigger)</f>
        <v>42151</v>
      </c>
      <c r="H10" s="47">
        <f>_xll.qlIndexFixing(L10,E10,TRUE,AllTriggers)</f>
        <v>2.1199563331272819E-2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obj_00322#0000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42135</v>
      </c>
      <c r="F11" s="48">
        <f>_xll.qlInterestRateIndexValueDate(L11,E11,Trigger)</f>
        <v>42137</v>
      </c>
      <c r="G11" s="48">
        <f>_xll.qlInterestRateIndexMaturity(L11,F11,Trigger)</f>
        <v>42158</v>
      </c>
      <c r="H11" s="47">
        <f>_xll.qlIndexFixing(L11,E11,TRUE,AllTriggers)</f>
        <v>2.1160659517506654E-2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obj_00338#0000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42135</v>
      </c>
      <c r="F12" s="48">
        <f>_xll.qlInterestRateIndexValueDate(L12,E12,Trigger)</f>
        <v>42137</v>
      </c>
      <c r="G12" s="48">
        <f>_xll.qlInterestRateIndexMaturity(L12,F12,Trigger)</f>
        <v>42170</v>
      </c>
      <c r="H12" s="47">
        <f>_xll.qlIndexFixing(L12,E12,TRUE,AllTriggers)</f>
        <v>2.1102838682821756E-2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obj_00354#0000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42135</v>
      </c>
      <c r="F25" s="45">
        <f>_xll.qlInterestRateIndexValueDate(L25,E25,Trigger)</f>
        <v>42136</v>
      </c>
      <c r="G25" s="45">
        <f>_xll.qlInterestRateIndexMaturity(L25,F25,Trigger)</f>
        <v>42228</v>
      </c>
      <c r="H25" s="46">
        <f>_xll.qlIndexFixing(L25,E25,TRUE,AllTriggers)</f>
        <v>2.0722175987276381E-2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obj_00356#0000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42135</v>
      </c>
      <c r="F26" s="48">
        <f>_xll.qlInterestRateIndexValueDate(L26,E26,Trigger)</f>
        <v>42136</v>
      </c>
      <c r="G26" s="48">
        <f>_xll.qlInterestRateIndexMaturity(L26,F26,Trigger)</f>
        <v>42320</v>
      </c>
      <c r="H26" s="47">
        <f>_xll.qlIndexFixing(L26,E26,TRUE,AllTriggers)</f>
        <v>2.0289535047723687E-2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obj_00325#0000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42135</v>
      </c>
      <c r="F27" s="48">
        <f>_xll.qlInterestRateIndexValueDate(L27,E27,Trigger)</f>
        <v>42136</v>
      </c>
      <c r="G27" s="48">
        <f>_xll.qlInterestRateIndexMaturity(L27,F27,Trigger)</f>
        <v>42412</v>
      </c>
      <c r="H27" s="47">
        <f>_xll.qlIndexFixing(L27,E27,TRUE,AllTriggers)</f>
        <v>2.0198620861574378E-2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obj_0034b#0000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42135</v>
      </c>
      <c r="F28" s="48">
        <f>_xll.qlInterestRateIndexValueDate(L28,E28,Trigger)</f>
        <v>42136</v>
      </c>
      <c r="G28" s="48">
        <f>_xll.qlInterestRateIndexMaturity(L28,F28,Trigger)</f>
        <v>42502</v>
      </c>
      <c r="H28" s="47">
        <f>_xll.qlIndexFixing(L28,E28,TRUE,AllTriggers)</f>
        <v>1.9966424853821815E-2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obj_0036a#0000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42135</v>
      </c>
      <c r="F29" s="48">
        <f>_xll.qlInterestRateIndexValueDate(L29,E29,Trigger)</f>
        <v>42136</v>
      </c>
      <c r="G29" s="48">
        <f>_xll.qlInterestRateIndexMaturity(L29,F29,Trigger)</f>
        <v>42688</v>
      </c>
      <c r="H29" s="47">
        <f>_xll.qlIndexFixing(L29,E29,TRUE,AllTriggers)</f>
        <v>2.0294903393462561E-2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obj_00328#0000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42135</v>
      </c>
      <c r="F30" s="48">
        <f>_xll.qlInterestRateIndexValueDate(L30,E30,Trigger)</f>
        <v>42136</v>
      </c>
      <c r="G30" s="48">
        <f>_xll.qlInterestRateIndexMaturity(L30,F30,Trigger)</f>
        <v>42867</v>
      </c>
      <c r="H30" s="47">
        <f>_xll.qlIndexFixing(L30,E30,TRUE,AllTriggers)</f>
        <v>2.0975638419134832E-2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obj_0033d#0000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42135</v>
      </c>
      <c r="F31" s="48">
        <f>_xll.qlInterestRateIndexValueDate(L31,E31,Trigger)</f>
        <v>42136</v>
      </c>
      <c r="G31" s="48">
        <f>_xll.qlInterestRateIndexMaturity(L31,F31,Trigger)</f>
        <v>43234</v>
      </c>
      <c r="H31" s="47">
        <f>_xll.qlIndexFixing(L31,E31,TRUE,AllTriggers)</f>
        <v>2.2308568141268564E-2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obj_0032a#0000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42135</v>
      </c>
      <c r="F32" s="48">
        <f>_xll.qlInterestRateIndexValueDate(L32,E32,Trigger)</f>
        <v>42136</v>
      </c>
      <c r="G32" s="48">
        <f>_xll.qlInterestRateIndexMaturity(L32,F32,Trigger)</f>
        <v>43598</v>
      </c>
      <c r="H32" s="47">
        <f>_xll.qlIndexFixing(L32,E32,TRUE,AllTriggers)</f>
        <v>2.3655472175940686E-2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obj_00370#0000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42135</v>
      </c>
      <c r="F33" s="48">
        <f>_xll.qlInterestRateIndexValueDate(L33,E33,Trigger)</f>
        <v>42136</v>
      </c>
      <c r="G33" s="48">
        <f>_xll.qlInterestRateIndexMaturity(L33,F33,Trigger)</f>
        <v>43963</v>
      </c>
      <c r="H33" s="47">
        <f>_xll.qlIndexFixing(L33,E33,TRUE,AllTriggers)</f>
        <v>2.5041884731241134E-2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obj_0031e#0000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42135</v>
      </c>
      <c r="F34" s="48">
        <f>_xll.qlInterestRateIndexValueDate(L34,E34,Trigger)</f>
        <v>42136</v>
      </c>
      <c r="G34" s="48">
        <f>_xll.qlInterestRateIndexMaturity(L34,F34,Trigger)</f>
        <v>44328</v>
      </c>
      <c r="H34" s="47">
        <f>_xll.qlIndexFixing(L34,E34,TRUE,AllTriggers)</f>
        <v>2.6290085691064259E-2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obj_0032c#0000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42135</v>
      </c>
      <c r="F35" s="48">
        <f>_xll.qlInterestRateIndexValueDate(L35,E35,Trigger)</f>
        <v>42136</v>
      </c>
      <c r="G35" s="48">
        <f>_xll.qlInterestRateIndexMaturity(L35,F35,Trigger)</f>
        <v>44693</v>
      </c>
      <c r="H35" s="47">
        <f>_xll.qlIndexFixing(L35,E35,TRUE,AllTriggers)</f>
        <v>2.7367022106093545E-2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obj_0032b#0000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42135</v>
      </c>
      <c r="F36" s="48">
        <f>_xll.qlInterestRateIndexValueDate(L36,E36,Trigger)</f>
        <v>42136</v>
      </c>
      <c r="G36" s="48">
        <f>_xll.qlInterestRateIndexMaturity(L36,F36,Trigger)</f>
        <v>45058</v>
      </c>
      <c r="H36" s="47">
        <f>_xll.qlIndexFixing(L36,E36,TRUE,AllTriggers)</f>
        <v>2.8293414449985888E-2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obj_00365#0000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42135</v>
      </c>
      <c r="F37" s="48">
        <f>_xll.qlInterestRateIndexValueDate(L37,E37,Trigger)</f>
        <v>42136</v>
      </c>
      <c r="G37" s="48">
        <f>_xll.qlInterestRateIndexMaturity(L37,F37,Trigger)</f>
        <v>45425</v>
      </c>
      <c r="H37" s="47">
        <f>_xll.qlIndexFixing(L37,E37,TRUE,AllTriggers)</f>
        <v>2.9121129580391647E-2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obj_0034e#0000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42135</v>
      </c>
      <c r="F38" s="48">
        <f>_xll.qlInterestRateIndexValueDate(L38,E38,Trigger)</f>
        <v>42136</v>
      </c>
      <c r="G38" s="48">
        <f>_xll.qlInterestRateIndexMaturity(L38,F38,Trigger)</f>
        <v>45789</v>
      </c>
      <c r="H38" s="47">
        <f>_xll.qlIndexFixing(L38,E38,TRUE,AllTriggers)</f>
        <v>2.9875239084386919E-2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obj_0033b#0000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42135</v>
      </c>
      <c r="F39" s="48">
        <f>_xll.qlInterestRateIndexValueDate(L39,E39,Trigger)</f>
        <v>42136</v>
      </c>
      <c r="G39" s="48">
        <f>_xll.qlInterestRateIndexMaturity(L39,F39,Trigger)</f>
        <v>46519</v>
      </c>
      <c r="H39" s="47">
        <f>_xll.qlIndexFixing(L39,E39,TRUE,AllTriggers)</f>
        <v>3.1221343633565934E-2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obj_00366#0000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42135</v>
      </c>
      <c r="F40" s="48">
        <f>_xll.qlInterestRateIndexValueDate(L40,E40,Trigger)</f>
        <v>42136</v>
      </c>
      <c r="G40" s="48">
        <f>_xll.qlInterestRateIndexMaturity(L40,F40,Trigger)</f>
        <v>47616</v>
      </c>
      <c r="H40" s="47">
        <f>_xll.qlIndexFixing(L40,E40,TRUE,AllTriggers)</f>
        <v>3.2640389870903737E-2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obj_0036b#0000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42135</v>
      </c>
      <c r="F41" s="48">
        <f>_xll.qlInterestRateIndexValueDate(L41,E41,Trigger)</f>
        <v>42136</v>
      </c>
      <c r="G41" s="48">
        <f>_xll.qlInterestRateIndexMaturity(L41,F41,Trigger)</f>
        <v>49443</v>
      </c>
      <c r="H41" s="47">
        <f>_xll.qlIndexFixing(L41,E41,TRUE,AllTriggers)</f>
        <v>3.3614884156214879E-2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obj_0033c#0000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42135</v>
      </c>
      <c r="F42" s="48">
        <f>_xll.qlInterestRateIndexValueDate(L42,E42,Trigger)</f>
        <v>42136</v>
      </c>
      <c r="G42" s="48">
        <f>_xll.qlInterestRateIndexMaturity(L42,F42,Trigger)</f>
        <v>51270</v>
      </c>
      <c r="H42" s="47">
        <f>_xll.qlIndexFixing(L42,E42,TRUE,AllTriggers)</f>
        <v>3.4009870087583931E-2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obj_0035b#0000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42135</v>
      </c>
      <c r="F43" s="49">
        <f>_xll.qlInterestRateIndexValueDate(L43,E43,Trigger)</f>
        <v>42136</v>
      </c>
      <c r="G43" s="49">
        <f>_xll.qlInterestRateIndexMaturity(L43,F43,Trigger)</f>
        <v>53094</v>
      </c>
      <c r="H43" s="50">
        <f>_xll.qlIndexFixing(L43,E43,TRUE,AllTriggers)</f>
        <v>3.4182695800195048E-2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obj_00347#0000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42135</v>
      </c>
      <c r="F6" s="45">
        <f>E6</f>
        <v>42135</v>
      </c>
      <c r="G6" s="45">
        <f>_xll.qlCalendarAdvance(Calendar,F6,"1D","f",TRUE,Trigger)</f>
        <v>42136</v>
      </c>
      <c r="H6" s="52">
        <f>_xll.qlInterpolationInterpolate(Interpolation,B6,TRUE)</f>
        <v>2.2025953064686708E-2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obj_00377#0050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42135</v>
      </c>
      <c r="F7" s="48">
        <f>G6</f>
        <v>42136</v>
      </c>
      <c r="G7" s="48">
        <f>_xll.qlCalendarAdvance(Calendar,F7,"1D","f",TRUE,Trigger)</f>
        <v>42137</v>
      </c>
      <c r="H7" s="152">
        <f>_xll.qlInterpolationInterpolate(Interpolation,B7,TRUE)</f>
        <v>2.2024713059845394E-2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42135</v>
      </c>
      <c r="F8" s="45">
        <f>_xll.qlInterestRateIndexValueDate(L8,E8,Trigger)</f>
        <v>42137</v>
      </c>
      <c r="G8" s="45">
        <f>_xll.qlInterestRateIndexMaturity(L8,F8,Trigger)</f>
        <v>42138</v>
      </c>
      <c r="H8" s="52">
        <f>_xll.qlIndexFixing(L8,E8,TRUE,InterestRatesTrigger)</f>
        <v>2.2023504511679004E-2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obj_00310#0000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42135</v>
      </c>
      <c r="F9" s="48">
        <f>_xll.qlInterestRateIndexValueDate(L9,E9,Trigger)</f>
        <v>42137</v>
      </c>
      <c r="G9" s="48">
        <f>_xll.qlInterestRateIndexMaturity(L9,F9,Trigger)</f>
        <v>42144</v>
      </c>
      <c r="H9" s="47">
        <f>_xll.qlIndexFixing(L9,E9,TRUE,InterestRatesTrigger)</f>
        <v>2.2015152239058335E-2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obj_00317#0000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42135</v>
      </c>
      <c r="F10" s="48">
        <f>_xll.qlInterestRateIndexValueDate(L10,E10,Trigger)</f>
        <v>42137</v>
      </c>
      <c r="G10" s="48">
        <f>_xll.qlInterestRateIndexMaturity(L10,F10,Trigger)</f>
        <v>42151</v>
      </c>
      <c r="H10" s="47">
        <f>_xll.qlIndexFixing(L10,E10,TRUE,InterestRatesTrigger)</f>
        <v>2.200063551008459E-2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obj_0032e#0000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42135</v>
      </c>
      <c r="F11" s="48">
        <f>_xll.qlInterestRateIndexValueDate(L11,E11,Trigger)</f>
        <v>42137</v>
      </c>
      <c r="G11" s="48">
        <f>_xll.qlInterestRateIndexMaturity(L11,F11,Trigger)</f>
        <v>42158</v>
      </c>
      <c r="H11" s="47">
        <f>_xll.qlIndexFixing(L11,E11,TRUE,InterestRatesTrigger)</f>
        <v>2.1989964035171727E-2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obj_00339#0000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42135</v>
      </c>
      <c r="F12" s="48">
        <f>_xll.qlInterestRateIndexValueDate(L12,E12,Trigger)</f>
        <v>42137</v>
      </c>
      <c r="G12" s="48">
        <f>_xll.qlInterestRateIndexMaturity(L12,F12,Trigger)</f>
        <v>42170</v>
      </c>
      <c r="H12" s="47">
        <f>_xll.qlIndexFixing(L12,E12,TRUE,InterestRatesTrigger)</f>
        <v>2.198687809409464E-2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obj_00349#0000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42135</v>
      </c>
      <c r="F13" s="48">
        <f>_xll.qlInterestRateIndexValueDate(L13,E13,Trigger)</f>
        <v>42137</v>
      </c>
      <c r="G13" s="48">
        <f>_xll.qlInterestRateIndexMaturity(L13,F13,Trigger)</f>
        <v>42198</v>
      </c>
      <c r="H13" s="47">
        <f>_xll.qlIndexFixing(L13,E13,TRUE,InterestRatesTrigger)</f>
        <v>2.195104685984995E-2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obj_00316#0000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94</v>
      </c>
      <c r="C14" s="21" t="s">
        <v>21</v>
      </c>
      <c r="D14" s="29" t="s">
        <v>65</v>
      </c>
      <c r="E14" s="48">
        <f t="shared" si="1"/>
        <v>42135</v>
      </c>
      <c r="F14" s="48">
        <f>_xll.qlInterestRateIndexValueDate(L14,E14,Trigger)</f>
        <v>42137</v>
      </c>
      <c r="G14" s="48">
        <f>_xll.qlInterestRateIndexMaturity(L14,F14,Trigger)</f>
        <v>42229</v>
      </c>
      <c r="H14" s="47">
        <f>_xll.qlIndexFixing(L14,E14,TRUE,InterestRatesTrigger)</f>
        <v>2.1799910111082659E-2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obj_00319#0000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M5</v>
      </c>
      <c r="D19" s="28" t="s">
        <v>84</v>
      </c>
      <c r="E19" s="45">
        <f>_xll.qlInterestRateIndexFixingDate(IborIndex,F19)</f>
        <v>42167</v>
      </c>
      <c r="F19" s="45">
        <f>_xll.qlASXdate(C19)</f>
        <v>42167</v>
      </c>
      <c r="G19" s="45">
        <f>_xll.qlInterestRateIndexMaturity(IborIndex,F19,Trigger)</f>
        <v>42261</v>
      </c>
      <c r="H19" s="110">
        <f>(1-_xll.qlIndexFixing(IborIndex,E19,TRUE,InterestRatesTrigger))*100</f>
        <v>97.845000000354403</v>
      </c>
      <c r="I19" s="39" t="str">
        <f>Contribution!P19</f>
        <v>AUD3MM5</v>
      </c>
      <c r="J19" s="39" t="str">
        <f>"YBA"&amp;C19</f>
        <v>YBAM5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U5</v>
      </c>
      <c r="D20" s="29" t="s">
        <v>84</v>
      </c>
      <c r="E20" s="48">
        <f>_xll.qlInterestRateIndexFixingDate(IborIndex,F20)</f>
        <v>42258</v>
      </c>
      <c r="F20" s="48">
        <f>_xll.qlASXdate(C20)</f>
        <v>42258</v>
      </c>
      <c r="G20" s="48">
        <f>_xll.qlInterestRateIndexMaturity(IborIndex,F20,Trigger)</f>
        <v>42349</v>
      </c>
      <c r="H20" s="111">
        <f>(1-_xll.qlIndexFixing(IborIndex,E20,TRUE,InterestRatesTrigger))*100</f>
        <v>97.89500000000524</v>
      </c>
      <c r="I20" s="38" t="str">
        <f>Contribution!P20</f>
        <v>AUD3MU5</v>
      </c>
      <c r="J20" s="38" t="str">
        <f t="shared" ref="J20:J24" si="2">"YBA"&amp;C20</f>
        <v>YBAU5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Z5</v>
      </c>
      <c r="D21" s="29" t="s">
        <v>84</v>
      </c>
      <c r="E21" s="48">
        <f>_xll.qlInterestRateIndexFixingDate(IborIndex,F21)</f>
        <v>42349</v>
      </c>
      <c r="F21" s="48">
        <f>_xll.qlASXdate(C21)</f>
        <v>42349</v>
      </c>
      <c r="G21" s="48">
        <f>_xll.qlInterestRateIndexMaturity(IborIndex,F21,Trigger)</f>
        <v>42440</v>
      </c>
      <c r="H21" s="111">
        <f>(1-_xll.qlIndexFixing(IborIndex,E21,TRUE,InterestRatesTrigger))*100</f>
        <v>97.885000000000019</v>
      </c>
      <c r="I21" s="38" t="str">
        <f>Contribution!P21</f>
        <v>AUD3MZ5</v>
      </c>
      <c r="J21" s="38" t="str">
        <f t="shared" si="2"/>
        <v>YBAZ5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H6</v>
      </c>
      <c r="D22" s="29" t="s">
        <v>84</v>
      </c>
      <c r="E22" s="48">
        <f>_xll.qlInterestRateIndexFixingDate(IborIndex,F22)</f>
        <v>42440</v>
      </c>
      <c r="F22" s="48">
        <f>_xll.qlASXdate(C22)</f>
        <v>42440</v>
      </c>
      <c r="G22" s="48">
        <f>_xll.qlInterestRateIndexMaturity(IborIndex,F22,Trigger)</f>
        <v>42535</v>
      </c>
      <c r="H22" s="111">
        <f>(1-_xll.qlIndexFixing(IborIndex,E22,TRUE,InterestRatesTrigger))*100</f>
        <v>97.960634640076165</v>
      </c>
      <c r="I22" s="38" t="str">
        <f>Contribution!P22</f>
        <v>AUD3MH6</v>
      </c>
      <c r="J22" s="38" t="str">
        <f t="shared" si="2"/>
        <v>YBAH6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M6</v>
      </c>
      <c r="D23" s="29" t="s">
        <v>84</v>
      </c>
      <c r="E23" s="48">
        <f>_xll.qlInterestRateIndexFixingDate(IborIndex,F23)</f>
        <v>42531</v>
      </c>
      <c r="F23" s="48">
        <f>_xll.qlASXdate(C23)</f>
        <v>42531</v>
      </c>
      <c r="G23" s="48">
        <f>_xll.qlInterestRateIndexMaturity(IborIndex,F23,Trigger)</f>
        <v>42625</v>
      </c>
      <c r="H23" s="111">
        <f>(1-_xll.qlIndexFixing(IborIndex,E23,TRUE,InterestRatesTrigger))*100</f>
        <v>97.83167668272857</v>
      </c>
      <c r="I23" s="38" t="str">
        <f>Contribution!P23</f>
        <v>AUD3MM6</v>
      </c>
      <c r="J23" s="38" t="str">
        <f t="shared" si="2"/>
        <v>YBAM6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U6</v>
      </c>
      <c r="D24" s="31" t="s">
        <v>84</v>
      </c>
      <c r="E24" s="49">
        <f>_xll.qlInterestRateIndexFixingDate(IborIndex,F24)</f>
        <v>42622</v>
      </c>
      <c r="F24" s="49">
        <f>_xll.qlASXdate(C24)</f>
        <v>42622</v>
      </c>
      <c r="G24" s="49">
        <f>_xll.qlInterestRateIndexMaturity(IborIndex,F24,Trigger)</f>
        <v>42713</v>
      </c>
      <c r="H24" s="112">
        <f>(1-_xll.qlIndexFixing(IborIndex,E24,TRUE,InterestRatesTrigger))*100</f>
        <v>97.703721352324706</v>
      </c>
      <c r="I24" s="40" t="str">
        <f>Contribution!P24</f>
        <v>AUD3MU6</v>
      </c>
      <c r="J24" s="40" t="str">
        <f t="shared" si="2"/>
        <v>YBAU6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42135</v>
      </c>
      <c r="F25" s="45">
        <f>_xll.qlInterestRateIndexValueDate(L25,E25,Trigger)</f>
        <v>42136</v>
      </c>
      <c r="G25" s="45">
        <f>_xll.qlInterestRateIndexMaturity(L25,F25,Trigger)</f>
        <v>42228</v>
      </c>
      <c r="H25" s="46">
        <f>_xll.qlIndexFixing(L25,E25,TRUE,InterestRatesTrigger)</f>
        <v>2.1807959595159326E-2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obj_00333#0000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42135</v>
      </c>
      <c r="F26" s="48">
        <f>_xll.qlInterestRateIndexValueDate(L26,E26,Trigger)</f>
        <v>42136</v>
      </c>
      <c r="G26" s="48">
        <f>_xll.qlInterestRateIndexMaturity(L26,F26,Trigger)</f>
        <v>42320</v>
      </c>
      <c r="H26" s="47">
        <f>_xll.qlIndexFixing(L26,E26,TRUE,InterestRatesTrigger)</f>
        <v>2.1461712420037641E-2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obj_00345#0000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42135</v>
      </c>
      <c r="F27" s="48">
        <f>_xll.qlInterestRateIndexValueDate(L27,E27,Trigger)</f>
        <v>42136</v>
      </c>
      <c r="G27" s="48">
        <f>_xll.qlInterestRateIndexMaturity(L27,F27,Trigger)</f>
        <v>42412</v>
      </c>
      <c r="H27" s="47">
        <f>_xll.qlIndexFixing(L27,E27,TRUE,InterestRatesTrigger)</f>
        <v>2.1382723831740464E-2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obj_00373#0000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42135</v>
      </c>
      <c r="F28" s="48">
        <f>_xll.qlInterestRateIndexValueDate(L28,E28,Trigger)</f>
        <v>42136</v>
      </c>
      <c r="G28" s="48">
        <f>_xll.qlInterestRateIndexMaturity(L28,F28,Trigger)</f>
        <v>42502</v>
      </c>
      <c r="H28" s="47">
        <f>_xll.qlIndexFixing(L28,E28,TRUE,InterestRatesTrigger)</f>
        <v>2.1150000000045636E-2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obj_0032f#0000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42135</v>
      </c>
      <c r="F29" s="48">
        <f>_xll.qlInterestRateIndexValueDate(L29,E29,Trigger)</f>
        <v>42136</v>
      </c>
      <c r="G29" s="48">
        <f>_xll.qlInterestRateIndexMaturity(L29,F29,Trigger)</f>
        <v>42688</v>
      </c>
      <c r="H29" s="47">
        <f>_xll.qlIndexFixing(L29,E29,TRUE,InterestRatesTrigger)</f>
        <v>2.1402588655132719E-2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obj_0036d#0000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42135</v>
      </c>
      <c r="F30" s="48">
        <f>_xll.qlInterestRateIndexValueDate(L30,E30,Trigger)</f>
        <v>42136</v>
      </c>
      <c r="G30" s="48">
        <f>_xll.qlInterestRateIndexMaturity(L30,F30,Trigger)</f>
        <v>42867</v>
      </c>
      <c r="H30" s="47">
        <f>_xll.qlIndexFixing(L30,E30,TRUE,InterestRatesTrigger)</f>
        <v>2.2049999999022029E-2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obj_0033e#0000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42135</v>
      </c>
      <c r="F31" s="48">
        <f>_xll.qlInterestRateIndexValueDate(L31,E31,Trigger)</f>
        <v>42136</v>
      </c>
      <c r="G31" s="48">
        <f>_xll.qlInterestRateIndexMaturity(L31,F31,Trigger)</f>
        <v>43234</v>
      </c>
      <c r="H31" s="47">
        <f>_xll.qlIndexFixing(L31,E31,TRUE,InterestRatesTrigger)</f>
        <v>2.3300000000009216E-2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obj_0035d#0000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42135</v>
      </c>
      <c r="F32" s="48">
        <f>_xll.qlInterestRateIndexValueDate(L32,E32,Trigger)</f>
        <v>42136</v>
      </c>
      <c r="G32" s="48">
        <f>_xll.qlInterestRateIndexMaturity(L32,F32,Trigger)</f>
        <v>43598</v>
      </c>
      <c r="H32" s="47">
        <f>_xll.qlIndexFixing(L32,E32,TRUE,InterestRatesTrigger)</f>
        <v>2.4589337693254366E-2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obj_00348#0000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42135</v>
      </c>
      <c r="F33" s="48">
        <f>_xll.qlInterestRateIndexValueDate(L33,E33,Trigger)</f>
        <v>42136</v>
      </c>
      <c r="G33" s="48">
        <f>_xll.qlInterestRateIndexMaturity(L33,F33,Trigger)</f>
        <v>43963</v>
      </c>
      <c r="H33" s="47">
        <f>_xll.qlIndexFixing(L33,E33,TRUE,InterestRatesTrigger)</f>
        <v>2.5918634532893135E-2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obj_00343#0000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42135</v>
      </c>
      <c r="F34" s="48">
        <f>_xll.qlInterestRateIndexValueDate(L34,E34,Trigger)</f>
        <v>42136</v>
      </c>
      <c r="G34" s="48">
        <f>_xll.qlInterestRateIndexMaturity(L34,F34,Trigger)</f>
        <v>44328</v>
      </c>
      <c r="H34" s="47">
        <f>_xll.qlIndexFixing(L34,E34,TRUE,InterestRatesTrigger)</f>
        <v>2.7126266595175006E-2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obj_00361#0000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42135</v>
      </c>
      <c r="F35" s="48">
        <f>_xll.qlInterestRateIndexValueDate(L35,E35,Trigger)</f>
        <v>42136</v>
      </c>
      <c r="G35" s="48">
        <f>_xll.qlInterestRateIndexMaturity(L35,F35,Trigger)</f>
        <v>44693</v>
      </c>
      <c r="H35" s="47">
        <f>_xll.qlIndexFixing(L35,E35,TRUE,InterestRatesTrigger)</f>
        <v>2.8178635589386117E-2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obj_00372#0000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42135</v>
      </c>
      <c r="F36" s="48">
        <f>_xll.qlInterestRateIndexValueDate(L36,E36,Trigger)</f>
        <v>42136</v>
      </c>
      <c r="G36" s="48">
        <f>_xll.qlInterestRateIndexMaturity(L36,F36,Trigger)</f>
        <v>45058</v>
      </c>
      <c r="H36" s="47">
        <f>_xll.qlIndexFixing(L36,E36,TRUE,InterestRatesTrigger)</f>
        <v>2.9087240056848752E-2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obj_0034f#0000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42135</v>
      </c>
      <c r="F37" s="48">
        <f>_xll.qlInterestRateIndexValueDate(L37,E37,Trigger)</f>
        <v>42136</v>
      </c>
      <c r="G37" s="48">
        <f>_xll.qlInterestRateIndexMaturity(L37,F37,Trigger)</f>
        <v>45425</v>
      </c>
      <c r="H37" s="47">
        <f>_xll.qlIndexFixing(L37,E37,TRUE,InterestRatesTrigger)</f>
        <v>2.9902501158424709E-2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obj_00371#0000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42135</v>
      </c>
      <c r="F38" s="48">
        <f>_xll.qlInterestRateIndexValueDate(L38,E38,Trigger)</f>
        <v>42136</v>
      </c>
      <c r="G38" s="48">
        <f>_xll.qlInterestRateIndexMaturity(L38,F38,Trigger)</f>
        <v>45789</v>
      </c>
      <c r="H38" s="47">
        <f>_xll.qlIndexFixing(L38,E38,TRUE,InterestRatesTrigger)</f>
        <v>3.0648568988137465E-2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obj_0031a#0000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42135</v>
      </c>
      <c r="F39" s="48">
        <f>_xll.qlInterestRateIndexValueDate(L39,E39,Trigger)</f>
        <v>42136</v>
      </c>
      <c r="G39" s="48">
        <f>_xll.qlInterestRateIndexMaturity(L39,F39,Trigger)</f>
        <v>46519</v>
      </c>
      <c r="H39" s="47">
        <f>_xll.qlIndexFixing(L39,E39,TRUE,InterestRatesTrigger)</f>
        <v>3.1988783900214625E-2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obj_00318#0000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42135</v>
      </c>
      <c r="F40" s="48">
        <f>_xll.qlInterestRateIndexValueDate(L40,E40,Trigger)</f>
        <v>42136</v>
      </c>
      <c r="G40" s="48">
        <f>_xll.qlInterestRateIndexMaturity(L40,F40,Trigger)</f>
        <v>47616</v>
      </c>
      <c r="H40" s="47">
        <f>_xll.qlIndexFixing(L40,E40,TRUE,InterestRatesTrigger)</f>
        <v>3.3415290544767884E-2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obj_00362#0000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42135</v>
      </c>
      <c r="F41" s="48">
        <f>_xll.qlInterestRateIndexValueDate(L41,E41,Trigger)</f>
        <v>42136</v>
      </c>
      <c r="G41" s="48">
        <f>_xll.qlInterestRateIndexMaturity(L41,F41,Trigger)</f>
        <v>49443</v>
      </c>
      <c r="H41" s="47">
        <f>_xll.qlIndexFixing(L41,E41,TRUE,InterestRatesTrigger)</f>
        <v>3.4395073927486981E-2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obj_0031b#0000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42135</v>
      </c>
      <c r="F42" s="48">
        <f>_xll.qlInterestRateIndexValueDate(L42,E42,Trigger)</f>
        <v>42136</v>
      </c>
      <c r="G42" s="48">
        <f>_xll.qlInterestRateIndexMaturity(L42,F42,Trigger)</f>
        <v>51270</v>
      </c>
      <c r="H42" s="47">
        <f>_xll.qlIndexFixing(L42,E42,TRUE,InterestRatesTrigger)</f>
        <v>3.4792143951573429E-2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obj_00350#0000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42135</v>
      </c>
      <c r="F43" s="49">
        <f>_xll.qlInterestRateIndexValueDate(L43,E43,Trigger)</f>
        <v>42136</v>
      </c>
      <c r="G43" s="49">
        <f>_xll.qlInterestRateIndexMaturity(L43,F43,Trigger)</f>
        <v>53094</v>
      </c>
      <c r="H43" s="50">
        <f>_xll.qlIndexFixing(L43,E43,TRUE,InterestRatesTrigger)</f>
        <v>3.496592355671204E-2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obj_00353#0000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42135</v>
      </c>
      <c r="F6" s="45">
        <f>E6</f>
        <v>42135</v>
      </c>
      <c r="G6" s="45">
        <f>_xll.qlCalendarAdvance(Calendar,F6,"1D","f",TRUE,Trigger)</f>
        <v>42136</v>
      </c>
      <c r="H6" s="52">
        <f>_xll.qlInterpolationInterpolate(Interpolation,B6,TRUE)</f>
        <v>2.3112746516452287E-2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obj_0042e#0018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42135</v>
      </c>
      <c r="F7" s="48">
        <f>G6</f>
        <v>42136</v>
      </c>
      <c r="G7" s="48">
        <f>_xll.qlCalendarAdvance(Calendar,F7,"1D","f",TRUE,Trigger)</f>
        <v>42137</v>
      </c>
      <c r="H7" s="152">
        <f>_xll.qlInterpolationInterpolate(Interpolation,B7,TRUE)</f>
        <v>2.3111506116208762E-2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42135</v>
      </c>
      <c r="F8" s="45">
        <f>_xll.qlInterestRateIndexValueDate(L8,E8,Trigger)</f>
        <v>42137</v>
      </c>
      <c r="G8" s="45">
        <f>_xll.qlInterestRateIndexMaturity(L8,F8,Trigger)</f>
        <v>42138</v>
      </c>
      <c r="H8" s="52">
        <f>_xll.qlIndexFixing(L8,E8,TRUE,AllTriggers)</f>
        <v>2.3110295943599146E-2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obj_0035c#0000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42135</v>
      </c>
      <c r="F9" s="48">
        <f>_xll.qlInterestRateIndexValueDate(L9,E9,Trigger)</f>
        <v>42137</v>
      </c>
      <c r="G9" s="48">
        <f>_xll.qlInterestRateIndexMaturity(L9,F9,Trigger)</f>
        <v>42144</v>
      </c>
      <c r="H9" s="47">
        <f>_xll.qlIndexFixing(L9,E9,TRUE,AllTriggers)</f>
        <v>2.3101976940754616E-2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obj_0035e#0000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42135</v>
      </c>
      <c r="F10" s="48">
        <f>_xll.qlInterestRateIndexValueDate(L10,E10,Trigger)</f>
        <v>42137</v>
      </c>
      <c r="G10" s="48">
        <f>_xll.qlInterestRateIndexMaturity(L10,F10,Trigger)</f>
        <v>42151</v>
      </c>
      <c r="H10" s="47">
        <f>_xll.qlIndexFixing(L10,E10,TRUE,AllTriggers)</f>
        <v>2.3087834086396187E-2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obj_0031c#0000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42135</v>
      </c>
      <c r="F11" s="48">
        <f>_xll.qlInterestRateIndexValueDate(L11,E11,Trigger)</f>
        <v>42137</v>
      </c>
      <c r="G11" s="48">
        <f>_xll.qlInterestRateIndexMaturity(L11,F11,Trigger)</f>
        <v>42158</v>
      </c>
      <c r="H11" s="47">
        <f>_xll.qlIndexFixing(L11,E11,TRUE,AllTriggers)</f>
        <v>2.3077888691850346E-2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obj_00359#0000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35</v>
      </c>
      <c r="C12" s="21" t="s">
        <v>19</v>
      </c>
      <c r="D12" s="29" t="s">
        <v>65</v>
      </c>
      <c r="E12" s="48">
        <f t="shared" si="1"/>
        <v>42135</v>
      </c>
      <c r="F12" s="48">
        <f>_xll.qlInterestRateIndexValueDate(L12,E12,Trigger)</f>
        <v>42137</v>
      </c>
      <c r="G12" s="48">
        <f>_xll.qlInterestRateIndexMaturity(L12,F12,Trigger)</f>
        <v>42170</v>
      </c>
      <c r="H12" s="47">
        <f>_xll.qlIndexFixing(L12,E12,TRUE,AllTriggers)</f>
        <v>2.3075240383478284E-2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obj_00375#0000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42135</v>
      </c>
      <c r="F13" s="48">
        <f>_xll.qlInterestRateIndexValueDate(L13,E13,Trigger)</f>
        <v>42137</v>
      </c>
      <c r="G13" s="48">
        <f>_xll.qlInterestRateIndexMaturity(L13,F13,Trigger)</f>
        <v>42198</v>
      </c>
      <c r="H13" s="47">
        <f>_xll.qlIndexFixing(L13,E13,TRUE,AllTriggers)</f>
        <v>2.304090008556901E-2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obj_00369#0000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94</v>
      </c>
      <c r="C14" s="21" t="s">
        <v>21</v>
      </c>
      <c r="D14" s="29" t="s">
        <v>65</v>
      </c>
      <c r="E14" s="48">
        <f t="shared" si="1"/>
        <v>42135</v>
      </c>
      <c r="F14" s="48">
        <f>_xll.qlInterestRateIndexValueDate(L14,E14,Trigger)</f>
        <v>42137</v>
      </c>
      <c r="G14" s="48">
        <f>_xll.qlInterestRateIndexMaturity(L14,F14,Trigger)</f>
        <v>42229</v>
      </c>
      <c r="H14" s="47">
        <f>_xll.qlIndexFixing(L14,E14,TRUE,AllTriggers)</f>
        <v>2.2893497044066471E-2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obj_0033a#0000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126</v>
      </c>
      <c r="C15" s="21" t="s">
        <v>22</v>
      </c>
      <c r="D15" s="29" t="s">
        <v>65</v>
      </c>
      <c r="E15" s="48">
        <f t="shared" si="1"/>
        <v>42135</v>
      </c>
      <c r="F15" s="48">
        <f>_xll.qlInterestRateIndexValueDate(L15,E15,Trigger)</f>
        <v>42137</v>
      </c>
      <c r="G15" s="48">
        <f>_xll.qlInterestRateIndexMaturity(L15,F15,Trigger)</f>
        <v>42261</v>
      </c>
      <c r="H15" s="47">
        <f>_xll.qlIndexFixing(L15,E15,TRUE,AllTriggers)</f>
        <v>2.2777052367358684E-2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obj_00351#0000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42135</v>
      </c>
      <c r="F16" s="48">
        <f>_xll.qlInterestRateIndexValueDate(L16,E16,Trigger)</f>
        <v>42137</v>
      </c>
      <c r="G16" s="48">
        <f>_xll.qlInterestRateIndexMaturity(L16,F16,Trigger)</f>
        <v>42290</v>
      </c>
      <c r="H16" s="47">
        <f>_xll.qlIndexFixing(L16,E16,TRUE,AllTriggers)</f>
        <v>2.2631147783184254E-2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obj_00337#0000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186</v>
      </c>
      <c r="C17" s="21" t="s">
        <v>14</v>
      </c>
      <c r="D17" s="29" t="s">
        <v>65</v>
      </c>
      <c r="E17" s="48">
        <f t="shared" si="1"/>
        <v>42135</v>
      </c>
      <c r="F17" s="48">
        <f>_xll.qlInterestRateIndexValueDate(L17,E17,Trigger)</f>
        <v>42137</v>
      </c>
      <c r="G17" s="48">
        <f>_xll.qlInterestRateIndexMaturity(L17,F17,Trigger)</f>
        <v>42321</v>
      </c>
      <c r="H17" s="47">
        <f>_xll.qlIndexFixing(L17,E17,TRUE,AllTriggers)</f>
        <v>2.2605693335088717E-2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obj_00363#0000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42135</v>
      </c>
      <c r="F25" s="45">
        <f>_xll.qlInterestRateIndexValueDate(L25,E25,Trigger)</f>
        <v>42136</v>
      </c>
      <c r="G25" s="45">
        <f>_xll.qlInterestRateIndexMaturity(L25,F25,Trigger)</f>
        <v>42228</v>
      </c>
      <c r="H25" s="46">
        <f>_xll.qlIndexFixing(L25,E25,TRUE,AllTriggers)</f>
        <v>2.2900718373082708E-2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obj_00326#0000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42135</v>
      </c>
      <c r="F26" s="48">
        <f>_xll.qlInterestRateIndexValueDate(L26,E26,Trigger)</f>
        <v>42136</v>
      </c>
      <c r="G26" s="48">
        <f>_xll.qlInterestRateIndexMaturity(L26,F26,Trigger)</f>
        <v>42320</v>
      </c>
      <c r="H26" s="47">
        <f>_xll.qlIndexFixing(L26,E26,TRUE,AllTriggers)</f>
        <v>2.2610378480542023E-2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obj_0030f#0000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42135</v>
      </c>
      <c r="F27" s="48">
        <f>_xll.qlInterestRateIndexValueDate(L27,E27,Trigger)</f>
        <v>42136</v>
      </c>
      <c r="G27" s="48">
        <f>_xll.qlInterestRateIndexMaturity(L27,F27,Trigger)</f>
        <v>42412</v>
      </c>
      <c r="H27" s="47">
        <f>_xll.qlIndexFixing(L27,E27,TRUE,AllTriggers)</f>
        <v>2.2392271751161628E-2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obj_0031d#0000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42135</v>
      </c>
      <c r="F28" s="48">
        <f>_xll.qlInterestRateIndexValueDate(L28,E28,Trigger)</f>
        <v>42136</v>
      </c>
      <c r="G28" s="48">
        <f>_xll.qlInterestRateIndexMaturity(L28,F28,Trigger)</f>
        <v>42502</v>
      </c>
      <c r="H28" s="47">
        <f>_xll.qlIndexFixing(L28,E28,TRUE,AllTriggers)</f>
        <v>2.2310905314112926E-2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obj_00334#0000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42135</v>
      </c>
      <c r="F29" s="48">
        <f>_xll.qlInterestRateIndexValueDate(L29,E29,Trigger)</f>
        <v>42136</v>
      </c>
      <c r="G29" s="48">
        <f>_xll.qlInterestRateIndexMaturity(L29,F29,Trigger)</f>
        <v>42688</v>
      </c>
      <c r="H29" s="47">
        <f>_xll.qlIndexFixing(L29,E29,TRUE,AllTriggers)</f>
        <v>2.2651190306302114E-2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obj_00364#0000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42135</v>
      </c>
      <c r="F30" s="48">
        <f>_xll.qlInterestRateIndexValueDate(L30,E30,Trigger)</f>
        <v>42136</v>
      </c>
      <c r="G30" s="48">
        <f>_xll.qlInterestRateIndexMaturity(L30,F30,Trigger)</f>
        <v>42867</v>
      </c>
      <c r="H30" s="47">
        <f>_xll.qlIndexFixing(L30,E30,TRUE,AllTriggers)</f>
        <v>2.3207018720880858E-2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obj_00321#0000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42135</v>
      </c>
      <c r="F31" s="48">
        <f>_xll.qlInterestRateIndexValueDate(L31,E31,Trigger)</f>
        <v>42136</v>
      </c>
      <c r="G31" s="48">
        <f>_xll.qlInterestRateIndexMaturity(L31,F31,Trigger)</f>
        <v>43234</v>
      </c>
      <c r="H31" s="47">
        <f>_xll.qlIndexFixing(L31,E31,TRUE,AllTriggers)</f>
        <v>2.4404095598221567E-2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obj_00352#0000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42135</v>
      </c>
      <c r="F32" s="48">
        <f>_xll.qlInterestRateIndexValueDate(L32,E32,Trigger)</f>
        <v>42136</v>
      </c>
      <c r="G32" s="48">
        <f>_xll.qlInterestRateIndexMaturity(L32,F32,Trigger)</f>
        <v>43598</v>
      </c>
      <c r="H32" s="47">
        <f>_xll.qlIndexFixing(L32,E32,TRUE,AllTriggers)</f>
        <v>2.5674999999825521E-2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obj_00329#0000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42135</v>
      </c>
      <c r="F33" s="48">
        <f>_xll.qlInterestRateIndexValueDate(L33,E33,Trigger)</f>
        <v>42136</v>
      </c>
      <c r="G33" s="48">
        <f>_xll.qlInterestRateIndexMaturity(L33,F33,Trigger)</f>
        <v>43963</v>
      </c>
      <c r="H33" s="47">
        <f>_xll.qlIndexFixing(L33,E33,TRUE,AllTriggers)</f>
        <v>2.6974999999590934E-2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obj_00312#0000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42135</v>
      </c>
      <c r="F34" s="48">
        <f>_xll.qlInterestRateIndexValueDate(L34,E34,Trigger)</f>
        <v>42136</v>
      </c>
      <c r="G34" s="48">
        <f>_xll.qlInterestRateIndexMaturity(L34,F34,Trigger)</f>
        <v>44328</v>
      </c>
      <c r="H34" s="47">
        <f>_xll.qlIndexFixing(L34,E34,TRUE,AllTriggers)</f>
        <v>2.8150000000442325E-2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obj_00314#0000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42135</v>
      </c>
      <c r="F35" s="48">
        <f>_xll.qlInterestRateIndexValueDate(L35,E35,Trigger)</f>
        <v>42136</v>
      </c>
      <c r="G35" s="48">
        <f>_xll.qlInterestRateIndexMaturity(L35,F35,Trigger)</f>
        <v>44693</v>
      </c>
      <c r="H35" s="47">
        <f>_xll.qlIndexFixing(L35,E35,TRUE,AllTriggers)</f>
        <v>2.9200000000002276E-2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obj_00358#0000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42135</v>
      </c>
      <c r="F36" s="48">
        <f>_xll.qlInterestRateIndexValueDate(L36,E36,Trigger)</f>
        <v>42136</v>
      </c>
      <c r="G36" s="48">
        <f>_xll.qlInterestRateIndexMaturity(L36,F36,Trigger)</f>
        <v>45058</v>
      </c>
      <c r="H36" s="47">
        <f>_xll.qlIndexFixing(L36,E36,TRUE,AllTriggers)</f>
        <v>3.0099999999902181E-2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obj_0036e#0000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42135</v>
      </c>
      <c r="F37" s="48">
        <f>_xll.qlInterestRateIndexValueDate(L37,E37,Trigger)</f>
        <v>42136</v>
      </c>
      <c r="G37" s="48">
        <f>_xll.qlInterestRateIndexMaturity(L37,F37,Trigger)</f>
        <v>45425</v>
      </c>
      <c r="H37" s="47">
        <f>_xll.qlIndexFixing(L37,E37,TRUE,AllTriggers)</f>
        <v>3.0850000000006629E-2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obj_00320#0000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42135</v>
      </c>
      <c r="F38" s="48">
        <f>_xll.qlInterestRateIndexValueDate(L38,E38,Trigger)</f>
        <v>42136</v>
      </c>
      <c r="G38" s="48">
        <f>_xll.qlInterestRateIndexMaturity(L38,F38,Trigger)</f>
        <v>45789</v>
      </c>
      <c r="H38" s="47">
        <f>_xll.qlIndexFixing(L38,E38,TRUE,AllTriggers)</f>
        <v>3.1574999999990895E-2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obj_00331#0000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42135</v>
      </c>
      <c r="F39" s="48">
        <f>_xll.qlInterestRateIndexValueDate(L39,E39,Trigger)</f>
        <v>42136</v>
      </c>
      <c r="G39" s="48">
        <f>_xll.qlInterestRateIndexMaturity(L39,F39,Trigger)</f>
        <v>46519</v>
      </c>
      <c r="H39" s="47">
        <f>_xll.qlIndexFixing(L39,E39,TRUE,AllTriggers)</f>
        <v>3.2849999999927305E-2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obj_0035a#0000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42135</v>
      </c>
      <c r="F40" s="48">
        <f>_xll.qlInterestRateIndexValueDate(L40,E40,Trigger)</f>
        <v>42136</v>
      </c>
      <c r="G40" s="48">
        <f>_xll.qlInterestRateIndexMaturity(L40,F40,Trigger)</f>
        <v>47616</v>
      </c>
      <c r="H40" s="47">
        <f>_xll.qlIndexFixing(L40,E40,TRUE,AllTriggers)</f>
        <v>3.419999999999998E-2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obj_00346#0000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42135</v>
      </c>
      <c r="F41" s="48">
        <f>_xll.qlInterestRateIndexValueDate(L41,E41,Trigger)</f>
        <v>42136</v>
      </c>
      <c r="G41" s="48">
        <f>_xll.qlInterestRateIndexMaturity(L41,F41,Trigger)</f>
        <v>49443</v>
      </c>
      <c r="H41" s="47">
        <f>_xll.qlIndexFixing(L41,E41,TRUE,AllTriggers)</f>
        <v>3.5124999999977514E-2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obj_0034c#0000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42135</v>
      </c>
      <c r="F42" s="48">
        <f>_xll.qlInterestRateIndexValueDate(L42,E42,Trigger)</f>
        <v>42136</v>
      </c>
      <c r="G42" s="48">
        <f>_xll.qlInterestRateIndexMaturity(L42,F42,Trigger)</f>
        <v>51270</v>
      </c>
      <c r="H42" s="47">
        <f>_xll.qlIndexFixing(L42,E42,TRUE,AllTriggers)</f>
        <v>3.5475000000047517E-2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obj_00376#0000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42135</v>
      </c>
      <c r="F43" s="49">
        <f>_xll.qlInterestRateIndexValueDate(L43,E43,Trigger)</f>
        <v>42136</v>
      </c>
      <c r="G43" s="49">
        <f>_xll.qlInterestRateIndexMaturity(L43,F43,Trigger)</f>
        <v>53094</v>
      </c>
      <c r="H43" s="50">
        <f>_xll.qlIndexFixing(L43,E43,TRUE,AllTriggers)</f>
        <v>3.5600000000018943E-2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obj_0033f#0000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2015-05-11T16:14:35Z</dcterms:modified>
</cp:coreProperties>
</file>