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45" windowHeight="1080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14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Swaps!$P$5:$R$9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ASeries">IF(CheckFRA=FALSE,FRANull,FRAQuotes)</definedName>
    <definedName name="FrontFuturesRollingDays">Selected!$B$4</definedName>
    <definedName name="GENERAL_SETTINGS">'General Settings'!$I$9</definedName>
    <definedName name="IborType">'General Settings'!$D$7</definedName>
    <definedName name="IMMFutSeries">IF(CheckIMMFut=FALSE,IMMFutNull,IMMFutQuotes)</definedName>
    <definedName name="IndexTenor">'General Settings'!$D$6</definedName>
    <definedName name="InterpolatorID">'General Settings'!$D$21</definedName>
    <definedName name="MinDistance">RateHelpers!$G$2:$G$98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RateHelpers!$A$2:$A$98</definedName>
    <definedName name="RateHelpersIncluded">RateHelpers!$E$2:$E$98</definedName>
    <definedName name="RateHelpersPriority">RateHelpers!$F$2:$F$98</definedName>
    <definedName name="RateHelpersSelected">Selected!$A$7</definedName>
    <definedName name="SerialFutSeries">IF(CheckSerialFut=FALSE,SerialFutNull,SerialFutQuotes)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A21" i="4" l="1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20" i="4"/>
  <c r="I2" i="14"/>
  <c r="G1" i="14"/>
  <c r="H5" i="11"/>
  <c r="L13" i="13"/>
  <c r="L21" i="13"/>
  <c r="L29" i="13"/>
  <c r="L37" i="13"/>
  <c r="L23" i="13"/>
  <c r="L39" i="13"/>
  <c r="L33" i="13"/>
  <c r="L14" i="13"/>
  <c r="L22" i="13"/>
  <c r="L30" i="13"/>
  <c r="L38" i="13"/>
  <c r="L31" i="13"/>
  <c r="L32" i="13"/>
  <c r="L15" i="13"/>
  <c r="L40" i="13"/>
  <c r="L16" i="13"/>
  <c r="L24" i="13"/>
  <c r="L17" i="13"/>
  <c r="L25" i="13"/>
  <c r="L41" i="13"/>
  <c r="L18" i="13"/>
  <c r="L26" i="13"/>
  <c r="L34" i="13"/>
  <c r="L19" i="13"/>
  <c r="L27" i="13"/>
  <c r="L35" i="13"/>
  <c r="L20" i="13"/>
  <c r="L28" i="13"/>
  <c r="L36" i="13"/>
  <c r="L42" i="13"/>
  <c r="L12" i="13"/>
  <c r="L7" i="13"/>
  <c r="L8" i="13"/>
  <c r="L9" i="13"/>
  <c r="L11" i="13"/>
  <c r="L10" i="13"/>
  <c r="L6" i="13"/>
  <c r="E5" i="14" a="1"/>
  <c r="I3" i="14"/>
  <c r="J2" i="14"/>
  <c r="E40" i="14" l="1"/>
  <c r="E32" i="14"/>
  <c r="E24" i="14"/>
  <c r="E16" i="14"/>
  <c r="E8" i="14"/>
  <c r="E39" i="14"/>
  <c r="E31" i="14"/>
  <c r="E23" i="14"/>
  <c r="E15" i="14"/>
  <c r="E7" i="14"/>
  <c r="E46" i="14"/>
  <c r="E38" i="14"/>
  <c r="E30" i="14"/>
  <c r="E22" i="14"/>
  <c r="E14" i="14"/>
  <c r="E6" i="14"/>
  <c r="E43" i="14"/>
  <c r="E29" i="14"/>
  <c r="E18" i="14"/>
  <c r="E42" i="14"/>
  <c r="E28" i="14"/>
  <c r="E17" i="14"/>
  <c r="E41" i="14"/>
  <c r="E27" i="14"/>
  <c r="E13" i="14"/>
  <c r="E37" i="14"/>
  <c r="E26" i="14"/>
  <c r="E12" i="14"/>
  <c r="E36" i="14"/>
  <c r="E25" i="14"/>
  <c r="E11" i="14"/>
  <c r="E35" i="14"/>
  <c r="E21" i="14"/>
  <c r="E10" i="14"/>
  <c r="E45" i="14"/>
  <c r="E34" i="14"/>
  <c r="E20" i="14"/>
  <c r="E9" i="14"/>
  <c r="E44" i="14"/>
  <c r="E19" i="14"/>
  <c r="E5" i="14"/>
  <c r="E33" i="14"/>
  <c r="G45" i="14"/>
  <c r="G43" i="14"/>
  <c r="H1" i="14"/>
  <c r="I1" i="14" s="1"/>
  <c r="G24" i="14"/>
  <c r="G32" i="14"/>
  <c r="G40" i="14"/>
  <c r="G5" i="14"/>
  <c r="G13" i="14"/>
  <c r="G21" i="14"/>
  <c r="G29" i="14"/>
  <c r="G37" i="14"/>
  <c r="F40" i="14"/>
  <c r="F15" i="14"/>
  <c r="F43" i="14"/>
  <c r="F13" i="14"/>
  <c r="F21" i="14"/>
  <c r="F5" i="14"/>
  <c r="F32" i="14"/>
  <c r="F7" i="14"/>
  <c r="F29" i="14"/>
  <c r="F37" i="14"/>
  <c r="F10" i="14"/>
  <c r="F33" i="14"/>
  <c r="F24" i="14"/>
  <c r="F46" i="14"/>
  <c r="F18" i="14"/>
  <c r="F26" i="14"/>
  <c r="F45" i="14"/>
  <c r="F16" i="14"/>
  <c r="F38" i="14"/>
  <c r="F42" i="14"/>
  <c r="F12" i="14"/>
  <c r="F34" i="14"/>
  <c r="F8" i="14"/>
  <c r="F30" i="14"/>
  <c r="F28" i="14"/>
  <c r="F36" i="14"/>
  <c r="F20" i="14"/>
  <c r="F39" i="14"/>
  <c r="F22" i="14"/>
  <c r="F17" i="14"/>
  <c r="F25" i="14"/>
  <c r="F9" i="14"/>
  <c r="F31" i="14"/>
  <c r="F14" i="14"/>
  <c r="F41" i="14"/>
  <c r="F11" i="14"/>
  <c r="F44" i="14"/>
  <c r="F23" i="14"/>
  <c r="F6" i="14"/>
  <c r="F27" i="14"/>
  <c r="F35" i="14"/>
  <c r="F19" i="14"/>
  <c r="H19" i="14" l="1"/>
  <c r="H35" i="14"/>
  <c r="H27" i="14"/>
  <c r="H6" i="14"/>
  <c r="G6" i="14"/>
  <c r="H23" i="14"/>
  <c r="G23" i="14"/>
  <c r="G35" i="14"/>
  <c r="H44" i="14"/>
  <c r="G44" i="14"/>
  <c r="H11" i="14"/>
  <c r="H41" i="14"/>
  <c r="G41" i="14"/>
  <c r="H14" i="14"/>
  <c r="G14" i="14"/>
  <c r="H31" i="14"/>
  <c r="G31" i="14"/>
  <c r="G27" i="14"/>
  <c r="G9" i="14"/>
  <c r="H9" i="14"/>
  <c r="H25" i="14"/>
  <c r="G25" i="14"/>
  <c r="H17" i="14"/>
  <c r="G17" i="14"/>
  <c r="H22" i="14"/>
  <c r="G22" i="14"/>
  <c r="H39" i="14"/>
  <c r="G39" i="14"/>
  <c r="G19" i="14"/>
  <c r="H20" i="14"/>
  <c r="G20" i="14"/>
  <c r="H36" i="14"/>
  <c r="G36" i="14"/>
  <c r="H28" i="14"/>
  <c r="G28" i="14"/>
  <c r="H30" i="14"/>
  <c r="G30" i="14"/>
  <c r="H8" i="14"/>
  <c r="G11" i="14"/>
  <c r="H34" i="14"/>
  <c r="G34" i="14"/>
  <c r="H12" i="14"/>
  <c r="G12" i="14"/>
  <c r="H42" i="14"/>
  <c r="G42" i="14"/>
  <c r="H38" i="14"/>
  <c r="G38" i="14"/>
  <c r="H16" i="14"/>
  <c r="G16" i="14"/>
  <c r="H45" i="14"/>
  <c r="H26" i="14"/>
  <c r="G26" i="14"/>
  <c r="G18" i="14"/>
  <c r="H18" i="14"/>
  <c r="H46" i="14"/>
  <c r="G46" i="14"/>
  <c r="H24" i="14"/>
  <c r="G8" i="14"/>
  <c r="H33" i="14"/>
  <c r="G33" i="14"/>
  <c r="H10" i="14"/>
  <c r="G10" i="14"/>
  <c r="H37" i="14"/>
  <c r="H29" i="14"/>
  <c r="H7" i="14"/>
  <c r="G7" i="14"/>
  <c r="H32" i="14"/>
  <c r="H5" i="14"/>
  <c r="H21" i="14"/>
  <c r="H13" i="14"/>
  <c r="H43" i="14"/>
  <c r="H15" i="14"/>
  <c r="G15" i="14"/>
  <c r="H40" i="14"/>
  <c r="I31" i="14"/>
  <c r="J31" i="14" s="1"/>
  <c r="I36" i="14"/>
  <c r="J36" i="14" s="1"/>
  <c r="I34" i="14"/>
  <c r="J34" i="14" s="1"/>
  <c r="I16" i="14"/>
  <c r="J16" i="14" s="1"/>
  <c r="I24" i="14"/>
  <c r="J24" i="14" s="1"/>
  <c r="I15" i="14"/>
  <c r="J15" i="14" s="1"/>
  <c r="I44" i="14"/>
  <c r="J44" i="14" s="1"/>
  <c r="I27" i="14"/>
  <c r="J27" i="14" s="1"/>
  <c r="I22" i="14"/>
  <c r="J22" i="14" s="1"/>
  <c r="I45" i="14"/>
  <c r="J45" i="14" s="1"/>
  <c r="I8" i="14"/>
  <c r="J8" i="14" s="1"/>
  <c r="I7" i="14"/>
  <c r="J7" i="14" s="1"/>
  <c r="I40" i="14"/>
  <c r="J40" i="14" s="1"/>
  <c r="I9" i="14"/>
  <c r="J9" i="14" s="1"/>
  <c r="I28" i="14"/>
  <c r="J28" i="14" s="1"/>
  <c r="I32" i="14"/>
  <c r="J32" i="14" s="1"/>
  <c r="I39" i="14"/>
  <c r="J39" i="14" s="1"/>
  <c r="I33" i="14"/>
  <c r="J33" i="14" s="1"/>
  <c r="I6" i="14"/>
  <c r="J6" i="14" s="1"/>
  <c r="I19" i="14"/>
  <c r="J19" i="14" s="1"/>
  <c r="I18" i="14"/>
  <c r="J18" i="14" s="1"/>
  <c r="I13" i="14"/>
  <c r="J13" i="14" s="1"/>
  <c r="I38" i="14"/>
  <c r="J38" i="14" s="1"/>
  <c r="I17" i="14"/>
  <c r="J17" i="14" s="1"/>
  <c r="I12" i="14"/>
  <c r="J12" i="14" s="1"/>
  <c r="I5" i="14"/>
  <c r="J5" i="14" s="1"/>
  <c r="I42" i="14"/>
  <c r="J42" i="14" s="1"/>
  <c r="I23" i="14"/>
  <c r="J23" i="14" s="1"/>
  <c r="I11" i="14"/>
  <c r="J11" i="14" s="1"/>
  <c r="I35" i="14"/>
  <c r="J35" i="14" s="1"/>
  <c r="I46" i="14"/>
  <c r="J46" i="14" s="1"/>
  <c r="I26" i="14"/>
  <c r="J26" i="14" s="1"/>
  <c r="I41" i="14"/>
  <c r="J41" i="14" s="1"/>
  <c r="I30" i="14"/>
  <c r="J30" i="14" s="1"/>
  <c r="I21" i="14"/>
  <c r="J21" i="14" s="1"/>
  <c r="I25" i="14"/>
  <c r="J25" i="14" s="1"/>
  <c r="I14" i="14"/>
  <c r="J14" i="14" s="1"/>
  <c r="I20" i="14"/>
  <c r="J20" i="14" s="1"/>
  <c r="I43" i="14"/>
  <c r="J43" i="14" s="1"/>
  <c r="I29" i="14"/>
  <c r="J29" i="14" s="1"/>
  <c r="I10" i="14"/>
  <c r="J10" i="14" s="1"/>
  <c r="I37" i="14"/>
  <c r="J37" i="14" s="1"/>
  <c r="C26" i="6" l="1"/>
  <c r="I4" i="11" l="1"/>
  <c r="I5" i="11"/>
  <c r="H4" i="11"/>
  <c r="J5" i="11"/>
  <c r="J4" i="11"/>
  <c r="A4" i="4" l="1"/>
  <c r="A3" i="4"/>
  <c r="B4" i="4"/>
  <c r="C4" i="4"/>
  <c r="H4" i="4"/>
  <c r="I4" i="4"/>
  <c r="B3" i="4"/>
  <c r="C3" i="4"/>
  <c r="H3" i="4"/>
  <c r="I3" i="4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L4" i="13"/>
  <c r="H11" i="11"/>
  <c r="H20" i="11"/>
  <c r="H6" i="11"/>
  <c r="H12" i="11"/>
  <c r="H17" i="11"/>
  <c r="J6" i="11"/>
  <c r="H7" i="11"/>
  <c r="H19" i="11"/>
  <c r="K6" i="11"/>
  <c r="H8" i="11"/>
  <c r="H9" i="11"/>
  <c r="H13" i="11"/>
  <c r="H15" i="11"/>
  <c r="H18" i="11"/>
  <c r="H10" i="11"/>
  <c r="L3" i="13"/>
  <c r="H16" i="11"/>
  <c r="H14" i="11"/>
  <c r="A5" i="4" l="1"/>
  <c r="K1" i="13"/>
  <c r="L1" i="13" s="1"/>
  <c r="I1" i="11"/>
  <c r="J1" i="11" s="1"/>
  <c r="I3" i="11"/>
  <c r="M4" i="13"/>
  <c r="J16" i="11"/>
  <c r="J7" i="11"/>
  <c r="J9" i="11"/>
  <c r="I5" i="4"/>
  <c r="K16" i="11"/>
  <c r="K7" i="11"/>
  <c r="K9" i="11"/>
  <c r="B5" i="4"/>
  <c r="J15" i="11"/>
  <c r="J10" i="11"/>
  <c r="J8" i="11"/>
  <c r="J3" i="11"/>
  <c r="K15" i="11"/>
  <c r="K10" i="11"/>
  <c r="K8" i="11"/>
  <c r="C5" i="4"/>
  <c r="J19" i="11"/>
  <c r="J17" i="11"/>
  <c r="J20" i="11"/>
  <c r="J12" i="11"/>
  <c r="K12" i="11" s="1"/>
  <c r="K19" i="11"/>
  <c r="K17" i="11"/>
  <c r="J18" i="11"/>
  <c r="J14" i="11"/>
  <c r="K14" i="11" s="1"/>
  <c r="J11" i="11"/>
  <c r="J13" i="11"/>
  <c r="K13" i="11" s="1"/>
  <c r="K18" i="11"/>
  <c r="A11" i="4" l="1"/>
  <c r="A10" i="4"/>
  <c r="A19" i="4"/>
  <c r="A7" i="4"/>
  <c r="A8" i="4"/>
  <c r="A12" i="4"/>
  <c r="A16" i="4"/>
  <c r="A9" i="4"/>
  <c r="A6" i="4"/>
  <c r="A17" i="4"/>
  <c r="A18" i="4"/>
  <c r="A14" i="4"/>
  <c r="A15" i="4"/>
  <c r="A13" i="4"/>
  <c r="A2" i="4"/>
  <c r="H10" i="4"/>
  <c r="B18" i="4"/>
  <c r="H6" i="4"/>
  <c r="C19" i="4"/>
  <c r="H12" i="4"/>
  <c r="B2" i="4"/>
  <c r="I16" i="4"/>
  <c r="C10" i="4"/>
  <c r="B11" i="4"/>
  <c r="B10" i="4"/>
  <c r="B7" i="4"/>
  <c r="C11" i="4"/>
  <c r="C18" i="4"/>
  <c r="H11" i="4"/>
  <c r="C7" i="4"/>
  <c r="B19" i="4"/>
  <c r="B9" i="4"/>
  <c r="I9" i="4"/>
  <c r="B13" i="4"/>
  <c r="I19" i="4"/>
  <c r="H19" i="4"/>
  <c r="C16" i="4"/>
  <c r="H18" i="4"/>
  <c r="B17" i="4"/>
  <c r="I14" i="4"/>
  <c r="H9" i="4"/>
  <c r="H15" i="4"/>
  <c r="B15" i="4"/>
  <c r="C17" i="4"/>
  <c r="B6" i="4"/>
  <c r="C15" i="4"/>
  <c r="K11" i="11"/>
  <c r="B16" i="4"/>
  <c r="I8" i="4"/>
  <c r="C9" i="4"/>
  <c r="I10" i="4"/>
  <c r="H13" i="4"/>
  <c r="B14" i="4"/>
  <c r="I12" i="4"/>
  <c r="C8" i="4"/>
  <c r="H14" i="4"/>
  <c r="C12" i="4"/>
  <c r="I7" i="4"/>
  <c r="C6" i="4"/>
  <c r="C14" i="4"/>
  <c r="B12" i="4"/>
  <c r="H17" i="4"/>
  <c r="C13" i="4"/>
  <c r="I17" i="4"/>
  <c r="H8" i="4"/>
  <c r="I11" i="4"/>
  <c r="H7" i="4"/>
  <c r="I15" i="4"/>
  <c r="I13" i="4"/>
  <c r="I18" i="4"/>
  <c r="I6" i="4"/>
  <c r="B8" i="4"/>
  <c r="H16" i="4"/>
  <c r="K24" i="13" l="1"/>
  <c r="K23" i="13"/>
  <c r="K26" i="13"/>
  <c r="K37" i="13"/>
  <c r="K8" i="13"/>
  <c r="K35" i="13"/>
  <c r="K12" i="13"/>
  <c r="K20" i="13"/>
  <c r="K21" i="13"/>
  <c r="K29" i="13"/>
  <c r="K11" i="13"/>
  <c r="K19" i="13"/>
  <c r="K39" i="13"/>
  <c r="K25" i="13"/>
  <c r="K9" i="13"/>
  <c r="K14" i="13"/>
  <c r="K13" i="13"/>
  <c r="K34" i="13"/>
  <c r="K16" i="13"/>
  <c r="K41" i="13"/>
  <c r="K38" i="13"/>
  <c r="K18" i="13"/>
  <c r="K40" i="13"/>
  <c r="K28" i="13"/>
  <c r="K31" i="13"/>
  <c r="K30" i="13"/>
  <c r="K33" i="13"/>
  <c r="K32" i="13"/>
  <c r="K15" i="13"/>
  <c r="K27" i="13"/>
  <c r="K17" i="13"/>
  <c r="K10" i="13"/>
  <c r="K42" i="13"/>
  <c r="K7" i="13"/>
  <c r="K6" i="13"/>
  <c r="K22" i="13"/>
  <c r="K36" i="13"/>
  <c r="J2" i="11"/>
  <c r="L2" i="13"/>
  <c r="K3" i="11"/>
  <c r="M3" i="13"/>
  <c r="A87" i="4" l="1"/>
  <c r="A93" i="4"/>
  <c r="A62" i="4"/>
  <c r="A68" i="4"/>
  <c r="A90" i="4"/>
  <c r="A69" i="4"/>
  <c r="A86" i="4"/>
  <c r="A88" i="4"/>
  <c r="A81" i="4"/>
  <c r="A66" i="4"/>
  <c r="A73" i="4"/>
  <c r="A76" i="4"/>
  <c r="A84" i="4"/>
  <c r="A64" i="4"/>
  <c r="A65" i="4"/>
  <c r="A92" i="4"/>
  <c r="A63" i="4"/>
  <c r="A96" i="4"/>
  <c r="A91" i="4"/>
  <c r="A82" i="4"/>
  <c r="A98" i="4"/>
  <c r="A79" i="4"/>
  <c r="A80" i="4"/>
  <c r="A85" i="4"/>
  <c r="A75" i="4"/>
  <c r="A94" i="4"/>
  <c r="A74" i="4"/>
  <c r="A72" i="4"/>
  <c r="A71" i="4"/>
  <c r="A78" i="4"/>
  <c r="A89" i="4"/>
  <c r="A95" i="4"/>
  <c r="A83" i="4"/>
  <c r="A97" i="4"/>
  <c r="A70" i="4"/>
  <c r="A67" i="4"/>
  <c r="A77" i="4"/>
  <c r="D7" i="6"/>
  <c r="D9" i="6"/>
  <c r="D16" i="6"/>
  <c r="D19" i="6"/>
  <c r="C52" i="4"/>
  <c r="H48" i="4"/>
  <c r="C41" i="4"/>
  <c r="H68" i="4"/>
  <c r="I90" i="4"/>
  <c r="H98" i="4"/>
  <c r="H32" i="4"/>
  <c r="B91" i="4"/>
  <c r="I84" i="4"/>
  <c r="B25" i="4"/>
  <c r="H34" i="4"/>
  <c r="H51" i="4"/>
  <c r="B60" i="4"/>
  <c r="D35" i="4"/>
  <c r="M11" i="13"/>
  <c r="I28" i="4"/>
  <c r="D25" i="4"/>
  <c r="H69" i="4"/>
  <c r="B67" i="4"/>
  <c r="D41" i="4"/>
  <c r="M14" i="13"/>
  <c r="M8" i="13"/>
  <c r="D58" i="4"/>
  <c r="B80" i="4"/>
  <c r="I91" i="4"/>
  <c r="D45" i="4"/>
  <c r="I89" i="4"/>
  <c r="M24" i="13"/>
  <c r="B58" i="4"/>
  <c r="D51" i="4"/>
  <c r="C46" i="4"/>
  <c r="H25" i="4"/>
  <c r="D54" i="4"/>
  <c r="B30" i="4"/>
  <c r="C28" i="4"/>
  <c r="B31" i="4"/>
  <c r="M7" i="13"/>
  <c r="D56" i="4"/>
  <c r="I49" i="4"/>
  <c r="B72" i="4"/>
  <c r="B96" i="4"/>
  <c r="H52" i="4"/>
  <c r="I50" i="4"/>
  <c r="C47" i="4"/>
  <c r="M29" i="13"/>
  <c r="I81" i="4"/>
  <c r="M34" i="13"/>
  <c r="B33" i="4"/>
  <c r="H37" i="4"/>
  <c r="D57" i="4"/>
  <c r="H70" i="4"/>
  <c r="H72" i="4"/>
  <c r="H73" i="4"/>
  <c r="B64" i="4"/>
  <c r="B82" i="4"/>
  <c r="I74" i="4"/>
  <c r="B20" i="4"/>
  <c r="B94" i="4"/>
  <c r="M42" i="13"/>
  <c r="C40" i="4"/>
  <c r="D43" i="4"/>
  <c r="H75" i="4"/>
  <c r="C32" i="4"/>
  <c r="H29" i="4"/>
  <c r="B36" i="4"/>
  <c r="H35" i="4"/>
  <c r="I38" i="4"/>
  <c r="M13" i="13"/>
  <c r="C20" i="4"/>
  <c r="B61" i="4"/>
  <c r="B23" i="4"/>
  <c r="C45" i="4"/>
  <c r="H31" i="4"/>
  <c r="D31" i="4"/>
  <c r="B32" i="4"/>
  <c r="B87" i="4"/>
  <c r="D39" i="4"/>
  <c r="C33" i="4"/>
  <c r="D53" i="4"/>
  <c r="I58" i="4"/>
  <c r="I65" i="4"/>
  <c r="B57" i="4"/>
  <c r="B92" i="4"/>
  <c r="B42" i="4"/>
  <c r="C24" i="4"/>
  <c r="B74" i="4"/>
  <c r="H49" i="4"/>
  <c r="B22" i="4"/>
  <c r="D55" i="4"/>
  <c r="C27" i="4"/>
  <c r="D22" i="4"/>
  <c r="C22" i="4"/>
  <c r="C36" i="4"/>
  <c r="M41" i="13"/>
  <c r="B49" i="4"/>
  <c r="M25" i="13"/>
  <c r="I62" i="4"/>
  <c r="B68" i="4"/>
  <c r="C21" i="4"/>
  <c r="I68" i="4"/>
  <c r="B50" i="4"/>
  <c r="H23" i="4"/>
  <c r="M38" i="13"/>
  <c r="I70" i="4"/>
  <c r="B70" i="4"/>
  <c r="D61" i="4"/>
  <c r="I23" i="4"/>
  <c r="H90" i="4"/>
  <c r="H40" i="4"/>
  <c r="M23" i="13"/>
  <c r="D30" i="4"/>
  <c r="D50" i="4"/>
  <c r="H89" i="4"/>
  <c r="B81" i="4"/>
  <c r="B44" i="4"/>
  <c r="M6" i="13"/>
  <c r="I73" i="4"/>
  <c r="M33" i="13"/>
  <c r="H57" i="4"/>
  <c r="I22" i="4"/>
  <c r="H93" i="4"/>
  <c r="I94" i="4"/>
  <c r="B51" i="4"/>
  <c r="C48" i="4"/>
  <c r="H20" i="4"/>
  <c r="C29" i="4"/>
  <c r="I64" i="4"/>
  <c r="H84" i="4"/>
  <c r="D49" i="4"/>
  <c r="H83" i="4"/>
  <c r="H74" i="4"/>
  <c r="H78" i="4"/>
  <c r="I98" i="4"/>
  <c r="C59" i="4"/>
  <c r="B39" i="4"/>
  <c r="D33" i="4"/>
  <c r="I75" i="4"/>
  <c r="M30" i="13"/>
  <c r="B27" i="4"/>
  <c r="I59" i="4"/>
  <c r="M32" i="13"/>
  <c r="C26" i="4"/>
  <c r="H46" i="4"/>
  <c r="M37" i="13"/>
  <c r="B21" i="4"/>
  <c r="I46" i="4"/>
  <c r="B54" i="4"/>
  <c r="H64" i="4"/>
  <c r="B69" i="4"/>
  <c r="I80" i="4"/>
  <c r="I33" i="4"/>
  <c r="D24" i="4"/>
  <c r="M40" i="13"/>
  <c r="H53" i="4"/>
  <c r="I52" i="4"/>
  <c r="D60" i="4"/>
  <c r="H56" i="4"/>
  <c r="H30" i="4"/>
  <c r="C35" i="4"/>
  <c r="I78" i="4"/>
  <c r="H85" i="4"/>
  <c r="H47" i="4"/>
  <c r="H60" i="4"/>
  <c r="C61" i="4"/>
  <c r="I77" i="4"/>
  <c r="B53" i="4"/>
  <c r="B37" i="4"/>
  <c r="K2" i="11"/>
  <c r="B76" i="4"/>
  <c r="M18" i="13"/>
  <c r="M10" i="13"/>
  <c r="I79" i="4"/>
  <c r="D44" i="4"/>
  <c r="B52" i="4"/>
  <c r="H67" i="4"/>
  <c r="B28" i="4"/>
  <c r="C43" i="4"/>
  <c r="H55" i="4"/>
  <c r="H44" i="4"/>
  <c r="B89" i="4"/>
  <c r="M21" i="13"/>
  <c r="I76" i="4"/>
  <c r="D59" i="4"/>
  <c r="H62" i="4"/>
  <c r="H22" i="4"/>
  <c r="M36" i="13"/>
  <c r="C34" i="4"/>
  <c r="H21" i="4"/>
  <c r="B35" i="4"/>
  <c r="C31" i="4"/>
  <c r="H92" i="4"/>
  <c r="I39" i="4"/>
  <c r="I37" i="4"/>
  <c r="M17" i="13"/>
  <c r="B62" i="4"/>
  <c r="H61" i="4"/>
  <c r="B29" i="4"/>
  <c r="M35" i="13"/>
  <c r="D37" i="4"/>
  <c r="I83" i="4"/>
  <c r="I32" i="4"/>
  <c r="I71" i="4"/>
  <c r="C60" i="4"/>
  <c r="D48" i="4"/>
  <c r="D20" i="4"/>
  <c r="B97" i="4"/>
  <c r="I21" i="4"/>
  <c r="B41" i="4"/>
  <c r="D52" i="4"/>
  <c r="I67" i="4"/>
  <c r="H80" i="4"/>
  <c r="B84" i="4"/>
  <c r="D32" i="4"/>
  <c r="H82" i="4"/>
  <c r="I42" i="4"/>
  <c r="B24" i="4"/>
  <c r="B65" i="4"/>
  <c r="B88" i="4"/>
  <c r="D47" i="4"/>
  <c r="I45" i="4"/>
  <c r="H45" i="4"/>
  <c r="B43" i="4"/>
  <c r="I66" i="4"/>
  <c r="I86" i="4"/>
  <c r="C42" i="4"/>
  <c r="H24" i="4"/>
  <c r="H50" i="4"/>
  <c r="I63" i="4"/>
  <c r="B66" i="4"/>
  <c r="M15" i="13"/>
  <c r="H81" i="4"/>
  <c r="C57" i="4"/>
  <c r="I24" i="4"/>
  <c r="D23" i="4"/>
  <c r="B93" i="4"/>
  <c r="H36" i="4"/>
  <c r="B47" i="4"/>
  <c r="D21" i="4"/>
  <c r="H39" i="4"/>
  <c r="H76" i="4"/>
  <c r="C51" i="4"/>
  <c r="I69" i="4"/>
  <c r="B55" i="4"/>
  <c r="H58" i="4"/>
  <c r="D29" i="4"/>
  <c r="I53" i="4"/>
  <c r="I97" i="4"/>
  <c r="C50" i="4"/>
  <c r="H43" i="4"/>
  <c r="B40" i="4"/>
  <c r="B98" i="4"/>
  <c r="M31" i="13"/>
  <c r="I61" i="4"/>
  <c r="C55" i="4"/>
  <c r="I44" i="4"/>
  <c r="I25" i="4"/>
  <c r="D36" i="4"/>
  <c r="I47" i="4"/>
  <c r="M2" i="13"/>
  <c r="C37" i="4"/>
  <c r="I51" i="4"/>
  <c r="B86" i="4"/>
  <c r="D42" i="4"/>
  <c r="I41" i="4"/>
  <c r="B63" i="4"/>
  <c r="C44" i="4"/>
  <c r="I31" i="4"/>
  <c r="B78" i="4"/>
  <c r="I35" i="4"/>
  <c r="D46" i="4"/>
  <c r="C56" i="4"/>
  <c r="H59" i="4"/>
  <c r="H97" i="4"/>
  <c r="I95" i="4"/>
  <c r="C39" i="4"/>
  <c r="M27" i="13"/>
  <c r="B75" i="4"/>
  <c r="I34" i="4"/>
  <c r="I43" i="4"/>
  <c r="H66" i="4"/>
  <c r="H96" i="4"/>
  <c r="M22" i="13"/>
  <c r="H41" i="4"/>
  <c r="C38" i="4"/>
  <c r="D28" i="4"/>
  <c r="M39" i="13"/>
  <c r="M12" i="13"/>
  <c r="D26" i="4"/>
  <c r="H27" i="4"/>
  <c r="H65" i="4"/>
  <c r="H79" i="4"/>
  <c r="B1" i="6"/>
  <c r="I72" i="4"/>
  <c r="B59" i="4"/>
  <c r="B56" i="4"/>
  <c r="H28" i="4"/>
  <c r="H94" i="4"/>
  <c r="H77" i="4"/>
  <c r="I26" i="4"/>
  <c r="B85" i="4"/>
  <c r="M19" i="13"/>
  <c r="M16" i="13"/>
  <c r="H54" i="4"/>
  <c r="B45" i="4"/>
  <c r="B95" i="4"/>
  <c r="I48" i="4"/>
  <c r="H88" i="4"/>
  <c r="B71" i="4"/>
  <c r="I54" i="4"/>
  <c r="B26" i="4"/>
  <c r="D38" i="4"/>
  <c r="C30" i="4"/>
  <c r="D27" i="4"/>
  <c r="H86" i="4"/>
  <c r="B79" i="4"/>
  <c r="I27" i="4"/>
  <c r="I30" i="4"/>
  <c r="B48" i="4"/>
  <c r="I82" i="4"/>
  <c r="B34" i="4"/>
  <c r="B73" i="4"/>
  <c r="I56" i="4"/>
  <c r="H71" i="4"/>
  <c r="B83" i="4"/>
  <c r="B77" i="4"/>
  <c r="H95" i="4"/>
  <c r="B38" i="4"/>
  <c r="B90" i="4"/>
  <c r="I85" i="4"/>
  <c r="I36" i="4"/>
  <c r="C23" i="4"/>
  <c r="H33" i="4"/>
  <c r="M26" i="13"/>
  <c r="H91" i="4"/>
  <c r="C54" i="4"/>
  <c r="I93" i="4"/>
  <c r="I55" i="4"/>
  <c r="C53" i="4"/>
  <c r="M28" i="13"/>
  <c r="H38" i="4"/>
  <c r="I60" i="4"/>
  <c r="C49" i="4"/>
  <c r="I29" i="4"/>
  <c r="H63" i="4"/>
  <c r="I57" i="4"/>
  <c r="D40" i="4"/>
  <c r="I40" i="4"/>
  <c r="I88" i="4"/>
  <c r="I87" i="4"/>
  <c r="D34" i="4"/>
  <c r="I96" i="4"/>
  <c r="H87" i="4"/>
  <c r="H26" i="4"/>
  <c r="I20" i="4"/>
  <c r="H42" i="4"/>
  <c r="B46" i="4"/>
  <c r="M20" i="13"/>
  <c r="C58" i="4"/>
  <c r="I92" i="4"/>
  <c r="C25" i="4"/>
  <c r="M9" i="13"/>
  <c r="C83" i="4"/>
  <c r="C93" i="4"/>
  <c r="D94" i="4"/>
  <c r="D66" i="4"/>
  <c r="C64" i="4"/>
  <c r="C77" i="4"/>
  <c r="D83" i="4"/>
  <c r="D62" i="4"/>
  <c r="C67" i="4"/>
  <c r="C96" i="4"/>
  <c r="D98" i="4"/>
  <c r="C81" i="4"/>
  <c r="C98" i="4"/>
  <c r="D96" i="4"/>
  <c r="C74" i="4"/>
  <c r="C65" i="4"/>
  <c r="D68" i="4"/>
  <c r="D73" i="4"/>
  <c r="D91" i="4"/>
  <c r="D92" i="4"/>
  <c r="C97" i="4"/>
  <c r="D95" i="4"/>
  <c r="D64" i="4"/>
  <c r="D90" i="4"/>
  <c r="D71" i="4"/>
  <c r="D81" i="4"/>
  <c r="D97" i="4"/>
  <c r="D63" i="4"/>
  <c r="C63" i="4"/>
  <c r="C71" i="4"/>
  <c r="C82" i="4"/>
  <c r="D79" i="4"/>
  <c r="C62" i="4"/>
  <c r="C94" i="4"/>
  <c r="D67" i="4"/>
  <c r="D78" i="4"/>
  <c r="C84" i="4"/>
  <c r="C92" i="4"/>
  <c r="D65" i="4"/>
  <c r="D75" i="4"/>
  <c r="C91" i="4"/>
  <c r="C90" i="4"/>
  <c r="C2" i="4"/>
  <c r="C87" i="4"/>
  <c r="C85" i="4"/>
  <c r="D74" i="4"/>
  <c r="D84" i="4"/>
  <c r="D85" i="4"/>
  <c r="C95" i="4"/>
  <c r="D76" i="4"/>
  <c r="C75" i="4"/>
  <c r="C66" i="4"/>
  <c r="C70" i="4"/>
  <c r="D72" i="4"/>
  <c r="D87" i="4"/>
  <c r="D70" i="4"/>
  <c r="D86" i="4"/>
  <c r="C89" i="4"/>
  <c r="D93" i="4"/>
  <c r="C80" i="4"/>
  <c r="C68" i="4"/>
  <c r="C73" i="4"/>
  <c r="D69" i="4"/>
  <c r="D88" i="4"/>
  <c r="C72" i="4"/>
  <c r="C69" i="4"/>
  <c r="C76" i="4"/>
  <c r="C78" i="4"/>
  <c r="D80" i="4"/>
  <c r="D82" i="4"/>
  <c r="D89" i="4"/>
  <c r="C79" i="4"/>
  <c r="H5" i="4"/>
  <c r="D77" i="4"/>
  <c r="C86" i="4"/>
  <c r="H2" i="4"/>
  <c r="C88" i="4"/>
  <c r="I2" i="4"/>
  <c r="D2" i="5" a="1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E43" i="5"/>
  <c r="H43" i="5"/>
  <c r="I42" i="5"/>
  <c r="H86" i="5"/>
  <c r="H51" i="5"/>
  <c r="E109" i="5"/>
  <c r="H39" i="5"/>
  <c r="F123" i="5"/>
  <c r="E95" i="5"/>
  <c r="H58" i="5"/>
  <c r="G33" i="5"/>
  <c r="F48" i="5"/>
  <c r="F41" i="5"/>
  <c r="F44" i="5"/>
  <c r="F65" i="5"/>
  <c r="H38" i="5"/>
  <c r="H52" i="5"/>
  <c r="I47" i="5"/>
  <c r="E38" i="5"/>
  <c r="G123" i="5"/>
  <c r="E55" i="5"/>
  <c r="I100" i="5"/>
  <c r="F126" i="5"/>
  <c r="I35" i="5"/>
  <c r="H67" i="5"/>
  <c r="G120" i="5"/>
  <c r="H17" i="5"/>
  <c r="G95" i="5"/>
  <c r="F15" i="5"/>
  <c r="E112" i="5"/>
  <c r="G74" i="5"/>
  <c r="H83" i="5"/>
  <c r="E46" i="5"/>
  <c r="G85" i="5"/>
  <c r="E65" i="5"/>
  <c r="H110" i="5"/>
  <c r="H45" i="5"/>
  <c r="I3" i="5"/>
  <c r="E81" i="5"/>
  <c r="E60" i="5"/>
  <c r="G4" i="5"/>
  <c r="I118" i="5"/>
  <c r="I24" i="5"/>
  <c r="I77" i="5"/>
  <c r="E73" i="5"/>
  <c r="E92" i="5"/>
  <c r="E34" i="5"/>
  <c r="I87" i="5"/>
  <c r="G31" i="5"/>
  <c r="I18" i="5"/>
  <c r="F71" i="5"/>
  <c r="G113" i="5"/>
  <c r="G30" i="5"/>
  <c r="G91" i="5"/>
  <c r="I71" i="5"/>
  <c r="I85" i="5"/>
  <c r="F14" i="5"/>
  <c r="I52" i="5"/>
  <c r="E115" i="5"/>
  <c r="G54" i="5"/>
  <c r="E69" i="5"/>
  <c r="E78" i="5"/>
  <c r="F39" i="5"/>
  <c r="E21" i="5"/>
  <c r="F122" i="5"/>
  <c r="E23" i="5"/>
  <c r="F112" i="5"/>
  <c r="I40" i="5"/>
  <c r="F60" i="5"/>
  <c r="E91" i="5"/>
  <c r="G64" i="5"/>
  <c r="G67" i="5"/>
  <c r="E103" i="5"/>
  <c r="E9" i="5"/>
  <c r="F61" i="5"/>
  <c r="H12" i="5"/>
  <c r="F116" i="5"/>
  <c r="H59" i="5"/>
  <c r="G19" i="5"/>
  <c r="G80" i="5"/>
  <c r="H117" i="5"/>
  <c r="F120" i="5"/>
  <c r="H121" i="5"/>
  <c r="H94" i="5"/>
  <c r="E25" i="5"/>
  <c r="H70" i="5"/>
  <c r="E124" i="5"/>
  <c r="G6" i="5"/>
  <c r="I101" i="5"/>
  <c r="E41" i="5"/>
  <c r="H22" i="5"/>
  <c r="G55" i="5"/>
  <c r="H106" i="5"/>
  <c r="F38" i="5"/>
  <c r="E66" i="5"/>
  <c r="I5" i="5"/>
  <c r="G53" i="5"/>
  <c r="H98" i="5"/>
  <c r="F81" i="5"/>
  <c r="E7" i="5"/>
  <c r="I105" i="5"/>
  <c r="F97" i="5"/>
  <c r="H97" i="5"/>
  <c r="I23" i="5"/>
  <c r="G119" i="5"/>
  <c r="E76" i="5"/>
  <c r="G122" i="5"/>
  <c r="G121" i="5"/>
  <c r="F107" i="5"/>
  <c r="E64" i="5"/>
  <c r="G84" i="5"/>
  <c r="I13" i="5"/>
  <c r="I51" i="5"/>
  <c r="G105" i="5"/>
  <c r="I64" i="5"/>
  <c r="E17" i="5"/>
  <c r="I109" i="5"/>
  <c r="E96" i="5"/>
  <c r="F84" i="5"/>
  <c r="I8" i="5"/>
  <c r="G103" i="5"/>
  <c r="F96" i="5"/>
  <c r="G109" i="5"/>
  <c r="F102" i="5"/>
  <c r="I41" i="5"/>
  <c r="H88" i="5"/>
  <c r="H116" i="5"/>
  <c r="E87" i="5"/>
  <c r="G59" i="5"/>
  <c r="F53" i="5"/>
  <c r="G56" i="5"/>
  <c r="F8" i="5"/>
  <c r="F27" i="5"/>
  <c r="E110" i="5"/>
  <c r="E35" i="5"/>
  <c r="E117" i="5"/>
  <c r="F30" i="5"/>
  <c r="I68" i="5"/>
  <c r="H81" i="5"/>
  <c r="H15" i="5"/>
  <c r="E2" i="5"/>
  <c r="E39" i="5"/>
  <c r="I122" i="5"/>
  <c r="E54" i="5"/>
  <c r="G47" i="5"/>
  <c r="E114" i="5"/>
  <c r="G77" i="5"/>
  <c r="H87" i="5"/>
  <c r="I39" i="5"/>
  <c r="F108" i="5"/>
  <c r="H75" i="5"/>
  <c r="F111" i="5"/>
  <c r="I12" i="5"/>
  <c r="H8" i="5"/>
  <c r="I20" i="5"/>
  <c r="F85" i="5"/>
  <c r="F47" i="5"/>
  <c r="I106" i="5"/>
  <c r="E89" i="5"/>
  <c r="I83" i="5"/>
  <c r="E31" i="5"/>
  <c r="G69" i="5"/>
  <c r="E84" i="5"/>
  <c r="H29" i="5"/>
  <c r="G22" i="5"/>
  <c r="G90" i="5"/>
  <c r="G21" i="5"/>
  <c r="G50" i="5"/>
  <c r="F43" i="5"/>
  <c r="I110" i="5"/>
  <c r="G36" i="5"/>
  <c r="I108" i="5"/>
  <c r="F95" i="5"/>
  <c r="G28" i="5"/>
  <c r="G40" i="5"/>
  <c r="H37" i="5"/>
  <c r="G16" i="5"/>
  <c r="F77" i="5"/>
  <c r="F40" i="5"/>
  <c r="I37" i="5"/>
  <c r="E67" i="5"/>
  <c r="F52" i="5"/>
  <c r="F22" i="5"/>
  <c r="F17" i="5"/>
  <c r="E56" i="5"/>
  <c r="I54" i="5"/>
  <c r="E94" i="5"/>
  <c r="I27" i="5"/>
  <c r="I28" i="5"/>
  <c r="F2" i="5"/>
  <c r="I29" i="5"/>
  <c r="I50" i="5"/>
  <c r="H77" i="5"/>
  <c r="I56" i="5"/>
  <c r="E80" i="5"/>
  <c r="I94" i="5"/>
  <c r="F49" i="5"/>
  <c r="G5" i="5"/>
  <c r="H4" i="5"/>
  <c r="H6" i="5"/>
  <c r="H123" i="5"/>
  <c r="H65" i="5"/>
  <c r="F9" i="5"/>
  <c r="F28" i="5"/>
  <c r="E22" i="5"/>
  <c r="F37" i="5"/>
  <c r="F91" i="5"/>
  <c r="I34" i="5"/>
  <c r="E11" i="5"/>
  <c r="E37" i="5"/>
  <c r="G29" i="5"/>
  <c r="H40" i="5"/>
  <c r="F10" i="5"/>
  <c r="H7" i="5"/>
  <c r="G107" i="5"/>
  <c r="F26" i="5"/>
  <c r="I121" i="5"/>
  <c r="I89" i="5"/>
  <c r="H93" i="5"/>
  <c r="E4" i="5"/>
  <c r="I91" i="5"/>
  <c r="H14" i="5"/>
  <c r="F75" i="5"/>
  <c r="F45" i="5"/>
  <c r="F117" i="5"/>
  <c r="I49" i="5"/>
  <c r="E63" i="5"/>
  <c r="F79" i="5"/>
  <c r="E104" i="5"/>
  <c r="I70" i="5"/>
  <c r="F54" i="5"/>
  <c r="H79" i="5"/>
  <c r="E28" i="5"/>
  <c r="H56" i="5"/>
  <c r="I84" i="5"/>
  <c r="E83" i="5"/>
  <c r="E40" i="5"/>
  <c r="H16" i="5"/>
  <c r="H68" i="5"/>
  <c r="I7" i="5"/>
  <c r="G48" i="5"/>
  <c r="H62" i="5"/>
  <c r="E85" i="5"/>
  <c r="E13" i="5"/>
  <c r="G38" i="5"/>
  <c r="H2" i="5"/>
  <c r="I88" i="5"/>
  <c r="G12" i="5"/>
  <c r="I69" i="5"/>
  <c r="H125" i="5"/>
  <c r="F34" i="5"/>
  <c r="I58" i="5"/>
  <c r="I75" i="5"/>
  <c r="G51" i="5"/>
  <c r="H41" i="5"/>
  <c r="I31" i="5"/>
  <c r="G61" i="5"/>
  <c r="I86" i="5"/>
  <c r="F3" i="5"/>
  <c r="G83" i="5"/>
  <c r="E49" i="5"/>
  <c r="G23" i="5"/>
  <c r="G13" i="5"/>
  <c r="F69" i="5"/>
  <c r="F106" i="5"/>
  <c r="G34" i="5"/>
  <c r="H61" i="5"/>
  <c r="G25" i="5"/>
  <c r="G73" i="5"/>
  <c r="H126" i="5"/>
  <c r="F70" i="5"/>
  <c r="G98" i="5"/>
  <c r="I117" i="5"/>
  <c r="I17" i="5"/>
  <c r="F64" i="5"/>
  <c r="E6" i="5"/>
  <c r="E50" i="5"/>
  <c r="I112" i="5"/>
  <c r="E44" i="5"/>
  <c r="E113" i="5"/>
  <c r="H25" i="5"/>
  <c r="F21" i="5"/>
  <c r="E16" i="5"/>
  <c r="F4" i="5"/>
  <c r="F94" i="5"/>
  <c r="F67" i="5"/>
  <c r="H99" i="5"/>
  <c r="I125" i="5"/>
  <c r="H32" i="5"/>
  <c r="G75" i="5"/>
  <c r="I32" i="5"/>
  <c r="H34" i="5"/>
  <c r="I4" i="5"/>
  <c r="F118" i="5"/>
  <c r="H96" i="5"/>
  <c r="G86" i="5"/>
  <c r="H64" i="5"/>
  <c r="I38" i="5"/>
  <c r="H111" i="5"/>
  <c r="F36" i="5"/>
  <c r="G81" i="5"/>
  <c r="H102" i="5"/>
  <c r="G7" i="5"/>
  <c r="I43" i="5"/>
  <c r="H92" i="5"/>
  <c r="F18" i="5"/>
  <c r="F124" i="5"/>
  <c r="G79" i="5"/>
  <c r="G68" i="5"/>
  <c r="G49" i="5"/>
  <c r="G62" i="5"/>
  <c r="F20" i="5"/>
  <c r="G2" i="5"/>
  <c r="I60" i="5"/>
  <c r="I59" i="5"/>
  <c r="H55" i="5"/>
  <c r="E15" i="5"/>
  <c r="H95" i="5"/>
  <c r="H73" i="5"/>
  <c r="I102" i="5"/>
  <c r="H119" i="5"/>
  <c r="F46" i="5"/>
  <c r="F11" i="5"/>
  <c r="I67" i="5"/>
  <c r="I11" i="5"/>
  <c r="H5" i="5"/>
  <c r="E126" i="5"/>
  <c r="F63" i="5"/>
  <c r="H19" i="5"/>
  <c r="F68" i="5"/>
  <c r="F125" i="5"/>
  <c r="F119" i="5"/>
  <c r="F121" i="5"/>
  <c r="G44" i="5"/>
  <c r="E32" i="5"/>
  <c r="H53" i="5"/>
  <c r="I62" i="5"/>
  <c r="E72" i="5"/>
  <c r="F113" i="5"/>
  <c r="I124" i="5"/>
  <c r="H24" i="5"/>
  <c r="F13" i="5"/>
  <c r="H69" i="5"/>
  <c r="H76" i="5"/>
  <c r="G108" i="5"/>
  <c r="H114" i="5"/>
  <c r="F50" i="5"/>
  <c r="G15" i="5"/>
  <c r="G27" i="5"/>
  <c r="G66" i="5"/>
  <c r="F57" i="5"/>
  <c r="F92" i="5"/>
  <c r="G14" i="5"/>
  <c r="G87" i="5"/>
  <c r="I65" i="5"/>
  <c r="H91" i="5"/>
  <c r="I123" i="5"/>
  <c r="H50" i="5"/>
  <c r="I6" i="5"/>
  <c r="F24" i="5"/>
  <c r="F5" i="5"/>
  <c r="G32" i="5"/>
  <c r="I78" i="5"/>
  <c r="E36" i="5"/>
  <c r="I21" i="5"/>
  <c r="E123" i="5"/>
  <c r="G102" i="5"/>
  <c r="H26" i="5"/>
  <c r="I116" i="5"/>
  <c r="F35" i="5"/>
  <c r="F66" i="5"/>
  <c r="F90" i="5"/>
  <c r="H115" i="5"/>
  <c r="I72" i="5"/>
  <c r="E57" i="5"/>
  <c r="F110" i="5"/>
  <c r="H100" i="5"/>
  <c r="H104" i="5"/>
  <c r="H89" i="5"/>
  <c r="I74" i="5"/>
  <c r="F33" i="5"/>
  <c r="H11" i="5"/>
  <c r="G118" i="5"/>
  <c r="F100" i="5"/>
  <c r="I48" i="5"/>
  <c r="H21" i="5"/>
  <c r="E97" i="5"/>
  <c r="E5" i="5"/>
  <c r="G78" i="5"/>
  <c r="F56" i="5"/>
  <c r="E58" i="5"/>
  <c r="H120" i="5"/>
  <c r="H44" i="5"/>
  <c r="F80" i="5"/>
  <c r="I92" i="5"/>
  <c r="H122" i="5"/>
  <c r="E122" i="5"/>
  <c r="F78" i="5"/>
  <c r="E61" i="5"/>
  <c r="I119" i="5"/>
  <c r="G43" i="5"/>
  <c r="E14" i="5"/>
  <c r="F32" i="5"/>
  <c r="G72" i="5"/>
  <c r="I103" i="5"/>
  <c r="F59" i="5"/>
  <c r="F73" i="5"/>
  <c r="F89" i="5"/>
  <c r="E20" i="5"/>
  <c r="E45" i="5"/>
  <c r="I96" i="5"/>
  <c r="F62" i="5"/>
  <c r="E48" i="5"/>
  <c r="I36" i="5"/>
  <c r="E120" i="5"/>
  <c r="I99" i="5"/>
  <c r="I115" i="5"/>
  <c r="I82" i="5"/>
  <c r="F104" i="5"/>
  <c r="E18" i="5"/>
  <c r="E10" i="5"/>
  <c r="F6" i="5"/>
  <c r="E26" i="5"/>
  <c r="E106" i="5"/>
  <c r="I81" i="5"/>
  <c r="E70" i="5"/>
  <c r="G82" i="5"/>
  <c r="H109" i="5"/>
  <c r="G94" i="5"/>
  <c r="H57" i="5"/>
  <c r="F12" i="5"/>
  <c r="G71" i="5"/>
  <c r="G99" i="5"/>
  <c r="G124" i="5"/>
  <c r="H82" i="5"/>
  <c r="F93" i="5"/>
  <c r="F74" i="5"/>
  <c r="I93" i="5"/>
  <c r="E100" i="5"/>
  <c r="I25" i="5"/>
  <c r="H47" i="5"/>
  <c r="E79" i="5"/>
  <c r="F83" i="5"/>
  <c r="G88" i="5"/>
  <c r="H101" i="5"/>
  <c r="G125" i="5"/>
  <c r="E74" i="5"/>
  <c r="I66" i="5"/>
  <c r="H90" i="5"/>
  <c r="G101" i="5"/>
  <c r="E90" i="5"/>
  <c r="E101" i="5"/>
  <c r="G24" i="5"/>
  <c r="E118" i="5"/>
  <c r="G10" i="5"/>
  <c r="E71" i="5"/>
  <c r="E42" i="5"/>
  <c r="E108" i="5"/>
  <c r="G60" i="5"/>
  <c r="E3" i="5"/>
  <c r="I97" i="5"/>
  <c r="H36" i="5"/>
  <c r="G45" i="5"/>
  <c r="F86" i="5"/>
  <c r="E19" i="5"/>
  <c r="E8" i="5"/>
  <c r="H49" i="5"/>
  <c r="E86" i="5"/>
  <c r="G112" i="5"/>
  <c r="E68" i="5"/>
  <c r="F7" i="5"/>
  <c r="G111" i="5"/>
  <c r="H60" i="5"/>
  <c r="I90" i="5"/>
  <c r="F105" i="5"/>
  <c r="E105" i="5"/>
  <c r="H108" i="5"/>
  <c r="H35" i="5"/>
  <c r="F31" i="5"/>
  <c r="G3" i="5"/>
  <c r="G11" i="5"/>
  <c r="I61" i="5"/>
  <c r="F29" i="5"/>
  <c r="E62" i="5"/>
  <c r="H10" i="5"/>
  <c r="F101" i="5"/>
  <c r="F76" i="5"/>
  <c r="I95" i="5"/>
  <c r="I111" i="5"/>
  <c r="I63" i="5"/>
  <c r="G57" i="5"/>
  <c r="E116" i="5"/>
  <c r="F58" i="5"/>
  <c r="E12" i="5"/>
  <c r="E33" i="5"/>
  <c r="I15" i="5"/>
  <c r="E75" i="5"/>
  <c r="E52" i="5"/>
  <c r="H85" i="5"/>
  <c r="E125" i="5"/>
  <c r="E29" i="5"/>
  <c r="H18" i="5"/>
  <c r="E82" i="5"/>
  <c r="F109" i="5"/>
  <c r="F42" i="5"/>
  <c r="E88" i="5"/>
  <c r="H113" i="5"/>
  <c r="E102" i="5"/>
  <c r="G117" i="5"/>
  <c r="G126" i="5"/>
  <c r="G37" i="5"/>
  <c r="I80" i="5"/>
  <c r="H23" i="5"/>
  <c r="G8" i="5"/>
  <c r="I26" i="5"/>
  <c r="H31" i="5"/>
  <c r="G114" i="5"/>
  <c r="G46" i="5"/>
  <c r="G89" i="5"/>
  <c r="I14" i="5"/>
  <c r="E53" i="5"/>
  <c r="G96" i="5"/>
  <c r="G104" i="5"/>
  <c r="H48" i="5"/>
  <c r="G116" i="5"/>
  <c r="G9" i="5"/>
  <c r="I76" i="5"/>
  <c r="I73" i="5"/>
  <c r="E93" i="5"/>
  <c r="H30" i="5"/>
  <c r="F82" i="5"/>
  <c r="I19" i="5"/>
  <c r="I53" i="5"/>
  <c r="G42" i="5"/>
  <c r="F19" i="5"/>
  <c r="E51" i="5"/>
  <c r="E24" i="5"/>
  <c r="G41" i="5"/>
  <c r="E59" i="5"/>
  <c r="H13" i="5"/>
  <c r="F103" i="5"/>
  <c r="F114" i="5"/>
  <c r="E98" i="5"/>
  <c r="F25" i="5"/>
  <c r="I120" i="5"/>
  <c r="H46" i="5"/>
  <c r="I107" i="5"/>
  <c r="G93" i="5"/>
  <c r="G76" i="5"/>
  <c r="I57" i="5"/>
  <c r="H33" i="5"/>
  <c r="G20" i="5"/>
  <c r="F55" i="5"/>
  <c r="G52" i="5"/>
  <c r="I16" i="5"/>
  <c r="E47" i="5"/>
  <c r="G115" i="5"/>
  <c r="G26" i="5"/>
  <c r="I44" i="5"/>
  <c r="H28" i="5"/>
  <c r="I9" i="5"/>
  <c r="F51" i="5"/>
  <c r="E119" i="5"/>
  <c r="I33" i="5"/>
  <c r="H9" i="5"/>
  <c r="H74" i="5"/>
  <c r="E30" i="5"/>
  <c r="G106" i="5"/>
  <c r="H124" i="5"/>
  <c r="H84" i="5"/>
  <c r="G70" i="5"/>
  <c r="F16" i="5"/>
  <c r="G92" i="5"/>
  <c r="H112" i="5"/>
  <c r="I30" i="5"/>
  <c r="I79" i="5"/>
  <c r="F98" i="5"/>
  <c r="G58" i="5"/>
  <c r="H103" i="5"/>
  <c r="H105" i="5"/>
  <c r="F23" i="5"/>
  <c r="H42" i="5"/>
  <c r="G17" i="5"/>
  <c r="F72" i="5"/>
  <c r="I22" i="5"/>
  <c r="I55" i="5"/>
  <c r="G39" i="5"/>
  <c r="E27" i="5"/>
  <c r="E77" i="5"/>
  <c r="I104" i="5"/>
  <c r="I113" i="5"/>
  <c r="E111" i="5"/>
  <c r="H27" i="5"/>
  <c r="G65" i="5"/>
  <c r="I126" i="5"/>
  <c r="E121" i="5"/>
  <c r="H66" i="5"/>
  <c r="G18" i="5"/>
  <c r="H3" i="5"/>
  <c r="H71" i="5"/>
  <c r="F88" i="5"/>
  <c r="I10" i="5"/>
  <c r="G97" i="5"/>
  <c r="E99" i="5"/>
  <c r="H80" i="5"/>
  <c r="H20" i="5"/>
  <c r="H118" i="5"/>
  <c r="G110" i="5"/>
  <c r="G63" i="5"/>
  <c r="G35" i="5"/>
  <c r="D14" i="6"/>
  <c r="F99" i="5"/>
  <c r="E107" i="5"/>
  <c r="I46" i="5"/>
  <c r="H107" i="5"/>
  <c r="H72" i="5"/>
  <c r="I114" i="5"/>
  <c r="G100" i="5"/>
  <c r="H54" i="5"/>
  <c r="H78" i="5"/>
  <c r="F115" i="5"/>
  <c r="H63" i="5"/>
  <c r="I45" i="5"/>
  <c r="I98" i="5"/>
  <c r="F87" i="5"/>
  <c r="I2" i="5"/>
  <c r="C24" i="6" s="1"/>
  <c r="C23" i="6"/>
  <c r="D26" i="6"/>
  <c r="D27" i="6"/>
  <c r="J1" i="5" a="1"/>
  <c r="D15" i="6"/>
  <c r="J13" i="5" l="1"/>
  <c r="J44" i="5"/>
  <c r="J21" i="5"/>
  <c r="J63" i="5"/>
  <c r="J120" i="5"/>
  <c r="J38" i="5"/>
  <c r="J4" i="5"/>
  <c r="J2" i="5"/>
  <c r="J69" i="5"/>
  <c r="J19" i="5"/>
  <c r="J89" i="5"/>
  <c r="J20" i="5"/>
  <c r="J97" i="5"/>
  <c r="J105" i="5"/>
  <c r="J92" i="5"/>
  <c r="J67" i="5"/>
  <c r="J66" i="5"/>
  <c r="J91" i="5"/>
  <c r="J82" i="5"/>
  <c r="J78" i="5"/>
  <c r="J90" i="5"/>
  <c r="J39" i="5"/>
  <c r="J76" i="5"/>
  <c r="J22" i="5"/>
  <c r="J84" i="5"/>
  <c r="J31" i="5"/>
  <c r="J108" i="5"/>
  <c r="J27" i="5"/>
  <c r="J10" i="5"/>
  <c r="J17" i="5"/>
  <c r="J113" i="5"/>
  <c r="J102" i="5"/>
  <c r="J37" i="5"/>
  <c r="J115" i="5"/>
  <c r="J15" i="5"/>
  <c r="J86" i="5"/>
  <c r="J8" i="5"/>
  <c r="J14" i="5"/>
  <c r="J118" i="5"/>
  <c r="J95" i="5"/>
  <c r="J87" i="5"/>
  <c r="J111" i="5"/>
  <c r="J117" i="5"/>
  <c r="J61" i="5"/>
  <c r="J32" i="5"/>
  <c r="J59" i="5"/>
  <c r="J34" i="5"/>
  <c r="J94" i="5"/>
  <c r="J98" i="5"/>
  <c r="J35" i="5"/>
  <c r="J36" i="5"/>
  <c r="J52" i="5"/>
  <c r="J12" i="5"/>
  <c r="J54" i="5"/>
  <c r="J109" i="5"/>
  <c r="J77" i="5"/>
  <c r="J26" i="5"/>
  <c r="J123" i="5"/>
  <c r="J55" i="5"/>
  <c r="J83" i="5"/>
  <c r="J74" i="5"/>
  <c r="J16" i="5"/>
  <c r="J70" i="5"/>
  <c r="J23" i="5"/>
  <c r="J71" i="5"/>
  <c r="J68" i="5"/>
  <c r="J49" i="5"/>
  <c r="J79" i="5"/>
  <c r="J41" i="5"/>
  <c r="J126" i="5"/>
  <c r="J24" i="5"/>
  <c r="J62" i="5"/>
  <c r="J122" i="5"/>
  <c r="J50" i="5"/>
  <c r="J11" i="5"/>
  <c r="J73" i="5"/>
  <c r="J40" i="5"/>
  <c r="J93" i="5"/>
  <c r="J28" i="5"/>
  <c r="J110" i="5"/>
  <c r="J81" i="5"/>
  <c r="J75" i="5"/>
  <c r="J114" i="5"/>
  <c r="J107" i="5"/>
  <c r="J72" i="5"/>
  <c r="J42" i="5"/>
  <c r="J7" i="5"/>
  <c r="J51" i="5"/>
  <c r="J104" i="5"/>
  <c r="J5" i="5"/>
  <c r="J124" i="5"/>
  <c r="J43" i="5"/>
  <c r="J116" i="5"/>
  <c r="J6" i="5"/>
  <c r="J56" i="5"/>
  <c r="J18" i="5"/>
  <c r="J29" i="5"/>
  <c r="J25" i="5"/>
  <c r="J48" i="5"/>
  <c r="J101" i="5"/>
  <c r="J1" i="5"/>
  <c r="J88" i="5"/>
  <c r="J65" i="5"/>
  <c r="J106" i="5"/>
  <c r="J33" i="5"/>
  <c r="J103" i="5"/>
  <c r="J57" i="5"/>
  <c r="J60" i="5"/>
  <c r="J80" i="5"/>
  <c r="J64" i="5"/>
  <c r="J46" i="5"/>
  <c r="J85" i="5"/>
  <c r="J121" i="5"/>
  <c r="J99" i="5"/>
  <c r="J125" i="5"/>
  <c r="J47" i="5"/>
  <c r="J45" i="5"/>
  <c r="J119" i="5"/>
  <c r="J30" i="5"/>
  <c r="J96" i="5"/>
  <c r="J9" i="5"/>
  <c r="J58" i="5"/>
  <c r="J100" i="5"/>
  <c r="J53" i="5"/>
  <c r="J3" i="5"/>
  <c r="J112" i="5"/>
  <c r="D23" i="6"/>
  <c r="D25" i="6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<sst xmlns="http://schemas.openxmlformats.org/spreadsheetml/2006/main" count="460" uniqueCount="142">
  <si>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</si>
  <si>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</si>
  <si>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</si>
  <si>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</si>
  <si>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</si>
  <si>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</si>
  <si>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</si>
  <si>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</si>
  <si>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</si>
  <si>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</si>
  <si>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</si>
  <si>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</si>
  <si>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</si>
  <si>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</si>
  <si>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</si>
  <si>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</si>
  <si>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</si>
  <si>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</si>
  <si>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</si>
  <si>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</si>
  <si>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</si>
  <si>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</si>
  <si>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</si>
  <si>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</si>
  <si>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</si>
  <si>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</si>
  <si>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</si>
  <si>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</si>
  <si>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</si>
  <si>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</si>
  <si>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</si>
  <si>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</si>
  <si>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</si>
  <si>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</si>
  <si>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</si>
  <si>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</si>
  <si>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</si>
  <si>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</si>
  <si>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</si>
  <si>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</si>
  <si>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</si>
  <si>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</si>
  <si>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</si>
  <si>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</si>
  <si>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</si>
  <si>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</si>
  <si>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</si>
  <si>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</si>
  <si>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</si>
  <si>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</si>
  <si>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</si>
  <si>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</si>
  <si>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</si>
  <si>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</si>
  <si>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</si>
  <si>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</si>
  <si>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</si>
  <si>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</si>
  <si>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</si>
  <si>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</si>
  <si>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</si>
  <si>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</si>
  <si>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</si>
  <si>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</si>
  <si>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</si>
  <si>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</si>
  <si>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</si>
  <si>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</si>
  <si>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</si>
  <si>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</si>
  <si>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</si>
  <si>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</si>
  <si>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</si>
  <si>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</si>
  <si>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</si>
  <si>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</si>
  <si>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</si>
  <si>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</si>
  <si>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</si>
  <si>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</si>
  <si>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</si>
  <si>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</si>
  <si>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</si>
  <si>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</si>
  <si>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</si>
  <si>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</si>
  <si>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</si>
  <si>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</si>
  <si>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</si>
  <si>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</si>
  <si>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</si>
  <si>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</si>
  <si>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</si>
  <si>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</si>
  <si>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</si>
  <si>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</si>
  <si>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</si>
  <si>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</si>
  <si>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</si>
  <si>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</si>
  <si>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</si>
  <si>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</si>
  <si>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</si>
  <si>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</si>
  <si>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</si>
  <si>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</si>
  <si>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</si>
  <si>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</si>
  <si>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</si>
  <si>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</si>
  <si>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</si>
  <si>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</si>
  <si>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</si>
  <si>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</si>
  <si>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</si>
  <si>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</si>
  <si>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</si>
  <si>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AUD</t>
  </si>
  <si>
    <t>Australia</t>
  </si>
  <si>
    <t>BBSW</t>
  </si>
  <si>
    <t>Tenor</t>
  </si>
  <si>
    <t>fix days</t>
  </si>
  <si>
    <t>calendar</t>
  </si>
  <si>
    <t>bdc</t>
  </si>
  <si>
    <t>Following</t>
  </si>
  <si>
    <t>eom</t>
  </si>
  <si>
    <t>dc</t>
  </si>
  <si>
    <t>Aonia</t>
  </si>
  <si>
    <t>QM</t>
  </si>
  <si>
    <t>3AB</t>
  </si>
  <si>
    <t>Semiannual</t>
  </si>
  <si>
    <t>Quarterly</t>
  </si>
  <si>
    <t>SM</t>
  </si>
  <si>
    <t>6AB</t>
  </si>
  <si>
    <t>TN</t>
  </si>
  <si>
    <t>SN</t>
  </si>
  <si>
    <t>Futures Type</t>
  </si>
  <si>
    <t>Futures Code</t>
  </si>
  <si>
    <t>Futures Date</t>
  </si>
  <si>
    <t>ASX</t>
  </si>
  <si>
    <t>Settl Days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</si>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</sst>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-* #,##0.00_-;\-* #,##0.00_-;_-* &quot;-&quot;??_-;_-@_-"/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" fillId="0" borderId="0"/>
    <xf numFmtId="0" fontId="2" fillId="0" borderId="0"/>
    <xf numFmtId="0" fontId="24" fillId="0" borderId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6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6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7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9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1" borderId="13" xfId="3" applyFont="1" applyFill="1" applyBorder="1"/>
    <xf numFmtId="169" fontId="2" fillId="2" borderId="26" xfId="1" applyNumberFormat="1" applyFont="1" applyFill="1" applyBorder="1" applyAlignment="1">
      <alignment horizontal="right"/>
    </xf>
    <xf numFmtId="0" fontId="2" fillId="11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1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7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176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NumberFormat="1" applyFont="1" applyFill="1" applyBorder="1" applyAlignment="1"/>
    <xf numFmtId="0" fontId="16" fillId="2" borderId="26" xfId="1" applyFont="1" applyFill="1" applyBorder="1" applyAlignment="1"/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5" xfId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left"/>
    </xf>
    <xf numFmtId="0" fontId="18" fillId="2" borderId="11" xfId="1" applyFont="1" applyFill="1" applyBorder="1" applyAlignment="1">
      <alignment horizontal="center"/>
    </xf>
    <xf numFmtId="177" fontId="16" fillId="2" borderId="11" xfId="1" applyNumberFormat="1" applyFont="1" applyFill="1" applyBorder="1" applyAlignment="1">
      <alignment horizontal="right"/>
    </xf>
    <xf numFmtId="0" fontId="16" fillId="2" borderId="11" xfId="1" applyNumberFormat="1" applyFont="1" applyFill="1" applyBorder="1" applyAlignment="1">
      <alignment horizontal="left"/>
    </xf>
    <xf numFmtId="0" fontId="16" fillId="13" borderId="7" xfId="1" applyNumberFormat="1" applyFont="1" applyFill="1" applyBorder="1" applyAlignment="1">
      <alignment horizontal="center"/>
    </xf>
    <xf numFmtId="0" fontId="16" fillId="13" borderId="7" xfId="1" applyFont="1" applyFill="1" applyBorder="1" applyAlignment="1">
      <alignment horizontal="center"/>
    </xf>
    <xf numFmtId="165" fontId="16" fillId="13" borderId="7" xfId="1" applyNumberFormat="1" applyFont="1" applyFill="1" applyBorder="1" applyAlignment="1"/>
    <xf numFmtId="0" fontId="16" fillId="13" borderId="7" xfId="1" applyFont="1" applyFill="1" applyBorder="1" applyAlignment="1"/>
    <xf numFmtId="0" fontId="16" fillId="13" borderId="7" xfId="1" applyNumberFormat="1" applyFont="1" applyFill="1" applyBorder="1" applyAlignment="1"/>
    <xf numFmtId="0" fontId="16" fillId="13" borderId="26" xfId="1" applyFont="1" applyFill="1" applyBorder="1" applyAlignment="1">
      <alignment horizontal="center"/>
    </xf>
    <xf numFmtId="0" fontId="16" fillId="13" borderId="26" xfId="1" applyFont="1" applyFill="1" applyBorder="1" applyAlignment="1"/>
    <xf numFmtId="0" fontId="16" fillId="13" borderId="7" xfId="1" applyFont="1" applyFill="1" applyBorder="1"/>
    <xf numFmtId="0" fontId="16" fillId="12" borderId="7" xfId="1" applyFont="1" applyFill="1" applyBorder="1"/>
    <xf numFmtId="166" fontId="16" fillId="2" borderId="6" xfId="1" applyNumberFormat="1" applyFont="1" applyFill="1" applyBorder="1" applyAlignment="1">
      <alignment horizontal="right"/>
    </xf>
    <xf numFmtId="0" fontId="2" fillId="2" borderId="28" xfId="1" applyFont="1" applyFill="1" applyBorder="1" applyAlignment="1">
      <alignment horizontal="center"/>
    </xf>
    <xf numFmtId="0" fontId="18" fillId="3" borderId="25" xfId="1" applyFont="1" applyFill="1" applyBorder="1" applyAlignment="1">
      <alignment horizontal="centerContinuous" vertical="center" wrapText="1"/>
    </xf>
    <xf numFmtId="0" fontId="18" fillId="3" borderId="24" xfId="1" applyFont="1" applyFill="1" applyBorder="1" applyAlignment="1">
      <alignment horizontal="centerContinuous" vertical="center" wrapText="1"/>
    </xf>
    <xf numFmtId="0" fontId="18" fillId="5" borderId="16" xfId="1" applyFont="1" applyFill="1" applyBorder="1" applyAlignment="1">
      <alignment horizontal="right"/>
    </xf>
    <xf numFmtId="0" fontId="16" fillId="6" borderId="15" xfId="1" applyFont="1" applyFill="1" applyBorder="1" applyAlignment="1">
      <alignment horizontal="center"/>
    </xf>
    <xf numFmtId="0" fontId="15" fillId="0" borderId="0" xfId="1" quotePrefix="1" applyFont="1"/>
    <xf numFmtId="0" fontId="16" fillId="2" borderId="9" xfId="1" applyFont="1" applyFill="1" applyBorder="1" applyAlignment="1">
      <alignment horizontal="center"/>
    </xf>
    <xf numFmtId="0" fontId="16" fillId="2" borderId="3" xfId="1" applyFont="1" applyFill="1" applyBorder="1" applyAlignment="1">
      <alignment horizontal="center"/>
    </xf>
    <xf numFmtId="15" fontId="16" fillId="2" borderId="9" xfId="1" applyNumberFormat="1" applyFont="1" applyFill="1" applyBorder="1" applyAlignment="1">
      <alignment horizontal="center"/>
    </xf>
    <xf numFmtId="0" fontId="16" fillId="2" borderId="9" xfId="2" applyNumberFormat="1" applyFont="1" applyFill="1" applyBorder="1" applyAlignment="1">
      <alignment horizontal="left"/>
    </xf>
    <xf numFmtId="0" fontId="16" fillId="2" borderId="9" xfId="2" applyNumberFormat="1" applyFont="1" applyFill="1" applyBorder="1" applyAlignment="1">
      <alignment horizontal="center"/>
    </xf>
    <xf numFmtId="15" fontId="16" fillId="2" borderId="3" xfId="1" applyNumberFormat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center"/>
    </xf>
  </cellXfs>
  <cellStyles count="18">
    <cellStyle name="Comma 2" xfId="10"/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 3 2" xfId="13"/>
    <cellStyle name="Normal_SwaptionATMVols" xfId="3"/>
    <cellStyle name="Normale_AZIONI" xfId="6"/>
    <cellStyle name="Percent 2" xfId="2"/>
    <cellStyle name="Percent 2 2" xfId="14"/>
    <cellStyle name="Percent 2 2 2" xfId="15"/>
    <cellStyle name="Percent 3" xfId="16"/>
    <cellStyle name="Percent 4" xfId="17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13">
          <cell r="J13" t="str">
            <v>AUDSTD#0000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1.6.0 - MS VC++ (version unknown) - Multithreaded Dynamic Runtime library - Release Configuration - May  8 2015 11:10:23</v>
      </c>
    </row>
    <row r="2" spans="1:31" s="3" customFormat="1" ht="19.5" customHeight="1" thickBot="1" x14ac:dyDescent="0.3">
      <c r="B2" s="99" t="s">
        <v>75</v>
      </c>
      <c r="C2" s="100"/>
      <c r="D2" s="100"/>
      <c r="E2" s="100"/>
      <c r="F2" s="100"/>
      <c r="G2" s="27"/>
      <c r="I2" s="93" t="s">
        <v>86</v>
      </c>
      <c r="J2" s="94"/>
      <c r="K2" s="94"/>
      <c r="L2" s="95"/>
    </row>
    <row r="3" spans="1:31" x14ac:dyDescent="0.2">
      <c r="A3" s="3"/>
      <c r="B3" s="101"/>
      <c r="C3" s="102"/>
      <c r="D3" s="103"/>
      <c r="E3" s="103"/>
      <c r="F3" s="104"/>
      <c r="G3" s="27"/>
      <c r="H3" s="3"/>
      <c r="I3" s="96"/>
      <c r="J3" s="97"/>
      <c r="K3" s="97"/>
      <c r="L3" s="9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74</v>
      </c>
      <c r="D4" s="163" t="s">
        <v>117</v>
      </c>
      <c r="E4" s="4"/>
      <c r="F4" s="4"/>
      <c r="G4" s="27"/>
      <c r="H4" s="3"/>
      <c r="I4" s="40"/>
      <c r="J4" s="39" t="s">
        <v>85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73</v>
      </c>
      <c r="D5" s="6">
        <v>3</v>
      </c>
      <c r="E5" s="4"/>
      <c r="F5" s="4"/>
      <c r="G5" s="27"/>
      <c r="H5" s="3"/>
      <c r="I5" s="40"/>
      <c r="J5" s="39" t="s">
        <v>84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72</v>
      </c>
      <c r="D6" s="6" t="s">
        <v>71</v>
      </c>
      <c r="E6" s="4"/>
      <c r="F6" s="4"/>
      <c r="G6" s="27"/>
      <c r="H6" s="3"/>
      <c r="I6" s="40"/>
      <c r="J6" s="39" t="s">
        <v>83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70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69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68</v>
      </c>
      <c r="D9" s="6" t="str">
        <f>Currency&amp;"_"&amp;$E$16&amp;"RH"</f>
        <v>AUD_YCSTDRH</v>
      </c>
      <c r="E9" s="4"/>
      <c r="F9" s="4"/>
      <c r="G9" s="27"/>
      <c r="H9" s="3"/>
      <c r="I9" s="93" t="s">
        <v>82</v>
      </c>
      <c r="J9" s="94"/>
      <c r="K9" s="94"/>
      <c r="L9" s="9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96"/>
      <c r="J10" s="97"/>
      <c r="K10" s="97"/>
      <c r="L10" s="9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66</v>
      </c>
      <c r="D11" s="24">
        <v>42135.705277777779</v>
      </c>
      <c r="E11" s="4"/>
      <c r="F11" s="4"/>
      <c r="G11" s="27"/>
      <c r="H11" s="3"/>
      <c r="I11" s="33"/>
      <c r="J11" s="32" t="s">
        <v>81</v>
      </c>
      <c r="K11" s="31" t="s">
        <v>119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3"/>
      <c r="J12" s="32" t="s">
        <v>80</v>
      </c>
      <c r="K12" s="31" t="s">
        <v>79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103</v>
      </c>
      <c r="K13" s="34" t="s">
        <v>107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_AUDYCSTD#0021</v>
      </c>
      <c r="E14" s="4"/>
      <c r="F14" s="4"/>
      <c r="G14" s="27"/>
      <c r="H14" s="3"/>
      <c r="I14" s="66"/>
      <c r="J14" s="32" t="s">
        <v>102</v>
      </c>
      <c r="K14" s="34" t="s">
        <v>101</v>
      </c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104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63</v>
      </c>
      <c r="D16" s="18" t="str">
        <f>"_"&amp;Currency&amp;$E$16</f>
        <v>_AUDYCSTD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60</v>
      </c>
      <c r="D18" s="16" t="s">
        <v>118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>
        <f>_xll.qlTermStructureReferenceDate(YieldCurve)</f>
        <v>42135</v>
      </c>
      <c r="D23" s="8">
        <f>MAX(_xll.ohPack(Selected!J1:J126))</f>
        <v>3.6232381509052253E-2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>
        <f>MAX(_xll.ohPack(Selected!I2:I126))</f>
        <v>53094</v>
      </c>
      <c r="D24" s="6">
        <f>MIN(_xll.ohPack(Selected!J1:J126))</f>
        <v>2.058200022462572E-2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[1]BBSW!$J$13</f>
        <v>AUDSTD#0000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87"/>
      <c r="B27" s="4"/>
      <c r="C27" s="88" t="s">
        <v>105</v>
      </c>
      <c r="D27" s="42" t="b">
        <f>_xll.qlExtrapolatorEnableExtrapolation(YieldCurve,TRUE)</f>
        <v>1</v>
      </c>
      <c r="E27" s="4"/>
      <c r="F27" s="4"/>
      <c r="G27" s="8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2" thickBot="1" x14ac:dyDescent="0.25">
      <c r="A28" s="87"/>
      <c r="B28" s="4"/>
      <c r="C28" s="90"/>
      <c r="D28" s="1"/>
      <c r="E28" s="4"/>
      <c r="F28" s="4"/>
      <c r="G28" s="8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91"/>
      <c r="B29" s="92"/>
      <c r="C29" s="92"/>
      <c r="D29" s="92"/>
      <c r="E29" s="92"/>
      <c r="F29" s="92"/>
      <c r="G29" s="9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2:6" x14ac:dyDescent="0.2">
      <c r="B65" s="3"/>
      <c r="C65" s="3"/>
      <c r="D65" s="3"/>
      <c r="E65" s="3"/>
      <c r="F65" s="3"/>
    </row>
  </sheetData>
  <dataValidations disablePrompts="1"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9"/>
  <sheetViews>
    <sheetView topLeftCell="B1" workbookViewId="0">
      <selection activeCell="B1" sqref="B1"/>
    </sheetView>
  </sheetViews>
  <sheetFormatPr defaultRowHeight="13.5" outlineLevelCol="1" x14ac:dyDescent="0.25"/>
  <cols>
    <col min="1" max="1" width="15.140625" style="82" hidden="1" customWidth="1" outlineLevel="1"/>
    <col min="2" max="2" width="18.28515625" style="82" bestFit="1" customWidth="1" collapsed="1"/>
    <col min="3" max="5" width="8" style="82" bestFit="1" customWidth="1"/>
    <col min="6" max="7" width="9" style="82" bestFit="1" customWidth="1"/>
    <col min="8" max="9" width="17.28515625" style="82" bestFit="1" customWidth="1"/>
    <col min="10" max="10" width="3" style="43" bestFit="1" customWidth="1"/>
    <col min="11" max="11" width="19.28515625" style="60" bestFit="1" customWidth="1"/>
    <col min="12" max="12" width="28.140625" style="60" bestFit="1" customWidth="1"/>
    <col min="13" max="13" width="3.5703125" style="60" customWidth="1"/>
    <col min="14" max="16384" width="9.140625" style="60"/>
  </cols>
  <sheetData>
    <row r="1" spans="1:11" ht="33.75" x14ac:dyDescent="0.25">
      <c r="A1" s="105" t="s">
        <v>46</v>
      </c>
      <c r="B1" s="105" t="s">
        <v>106</v>
      </c>
      <c r="C1" s="105" t="s">
        <v>45</v>
      </c>
      <c r="D1" s="105" t="s">
        <v>44</v>
      </c>
      <c r="E1" s="105" t="s">
        <v>43</v>
      </c>
      <c r="F1" s="105" t="s">
        <v>42</v>
      </c>
      <c r="G1" s="105" t="s">
        <v>41</v>
      </c>
      <c r="H1" s="105" t="s">
        <v>40</v>
      </c>
      <c r="I1" s="105" t="s">
        <v>39</v>
      </c>
    </row>
    <row r="2" spans="1:11" ht="11.25" customHeight="1" x14ac:dyDescent="0.2">
      <c r="A2" s="106" t="str">
        <f>Deposits!J3</f>
        <v>obj_00267#0002</v>
      </c>
      <c r="B2" s="106" t="str">
        <f>SUBSTITUTE(SUBSTITUTE(_xll.qlRateHelperQuoteName(A2),"LastFixing","D"),"Libor","")</f>
        <v>AUDOND_Quote</v>
      </c>
      <c r="C2" s="107">
        <f>_xll.qlRateHelperQuoteValue($A2,Trigger)</f>
        <v>0.02</v>
      </c>
      <c r="D2" s="107"/>
      <c r="E2" s="62" t="b">
        <v>1</v>
      </c>
      <c r="F2" s="62">
        <v>10</v>
      </c>
      <c r="G2" s="62">
        <v>1</v>
      </c>
      <c r="H2" s="108">
        <f>_xll.qlRateHelperEarliestDate($A2,Trigger)</f>
        <v>42135</v>
      </c>
      <c r="I2" s="109">
        <f>_xll.qlRateHelperLatestDate($A2,Trigger)</f>
        <v>42136</v>
      </c>
      <c r="J2" s="60">
        <v>10</v>
      </c>
      <c r="K2" s="60" t="s">
        <v>38</v>
      </c>
    </row>
    <row r="3" spans="1:11" ht="11.25" customHeight="1" x14ac:dyDescent="0.2">
      <c r="A3" s="106" t="str">
        <f>Deposits!J4</f>
        <v>obj_0024e#0002</v>
      </c>
      <c r="B3" s="106" t="str">
        <f>SUBSTITUTE(SUBSTITUTE(_xll.qlRateHelperQuoteName(A3),"LastFixing","D"),"Libor","")</f>
        <v>AUDTND_Quote</v>
      </c>
      <c r="C3" s="107">
        <f>_xll.qlRateHelperQuoteValue($A3,Trigger)</f>
        <v>2.0499999999999997E-2</v>
      </c>
      <c r="D3" s="107"/>
      <c r="E3" s="62" t="b">
        <v>1</v>
      </c>
      <c r="F3" s="62">
        <v>10</v>
      </c>
      <c r="G3" s="62">
        <v>1</v>
      </c>
      <c r="H3" s="108">
        <f>_xll.qlRateHelperEarliestDate($A3,Trigger)</f>
        <v>42135</v>
      </c>
      <c r="I3" s="109">
        <f>_xll.qlRateHelperLatestDate($A3,Trigger)</f>
        <v>42136</v>
      </c>
      <c r="J3" s="60"/>
    </row>
    <row r="4" spans="1:11" ht="11.25" customHeight="1" x14ac:dyDescent="0.2">
      <c r="A4" s="106" t="str">
        <f>Deposits!J5</f>
        <v>obj_0024d#0003</v>
      </c>
      <c r="B4" s="106" t="str">
        <f>SUBSTITUTE(SUBSTITUTE(_xll.qlRateHelperQuoteName(A4),"LastFixing","D"),"Libor","")</f>
        <v>AUDSND_Quote</v>
      </c>
      <c r="C4" s="107">
        <f>_xll.qlRateHelperQuoteValue($A4,Trigger)</f>
        <v>2.1749999999999999E-2</v>
      </c>
      <c r="D4" s="107"/>
      <c r="E4" s="62" t="b">
        <v>1</v>
      </c>
      <c r="F4" s="62">
        <v>10</v>
      </c>
      <c r="G4" s="62">
        <v>1</v>
      </c>
      <c r="H4" s="108">
        <f>_xll.qlRateHelperEarliestDate($A4,Trigger)</f>
        <v>42135</v>
      </c>
      <c r="I4" s="109">
        <f>_xll.qlRateHelperLatestDate($A4,Trigger)</f>
        <v>42136</v>
      </c>
      <c r="J4" s="60"/>
    </row>
    <row r="5" spans="1:11" ht="11.25" customHeight="1" x14ac:dyDescent="0.2">
      <c r="A5" s="106" t="str">
        <f>Deposits!J6</f>
        <v>obj_00255#0002</v>
      </c>
      <c r="B5" s="106" t="str">
        <f>SUBSTITUTE(SUBSTITUTE(_xll.qlRateHelperQuoteName(A5),"LastFixing","D"),"Libor","")</f>
        <v>AUDSWD_Quote</v>
      </c>
      <c r="C5" s="107">
        <f>_xll.qlRateHelperQuoteValue($A5,Trigger)</f>
        <v>2.2000000000000002E-2</v>
      </c>
      <c r="D5" s="107"/>
      <c r="E5" s="62" t="b">
        <v>1</v>
      </c>
      <c r="F5" s="62">
        <v>10</v>
      </c>
      <c r="G5" s="62">
        <v>1</v>
      </c>
      <c r="H5" s="108">
        <f>_xll.qlRateHelperEarliestDate($A5,Trigger)</f>
        <v>42135</v>
      </c>
      <c r="I5" s="109">
        <f>_xll.qlRateHelperLatestDate($A5,Trigger)</f>
        <v>42142</v>
      </c>
      <c r="J5" s="60">
        <v>60</v>
      </c>
      <c r="K5" s="60" t="s">
        <v>37</v>
      </c>
    </row>
    <row r="6" spans="1:11" ht="11.25" customHeight="1" x14ac:dyDescent="0.25">
      <c r="A6" s="106" t="str">
        <f>Deposits!J7</f>
        <v>obj_00262#0002</v>
      </c>
      <c r="B6" s="106" t="str">
        <f>SUBSTITUTE(SUBSTITUTE(_xll.qlRateHelperQuoteName(A6),"LastFixing","D"),"Libor","")</f>
        <v>AUD2WD_Quote</v>
      </c>
      <c r="C6" s="107">
        <f>_xll.qlRateHelperQuoteValue($A6,Trigger)</f>
        <v>2.2000000000000002E-2</v>
      </c>
      <c r="D6" s="107"/>
      <c r="E6" s="62" t="b">
        <v>1</v>
      </c>
      <c r="F6" s="62">
        <v>10</v>
      </c>
      <c r="G6" s="62">
        <v>1</v>
      </c>
      <c r="H6" s="108">
        <f>_xll.qlRateHelperEarliestDate($A6,Trigger)</f>
        <v>42135</v>
      </c>
      <c r="I6" s="109">
        <f>_xll.qlRateHelperLatestDate($A6,Trigger)</f>
        <v>42149</v>
      </c>
    </row>
    <row r="7" spans="1:11" ht="11.25" customHeight="1" x14ac:dyDescent="0.25">
      <c r="A7" s="106" t="str">
        <f>Deposits!J8</f>
        <v>obj_00266#0002</v>
      </c>
      <c r="B7" s="106" t="str">
        <f>SUBSTITUTE(SUBSTITUTE(_xll.qlRateHelperQuoteName(A7),"LastFixing","D"),"Libor","")</f>
        <v>AUD3WD_Quote</v>
      </c>
      <c r="C7" s="107">
        <f>_xll.qlRateHelperQuoteValue($A7,Trigger)</f>
        <v>2.2499999999999999E-2</v>
      </c>
      <c r="D7" s="107"/>
      <c r="E7" s="62" t="b">
        <v>1</v>
      </c>
      <c r="F7" s="62">
        <v>10</v>
      </c>
      <c r="G7" s="62">
        <v>1</v>
      </c>
      <c r="H7" s="108">
        <f>_xll.qlRateHelperEarliestDate($A7,Trigger)</f>
        <v>42135</v>
      </c>
      <c r="I7" s="109">
        <f>_xll.qlRateHelperLatestDate($A7,Trigger)</f>
        <v>42156</v>
      </c>
    </row>
    <row r="8" spans="1:11" ht="11.25" customHeight="1" x14ac:dyDescent="0.25">
      <c r="A8" s="106" t="str">
        <f>Deposits!J9</f>
        <v>obj_00263#0002</v>
      </c>
      <c r="B8" s="106" t="str">
        <f>SUBSTITUTE(SUBSTITUTE(_xll.qlRateHelperQuoteName(A8),"LastFixing","D"),"Libor","")</f>
        <v>AUD1MD_Quote</v>
      </c>
      <c r="C8" s="107">
        <f>_xll.qlRateHelperQuoteValue($A8,Trigger)</f>
        <v>2.0600000000000004E-2</v>
      </c>
      <c r="D8" s="107"/>
      <c r="E8" s="62" t="b">
        <v>1</v>
      </c>
      <c r="F8" s="62">
        <v>10</v>
      </c>
      <c r="G8" s="62">
        <v>1</v>
      </c>
      <c r="H8" s="108">
        <f>_xll.qlRateHelperEarliestDate($A8,Trigger)</f>
        <v>42135</v>
      </c>
      <c r="I8" s="109">
        <f>_xll.qlRateHelperLatestDate($A8,Trigger)</f>
        <v>42166</v>
      </c>
    </row>
    <row r="9" spans="1:11" ht="11.25" customHeight="1" x14ac:dyDescent="0.25">
      <c r="A9" s="106" t="str">
        <f>Deposits!J10</f>
        <v>obj_00265#0002</v>
      </c>
      <c r="B9" s="106" t="str">
        <f>SUBSTITUTE(SUBSTITUTE(_xll.qlRateHelperQuoteName(A9),"LastFixing","D"),"Libor","")</f>
        <v>AUD2MD_Quote</v>
      </c>
      <c r="C9" s="107">
        <f>_xll.qlRateHelperQuoteValue($A9,Trigger)</f>
        <v>2.12E-2</v>
      </c>
      <c r="D9" s="107"/>
      <c r="E9" s="62" t="b">
        <v>1</v>
      </c>
      <c r="F9" s="62">
        <v>10</v>
      </c>
      <c r="G9" s="62">
        <v>1</v>
      </c>
      <c r="H9" s="108">
        <f>_xll.qlRateHelperEarliestDate($A9,Trigger)</f>
        <v>42135</v>
      </c>
      <c r="I9" s="109">
        <f>_xll.qlRateHelperLatestDate($A9,Trigger)</f>
        <v>42198</v>
      </c>
    </row>
    <row r="10" spans="1:11" ht="11.25" customHeight="1" x14ac:dyDescent="0.25">
      <c r="A10" s="106" t="str">
        <f>Deposits!J11</f>
        <v>obj_0026e#0002</v>
      </c>
      <c r="B10" s="106" t="str">
        <f>SUBSTITUTE(SUBSTITUTE(_xll.qlRateHelperQuoteName(A10),"LastFixing","D"),"Libor","")</f>
        <v>AUD3MD_Quote</v>
      </c>
      <c r="C10" s="107">
        <f>_xll.qlRateHelperQuoteValue($A10,Trigger)</f>
        <v>2.1400000000000002E-2</v>
      </c>
      <c r="D10" s="107"/>
      <c r="E10" s="62" t="b">
        <v>1</v>
      </c>
      <c r="F10" s="62">
        <v>10</v>
      </c>
      <c r="G10" s="62">
        <v>1</v>
      </c>
      <c r="H10" s="108">
        <f>_xll.qlRateHelperEarliestDate($A10,Trigger)</f>
        <v>42135</v>
      </c>
      <c r="I10" s="109">
        <f>_xll.qlRateHelperLatestDate($A10,Trigger)</f>
        <v>42227</v>
      </c>
    </row>
    <row r="11" spans="1:11" ht="11.25" customHeight="1" x14ac:dyDescent="0.25">
      <c r="A11" s="106" t="str">
        <f>Deposits!J12</f>
        <v>obj_0026b#0002</v>
      </c>
      <c r="B11" s="106" t="str">
        <f>SUBSTITUTE(SUBSTITUTE(_xll.qlRateHelperQuoteName(A11),"LastFixing","D"),"Libor","")</f>
        <v>AUD4MD_Quote</v>
      </c>
      <c r="C11" s="107">
        <f>_xll.qlRateHelperQuoteValue($A11,Trigger)</f>
        <v>2.1850000000000005E-2</v>
      </c>
      <c r="D11" s="107"/>
      <c r="E11" s="62" t="b">
        <v>1</v>
      </c>
      <c r="F11" s="62">
        <v>10</v>
      </c>
      <c r="G11" s="62">
        <v>1</v>
      </c>
      <c r="H11" s="108">
        <f>_xll.qlRateHelperEarliestDate($A11,Trigger)</f>
        <v>42135</v>
      </c>
      <c r="I11" s="109">
        <f>_xll.qlRateHelperLatestDate($A11,Trigger)</f>
        <v>42258</v>
      </c>
    </row>
    <row r="12" spans="1:11" ht="11.25" customHeight="1" x14ac:dyDescent="0.25">
      <c r="A12" s="106" t="str">
        <f>Deposits!J13</f>
        <v>obj_0026f#0002</v>
      </c>
      <c r="B12" s="106" t="str">
        <f>SUBSTITUTE(SUBSTITUTE(_xll.qlRateHelperQuoteName(A12),"LastFixing","D"),"Libor","")</f>
        <v>AUD5MD_Quote</v>
      </c>
      <c r="C12" s="107">
        <f>_xll.qlRateHelperQuoteValue($A12,Trigger)</f>
        <v>2.215E-2</v>
      </c>
      <c r="D12" s="107"/>
      <c r="E12" s="62" t="b">
        <v>1</v>
      </c>
      <c r="F12" s="62">
        <v>10</v>
      </c>
      <c r="G12" s="62">
        <v>1</v>
      </c>
      <c r="H12" s="108">
        <f>_xll.qlRateHelperEarliestDate($A12,Trigger)</f>
        <v>42135</v>
      </c>
      <c r="I12" s="109">
        <f>_xll.qlRateHelperLatestDate($A12,Trigger)</f>
        <v>42289</v>
      </c>
    </row>
    <row r="13" spans="1:11" ht="11.25" customHeight="1" x14ac:dyDescent="0.25">
      <c r="A13" s="106" t="str">
        <f>Deposits!J14</f>
        <v>obj_0026d#0002</v>
      </c>
      <c r="B13" s="106" t="str">
        <f>SUBSTITUTE(SUBSTITUTE(_xll.qlRateHelperQuoteName(A13),"LastFixing","D"),"Libor","")</f>
        <v>AUD6MD_Quote</v>
      </c>
      <c r="C13" s="107">
        <f>_xll.qlRateHelperQuoteValue($A13,Trigger)</f>
        <v>2.2300000000000004E-2</v>
      </c>
      <c r="D13" s="107"/>
      <c r="E13" s="62" t="b">
        <v>1</v>
      </c>
      <c r="F13" s="62">
        <v>10</v>
      </c>
      <c r="G13" s="62">
        <v>1</v>
      </c>
      <c r="H13" s="108">
        <f>_xll.qlRateHelperEarliestDate($A13,Trigger)</f>
        <v>42135</v>
      </c>
      <c r="I13" s="109">
        <f>_xll.qlRateHelperLatestDate($A13,Trigger)</f>
        <v>42319</v>
      </c>
    </row>
    <row r="14" spans="1:11" ht="11.25" customHeight="1" x14ac:dyDescent="0.25">
      <c r="A14" s="106" t="str">
        <f>Deposits!J15</f>
        <v>obj_00264#0002</v>
      </c>
      <c r="B14" s="106" t="str">
        <f>SUBSTITUTE(SUBSTITUTE(_xll.qlRateHelperQuoteName(A14),"LastFixing","D"),"Libor","")</f>
        <v>AUD7MD_Quote</v>
      </c>
      <c r="C14" s="107" t="e">
        <f>_xll.qlRateHelperQuoteValue($A14,Trigger)</f>
        <v>#NUM!</v>
      </c>
      <c r="D14" s="107"/>
      <c r="E14" s="62" t="b">
        <v>0</v>
      </c>
      <c r="F14" s="62">
        <v>10</v>
      </c>
      <c r="G14" s="62">
        <v>1</v>
      </c>
      <c r="H14" s="108">
        <f>_xll.qlRateHelperEarliestDate($A14,Trigger)</f>
        <v>42135</v>
      </c>
      <c r="I14" s="109">
        <f>_xll.qlRateHelperLatestDate($A14,Trigger)</f>
        <v>42349</v>
      </c>
    </row>
    <row r="15" spans="1:11" ht="11.25" customHeight="1" x14ac:dyDescent="0.25">
      <c r="A15" s="106" t="str">
        <f>Deposits!J16</f>
        <v>obj_00261#0002</v>
      </c>
      <c r="B15" s="106" t="str">
        <f>SUBSTITUTE(SUBSTITUTE(_xll.qlRateHelperQuoteName(A15),"LastFixing","D"),"Libor","")</f>
        <v>AUD8MD_Quote</v>
      </c>
      <c r="C15" s="107" t="e">
        <f>_xll.qlRateHelperQuoteValue($A15,Trigger)</f>
        <v>#NUM!</v>
      </c>
      <c r="D15" s="107"/>
      <c r="E15" s="62" t="b">
        <v>0</v>
      </c>
      <c r="F15" s="62">
        <v>10</v>
      </c>
      <c r="G15" s="62">
        <v>1</v>
      </c>
      <c r="H15" s="108">
        <f>_xll.qlRateHelperEarliestDate($A15,Trigger)</f>
        <v>42135</v>
      </c>
      <c r="I15" s="109">
        <f>_xll.qlRateHelperLatestDate($A15,Trigger)</f>
        <v>42380</v>
      </c>
    </row>
    <row r="16" spans="1:11" ht="11.25" customHeight="1" x14ac:dyDescent="0.25">
      <c r="A16" s="106" t="str">
        <f>Deposits!J17</f>
        <v>obj_00269#0002</v>
      </c>
      <c r="B16" s="106" t="str">
        <f>SUBSTITUTE(SUBSTITUTE(_xll.qlRateHelperQuoteName(A16),"LastFixing","D"),"Libor","")</f>
        <v>AUD9MD_Quote</v>
      </c>
      <c r="C16" s="107" t="e">
        <f>_xll.qlRateHelperQuoteValue($A16,Trigger)</f>
        <v>#NUM!</v>
      </c>
      <c r="D16" s="107"/>
      <c r="E16" s="62" t="b">
        <v>0</v>
      </c>
      <c r="F16" s="62">
        <v>10</v>
      </c>
      <c r="G16" s="62">
        <v>1</v>
      </c>
      <c r="H16" s="108">
        <f>_xll.qlRateHelperEarliestDate($A16,Trigger)</f>
        <v>42135</v>
      </c>
      <c r="I16" s="109">
        <f>_xll.qlRateHelperLatestDate($A16,Trigger)</f>
        <v>42411</v>
      </c>
    </row>
    <row r="17" spans="1:9" ht="11.25" customHeight="1" x14ac:dyDescent="0.25">
      <c r="A17" s="106" t="str">
        <f>Deposits!J18</f>
        <v>obj_0026c#0002</v>
      </c>
      <c r="B17" s="106" t="str">
        <f>SUBSTITUTE(SUBSTITUTE(_xll.qlRateHelperQuoteName(A17),"LastFixing","D"),"Libor","")</f>
        <v>AUD10MD_Quote</v>
      </c>
      <c r="C17" s="107" t="e">
        <f>_xll.qlRateHelperQuoteValue($A17,Trigger)</f>
        <v>#NUM!</v>
      </c>
      <c r="D17" s="107"/>
      <c r="E17" s="62" t="b">
        <v>0</v>
      </c>
      <c r="F17" s="62">
        <v>10</v>
      </c>
      <c r="G17" s="62">
        <v>1</v>
      </c>
      <c r="H17" s="108">
        <f>_xll.qlRateHelperEarliestDate($A17,Trigger)</f>
        <v>42135</v>
      </c>
      <c r="I17" s="109">
        <f>_xll.qlRateHelperLatestDate($A17,Trigger)</f>
        <v>42440</v>
      </c>
    </row>
    <row r="18" spans="1:9" ht="11.25" customHeight="1" x14ac:dyDescent="0.25">
      <c r="A18" s="106" t="str">
        <f>Deposits!J19</f>
        <v>obj_00268#0002</v>
      </c>
      <c r="B18" s="106" t="str">
        <f>SUBSTITUTE(SUBSTITUTE(_xll.qlRateHelperQuoteName(A18),"LastFixing","D"),"Libor","")</f>
        <v>AUD11MD_Quote</v>
      </c>
      <c r="C18" s="107" t="e">
        <f>_xll.qlRateHelperQuoteValue($A18,Trigger)</f>
        <v>#NUM!</v>
      </c>
      <c r="D18" s="107"/>
      <c r="E18" s="62" t="b">
        <v>0</v>
      </c>
      <c r="F18" s="62">
        <v>10</v>
      </c>
      <c r="G18" s="62">
        <v>1</v>
      </c>
      <c r="H18" s="108">
        <f>_xll.qlRateHelperEarliestDate($A18,Trigger)</f>
        <v>42135</v>
      </c>
      <c r="I18" s="109">
        <f>_xll.qlRateHelperLatestDate($A18,Trigger)</f>
        <v>42471</v>
      </c>
    </row>
    <row r="19" spans="1:9" ht="11.25" customHeight="1" x14ac:dyDescent="0.25">
      <c r="A19" s="106" t="str">
        <f>Deposits!J20</f>
        <v>obj_0026a#0002</v>
      </c>
      <c r="B19" s="106" t="str">
        <f>SUBSTITUTE(SUBSTITUTE(_xll.qlRateHelperQuoteName(A19),"LastFixing","D"),"Libor","")</f>
        <v>AUD1YD_Quote</v>
      </c>
      <c r="C19" s="107" t="e">
        <f>_xll.qlRateHelperQuoteValue($A19,Trigger)</f>
        <v>#NUM!</v>
      </c>
      <c r="D19" s="107"/>
      <c r="E19" s="62" t="b">
        <v>0</v>
      </c>
      <c r="F19" s="62">
        <v>10</v>
      </c>
      <c r="G19" s="62">
        <v>1</v>
      </c>
      <c r="H19" s="108">
        <f>_xll.qlRateHelperEarliestDate($A19,Trigger)</f>
        <v>42135</v>
      </c>
      <c r="I19" s="109">
        <f>_xll.qlRateHelperLatestDate($A19,Trigger)</f>
        <v>42501</v>
      </c>
    </row>
    <row r="20" spans="1:9" ht="11.25" customHeight="1" x14ac:dyDescent="0.25">
      <c r="A20" s="117" t="str">
        <f>Futures!I5</f>
        <v>obj_00394#0001</v>
      </c>
      <c r="B20" s="117" t="str">
        <f>SUBSTITUTE(SUBSTITUTE(_xll.qlRateHelperQuoteName(A20),"LastFixing","D"),"Libor","")</f>
        <v>AUDFUT3MM5_Quote</v>
      </c>
      <c r="C20" s="162">
        <f>_xll.qlRateHelperQuoteValue(A20,Trigger)</f>
        <v>97.844999999999999</v>
      </c>
      <c r="D20" s="118">
        <f>_xll.qlFuturesRateHelperConvexityAdjustment(A20,Trigger)</f>
        <v>0</v>
      </c>
      <c r="E20" s="119" t="b">
        <v>1</v>
      </c>
      <c r="F20" s="119">
        <v>60</v>
      </c>
      <c r="G20" s="119">
        <v>1</v>
      </c>
      <c r="H20" s="120">
        <f>_xll.qlRateHelperEarliestDate($A20,Trigger)</f>
        <v>42167</v>
      </c>
      <c r="I20" s="121">
        <f>_xll.qlRateHelperLatestDate($A20,Trigger)</f>
        <v>42261</v>
      </c>
    </row>
    <row r="21" spans="1:9" ht="11.25" customHeight="1" x14ac:dyDescent="0.25">
      <c r="A21" s="106" t="str">
        <f>Futures!I6</f>
        <v>obj_0038d#0001</v>
      </c>
      <c r="B21" s="106" t="str">
        <f>SUBSTITUTE(SUBSTITUTE(_xll.qlRateHelperQuoteName(A21),"LastFixing","D"),"Libor","")</f>
        <v>AUDFUT3MN5_Quote</v>
      </c>
      <c r="C21" s="115" t="e">
        <f>_xll.qlRateHelperQuoteValue(A21,Trigger)</f>
        <v>#NUM!</v>
      </c>
      <c r="D21" s="107" t="e">
        <f>_xll.qlFuturesRateHelperConvexityAdjustment(A21,Trigger)</f>
        <v>#NUM!</v>
      </c>
      <c r="E21" s="62" t="b">
        <v>1</v>
      </c>
      <c r="F21" s="62">
        <v>60</v>
      </c>
      <c r="G21" s="62">
        <v>1</v>
      </c>
      <c r="H21" s="108">
        <f>_xll.qlRateHelperEarliestDate($A21,Trigger)</f>
        <v>42195</v>
      </c>
      <c r="I21" s="109">
        <f>_xll.qlRateHelperLatestDate($A21,Trigger)</f>
        <v>42289</v>
      </c>
    </row>
    <row r="22" spans="1:9" ht="11.25" customHeight="1" x14ac:dyDescent="0.25">
      <c r="A22" s="106" t="str">
        <f>Futures!I7</f>
        <v>obj_00386#0001</v>
      </c>
      <c r="B22" s="106" t="str">
        <f>SUBSTITUTE(SUBSTITUTE(_xll.qlRateHelperQuoteName(A22),"LastFixing","D"),"Libor","")</f>
        <v>AUDFUT3MQ5_Quote</v>
      </c>
      <c r="C22" s="115" t="e">
        <f>_xll.qlRateHelperQuoteValue(A22,Trigger)</f>
        <v>#NUM!</v>
      </c>
      <c r="D22" s="107" t="e">
        <f>_xll.qlFuturesRateHelperConvexityAdjustment(A22,Trigger)</f>
        <v>#NUM!</v>
      </c>
      <c r="E22" s="62" t="b">
        <v>1</v>
      </c>
      <c r="F22" s="62">
        <v>60</v>
      </c>
      <c r="G22" s="62">
        <v>1</v>
      </c>
      <c r="H22" s="108">
        <f>_xll.qlRateHelperEarliestDate($A22,Trigger)</f>
        <v>42230</v>
      </c>
      <c r="I22" s="109">
        <f>_xll.qlRateHelperLatestDate($A22,Trigger)</f>
        <v>42321</v>
      </c>
    </row>
    <row r="23" spans="1:9" ht="11.25" customHeight="1" x14ac:dyDescent="0.25">
      <c r="A23" s="106" t="str">
        <f>Futures!I8</f>
        <v>obj_00385#0001</v>
      </c>
      <c r="B23" s="106" t="str">
        <f>SUBSTITUTE(SUBSTITUTE(_xll.qlRateHelperQuoteName(A23),"LastFixing","D"),"Libor","")</f>
        <v>AUDFUT3MU5_Quote</v>
      </c>
      <c r="C23" s="115">
        <f>_xll.qlRateHelperQuoteValue(A23,Trigger)</f>
        <v>97.89500000000001</v>
      </c>
      <c r="D23" s="107">
        <f>_xll.qlFuturesRateHelperConvexityAdjustment(A23,Trigger)</f>
        <v>0</v>
      </c>
      <c r="E23" s="62" t="b">
        <v>1</v>
      </c>
      <c r="F23" s="62">
        <v>60</v>
      </c>
      <c r="G23" s="62">
        <v>1</v>
      </c>
      <c r="H23" s="108">
        <f>_xll.qlRateHelperEarliestDate($A23,Trigger)</f>
        <v>42258</v>
      </c>
      <c r="I23" s="109">
        <f>_xll.qlRateHelperLatestDate($A23,Trigger)</f>
        <v>42349</v>
      </c>
    </row>
    <row r="24" spans="1:9" ht="11.25" customHeight="1" x14ac:dyDescent="0.25">
      <c r="A24" s="106" t="str">
        <f>Futures!I9</f>
        <v>obj_00388#0001</v>
      </c>
      <c r="B24" s="106" t="str">
        <f>SUBSTITUTE(SUBSTITUTE(_xll.qlRateHelperQuoteName(A24),"LastFixing","D"),"Libor","")</f>
        <v>AUDFUT3MV5_Quote</v>
      </c>
      <c r="C24" s="115" t="e">
        <f>_xll.qlRateHelperQuoteValue(A24,Trigger)</f>
        <v>#NUM!</v>
      </c>
      <c r="D24" s="107" t="e">
        <f>_xll.qlFuturesRateHelperConvexityAdjustment(A24,Trigger)</f>
        <v>#NUM!</v>
      </c>
      <c r="E24" s="62" t="b">
        <v>1</v>
      </c>
      <c r="F24" s="62">
        <v>60</v>
      </c>
      <c r="G24" s="62">
        <v>1</v>
      </c>
      <c r="H24" s="108">
        <f>_xll.qlRateHelperEarliestDate($A24,Trigger)</f>
        <v>42286</v>
      </c>
      <c r="I24" s="109">
        <f>_xll.qlRateHelperLatestDate($A24,Trigger)</f>
        <v>42380</v>
      </c>
    </row>
    <row r="25" spans="1:9" ht="11.25" customHeight="1" x14ac:dyDescent="0.25">
      <c r="A25" s="106" t="str">
        <f>Futures!I10</f>
        <v>obj_003a3#0001</v>
      </c>
      <c r="B25" s="106" t="str">
        <f>SUBSTITUTE(SUBSTITUTE(_xll.qlRateHelperQuoteName(A25),"LastFixing","D"),"Libor","")</f>
        <v>AUDFUT3MX5_Quote</v>
      </c>
      <c r="C25" s="115" t="e">
        <f>_xll.qlRateHelperQuoteValue(A25,Trigger)</f>
        <v>#NUM!</v>
      </c>
      <c r="D25" s="107" t="e">
        <f>_xll.qlFuturesRateHelperConvexityAdjustment(A25,Trigger)</f>
        <v>#NUM!</v>
      </c>
      <c r="E25" s="62" t="b">
        <v>1</v>
      </c>
      <c r="F25" s="62">
        <v>60</v>
      </c>
      <c r="G25" s="62">
        <v>1</v>
      </c>
      <c r="H25" s="108">
        <f>_xll.qlRateHelperEarliestDate($A25,Trigger)</f>
        <v>42321</v>
      </c>
      <c r="I25" s="109">
        <f>_xll.qlRateHelperLatestDate($A25,Trigger)</f>
        <v>42415</v>
      </c>
    </row>
    <row r="26" spans="1:9" ht="11.25" customHeight="1" x14ac:dyDescent="0.25">
      <c r="A26" s="106" t="str">
        <f>Futures!I11</f>
        <v>obj_00397#0001</v>
      </c>
      <c r="B26" s="106" t="str">
        <f>SUBSTITUTE(SUBSTITUTE(_xll.qlRateHelperQuoteName(A26),"LastFixing","D"),"Libor","")</f>
        <v>AUDFUT3MZ5_Quote</v>
      </c>
      <c r="C26" s="115">
        <f>_xll.qlRateHelperQuoteValue(A26,Trigger)</f>
        <v>97.884999999999991</v>
      </c>
      <c r="D26" s="107">
        <f>_xll.qlFuturesRateHelperConvexityAdjustment(A26,Trigger)</f>
        <v>0</v>
      </c>
      <c r="E26" s="62" t="b">
        <v>1</v>
      </c>
      <c r="F26" s="62">
        <v>60</v>
      </c>
      <c r="G26" s="62">
        <v>1</v>
      </c>
      <c r="H26" s="108">
        <f>_xll.qlRateHelperEarliestDate($A26,Trigger)</f>
        <v>42349</v>
      </c>
      <c r="I26" s="109">
        <f>_xll.qlRateHelperLatestDate($A26,Trigger)</f>
        <v>42440</v>
      </c>
    </row>
    <row r="27" spans="1:9" ht="11.25" customHeight="1" x14ac:dyDescent="0.25">
      <c r="A27" s="106" t="str">
        <f>Futures!I12</f>
        <v>obj_00393#0001</v>
      </c>
      <c r="B27" s="106" t="str">
        <f>SUBSTITUTE(SUBSTITUTE(_xll.qlRateHelperQuoteName(A27),"LastFixing","D"),"Libor","")</f>
        <v>AUDFUT3MF6_Quote</v>
      </c>
      <c r="C27" s="115" t="e">
        <f>_xll.qlRateHelperQuoteValue(A27,Trigger)</f>
        <v>#NUM!</v>
      </c>
      <c r="D27" s="107" t="e">
        <f>_xll.qlFuturesRateHelperConvexityAdjustment(A27,Trigger)</f>
        <v>#NUM!</v>
      </c>
      <c r="E27" s="62" t="b">
        <v>1</v>
      </c>
      <c r="F27" s="62">
        <v>60</v>
      </c>
      <c r="G27" s="62">
        <v>1</v>
      </c>
      <c r="H27" s="108">
        <f>_xll.qlRateHelperEarliestDate($A27,Trigger)</f>
        <v>42377</v>
      </c>
      <c r="I27" s="109">
        <f>_xll.qlRateHelperLatestDate($A27,Trigger)</f>
        <v>42468</v>
      </c>
    </row>
    <row r="28" spans="1:9" ht="11.25" customHeight="1" x14ac:dyDescent="0.25">
      <c r="A28" s="106" t="str">
        <f>Futures!I13</f>
        <v>obj_00390#0001</v>
      </c>
      <c r="B28" s="106" t="str">
        <f>SUBSTITUTE(SUBSTITUTE(_xll.qlRateHelperQuoteName(A28),"LastFixing","D"),"Libor","")</f>
        <v>AUDFUT3MG6_Quote</v>
      </c>
      <c r="C28" s="115" t="e">
        <f>_xll.qlRateHelperQuoteValue(A28,Trigger)</f>
        <v>#NUM!</v>
      </c>
      <c r="D28" s="107" t="e">
        <f>_xll.qlFuturesRateHelperConvexityAdjustment(A28,Trigger)</f>
        <v>#NUM!</v>
      </c>
      <c r="E28" s="62" t="b">
        <v>1</v>
      </c>
      <c r="F28" s="62">
        <v>60</v>
      </c>
      <c r="G28" s="62">
        <v>1</v>
      </c>
      <c r="H28" s="108">
        <f>_xll.qlRateHelperEarliestDate($A28,Trigger)</f>
        <v>42412</v>
      </c>
      <c r="I28" s="109">
        <f>_xll.qlRateHelperLatestDate($A28,Trigger)</f>
        <v>42502</v>
      </c>
    </row>
    <row r="29" spans="1:9" ht="11.25" customHeight="1" x14ac:dyDescent="0.25">
      <c r="A29" s="106" t="str">
        <f>Futures!I14</f>
        <v>obj_0039f#0001</v>
      </c>
      <c r="B29" s="106" t="str">
        <f>SUBSTITUTE(SUBSTITUTE(_xll.qlRateHelperQuoteName(A29),"LastFixing","D"),"Libor","")</f>
        <v>AUDFUT3MH6_Quote</v>
      </c>
      <c r="C29" s="115">
        <f>_xll.qlRateHelperQuoteValue(A29,Trigger)</f>
        <v>97.844999999999999</v>
      </c>
      <c r="D29" s="107">
        <f>_xll.qlFuturesRateHelperConvexityAdjustment(A29,Trigger)</f>
        <v>0</v>
      </c>
      <c r="E29" s="62" t="b">
        <v>1</v>
      </c>
      <c r="F29" s="62">
        <v>60</v>
      </c>
      <c r="G29" s="62">
        <v>1</v>
      </c>
      <c r="H29" s="108">
        <f>_xll.qlRateHelperEarliestDate($A29,Trigger)</f>
        <v>42440</v>
      </c>
      <c r="I29" s="109">
        <f>_xll.qlRateHelperLatestDate($A29,Trigger)</f>
        <v>42535</v>
      </c>
    </row>
    <row r="30" spans="1:9" ht="11.25" customHeight="1" x14ac:dyDescent="0.25">
      <c r="A30" s="106" t="str">
        <f>Futures!I15</f>
        <v>obj_00380#0001</v>
      </c>
      <c r="B30" s="106" t="str">
        <f>SUBSTITUTE(SUBSTITUTE(_xll.qlRateHelperQuoteName(A30),"LastFixing","D"),"Libor","")</f>
        <v>AUDFUT3MJ6_Quote</v>
      </c>
      <c r="C30" s="115" t="e">
        <f>_xll.qlRateHelperQuoteValue(A30,Trigger)</f>
        <v>#NUM!</v>
      </c>
      <c r="D30" s="107" t="e">
        <f>_xll.qlFuturesRateHelperConvexityAdjustment(A30,Trigger)</f>
        <v>#NUM!</v>
      </c>
      <c r="E30" s="62" t="b">
        <v>1</v>
      </c>
      <c r="F30" s="62">
        <v>60</v>
      </c>
      <c r="G30" s="62">
        <v>1</v>
      </c>
      <c r="H30" s="108">
        <f>_xll.qlRateHelperEarliestDate($A30,Trigger)</f>
        <v>42468</v>
      </c>
      <c r="I30" s="109">
        <f>_xll.qlRateHelperLatestDate($A30,Trigger)</f>
        <v>42559</v>
      </c>
    </row>
    <row r="31" spans="1:9" ht="11.25" customHeight="1" x14ac:dyDescent="0.25">
      <c r="A31" s="106" t="str">
        <f>Futures!I16</f>
        <v>obj_0037e#0001</v>
      </c>
      <c r="B31" s="106" t="str">
        <f>SUBSTITUTE(SUBSTITUTE(_xll.qlRateHelperQuoteName(A31),"LastFixing","D"),"Libor","")</f>
        <v>AUDFUT3MK6_Quote</v>
      </c>
      <c r="C31" s="115" t="e">
        <f>_xll.qlRateHelperQuoteValue(A31,Trigger)</f>
        <v>#NUM!</v>
      </c>
      <c r="D31" s="107" t="e">
        <f>_xll.qlFuturesRateHelperConvexityAdjustment(A31,Trigger)</f>
        <v>#NUM!</v>
      </c>
      <c r="E31" s="62" t="b">
        <v>1</v>
      </c>
      <c r="F31" s="62">
        <v>60</v>
      </c>
      <c r="G31" s="62">
        <v>1</v>
      </c>
      <c r="H31" s="108">
        <f>_xll.qlRateHelperEarliestDate($A31,Trigger)</f>
        <v>42503</v>
      </c>
      <c r="I31" s="109">
        <f>_xll.qlRateHelperLatestDate($A31,Trigger)</f>
        <v>42597</v>
      </c>
    </row>
    <row r="32" spans="1:9" ht="11.25" customHeight="1" x14ac:dyDescent="0.25">
      <c r="A32" s="106" t="str">
        <f>Futures!I17</f>
        <v>obj_00392#0001</v>
      </c>
      <c r="B32" s="106" t="str">
        <f>SUBSTITUTE(SUBSTITUTE(_xll.qlRateHelperQuoteName(A32),"LastFixing","D"),"Libor","")</f>
        <v>AUDFUT3MM6_Quote</v>
      </c>
      <c r="C32" s="115">
        <f>_xll.qlRateHelperQuoteValue(A32,Trigger)</f>
        <v>97.784999999999997</v>
      </c>
      <c r="D32" s="107">
        <f>_xll.qlFuturesRateHelperConvexityAdjustment(A32,Trigger)</f>
        <v>0</v>
      </c>
      <c r="E32" s="62" t="b">
        <v>1</v>
      </c>
      <c r="F32" s="62">
        <v>60</v>
      </c>
      <c r="G32" s="62">
        <v>1</v>
      </c>
      <c r="H32" s="108">
        <f>_xll.qlRateHelperEarliestDate($A32,Trigger)</f>
        <v>42531</v>
      </c>
      <c r="I32" s="109">
        <f>_xll.qlRateHelperLatestDate($A32,Trigger)</f>
        <v>42625</v>
      </c>
    </row>
    <row r="33" spans="1:11" ht="11.25" customHeight="1" x14ac:dyDescent="0.25">
      <c r="A33" s="106" t="str">
        <f>Futures!I18</f>
        <v>obj_0038f#0001</v>
      </c>
      <c r="B33" s="106" t="str">
        <f>SUBSTITUTE(SUBSTITUTE(_xll.qlRateHelperQuoteName(A33),"LastFixing","D"),"Libor","")</f>
        <v>AUDFUT3MU6_Quote</v>
      </c>
      <c r="C33" s="115">
        <f>_xll.qlRateHelperQuoteValue(A33,Trigger)</f>
        <v>97.715000000000003</v>
      </c>
      <c r="D33" s="107">
        <f>_xll.qlFuturesRateHelperConvexityAdjustment(A33,Trigger)</f>
        <v>0</v>
      </c>
      <c r="E33" s="62" t="b">
        <v>1</v>
      </c>
      <c r="F33" s="62">
        <v>60</v>
      </c>
      <c r="G33" s="62">
        <v>1</v>
      </c>
      <c r="H33" s="108">
        <f>_xll.qlRateHelperEarliestDate($A33,Trigger)</f>
        <v>42622</v>
      </c>
      <c r="I33" s="109">
        <f>_xll.qlRateHelperLatestDate($A33,Trigger)</f>
        <v>42713</v>
      </c>
    </row>
    <row r="34" spans="1:11" ht="11.25" customHeight="1" x14ac:dyDescent="0.25">
      <c r="A34" s="106" t="str">
        <f>Futures!I19</f>
        <v>obj_0038e#0001</v>
      </c>
      <c r="B34" s="106" t="str">
        <f>SUBSTITUTE(SUBSTITUTE(_xll.qlRateHelperQuoteName(A34),"LastFixing","D"),"Libor","")</f>
        <v>AUDFUT3MZ6_Quote</v>
      </c>
      <c r="C34" s="115">
        <f>_xll.qlRateHelperQuoteValue(A34,Trigger)</f>
        <v>97.63</v>
      </c>
      <c r="D34" s="107">
        <f>_xll.qlFuturesRateHelperConvexityAdjustment(A34,Trigger)</f>
        <v>0</v>
      </c>
      <c r="E34" s="62" t="b">
        <v>1</v>
      </c>
      <c r="F34" s="62">
        <v>60</v>
      </c>
      <c r="G34" s="62">
        <v>1</v>
      </c>
      <c r="H34" s="108">
        <f>_xll.qlRateHelperEarliestDate($A34,Trigger)</f>
        <v>42713</v>
      </c>
      <c r="I34" s="109">
        <f>_xll.qlRateHelperLatestDate($A34,Trigger)</f>
        <v>42803</v>
      </c>
    </row>
    <row r="35" spans="1:11" ht="11.25" customHeight="1" x14ac:dyDescent="0.25">
      <c r="A35" s="106" t="str">
        <f>Futures!I20</f>
        <v>obj_003a0#0001</v>
      </c>
      <c r="B35" s="106" t="str">
        <f>SUBSTITUTE(SUBSTITUTE(_xll.qlRateHelperQuoteName(A35),"LastFixing","D"),"Libor","")</f>
        <v>AUDFUT3MH7_Quote</v>
      </c>
      <c r="C35" s="115">
        <f>_xll.qlRateHelperQuoteValue(A35,Trigger)</f>
        <v>97.545000000000002</v>
      </c>
      <c r="D35" s="107">
        <f>_xll.qlFuturesRateHelperConvexityAdjustment(A35,Trigger)</f>
        <v>0</v>
      </c>
      <c r="E35" s="62" t="b">
        <v>1</v>
      </c>
      <c r="F35" s="62">
        <v>60</v>
      </c>
      <c r="G35" s="62">
        <v>1</v>
      </c>
      <c r="H35" s="108">
        <f>_xll.qlRateHelperEarliestDate($A35,Trigger)</f>
        <v>42804</v>
      </c>
      <c r="I35" s="109">
        <f>_xll.qlRateHelperLatestDate($A35,Trigger)</f>
        <v>42899</v>
      </c>
    </row>
    <row r="36" spans="1:11" ht="11.25" customHeight="1" x14ac:dyDescent="0.25">
      <c r="A36" s="106" t="str">
        <f>Futures!I21</f>
        <v>obj_0039d#0001</v>
      </c>
      <c r="B36" s="106" t="str">
        <f>SUBSTITUTE(SUBSTITUTE(_xll.qlRateHelperQuoteName(A36),"LastFixing","D"),"Libor","")</f>
        <v>AUDFUT3MM7_Quote</v>
      </c>
      <c r="C36" s="115">
        <f>_xll.qlRateHelperQuoteValue(A36,Trigger)</f>
        <v>97.454999999999998</v>
      </c>
      <c r="D36" s="107">
        <f>_xll.qlFuturesRateHelperConvexityAdjustment(A36,Trigger)</f>
        <v>0</v>
      </c>
      <c r="E36" s="62" t="b">
        <v>1</v>
      </c>
      <c r="F36" s="62">
        <v>60</v>
      </c>
      <c r="G36" s="62">
        <v>1</v>
      </c>
      <c r="H36" s="108">
        <f>_xll.qlRateHelperEarliestDate($A36,Trigger)</f>
        <v>42895</v>
      </c>
      <c r="I36" s="109">
        <f>_xll.qlRateHelperLatestDate($A36,Trigger)</f>
        <v>42989</v>
      </c>
    </row>
    <row r="37" spans="1:11" ht="11.25" customHeight="1" x14ac:dyDescent="0.25">
      <c r="A37" s="106" t="str">
        <f>Futures!I22</f>
        <v>obj_00383#0001</v>
      </c>
      <c r="B37" s="106" t="str">
        <f>SUBSTITUTE(SUBSTITUTE(_xll.qlRateHelperQuoteName(A37),"LastFixing","D"),"Libor","")</f>
        <v>AUDFUT3MU7_Quote</v>
      </c>
      <c r="C37" s="115">
        <f>_xll.qlRateHelperQuoteValue(A37,Trigger)</f>
        <v>97.37</v>
      </c>
      <c r="D37" s="107">
        <f>_xll.qlFuturesRateHelperConvexityAdjustment(A37,Trigger)</f>
        <v>0</v>
      </c>
      <c r="E37" s="62" t="b">
        <v>1</v>
      </c>
      <c r="F37" s="62">
        <v>30</v>
      </c>
      <c r="G37" s="62">
        <v>1</v>
      </c>
      <c r="H37" s="108">
        <f>_xll.qlRateHelperEarliestDate($A37,Trigger)</f>
        <v>42986</v>
      </c>
      <c r="I37" s="109">
        <f>_xll.qlRateHelperLatestDate($A37,Trigger)</f>
        <v>43077</v>
      </c>
    </row>
    <row r="38" spans="1:11" ht="11.25" customHeight="1" x14ac:dyDescent="0.25">
      <c r="A38" s="106" t="str">
        <f>Futures!I23</f>
        <v>obj_00396#0001</v>
      </c>
      <c r="B38" s="106" t="str">
        <f>SUBSTITUTE(SUBSTITUTE(_xll.qlRateHelperQuoteName(A38),"LastFixing","D"),"Libor","")</f>
        <v>AUDFUT3MZ7_Quote</v>
      </c>
      <c r="C38" s="115">
        <f>_xll.qlRateHelperQuoteValue(A38,Trigger)</f>
        <v>97.28</v>
      </c>
      <c r="D38" s="107">
        <f>_xll.qlFuturesRateHelperConvexityAdjustment(A38,Trigger)</f>
        <v>0</v>
      </c>
      <c r="E38" s="62" t="b">
        <v>1</v>
      </c>
      <c r="F38" s="62">
        <v>30</v>
      </c>
      <c r="G38" s="62">
        <v>1</v>
      </c>
      <c r="H38" s="108">
        <f>_xll.qlRateHelperEarliestDate($A38,Trigger)</f>
        <v>43077</v>
      </c>
      <c r="I38" s="109">
        <f>_xll.qlRateHelperLatestDate($A38,Trigger)</f>
        <v>43167</v>
      </c>
    </row>
    <row r="39" spans="1:11" ht="11.25" customHeight="1" x14ac:dyDescent="0.25">
      <c r="A39" s="106" t="str">
        <f>Futures!I24</f>
        <v>obj_0037f#0001</v>
      </c>
      <c r="B39" s="106" t="str">
        <f>SUBSTITUTE(SUBSTITUTE(_xll.qlRateHelperQuoteName(A39),"LastFixing","D"),"Libor","")</f>
        <v>AUDFUT3MH8_Quote</v>
      </c>
      <c r="C39" s="115">
        <f>_xll.qlRateHelperQuoteValue(A39,Trigger)</f>
        <v>97.2</v>
      </c>
      <c r="D39" s="107">
        <f>_xll.qlFuturesRateHelperConvexityAdjustment(A39,Trigger)</f>
        <v>0</v>
      </c>
      <c r="E39" s="62" t="b">
        <v>1</v>
      </c>
      <c r="F39" s="62">
        <v>30</v>
      </c>
      <c r="G39" s="62">
        <v>1</v>
      </c>
      <c r="H39" s="108">
        <f>_xll.qlRateHelperEarliestDate($A39,Trigger)</f>
        <v>43168</v>
      </c>
      <c r="I39" s="109">
        <f>_xll.qlRateHelperLatestDate($A39,Trigger)</f>
        <v>43263</v>
      </c>
    </row>
    <row r="40" spans="1:11" ht="11.25" customHeight="1" x14ac:dyDescent="0.25">
      <c r="A40" s="106" t="str">
        <f>Futures!I25</f>
        <v>obj_0039e#0001</v>
      </c>
      <c r="B40" s="106" t="str">
        <f>SUBSTITUTE(SUBSTITUTE(_xll.qlRateHelperQuoteName(A40),"LastFixing","D"),"Libor","")</f>
        <v>AUDFUT3MM8_Quote</v>
      </c>
      <c r="C40" s="115" t="e">
        <f>_xll.qlRateHelperQuoteValue(A40,Trigger)</f>
        <v>#NUM!</v>
      </c>
      <c r="D40" s="107" t="e">
        <f>_xll.qlFuturesRateHelperConvexityAdjustment(A40,Trigger)</f>
        <v>#NUM!</v>
      </c>
      <c r="E40" s="62" t="b">
        <v>1</v>
      </c>
      <c r="F40" s="62">
        <v>30</v>
      </c>
      <c r="G40" s="62">
        <v>1</v>
      </c>
      <c r="H40" s="108">
        <f>_xll.qlRateHelperEarliestDate($A40,Trigger)</f>
        <v>43259</v>
      </c>
      <c r="I40" s="109">
        <f>_xll.qlRateHelperLatestDate($A40,Trigger)</f>
        <v>43353</v>
      </c>
    </row>
    <row r="41" spans="1:11" ht="11.25" customHeight="1" x14ac:dyDescent="0.25">
      <c r="A41" s="106" t="str">
        <f>Futures!I26</f>
        <v>obj_0039a#0001</v>
      </c>
      <c r="B41" s="106" t="str">
        <f>SUBSTITUTE(SUBSTITUTE(_xll.qlRateHelperQuoteName(A41),"LastFixing","D"),"Libor","")</f>
        <v>AUDFUT3MU8_Quote</v>
      </c>
      <c r="C41" s="115" t="e">
        <f>_xll.qlRateHelperQuoteValue(A41,Trigger)</f>
        <v>#NUM!</v>
      </c>
      <c r="D41" s="107" t="e">
        <f>_xll.qlFuturesRateHelperConvexityAdjustment(A41,Trigger)</f>
        <v>#NUM!</v>
      </c>
      <c r="E41" s="62" t="b">
        <v>1</v>
      </c>
      <c r="F41" s="62">
        <v>30</v>
      </c>
      <c r="G41" s="62">
        <v>1</v>
      </c>
      <c r="H41" s="108">
        <f>_xll.qlRateHelperEarliestDate($A41,Trigger)</f>
        <v>43357</v>
      </c>
      <c r="I41" s="109">
        <f>_xll.qlRateHelperLatestDate($A41,Trigger)</f>
        <v>43448</v>
      </c>
      <c r="J41" s="116"/>
    </row>
    <row r="42" spans="1:11" ht="11.25" customHeight="1" x14ac:dyDescent="0.25">
      <c r="A42" s="106" t="str">
        <f>Futures!I27</f>
        <v>obj_00382#0001</v>
      </c>
      <c r="B42" s="106" t="str">
        <f>SUBSTITUTE(SUBSTITUTE(_xll.qlRateHelperQuoteName(A42),"LastFixing","D"),"Libor","")</f>
        <v>AUDFUT3MZ8_Quote</v>
      </c>
      <c r="C42" s="115" t="e">
        <f>_xll.qlRateHelperQuoteValue(A42,Trigger)</f>
        <v>#NUM!</v>
      </c>
      <c r="D42" s="107" t="e">
        <f>_xll.qlFuturesRateHelperConvexityAdjustment(A42,Trigger)</f>
        <v>#NUM!</v>
      </c>
      <c r="E42" s="62" t="b">
        <v>1</v>
      </c>
      <c r="F42" s="62">
        <v>30</v>
      </c>
      <c r="G42" s="62">
        <v>1</v>
      </c>
      <c r="H42" s="108">
        <f>_xll.qlRateHelperEarliestDate($A42,Trigger)</f>
        <v>43448</v>
      </c>
      <c r="I42" s="109">
        <f>_xll.qlRateHelperLatestDate($A42,Trigger)</f>
        <v>43538</v>
      </c>
      <c r="K42" s="122"/>
    </row>
    <row r="43" spans="1:11" ht="11.25" customHeight="1" x14ac:dyDescent="0.25">
      <c r="A43" s="106" t="str">
        <f>Futures!I28</f>
        <v>obj_00389#0001</v>
      </c>
      <c r="B43" s="106" t="str">
        <f>SUBSTITUTE(SUBSTITUTE(_xll.qlRateHelperQuoteName(A43),"LastFixing","D"),"Libor","")</f>
        <v>AUDFUT3MH9_Quote</v>
      </c>
      <c r="C43" s="115" t="e">
        <f>_xll.qlRateHelperQuoteValue(A43,Trigger)</f>
        <v>#NUM!</v>
      </c>
      <c r="D43" s="107" t="e">
        <f>_xll.qlFuturesRateHelperConvexityAdjustment(A43,Trigger)</f>
        <v>#NUM!</v>
      </c>
      <c r="E43" s="62" t="b">
        <v>1</v>
      </c>
      <c r="F43" s="62">
        <v>30</v>
      </c>
      <c r="G43" s="62">
        <v>1</v>
      </c>
      <c r="H43" s="108">
        <f>_xll.qlRateHelperEarliestDate($A43,Trigger)</f>
        <v>43532</v>
      </c>
      <c r="I43" s="109">
        <f>_xll.qlRateHelperLatestDate($A43,Trigger)</f>
        <v>43627</v>
      </c>
      <c r="K43" s="122"/>
    </row>
    <row r="44" spans="1:11" ht="11.25" customHeight="1" x14ac:dyDescent="0.25">
      <c r="A44" s="106" t="str">
        <f>Futures!I29</f>
        <v>obj_003a2#0001</v>
      </c>
      <c r="B44" s="106" t="str">
        <f>SUBSTITUTE(SUBSTITUTE(_xll.qlRateHelperQuoteName(A44),"LastFixing","D"),"Libor","")</f>
        <v>AUDFUT3MM9_Quote</v>
      </c>
      <c r="C44" s="115" t="e">
        <f>_xll.qlRateHelperQuoteValue(A44,Trigger)</f>
        <v>#NUM!</v>
      </c>
      <c r="D44" s="107" t="e">
        <f>_xll.qlFuturesRateHelperConvexityAdjustment(A44,Trigger)</f>
        <v>#NUM!</v>
      </c>
      <c r="E44" s="62" t="b">
        <v>1</v>
      </c>
      <c r="F44" s="62">
        <v>30</v>
      </c>
      <c r="G44" s="62">
        <v>1</v>
      </c>
      <c r="H44" s="108">
        <f>_xll.qlRateHelperEarliestDate($A44,Trigger)</f>
        <v>43630</v>
      </c>
      <c r="I44" s="109">
        <f>_xll.qlRateHelperLatestDate($A44,Trigger)</f>
        <v>43721</v>
      </c>
      <c r="K44" s="122"/>
    </row>
    <row r="45" spans="1:11" ht="11.25" customHeight="1" x14ac:dyDescent="0.25">
      <c r="A45" s="106" t="str">
        <f>Futures!I30</f>
        <v>obj_0039c#0001</v>
      </c>
      <c r="B45" s="106" t="str">
        <f>SUBSTITUTE(SUBSTITUTE(_xll.qlRateHelperQuoteName(A45),"LastFixing","D"),"Libor","")</f>
        <v>AUDFUT3MU9_Quote</v>
      </c>
      <c r="C45" s="115" t="e">
        <f>_xll.qlRateHelperQuoteValue(A45,Trigger)</f>
        <v>#NUM!</v>
      </c>
      <c r="D45" s="107" t="e">
        <f>_xll.qlFuturesRateHelperConvexityAdjustment(A45,Trigger)</f>
        <v>#NUM!</v>
      </c>
      <c r="E45" s="62" t="b">
        <v>1</v>
      </c>
      <c r="F45" s="62">
        <v>30</v>
      </c>
      <c r="G45" s="62">
        <v>1</v>
      </c>
      <c r="H45" s="108">
        <f>_xll.qlRateHelperEarliestDate($A45,Trigger)</f>
        <v>43721</v>
      </c>
      <c r="I45" s="109">
        <f>_xll.qlRateHelperLatestDate($A45,Trigger)</f>
        <v>43812</v>
      </c>
      <c r="K45" s="122"/>
    </row>
    <row r="46" spans="1:11" ht="11.25" customHeight="1" x14ac:dyDescent="0.25">
      <c r="A46" s="106" t="str">
        <f>Futures!I31</f>
        <v>obj_0037b#0001</v>
      </c>
      <c r="B46" s="106" t="str">
        <f>SUBSTITUTE(SUBSTITUTE(_xll.qlRateHelperQuoteName(A46),"LastFixing","D"),"Libor","")</f>
        <v>AUDFUT3MZ9_Quote</v>
      </c>
      <c r="C46" s="115" t="e">
        <f>_xll.qlRateHelperQuoteValue(A46,Trigger)</f>
        <v>#NUM!</v>
      </c>
      <c r="D46" s="107" t="e">
        <f>_xll.qlFuturesRateHelperConvexityAdjustment(A46,Trigger)</f>
        <v>#NUM!</v>
      </c>
      <c r="E46" s="62" t="b">
        <v>1</v>
      </c>
      <c r="F46" s="62">
        <v>30</v>
      </c>
      <c r="G46" s="62">
        <v>1</v>
      </c>
      <c r="H46" s="108">
        <f>_xll.qlRateHelperEarliestDate($A46,Trigger)</f>
        <v>43812</v>
      </c>
      <c r="I46" s="109">
        <f>_xll.qlRateHelperLatestDate($A46,Trigger)</f>
        <v>43903</v>
      </c>
      <c r="K46" s="122"/>
    </row>
    <row r="47" spans="1:11" ht="11.25" customHeight="1" x14ac:dyDescent="0.25">
      <c r="A47" s="106" t="str">
        <f>Futures!I32</f>
        <v>obj_0038a#0001</v>
      </c>
      <c r="B47" s="106" t="str">
        <f>SUBSTITUTE(SUBSTITUTE(_xll.qlRateHelperQuoteName(A47),"LastFixing","D"),"Libor","")</f>
        <v>AUDFUT3MH0_Quote</v>
      </c>
      <c r="C47" s="115" t="e">
        <f>_xll.qlRateHelperQuoteValue(A47,Trigger)</f>
        <v>#NUM!</v>
      </c>
      <c r="D47" s="107" t="e">
        <f>_xll.qlFuturesRateHelperConvexityAdjustment(A47,Trigger)</f>
        <v>#NUM!</v>
      </c>
      <c r="E47" s="62" t="b">
        <v>1</v>
      </c>
      <c r="F47" s="62">
        <v>30</v>
      </c>
      <c r="G47" s="62">
        <v>1</v>
      </c>
      <c r="H47" s="108">
        <f>_xll.qlRateHelperEarliestDate($A47,Trigger)</f>
        <v>43903</v>
      </c>
      <c r="I47" s="109">
        <f>_xll.qlRateHelperLatestDate($A47,Trigger)</f>
        <v>43997</v>
      </c>
      <c r="K47" s="122"/>
    </row>
    <row r="48" spans="1:11" ht="11.25" customHeight="1" x14ac:dyDescent="0.25">
      <c r="A48" s="106" t="str">
        <f>Futures!I33</f>
        <v>obj_0038c#0001</v>
      </c>
      <c r="B48" s="106" t="str">
        <f>SUBSTITUTE(SUBSTITUTE(_xll.qlRateHelperQuoteName(A48),"LastFixing","D"),"Libor","")</f>
        <v>AUDFUT3MM0_Quote</v>
      </c>
      <c r="C48" s="115" t="e">
        <f>_xll.qlRateHelperQuoteValue(A48,Trigger)</f>
        <v>#NUM!</v>
      </c>
      <c r="D48" s="107" t="e">
        <f>_xll.qlFuturesRateHelperConvexityAdjustment(A48,Trigger)</f>
        <v>#NUM!</v>
      </c>
      <c r="E48" s="62" t="b">
        <v>1</v>
      </c>
      <c r="F48" s="62">
        <v>30</v>
      </c>
      <c r="G48" s="62">
        <v>1</v>
      </c>
      <c r="H48" s="108">
        <f>_xll.qlRateHelperEarliestDate($A48,Trigger)</f>
        <v>43994</v>
      </c>
      <c r="I48" s="109">
        <f>_xll.qlRateHelperLatestDate($A48,Trigger)</f>
        <v>44088</v>
      </c>
      <c r="K48" s="122"/>
    </row>
    <row r="49" spans="1:11" ht="11.25" customHeight="1" x14ac:dyDescent="0.25">
      <c r="A49" s="106" t="str">
        <f>Futures!I34</f>
        <v>obj_0037d#0001</v>
      </c>
      <c r="B49" s="106" t="str">
        <f>SUBSTITUTE(SUBSTITUTE(_xll.qlRateHelperQuoteName(A49),"LastFixing","D"),"Libor","")</f>
        <v>AUDFUT3MU0_Quote</v>
      </c>
      <c r="C49" s="115" t="e">
        <f>_xll.qlRateHelperQuoteValue(A49,Trigger)</f>
        <v>#NUM!</v>
      </c>
      <c r="D49" s="107" t="e">
        <f>_xll.qlFuturesRateHelperConvexityAdjustment(A49,Trigger)</f>
        <v>#NUM!</v>
      </c>
      <c r="E49" s="62" t="b">
        <v>1</v>
      </c>
      <c r="F49" s="62">
        <v>30</v>
      </c>
      <c r="G49" s="62">
        <v>1</v>
      </c>
      <c r="H49" s="108">
        <f>_xll.qlRateHelperEarliestDate($A49,Trigger)</f>
        <v>44085</v>
      </c>
      <c r="I49" s="109">
        <f>_xll.qlRateHelperLatestDate($A49,Trigger)</f>
        <v>44176</v>
      </c>
      <c r="K49" s="122"/>
    </row>
    <row r="50" spans="1:11" ht="11.25" customHeight="1" x14ac:dyDescent="0.25">
      <c r="A50" s="106" t="str">
        <f>Futures!I35</f>
        <v>obj_00398#0001</v>
      </c>
      <c r="B50" s="106" t="str">
        <f>SUBSTITUTE(SUBSTITUTE(_xll.qlRateHelperQuoteName(A50),"LastFixing","D"),"Libor","")</f>
        <v>AUDFUT3MZ0_Quote</v>
      </c>
      <c r="C50" s="115" t="e">
        <f>_xll.qlRateHelperQuoteValue(A50,Trigger)</f>
        <v>#NUM!</v>
      </c>
      <c r="D50" s="107" t="e">
        <f>_xll.qlFuturesRateHelperConvexityAdjustment(A50,Trigger)</f>
        <v>#NUM!</v>
      </c>
      <c r="E50" s="62" t="b">
        <v>1</v>
      </c>
      <c r="F50" s="62">
        <v>30</v>
      </c>
      <c r="G50" s="62">
        <v>1</v>
      </c>
      <c r="H50" s="108">
        <f>_xll.qlRateHelperEarliestDate($A50,Trigger)</f>
        <v>44176</v>
      </c>
      <c r="I50" s="109">
        <f>_xll.qlRateHelperLatestDate($A50,Trigger)</f>
        <v>44266</v>
      </c>
      <c r="K50" s="122"/>
    </row>
    <row r="51" spans="1:11" ht="11.25" customHeight="1" x14ac:dyDescent="0.25">
      <c r="A51" s="106" t="str">
        <f>Futures!I36</f>
        <v>obj_0037c#0001</v>
      </c>
      <c r="B51" s="106" t="str">
        <f>SUBSTITUTE(SUBSTITUTE(_xll.qlRateHelperQuoteName(A51),"LastFixing","D"),"Libor","")</f>
        <v>AUDFUT3MH1_Quote</v>
      </c>
      <c r="C51" s="115" t="e">
        <f>_xll.qlRateHelperQuoteValue(A51,Trigger)</f>
        <v>#NUM!</v>
      </c>
      <c r="D51" s="107" t="e">
        <f>_xll.qlFuturesRateHelperConvexityAdjustment(A51,Trigger)</f>
        <v>#NUM!</v>
      </c>
      <c r="E51" s="62" t="b">
        <v>1</v>
      </c>
      <c r="F51" s="62">
        <v>30</v>
      </c>
      <c r="G51" s="62">
        <v>1</v>
      </c>
      <c r="H51" s="108">
        <f>_xll.qlRateHelperEarliestDate($A51,Trigger)</f>
        <v>44267</v>
      </c>
      <c r="I51" s="109">
        <f>_xll.qlRateHelperLatestDate($A51,Trigger)</f>
        <v>44362</v>
      </c>
      <c r="K51" s="122"/>
    </row>
    <row r="52" spans="1:11" ht="11.25" customHeight="1" x14ac:dyDescent="0.25">
      <c r="A52" s="106" t="str">
        <f>Futures!I37</f>
        <v>obj_003a4#0001</v>
      </c>
      <c r="B52" s="106" t="str">
        <f>SUBSTITUTE(SUBSTITUTE(_xll.qlRateHelperQuoteName(A52),"LastFixing","D"),"Libor","")</f>
        <v>AUDFUT3MM1_Quote</v>
      </c>
      <c r="C52" s="115" t="e">
        <f>_xll.qlRateHelperQuoteValue(A52,Trigger)</f>
        <v>#NUM!</v>
      </c>
      <c r="D52" s="107" t="e">
        <f>_xll.qlFuturesRateHelperConvexityAdjustment(A52,Trigger)</f>
        <v>#NUM!</v>
      </c>
      <c r="E52" s="62" t="b">
        <v>1</v>
      </c>
      <c r="F52" s="62">
        <v>30</v>
      </c>
      <c r="G52" s="62">
        <v>1</v>
      </c>
      <c r="H52" s="108">
        <f>_xll.qlRateHelperEarliestDate($A52,Trigger)</f>
        <v>44358</v>
      </c>
      <c r="I52" s="109">
        <f>_xll.qlRateHelperLatestDate($A52,Trigger)</f>
        <v>44452</v>
      </c>
      <c r="K52" s="122"/>
    </row>
    <row r="53" spans="1:11" ht="11.25" customHeight="1" x14ac:dyDescent="0.25">
      <c r="A53" s="106" t="str">
        <f>Futures!I38</f>
        <v>obj_00391#0001</v>
      </c>
      <c r="B53" s="106" t="str">
        <f>SUBSTITUTE(SUBSTITUTE(_xll.qlRateHelperQuoteName(A53),"LastFixing","D"),"Libor","")</f>
        <v>AUDFUT3MU1_Quote</v>
      </c>
      <c r="C53" s="115" t="e">
        <f>_xll.qlRateHelperQuoteValue(A53,Trigger)</f>
        <v>#NUM!</v>
      </c>
      <c r="D53" s="107" t="e">
        <f>_xll.qlFuturesRateHelperConvexityAdjustment(A53,Trigger)</f>
        <v>#NUM!</v>
      </c>
      <c r="E53" s="62" t="b">
        <v>1</v>
      </c>
      <c r="F53" s="62">
        <v>30</v>
      </c>
      <c r="G53" s="62">
        <v>1</v>
      </c>
      <c r="H53" s="108">
        <f>_xll.qlRateHelperEarliestDate($A53,Trigger)</f>
        <v>44449</v>
      </c>
      <c r="I53" s="109">
        <f>_xll.qlRateHelperLatestDate($A53,Trigger)</f>
        <v>44540</v>
      </c>
      <c r="K53" s="122"/>
    </row>
    <row r="54" spans="1:11" ht="11.25" customHeight="1" x14ac:dyDescent="0.25">
      <c r="A54" s="106" t="str">
        <f>Futures!I39</f>
        <v>obj_0038b#0001</v>
      </c>
      <c r="B54" s="106" t="str">
        <f>SUBSTITUTE(SUBSTITUTE(_xll.qlRateHelperQuoteName(A54),"LastFixing","D"),"Libor","")</f>
        <v>AUDFUT3MZ1_Quote</v>
      </c>
      <c r="C54" s="115" t="e">
        <f>_xll.qlRateHelperQuoteValue(A54,Trigger)</f>
        <v>#NUM!</v>
      </c>
      <c r="D54" s="107" t="e">
        <f>_xll.qlFuturesRateHelperConvexityAdjustment(A54,Trigger)</f>
        <v>#NUM!</v>
      </c>
      <c r="E54" s="62" t="b">
        <v>1</v>
      </c>
      <c r="F54" s="62">
        <v>30</v>
      </c>
      <c r="G54" s="62">
        <v>1</v>
      </c>
      <c r="H54" s="108">
        <f>_xll.qlRateHelperEarliestDate($A54,Trigger)</f>
        <v>44540</v>
      </c>
      <c r="I54" s="109">
        <f>_xll.qlRateHelperLatestDate($A54,Trigger)</f>
        <v>44630</v>
      </c>
      <c r="K54" s="122"/>
    </row>
    <row r="55" spans="1:11" ht="11.25" customHeight="1" x14ac:dyDescent="0.25">
      <c r="A55" s="106" t="str">
        <f>Futures!I40</f>
        <v>obj_00387#0001</v>
      </c>
      <c r="B55" s="106" t="str">
        <f>SUBSTITUTE(SUBSTITUTE(_xll.qlRateHelperQuoteName(A55),"LastFixing","D"),"Libor","")</f>
        <v>AUDFUT3MH2_Quote</v>
      </c>
      <c r="C55" s="115" t="e">
        <f>_xll.qlRateHelperQuoteValue(A55,Trigger)</f>
        <v>#NUM!</v>
      </c>
      <c r="D55" s="107" t="e">
        <f>_xll.qlFuturesRateHelperConvexityAdjustment(A55,Trigger)</f>
        <v>#NUM!</v>
      </c>
      <c r="E55" s="62" t="b">
        <v>1</v>
      </c>
      <c r="F55" s="62">
        <v>30</v>
      </c>
      <c r="G55" s="62">
        <v>1</v>
      </c>
      <c r="H55" s="108">
        <f>_xll.qlRateHelperEarliestDate($A55,Trigger)</f>
        <v>44631</v>
      </c>
      <c r="I55" s="109">
        <f>_xll.qlRateHelperLatestDate($A55,Trigger)</f>
        <v>44726</v>
      </c>
      <c r="K55" s="122"/>
    </row>
    <row r="56" spans="1:11" ht="11.25" customHeight="1" x14ac:dyDescent="0.25">
      <c r="A56" s="106" t="str">
        <f>Futures!I41</f>
        <v>obj_0039b#0001</v>
      </c>
      <c r="B56" s="106" t="str">
        <f>SUBSTITUTE(SUBSTITUTE(_xll.qlRateHelperQuoteName(A56),"LastFixing","D"),"Libor","")</f>
        <v>AUDFUT3MM2_Quote</v>
      </c>
      <c r="C56" s="115" t="e">
        <f>_xll.qlRateHelperQuoteValue(A56,Trigger)</f>
        <v>#NUM!</v>
      </c>
      <c r="D56" s="107" t="e">
        <f>_xll.qlFuturesRateHelperConvexityAdjustment(A56,Trigger)</f>
        <v>#NUM!</v>
      </c>
      <c r="E56" s="62" t="b">
        <v>1</v>
      </c>
      <c r="F56" s="62">
        <v>30</v>
      </c>
      <c r="G56" s="62">
        <v>1</v>
      </c>
      <c r="H56" s="108">
        <f>_xll.qlRateHelperEarliestDate($A56,Trigger)</f>
        <v>44722</v>
      </c>
      <c r="I56" s="109">
        <f>_xll.qlRateHelperLatestDate($A56,Trigger)</f>
        <v>44816</v>
      </c>
      <c r="K56" s="122"/>
    </row>
    <row r="57" spans="1:11" ht="11.25" customHeight="1" x14ac:dyDescent="0.25">
      <c r="A57" s="106" t="str">
        <f>Futures!I42</f>
        <v>obj_00395#0001</v>
      </c>
      <c r="B57" s="106" t="str">
        <f>SUBSTITUTE(SUBSTITUTE(_xll.qlRateHelperQuoteName(A57),"LastFixing","D"),"Libor","")</f>
        <v>AUDFUT3MU2_Quote</v>
      </c>
      <c r="C57" s="115" t="e">
        <f>_xll.qlRateHelperQuoteValue(A57,Trigger)</f>
        <v>#NUM!</v>
      </c>
      <c r="D57" s="107" t="e">
        <f>_xll.qlFuturesRateHelperConvexityAdjustment(A57,Trigger)</f>
        <v>#NUM!</v>
      </c>
      <c r="E57" s="62" t="b">
        <v>1</v>
      </c>
      <c r="F57" s="62">
        <v>30</v>
      </c>
      <c r="G57" s="62">
        <v>1</v>
      </c>
      <c r="H57" s="108">
        <f>_xll.qlRateHelperEarliestDate($A57,Trigger)</f>
        <v>44813</v>
      </c>
      <c r="I57" s="109">
        <f>_xll.qlRateHelperLatestDate($A57,Trigger)</f>
        <v>44904</v>
      </c>
      <c r="K57" s="122"/>
    </row>
    <row r="58" spans="1:11" ht="11.25" customHeight="1" x14ac:dyDescent="0.25">
      <c r="A58" s="106" t="str">
        <f>Futures!I43</f>
        <v>obj_003a1#0001</v>
      </c>
      <c r="B58" s="106" t="str">
        <f>SUBSTITUTE(SUBSTITUTE(_xll.qlRateHelperQuoteName(A58),"LastFixing","D"),"Libor","")</f>
        <v>AUDFUT3MZ2_Quote</v>
      </c>
      <c r="C58" s="115" t="e">
        <f>_xll.qlRateHelperQuoteValue(A58,Trigger)</f>
        <v>#NUM!</v>
      </c>
      <c r="D58" s="107" t="e">
        <f>_xll.qlFuturesRateHelperConvexityAdjustment(A58,Trigger)</f>
        <v>#NUM!</v>
      </c>
      <c r="E58" s="62" t="b">
        <v>1</v>
      </c>
      <c r="F58" s="62">
        <v>30</v>
      </c>
      <c r="G58" s="62">
        <v>1</v>
      </c>
      <c r="H58" s="108">
        <f>_xll.qlRateHelperEarliestDate($A58,Trigger)</f>
        <v>44904</v>
      </c>
      <c r="I58" s="109">
        <f>_xll.qlRateHelperLatestDate($A58,Trigger)</f>
        <v>44994</v>
      </c>
      <c r="K58" s="122"/>
    </row>
    <row r="59" spans="1:11" ht="11.25" customHeight="1" x14ac:dyDescent="0.25">
      <c r="A59" s="106" t="str">
        <f>Futures!I44</f>
        <v>obj_00381#0001</v>
      </c>
      <c r="B59" s="106" t="str">
        <f>SUBSTITUTE(SUBSTITUTE(_xll.qlRateHelperQuoteName(A59),"LastFixing","D"),"Libor","")</f>
        <v>AUDFUT3MH3_Quote</v>
      </c>
      <c r="C59" s="115" t="e">
        <f>_xll.qlRateHelperQuoteValue(A59,Trigger)</f>
        <v>#NUM!</v>
      </c>
      <c r="D59" s="107" t="e">
        <f>_xll.qlFuturesRateHelperConvexityAdjustment(A59,Trigger)</f>
        <v>#NUM!</v>
      </c>
      <c r="E59" s="62" t="b">
        <v>1</v>
      </c>
      <c r="F59" s="62">
        <v>30</v>
      </c>
      <c r="G59" s="62">
        <v>1</v>
      </c>
      <c r="H59" s="108">
        <f>_xll.qlRateHelperEarliestDate($A59,Trigger)</f>
        <v>44995</v>
      </c>
      <c r="I59" s="109">
        <f>_xll.qlRateHelperLatestDate($A59,Trigger)</f>
        <v>45090</v>
      </c>
      <c r="K59" s="122"/>
    </row>
    <row r="60" spans="1:11" ht="11.25" customHeight="1" x14ac:dyDescent="0.25">
      <c r="A60" s="106" t="str">
        <f>Futures!I45</f>
        <v>obj_00384#0001</v>
      </c>
      <c r="B60" s="106" t="str">
        <f>SUBSTITUTE(SUBSTITUTE(_xll.qlRateHelperQuoteName(A60),"LastFixing","D"),"Libor","")</f>
        <v>AUDFUT3MM3_Quote</v>
      </c>
      <c r="C60" s="115" t="e">
        <f>_xll.qlRateHelperQuoteValue(A60,Trigger)</f>
        <v>#NUM!</v>
      </c>
      <c r="D60" s="107" t="e">
        <f>_xll.qlFuturesRateHelperConvexityAdjustment(A60,Trigger)</f>
        <v>#NUM!</v>
      </c>
      <c r="E60" s="62" t="b">
        <v>1</v>
      </c>
      <c r="F60" s="62">
        <v>30</v>
      </c>
      <c r="G60" s="62">
        <v>1</v>
      </c>
      <c r="H60" s="108">
        <f>_xll.qlRateHelperEarliestDate($A60,Trigger)</f>
        <v>45086</v>
      </c>
      <c r="I60" s="109">
        <f>_xll.qlRateHelperLatestDate($A60,Trigger)</f>
        <v>45180</v>
      </c>
      <c r="K60" s="122"/>
    </row>
    <row r="61" spans="1:11" ht="11.25" customHeight="1" x14ac:dyDescent="0.25">
      <c r="A61" s="110" t="str">
        <f>Futures!I46</f>
        <v>obj_00399#0001</v>
      </c>
      <c r="B61" s="110" t="str">
        <f>SUBSTITUTE(SUBSTITUTE(_xll.qlRateHelperQuoteName(A61),"LastFixing","D"),"Libor","")</f>
        <v>AUDFUT3MU3_Quote</v>
      </c>
      <c r="C61" s="115" t="e">
        <f>_xll.qlRateHelperQuoteValue(A61,Trigger)</f>
        <v>#NUM!</v>
      </c>
      <c r="D61" s="107" t="e">
        <f>_xll.qlFuturesRateHelperConvexityAdjustment(A61,Trigger)</f>
        <v>#NUM!</v>
      </c>
      <c r="E61" s="62" t="b">
        <v>1</v>
      </c>
      <c r="F61" s="62">
        <v>30</v>
      </c>
      <c r="G61" s="62">
        <v>1</v>
      </c>
      <c r="H61" s="108">
        <f>_xll.qlRateHelperEarliestDate($A61,Trigger)</f>
        <v>45177</v>
      </c>
      <c r="I61" s="109">
        <f>_xll.qlRateHelperLatestDate($A61,Trigger)</f>
        <v>45268</v>
      </c>
      <c r="K61" s="122"/>
    </row>
    <row r="62" spans="1:11" ht="11.25" customHeight="1" x14ac:dyDescent="0.25">
      <c r="A62" s="106" t="str">
        <f>Swaps!L6</f>
        <v>obj_003a5#0015</v>
      </c>
      <c r="B62" s="106" t="str">
        <f>SUBSTITUTE(SUBSTITUTE(_xll.qlRateHelperQuoteName(A62),"LastFixing","D"),"Libor","")</f>
        <v>AUDQM3AB1Y_Quote</v>
      </c>
      <c r="C62" s="118">
        <f>_xll.qlRateHelperQuoteValue($A62,Trigger)</f>
        <v>2.1150000000000002E-2</v>
      </c>
      <c r="D62" s="118">
        <f>_xll.qlSwapRateHelperSpread($A62,Trigger)</f>
        <v>0</v>
      </c>
      <c r="E62" s="119" t="b">
        <v>0</v>
      </c>
      <c r="F62" s="119">
        <v>50</v>
      </c>
      <c r="G62" s="119">
        <v>1</v>
      </c>
      <c r="H62" s="120">
        <f>_xll.qlRateHelperEarliestDate($A62,Trigger)</f>
        <v>42136</v>
      </c>
      <c r="I62" s="121">
        <f>_xll.qlRateHelperLatestDate($A62,Trigger)</f>
        <v>42502</v>
      </c>
      <c r="K62" s="122"/>
    </row>
    <row r="63" spans="1:11" ht="11.25" customHeight="1" x14ac:dyDescent="0.25">
      <c r="A63" s="106" t="str">
        <f>Swaps!L7</f>
        <v>obj_003a6#0000</v>
      </c>
      <c r="B63" s="106" t="str">
        <f>SUBSTITUTE(SUBSTITUTE(_xll.qlRateHelperQuoteName(A63),"LastFixing","D"),"Libor","")</f>
        <v>AUDQM3AB15M_Quote</v>
      </c>
      <c r="C63" s="107" t="e">
        <f>_xll.qlRateHelperQuoteValue($A63,Trigger)</f>
        <v>#NUM!</v>
      </c>
      <c r="D63" s="107">
        <f>_xll.qlSwapRateHelperSpread($A63,Trigger)</f>
        <v>0</v>
      </c>
      <c r="E63" s="62" t="b">
        <v>0</v>
      </c>
      <c r="F63" s="62">
        <v>50</v>
      </c>
      <c r="G63" s="62">
        <v>1</v>
      </c>
      <c r="H63" s="108">
        <f>_xll.qlRateHelperEarliestDate($A63,Trigger)</f>
        <v>42136</v>
      </c>
      <c r="I63" s="109">
        <f>_xll.qlRateHelperLatestDate($A63,Trigger)</f>
        <v>42594</v>
      </c>
      <c r="K63" s="122"/>
    </row>
    <row r="64" spans="1:11" ht="11.25" customHeight="1" x14ac:dyDescent="0.25">
      <c r="A64" s="106" t="str">
        <f>Swaps!L8</f>
        <v>obj_003a7#0000</v>
      </c>
      <c r="B64" s="106" t="str">
        <f>SUBSTITUTE(SUBSTITUTE(_xll.qlRateHelperQuoteName(A64),"LastFixing","D"),"Libor","")</f>
        <v>AUDQM3AB18M_Quote</v>
      </c>
      <c r="C64" s="107" t="e">
        <f>_xll.qlRateHelperQuoteValue($A64,Trigger)</f>
        <v>#NUM!</v>
      </c>
      <c r="D64" s="107">
        <f>_xll.qlSwapRateHelperSpread($A64,Trigger)</f>
        <v>0</v>
      </c>
      <c r="E64" s="62" t="b">
        <v>0</v>
      </c>
      <c r="F64" s="62">
        <v>50</v>
      </c>
      <c r="G64" s="62">
        <v>1</v>
      </c>
      <c r="H64" s="108">
        <f>_xll.qlRateHelperEarliestDate($A64,Trigger)</f>
        <v>42136</v>
      </c>
      <c r="I64" s="109">
        <f>_xll.qlRateHelperLatestDate($A64,Trigger)</f>
        <v>42688</v>
      </c>
      <c r="K64" s="122"/>
    </row>
    <row r="65" spans="1:11" ht="11.25" customHeight="1" x14ac:dyDescent="0.25">
      <c r="A65" s="106" t="str">
        <f>Swaps!L9</f>
        <v>obj_003a8#0000</v>
      </c>
      <c r="B65" s="106" t="str">
        <f>SUBSTITUTE(SUBSTITUTE(_xll.qlRateHelperQuoteName(A65),"LastFixing","D"),"Libor","")</f>
        <v>AUDQM3AB21M_Quote</v>
      </c>
      <c r="C65" s="107" t="e">
        <f>_xll.qlRateHelperQuoteValue($A65,Trigger)</f>
        <v>#NUM!</v>
      </c>
      <c r="D65" s="107">
        <f>_xll.qlSwapRateHelperSpread($A65,Trigger)</f>
        <v>0</v>
      </c>
      <c r="E65" s="62" t="b">
        <v>0</v>
      </c>
      <c r="F65" s="62">
        <v>50</v>
      </c>
      <c r="G65" s="62">
        <v>1</v>
      </c>
      <c r="H65" s="108">
        <f>_xll.qlRateHelperEarliestDate($A65,Trigger)</f>
        <v>42136</v>
      </c>
      <c r="I65" s="109">
        <f>_xll.qlRateHelperLatestDate($A65,Trigger)</f>
        <v>42779</v>
      </c>
      <c r="K65" s="122"/>
    </row>
    <row r="66" spans="1:11" ht="11.25" customHeight="1" x14ac:dyDescent="0.25">
      <c r="A66" s="106" t="str">
        <f>Swaps!L10</f>
        <v>obj_003aa#0000</v>
      </c>
      <c r="B66" s="106" t="str">
        <f>SUBSTITUTE(SUBSTITUTE(_xll.qlRateHelperQuoteName(A66),"LastFixing","D"),"Libor","")</f>
        <v>AUDQM3AB2Y_Quote</v>
      </c>
      <c r="C66" s="107">
        <f>_xll.qlRateHelperQuoteValue($A66,Trigger)</f>
        <v>2.205E-2</v>
      </c>
      <c r="D66" s="107">
        <f>_xll.qlSwapRateHelperSpread($A66,Trigger)</f>
        <v>0</v>
      </c>
      <c r="E66" s="62" t="b">
        <v>1</v>
      </c>
      <c r="F66" s="62">
        <v>50</v>
      </c>
      <c r="G66" s="62">
        <v>1</v>
      </c>
      <c r="H66" s="108">
        <f>_xll.qlRateHelperEarliestDate($A66,Trigger)</f>
        <v>42136</v>
      </c>
      <c r="I66" s="109">
        <f>_xll.qlRateHelperLatestDate($A66,Trigger)</f>
        <v>42867</v>
      </c>
      <c r="K66" s="122"/>
    </row>
    <row r="67" spans="1:11" ht="11.25" customHeight="1" x14ac:dyDescent="0.25">
      <c r="A67" s="106" t="str">
        <f>Swaps!L11</f>
        <v>obj_003a9#0000</v>
      </c>
      <c r="B67" s="106" t="str">
        <f>SUBSTITUTE(SUBSTITUTE(_xll.qlRateHelperQuoteName(A67),"LastFixing","D"),"Libor","")</f>
        <v>AUDQM3AB3Y_Quote</v>
      </c>
      <c r="C67" s="107">
        <f>_xll.qlRateHelperQuoteValue($A67,Trigger)</f>
        <v>2.3300000000000001E-2</v>
      </c>
      <c r="D67" s="107">
        <f>_xll.qlSwapRateHelperSpread($A67,Trigger)</f>
        <v>0</v>
      </c>
      <c r="E67" s="62" t="b">
        <v>1</v>
      </c>
      <c r="F67" s="62">
        <v>50</v>
      </c>
      <c r="G67" s="62">
        <v>1</v>
      </c>
      <c r="H67" s="108">
        <f>_xll.qlRateHelperEarliestDate($A67,Trigger)</f>
        <v>42136</v>
      </c>
      <c r="I67" s="109">
        <f>_xll.qlRateHelperLatestDate($A67,Trigger)</f>
        <v>43234</v>
      </c>
      <c r="K67" s="122"/>
    </row>
    <row r="68" spans="1:11" ht="11.25" customHeight="1" x14ac:dyDescent="0.25">
      <c r="A68" s="117" t="str">
        <f>Swaps!L12</f>
        <v>obj_003ab#0013</v>
      </c>
      <c r="B68" s="117" t="str">
        <f>SUBSTITUTE(SUBSTITUTE(_xll.qlRateHelperQuoteName(A68),"LastFixing","D"),"Libor","")</f>
        <v>AUDSM6AB4Y_Quote</v>
      </c>
      <c r="C68" s="118">
        <f>_xll.qlRateHelperQuoteValue($A68,Trigger)</f>
        <v>2.5675E-2</v>
      </c>
      <c r="D68" s="118">
        <f>_xll.qlSwapRateHelperSpread($A68,Trigger)</f>
        <v>0</v>
      </c>
      <c r="E68" s="119" t="b">
        <v>1</v>
      </c>
      <c r="F68" s="119">
        <v>50</v>
      </c>
      <c r="G68" s="119">
        <v>1</v>
      </c>
      <c r="H68" s="120">
        <f>_xll.qlRateHelperEarliestDate($A68,Trigger)</f>
        <v>42136</v>
      </c>
      <c r="I68" s="121">
        <f>_xll.qlRateHelperLatestDate($A68,Trigger)</f>
        <v>43598</v>
      </c>
      <c r="K68" s="122"/>
    </row>
    <row r="69" spans="1:11" ht="11.25" customHeight="1" x14ac:dyDescent="0.25">
      <c r="A69" s="106" t="str">
        <f>Swaps!L13</f>
        <v>obj_003ac#0000</v>
      </c>
      <c r="B69" s="106" t="str">
        <f>SUBSTITUTE(SUBSTITUTE(_xll.qlRateHelperQuoteName(A69),"LastFixing","D"),"Libor","")</f>
        <v>AUDSM6AB5Y_Quote</v>
      </c>
      <c r="C69" s="107">
        <f>_xll.qlRateHelperQuoteValue($A69,Trigger)</f>
        <v>2.6974999999999999E-2</v>
      </c>
      <c r="D69" s="107">
        <f>_xll.qlSwapRateHelperSpread($A69,Trigger)</f>
        <v>0</v>
      </c>
      <c r="E69" s="62" t="b">
        <v>1</v>
      </c>
      <c r="F69" s="62">
        <v>50</v>
      </c>
      <c r="G69" s="62">
        <v>1</v>
      </c>
      <c r="H69" s="108">
        <f>_xll.qlRateHelperEarliestDate($A69,Trigger)</f>
        <v>42136</v>
      </c>
      <c r="I69" s="109">
        <f>_xll.qlRateHelperLatestDate($A69,Trigger)</f>
        <v>43963</v>
      </c>
      <c r="K69" s="122"/>
    </row>
    <row r="70" spans="1:11" ht="11.25" customHeight="1" x14ac:dyDescent="0.25">
      <c r="A70" s="106" t="str">
        <f>Swaps!L14</f>
        <v>obj_003b3#0000</v>
      </c>
      <c r="B70" s="106" t="str">
        <f>SUBSTITUTE(SUBSTITUTE(_xll.qlRateHelperQuoteName(A70),"LastFixing","D"),"Libor","")</f>
        <v>AUDSM6AB6Y_Quote</v>
      </c>
      <c r="C70" s="107">
        <f>_xll.qlRateHelperQuoteValue($A70,Trigger)</f>
        <v>2.8150000000000005E-2</v>
      </c>
      <c r="D70" s="107">
        <f>_xll.qlSwapRateHelperSpread($A70,Trigger)</f>
        <v>0</v>
      </c>
      <c r="E70" s="62" t="b">
        <v>0</v>
      </c>
      <c r="F70" s="62">
        <v>50</v>
      </c>
      <c r="G70" s="62">
        <v>1</v>
      </c>
      <c r="H70" s="108">
        <f>_xll.qlRateHelperEarliestDate($A70,Trigger)</f>
        <v>42136</v>
      </c>
      <c r="I70" s="109">
        <f>_xll.qlRateHelperLatestDate($A70,Trigger)</f>
        <v>44328</v>
      </c>
      <c r="K70" s="122"/>
    </row>
    <row r="71" spans="1:11" ht="11.25" customHeight="1" x14ac:dyDescent="0.25">
      <c r="A71" s="106" t="str">
        <f>Swaps!L15</f>
        <v>obj_003b9#0000</v>
      </c>
      <c r="B71" s="106" t="str">
        <f>SUBSTITUTE(SUBSTITUTE(_xll.qlRateHelperQuoteName(A71),"LastFixing","D"),"Libor","")</f>
        <v>AUDSM6AB7Y_Quote</v>
      </c>
      <c r="C71" s="107">
        <f>_xll.qlRateHelperQuoteValue($A71,Trigger)</f>
        <v>2.92E-2</v>
      </c>
      <c r="D71" s="107">
        <f>_xll.qlSwapRateHelperSpread($A71,Trigger)</f>
        <v>0</v>
      </c>
      <c r="E71" s="62" t="b">
        <v>1</v>
      </c>
      <c r="F71" s="62">
        <v>50</v>
      </c>
      <c r="G71" s="62">
        <v>1</v>
      </c>
      <c r="H71" s="108">
        <f>_xll.qlRateHelperEarliestDate($A71,Trigger)</f>
        <v>42136</v>
      </c>
      <c r="I71" s="109">
        <f>_xll.qlRateHelperLatestDate($A71,Trigger)</f>
        <v>44693</v>
      </c>
      <c r="K71" s="122"/>
    </row>
    <row r="72" spans="1:11" ht="11.25" customHeight="1" x14ac:dyDescent="0.25">
      <c r="A72" s="106" t="str">
        <f>Swaps!L16</f>
        <v>obj_003bb#0000</v>
      </c>
      <c r="B72" s="106" t="str">
        <f>SUBSTITUTE(SUBSTITUTE(_xll.qlRateHelperQuoteName(A72),"LastFixing","D"),"Libor","")</f>
        <v>AUDSM6AB8Y_Quote</v>
      </c>
      <c r="C72" s="107">
        <f>_xll.qlRateHelperQuoteValue($A72,Trigger)</f>
        <v>3.0099999999999998E-2</v>
      </c>
      <c r="D72" s="107">
        <f>_xll.qlSwapRateHelperSpread($A72,Trigger)</f>
        <v>0</v>
      </c>
      <c r="E72" s="62" t="b">
        <v>0</v>
      </c>
      <c r="F72" s="62">
        <v>50</v>
      </c>
      <c r="G72" s="62">
        <v>1</v>
      </c>
      <c r="H72" s="108">
        <f>_xll.qlRateHelperEarliestDate($A72,Trigger)</f>
        <v>42136</v>
      </c>
      <c r="I72" s="109">
        <f>_xll.qlRateHelperLatestDate($A72,Trigger)</f>
        <v>45058</v>
      </c>
      <c r="K72" s="122"/>
    </row>
    <row r="73" spans="1:11" ht="11.25" customHeight="1" x14ac:dyDescent="0.25">
      <c r="A73" s="106" t="str">
        <f>Swaps!L17</f>
        <v>obj_003bd#0000</v>
      </c>
      <c r="B73" s="106" t="str">
        <f>SUBSTITUTE(SUBSTITUTE(_xll.qlRateHelperQuoteName(A73),"LastFixing","D"),"Libor","")</f>
        <v>AUDSM6AB9Y_Quote</v>
      </c>
      <c r="C73" s="107">
        <f>_xll.qlRateHelperQuoteValue($A73,Trigger)</f>
        <v>3.0849999999999999E-2</v>
      </c>
      <c r="D73" s="107">
        <f>_xll.qlSwapRateHelperSpread($A73,Trigger)</f>
        <v>0</v>
      </c>
      <c r="E73" s="62" t="b">
        <v>0</v>
      </c>
      <c r="F73" s="62">
        <v>50</v>
      </c>
      <c r="G73" s="62">
        <v>1</v>
      </c>
      <c r="H73" s="108">
        <f>_xll.qlRateHelperEarliestDate($A73,Trigger)</f>
        <v>42136</v>
      </c>
      <c r="I73" s="109">
        <f>_xll.qlRateHelperLatestDate($A73,Trigger)</f>
        <v>45425</v>
      </c>
      <c r="K73" s="122"/>
    </row>
    <row r="74" spans="1:11" ht="11.25" customHeight="1" x14ac:dyDescent="0.25">
      <c r="A74" s="106" t="str">
        <f>Swaps!L18</f>
        <v>obj_003c0#0000</v>
      </c>
      <c r="B74" s="106" t="str">
        <f>SUBSTITUTE(SUBSTITUTE(_xll.qlRateHelperQuoteName(A74),"LastFixing","D"),"Libor","")</f>
        <v>AUDSM6AB10Y_Quote</v>
      </c>
      <c r="C74" s="107">
        <f>_xll.qlRateHelperQuoteValue($A74,Trigger)</f>
        <v>3.1574999999999999E-2</v>
      </c>
      <c r="D74" s="107">
        <f>_xll.qlSwapRateHelperSpread($A74,Trigger)</f>
        <v>0</v>
      </c>
      <c r="E74" s="62" t="b">
        <v>1</v>
      </c>
      <c r="F74" s="62">
        <v>50</v>
      </c>
      <c r="G74" s="62">
        <v>1</v>
      </c>
      <c r="H74" s="108">
        <f>_xll.qlRateHelperEarliestDate($A74,Trigger)</f>
        <v>42136</v>
      </c>
      <c r="I74" s="109">
        <f>_xll.qlRateHelperLatestDate($A74,Trigger)</f>
        <v>45789</v>
      </c>
      <c r="K74" s="122"/>
    </row>
    <row r="75" spans="1:11" ht="11.25" customHeight="1" x14ac:dyDescent="0.25">
      <c r="A75" s="106" t="str">
        <f>Swaps!L19</f>
        <v>obj_003c3#0000</v>
      </c>
      <c r="B75" s="106" t="str">
        <f>SUBSTITUTE(SUBSTITUTE(_xll.qlRateHelperQuoteName(A75),"LastFixing","D"),"Libor","")</f>
        <v>AUDSM6AB11Y_Quote</v>
      </c>
      <c r="C75" s="107" t="e">
        <f>_xll.qlRateHelperQuoteValue($A75,Trigger)</f>
        <v>#NUM!</v>
      </c>
      <c r="D75" s="107">
        <f>_xll.qlSwapRateHelperSpread($A75,Trigger)</f>
        <v>0</v>
      </c>
      <c r="E75" s="62" t="b">
        <v>0</v>
      </c>
      <c r="F75" s="62">
        <v>50</v>
      </c>
      <c r="G75" s="62">
        <v>1</v>
      </c>
      <c r="H75" s="108">
        <f>_xll.qlRateHelperEarliestDate($A75,Trigger)</f>
        <v>42136</v>
      </c>
      <c r="I75" s="109">
        <f>_xll.qlRateHelperLatestDate($A75,Trigger)</f>
        <v>46154</v>
      </c>
      <c r="K75" s="122"/>
    </row>
    <row r="76" spans="1:11" ht="11.25" customHeight="1" x14ac:dyDescent="0.25">
      <c r="A76" s="106" t="str">
        <f>Swaps!L20</f>
        <v>obj_003c6#0000</v>
      </c>
      <c r="B76" s="106" t="str">
        <f>SUBSTITUTE(SUBSTITUTE(_xll.qlRateHelperQuoteName(A76),"LastFixing","D"),"Libor","")</f>
        <v>AUDSM6AB12Y_Quote</v>
      </c>
      <c r="C76" s="107">
        <f>_xll.qlRateHelperQuoteValue($A76,Trigger)</f>
        <v>3.2850000000000004E-2</v>
      </c>
      <c r="D76" s="107">
        <f>_xll.qlSwapRateHelperSpread($A76,Trigger)</f>
        <v>0</v>
      </c>
      <c r="E76" s="62" t="b">
        <v>1</v>
      </c>
      <c r="F76" s="62">
        <v>50</v>
      </c>
      <c r="G76" s="62">
        <v>1</v>
      </c>
      <c r="H76" s="108">
        <f>_xll.qlRateHelperEarliestDate($A76,Trigger)</f>
        <v>42136</v>
      </c>
      <c r="I76" s="109">
        <f>_xll.qlRateHelperLatestDate($A76,Trigger)</f>
        <v>46519</v>
      </c>
      <c r="K76" s="122"/>
    </row>
    <row r="77" spans="1:11" ht="11.25" customHeight="1" x14ac:dyDescent="0.25">
      <c r="A77" s="106" t="str">
        <f>Swaps!L21</f>
        <v>obj_003ad#0000</v>
      </c>
      <c r="B77" s="106" t="str">
        <f>SUBSTITUTE(SUBSTITUTE(_xll.qlRateHelperQuoteName(A77),"LastFixing","D"),"Libor","")</f>
        <v>AUDSM6AB13Y_Quote</v>
      </c>
      <c r="C77" s="107" t="e">
        <f>_xll.qlRateHelperQuoteValue($A77,Trigger)</f>
        <v>#NUM!</v>
      </c>
      <c r="D77" s="107">
        <f>_xll.qlSwapRateHelperSpread($A77,Trigger)</f>
        <v>0</v>
      </c>
      <c r="E77" s="62" t="b">
        <v>0</v>
      </c>
      <c r="F77" s="62">
        <v>50</v>
      </c>
      <c r="G77" s="62">
        <v>1</v>
      </c>
      <c r="H77" s="108">
        <f>_xll.qlRateHelperEarliestDate($A77,Trigger)</f>
        <v>42136</v>
      </c>
      <c r="I77" s="109">
        <f>_xll.qlRateHelperLatestDate($A77,Trigger)</f>
        <v>46885</v>
      </c>
      <c r="K77" s="122"/>
    </row>
    <row r="78" spans="1:11" ht="11.25" customHeight="1" x14ac:dyDescent="0.25">
      <c r="A78" s="106" t="str">
        <f>Swaps!L22</f>
        <v>obj_003b4#0000</v>
      </c>
      <c r="B78" s="106" t="str">
        <f>SUBSTITUTE(SUBSTITUTE(_xll.qlRateHelperQuoteName(A78),"LastFixing","D"),"Libor","")</f>
        <v>AUDSM6AB14Y_Quote</v>
      </c>
      <c r="C78" s="107" t="e">
        <f>_xll.qlRateHelperQuoteValue($A78,Trigger)</f>
        <v>#NUM!</v>
      </c>
      <c r="D78" s="107">
        <f>_xll.qlSwapRateHelperSpread($A78,Trigger)</f>
        <v>0</v>
      </c>
      <c r="E78" s="62" t="b">
        <v>0</v>
      </c>
      <c r="F78" s="62">
        <v>50</v>
      </c>
      <c r="G78" s="62">
        <v>1</v>
      </c>
      <c r="H78" s="108">
        <f>_xll.qlRateHelperEarliestDate($A78,Trigger)</f>
        <v>42136</v>
      </c>
      <c r="I78" s="109">
        <f>_xll.qlRateHelperLatestDate($A78,Trigger)</f>
        <v>47252</v>
      </c>
      <c r="K78" s="122"/>
    </row>
    <row r="79" spans="1:11" ht="11.25" customHeight="1" x14ac:dyDescent="0.25">
      <c r="A79" s="106" t="str">
        <f>Swaps!L23</f>
        <v>obj_003b0#0000</v>
      </c>
      <c r="B79" s="106" t="str">
        <f>SUBSTITUTE(SUBSTITUTE(_xll.qlRateHelperQuoteName(A79),"LastFixing","D"),"Libor","")</f>
        <v>AUDSM6AB15Y_Quote</v>
      </c>
      <c r="C79" s="107">
        <f>_xll.qlRateHelperQuoteValue($A79,Trigger)</f>
        <v>3.4200000000000001E-2</v>
      </c>
      <c r="D79" s="107">
        <f>_xll.qlSwapRateHelperSpread($A79,Trigger)</f>
        <v>0</v>
      </c>
      <c r="E79" s="62" t="b">
        <v>1</v>
      </c>
      <c r="F79" s="62">
        <v>50</v>
      </c>
      <c r="G79" s="62">
        <v>1</v>
      </c>
      <c r="H79" s="108">
        <f>_xll.qlRateHelperEarliestDate($A79,Trigger)</f>
        <v>42136</v>
      </c>
      <c r="I79" s="109">
        <f>_xll.qlRateHelperLatestDate($A79,Trigger)</f>
        <v>47616</v>
      </c>
    </row>
    <row r="80" spans="1:11" ht="11.25" customHeight="1" x14ac:dyDescent="0.25">
      <c r="A80" s="106" t="str">
        <f>Swaps!L24</f>
        <v>obj_003bc#0000</v>
      </c>
      <c r="B80" s="106" t="str">
        <f>SUBSTITUTE(SUBSTITUTE(_xll.qlRateHelperQuoteName(A80),"LastFixing","D"),"Libor","")</f>
        <v>AUDSM6AB16Y_Quote</v>
      </c>
      <c r="C80" s="107" t="e">
        <f>_xll.qlRateHelperQuoteValue($A80,Trigger)</f>
        <v>#NUM!</v>
      </c>
      <c r="D80" s="107">
        <f>_xll.qlSwapRateHelperSpread($A80,Trigger)</f>
        <v>0</v>
      </c>
      <c r="E80" s="62" t="b">
        <v>0</v>
      </c>
      <c r="F80" s="62">
        <v>50</v>
      </c>
      <c r="G80" s="62">
        <v>1</v>
      </c>
      <c r="H80" s="108">
        <f>_xll.qlRateHelperEarliestDate($A80,Trigger)</f>
        <v>42136</v>
      </c>
      <c r="I80" s="109">
        <f>_xll.qlRateHelperLatestDate($A80,Trigger)</f>
        <v>47980</v>
      </c>
    </row>
    <row r="81" spans="1:9" ht="11.25" customHeight="1" x14ac:dyDescent="0.25">
      <c r="A81" s="106" t="str">
        <f>Swaps!L25</f>
        <v>obj_003be#0000</v>
      </c>
      <c r="B81" s="106" t="str">
        <f>SUBSTITUTE(SUBSTITUTE(_xll.qlRateHelperQuoteName(A81),"LastFixing","D"),"Libor","")</f>
        <v>AUDSM6AB17Y_Quote</v>
      </c>
      <c r="C81" s="107" t="e">
        <f>_xll.qlRateHelperQuoteValue($A81,Trigger)</f>
        <v>#NUM!</v>
      </c>
      <c r="D81" s="107">
        <f>_xll.qlSwapRateHelperSpread($A81,Trigger)</f>
        <v>0</v>
      </c>
      <c r="E81" s="62" t="b">
        <v>0</v>
      </c>
      <c r="F81" s="62">
        <v>50</v>
      </c>
      <c r="G81" s="62">
        <v>1</v>
      </c>
      <c r="H81" s="108">
        <f>_xll.qlRateHelperEarliestDate($A81,Trigger)</f>
        <v>42136</v>
      </c>
      <c r="I81" s="109">
        <f>_xll.qlRateHelperLatestDate($A81,Trigger)</f>
        <v>48346</v>
      </c>
    </row>
    <row r="82" spans="1:9" ht="11.25" customHeight="1" x14ac:dyDescent="0.25">
      <c r="A82" s="106" t="str">
        <f>Swaps!L26</f>
        <v>obj_003c1#0000</v>
      </c>
      <c r="B82" s="106" t="str">
        <f>SUBSTITUTE(SUBSTITUTE(_xll.qlRateHelperQuoteName(A82),"LastFixing","D"),"Libor","")</f>
        <v>AUDSM6AB18Y_Quote</v>
      </c>
      <c r="C82" s="107" t="e">
        <f>_xll.qlRateHelperQuoteValue($A82,Trigger)</f>
        <v>#NUM!</v>
      </c>
      <c r="D82" s="107">
        <f>_xll.qlSwapRateHelperSpread($A82,Trigger)</f>
        <v>0</v>
      </c>
      <c r="E82" s="62" t="b">
        <v>0</v>
      </c>
      <c r="F82" s="62">
        <v>50</v>
      </c>
      <c r="G82" s="62">
        <v>1</v>
      </c>
      <c r="H82" s="108">
        <f>_xll.qlRateHelperEarliestDate($A82,Trigger)</f>
        <v>42136</v>
      </c>
      <c r="I82" s="109">
        <f>_xll.qlRateHelperLatestDate($A82,Trigger)</f>
        <v>48711</v>
      </c>
    </row>
    <row r="83" spans="1:9" ht="11.25" customHeight="1" x14ac:dyDescent="0.25">
      <c r="A83" s="106" t="str">
        <f>Swaps!L27</f>
        <v>obj_003c4#0000</v>
      </c>
      <c r="B83" s="106" t="str">
        <f>SUBSTITUTE(SUBSTITUTE(_xll.qlRateHelperQuoteName(A83),"LastFixing","D"),"Libor","")</f>
        <v>AUDSM6AB19Y_Quote</v>
      </c>
      <c r="C83" s="107" t="e">
        <f>_xll.qlRateHelperQuoteValue($A83,Trigger)</f>
        <v>#NUM!</v>
      </c>
      <c r="D83" s="107">
        <f>_xll.qlSwapRateHelperSpread($A83,Trigger)</f>
        <v>0</v>
      </c>
      <c r="E83" s="62" t="b">
        <v>0</v>
      </c>
      <c r="F83" s="62">
        <v>50</v>
      </c>
      <c r="G83" s="62">
        <v>1</v>
      </c>
      <c r="H83" s="108">
        <f>_xll.qlRateHelperEarliestDate($A83,Trigger)</f>
        <v>42136</v>
      </c>
      <c r="I83" s="109">
        <f>_xll.qlRateHelperLatestDate($A83,Trigger)</f>
        <v>49076</v>
      </c>
    </row>
    <row r="84" spans="1:9" ht="11.25" customHeight="1" x14ac:dyDescent="0.25">
      <c r="A84" s="106" t="str">
        <f>Swaps!L28</f>
        <v>obj_003c7#0000</v>
      </c>
      <c r="B84" s="106" t="str">
        <f>SUBSTITUTE(SUBSTITUTE(_xll.qlRateHelperQuoteName(A84),"LastFixing","D"),"Libor","")</f>
        <v>AUDSM6AB20Y_Quote</v>
      </c>
      <c r="C84" s="107">
        <f>_xll.qlRateHelperQuoteValue($A84,Trigger)</f>
        <v>3.5125000000000003E-2</v>
      </c>
      <c r="D84" s="107">
        <f>_xll.qlSwapRateHelperSpread($A84,Trigger)</f>
        <v>0</v>
      </c>
      <c r="E84" s="62" t="b">
        <v>1</v>
      </c>
      <c r="F84" s="62">
        <v>50</v>
      </c>
      <c r="G84" s="62">
        <v>1</v>
      </c>
      <c r="H84" s="108">
        <f>_xll.qlRateHelperEarliestDate($A84,Trigger)</f>
        <v>42136</v>
      </c>
      <c r="I84" s="109">
        <f>_xll.qlRateHelperLatestDate($A84,Trigger)</f>
        <v>49443</v>
      </c>
    </row>
    <row r="85" spans="1:9" ht="11.25" customHeight="1" x14ac:dyDescent="0.25">
      <c r="A85" s="106" t="str">
        <f>Swaps!L29</f>
        <v>obj_003ae#0000</v>
      </c>
      <c r="B85" s="106" t="str">
        <f>SUBSTITUTE(SUBSTITUTE(_xll.qlRateHelperQuoteName(A85),"LastFixing","D"),"Libor","")</f>
        <v>AUDSM6AB21Y_Quote</v>
      </c>
      <c r="C85" s="107" t="e">
        <f>_xll.qlRateHelperQuoteValue($A85,Trigger)</f>
        <v>#NUM!</v>
      </c>
      <c r="D85" s="107">
        <f>_xll.qlSwapRateHelperSpread($A85,Trigger)</f>
        <v>0</v>
      </c>
      <c r="E85" s="62" t="b">
        <v>0</v>
      </c>
      <c r="F85" s="62">
        <v>50</v>
      </c>
      <c r="G85" s="62">
        <v>1</v>
      </c>
      <c r="H85" s="108">
        <f>_xll.qlRateHelperEarliestDate($A85,Trigger)</f>
        <v>42136</v>
      </c>
      <c r="I85" s="109">
        <f>_xll.qlRateHelperLatestDate($A85,Trigger)</f>
        <v>49807</v>
      </c>
    </row>
    <row r="86" spans="1:9" ht="11.25" customHeight="1" x14ac:dyDescent="0.25">
      <c r="A86" s="106" t="str">
        <f>Swaps!L30</f>
        <v>obj_003b5#0000</v>
      </c>
      <c r="B86" s="106" t="str">
        <f>SUBSTITUTE(SUBSTITUTE(_xll.qlRateHelperQuoteName(A86),"LastFixing","D"),"Libor","")</f>
        <v>AUDSM6AB22Y_Quote</v>
      </c>
      <c r="C86" s="107" t="e">
        <f>_xll.qlRateHelperQuoteValue($A86,Trigger)</f>
        <v>#NUM!</v>
      </c>
      <c r="D86" s="107">
        <f>_xll.qlSwapRateHelperSpread($A86,Trigger)</f>
        <v>0</v>
      </c>
      <c r="E86" s="62" t="b">
        <v>0</v>
      </c>
      <c r="F86" s="62">
        <v>50</v>
      </c>
      <c r="G86" s="62">
        <v>1</v>
      </c>
      <c r="H86" s="108">
        <f>_xll.qlRateHelperEarliestDate($A86,Trigger)</f>
        <v>42136</v>
      </c>
      <c r="I86" s="109">
        <f>_xll.qlRateHelperLatestDate($A86,Trigger)</f>
        <v>50172</v>
      </c>
    </row>
    <row r="87" spans="1:9" ht="11.25" customHeight="1" x14ac:dyDescent="0.25">
      <c r="A87" s="106" t="str">
        <f>Swaps!L31</f>
        <v>obj_003b7#0000</v>
      </c>
      <c r="B87" s="106" t="str">
        <f>SUBSTITUTE(SUBSTITUTE(_xll.qlRateHelperQuoteName(A87),"LastFixing","D"),"Libor","")</f>
        <v>AUDSM6AB23Y_Quote</v>
      </c>
      <c r="C87" s="107" t="e">
        <f>_xll.qlRateHelperQuoteValue($A87,Trigger)</f>
        <v>#NUM!</v>
      </c>
      <c r="D87" s="107">
        <f>_xll.qlSwapRateHelperSpread($A87,Trigger)</f>
        <v>0</v>
      </c>
      <c r="E87" s="62" t="b">
        <v>0</v>
      </c>
      <c r="F87" s="62">
        <v>50</v>
      </c>
      <c r="G87" s="62">
        <v>1</v>
      </c>
      <c r="H87" s="108">
        <f>_xll.qlRateHelperEarliestDate($A87,Trigger)</f>
        <v>42136</v>
      </c>
      <c r="I87" s="109">
        <f>_xll.qlRateHelperLatestDate($A87,Trigger)</f>
        <v>50537</v>
      </c>
    </row>
    <row r="88" spans="1:9" ht="11.25" customHeight="1" x14ac:dyDescent="0.25">
      <c r="A88" s="106" t="str">
        <f>Swaps!L32</f>
        <v>obj_003b8#0000</v>
      </c>
      <c r="B88" s="106" t="str">
        <f>SUBSTITUTE(SUBSTITUTE(_xll.qlRateHelperQuoteName(A88),"LastFixing","D"),"Libor","")</f>
        <v>AUDSM6AB24Y_Quote</v>
      </c>
      <c r="C88" s="107" t="e">
        <f>_xll.qlRateHelperQuoteValue($A88,Trigger)</f>
        <v>#NUM!</v>
      </c>
      <c r="D88" s="107">
        <f>_xll.qlSwapRateHelperSpread($A88,Trigger)</f>
        <v>0</v>
      </c>
      <c r="E88" s="62" t="b">
        <v>0</v>
      </c>
      <c r="F88" s="62">
        <v>50</v>
      </c>
      <c r="G88" s="62">
        <v>1</v>
      </c>
      <c r="H88" s="108">
        <f>_xll.qlRateHelperEarliestDate($A88,Trigger)</f>
        <v>42136</v>
      </c>
      <c r="I88" s="109">
        <f>_xll.qlRateHelperLatestDate($A88,Trigger)</f>
        <v>50902</v>
      </c>
    </row>
    <row r="89" spans="1:9" ht="11.25" customHeight="1" x14ac:dyDescent="0.25">
      <c r="A89" s="106" t="str">
        <f>Swaps!L33</f>
        <v>obj_003b2#0000</v>
      </c>
      <c r="B89" s="106" t="str">
        <f>SUBSTITUTE(SUBSTITUTE(_xll.qlRateHelperQuoteName(A89),"LastFixing","D"),"Libor","")</f>
        <v>AUDSM6AB25Y_Quote</v>
      </c>
      <c r="C89" s="107">
        <f>_xll.qlRateHelperQuoteValue($A89,Trigger)</f>
        <v>3.5475000000000007E-2</v>
      </c>
      <c r="D89" s="107">
        <f>_xll.qlSwapRateHelperSpread($A89,Trigger)</f>
        <v>0</v>
      </c>
      <c r="E89" s="62" t="b">
        <v>0</v>
      </c>
      <c r="F89" s="62">
        <v>50</v>
      </c>
      <c r="G89" s="62">
        <v>1</v>
      </c>
      <c r="H89" s="108">
        <f>_xll.qlRateHelperEarliestDate($A89,Trigger)</f>
        <v>42136</v>
      </c>
      <c r="I89" s="109">
        <f>_xll.qlRateHelperLatestDate($A89,Trigger)</f>
        <v>51270</v>
      </c>
    </row>
    <row r="90" spans="1:9" ht="11.25" customHeight="1" x14ac:dyDescent="0.25">
      <c r="A90" s="106" t="str">
        <f>Swaps!L34</f>
        <v>obj_003c2#0000</v>
      </c>
      <c r="B90" s="106" t="str">
        <f>SUBSTITUTE(SUBSTITUTE(_xll.qlRateHelperQuoteName(A90),"LastFixing","D"),"Libor","")</f>
        <v>AUDSM6AB26Y_Quote</v>
      </c>
      <c r="C90" s="107" t="e">
        <f>_xll.qlRateHelperQuoteValue($A90,Trigger)</f>
        <v>#NUM!</v>
      </c>
      <c r="D90" s="107">
        <f>_xll.qlSwapRateHelperSpread($A90,Trigger)</f>
        <v>0</v>
      </c>
      <c r="E90" s="62" t="b">
        <v>0</v>
      </c>
      <c r="F90" s="62">
        <v>50</v>
      </c>
      <c r="G90" s="62">
        <v>1</v>
      </c>
      <c r="H90" s="108">
        <f>_xll.qlRateHelperEarliestDate($A90,Trigger)</f>
        <v>42136</v>
      </c>
      <c r="I90" s="109">
        <f>_xll.qlRateHelperLatestDate($A90,Trigger)</f>
        <v>51634</v>
      </c>
    </row>
    <row r="91" spans="1:9" ht="11.25" customHeight="1" x14ac:dyDescent="0.25">
      <c r="A91" s="106" t="str">
        <f>Swaps!L35</f>
        <v>obj_003c5#0000</v>
      </c>
      <c r="B91" s="106" t="str">
        <f>SUBSTITUTE(SUBSTITUTE(_xll.qlRateHelperQuoteName(A91),"LastFixing","D"),"Libor","")</f>
        <v>AUDSM6AB27Y_Quote</v>
      </c>
      <c r="C91" s="107" t="e">
        <f>_xll.qlRateHelperQuoteValue($A91,Trigger)</f>
        <v>#NUM!</v>
      </c>
      <c r="D91" s="107">
        <f>_xll.qlSwapRateHelperSpread($A91,Trigger)</f>
        <v>0</v>
      </c>
      <c r="E91" s="62" t="b">
        <v>0</v>
      </c>
      <c r="F91" s="62">
        <v>50</v>
      </c>
      <c r="G91" s="62">
        <v>1</v>
      </c>
      <c r="H91" s="108">
        <f>_xll.qlRateHelperEarliestDate($A91,Trigger)</f>
        <v>42136</v>
      </c>
      <c r="I91" s="109">
        <f>_xll.qlRateHelperLatestDate($A91,Trigger)</f>
        <v>51998</v>
      </c>
    </row>
    <row r="92" spans="1:9" ht="11.25" customHeight="1" x14ac:dyDescent="0.25">
      <c r="A92" s="106" t="str">
        <f>Swaps!L36</f>
        <v>obj_003c8#0000</v>
      </c>
      <c r="B92" s="106" t="str">
        <f>SUBSTITUTE(SUBSTITUTE(_xll.qlRateHelperQuoteName(A92),"LastFixing","D"),"Libor","")</f>
        <v>AUDSM6AB28Y_Quote</v>
      </c>
      <c r="C92" s="107" t="e">
        <f>_xll.qlRateHelperQuoteValue($A92,Trigger)</f>
        <v>#NUM!</v>
      </c>
      <c r="D92" s="107">
        <f>_xll.qlSwapRateHelperSpread($A92,Trigger)</f>
        <v>0</v>
      </c>
      <c r="E92" s="62" t="b">
        <v>0</v>
      </c>
      <c r="F92" s="62">
        <v>50</v>
      </c>
      <c r="G92" s="62">
        <v>1</v>
      </c>
      <c r="H92" s="108">
        <f>_xll.qlRateHelperEarliestDate($A92,Trigger)</f>
        <v>42136</v>
      </c>
      <c r="I92" s="109">
        <f>_xll.qlRateHelperLatestDate($A92,Trigger)</f>
        <v>52363</v>
      </c>
    </row>
    <row r="93" spans="1:9" ht="11.25" customHeight="1" x14ac:dyDescent="0.25">
      <c r="A93" s="106" t="str">
        <f>Swaps!L37</f>
        <v>obj_003af#0000</v>
      </c>
      <c r="B93" s="106" t="str">
        <f>SUBSTITUTE(SUBSTITUTE(_xll.qlRateHelperQuoteName(A93),"LastFixing","D"),"Libor","")</f>
        <v>AUDSM6AB29Y_Quote</v>
      </c>
      <c r="C93" s="107" t="e">
        <f>_xll.qlRateHelperQuoteValue($A93,Trigger)</f>
        <v>#NUM!</v>
      </c>
      <c r="D93" s="107">
        <f>_xll.qlSwapRateHelperSpread($A93,Trigger)</f>
        <v>0</v>
      </c>
      <c r="E93" s="62" t="b">
        <v>0</v>
      </c>
      <c r="F93" s="62">
        <v>50</v>
      </c>
      <c r="G93" s="62">
        <v>1</v>
      </c>
      <c r="H93" s="108">
        <f>_xll.qlRateHelperEarliestDate($A93,Trigger)</f>
        <v>42136</v>
      </c>
      <c r="I93" s="109">
        <f>_xll.qlRateHelperLatestDate($A93,Trigger)</f>
        <v>52729</v>
      </c>
    </row>
    <row r="94" spans="1:9" ht="11.25" customHeight="1" x14ac:dyDescent="0.25">
      <c r="A94" s="106" t="str">
        <f>Swaps!L38</f>
        <v>obj_003b6#0000</v>
      </c>
      <c r="B94" s="106" t="str">
        <f>SUBSTITUTE(SUBSTITUTE(_xll.qlRateHelperQuoteName(A94),"LastFixing","D"),"Libor","")</f>
        <v>AUDSM6AB30Y_Quote</v>
      </c>
      <c r="C94" s="107">
        <f>_xll.qlRateHelperQuoteValue($A94,Trigger)</f>
        <v>3.56E-2</v>
      </c>
      <c r="D94" s="107">
        <f>_xll.qlSwapRateHelperSpread($A94,Trigger)</f>
        <v>0</v>
      </c>
      <c r="E94" s="62" t="b">
        <v>1</v>
      </c>
      <c r="F94" s="62">
        <v>50</v>
      </c>
      <c r="G94" s="62">
        <v>1</v>
      </c>
      <c r="H94" s="108">
        <f>_xll.qlRateHelperEarliestDate($A94,Trigger)</f>
        <v>42136</v>
      </c>
      <c r="I94" s="109">
        <f>_xll.qlRateHelperLatestDate($A94,Trigger)</f>
        <v>53094</v>
      </c>
    </row>
    <row r="95" spans="1:9" ht="11.25" customHeight="1" x14ac:dyDescent="0.25">
      <c r="A95" s="106" t="str">
        <f>Swaps!L39</f>
        <v>obj_003b1#0000</v>
      </c>
      <c r="B95" s="106" t="str">
        <f>SUBSTITUTE(SUBSTITUTE(_xll.qlRateHelperQuoteName(A95),"LastFixing","D"),"Libor","")</f>
        <v>AUDSM6AB35Y_Quote</v>
      </c>
      <c r="C95" s="107" t="e">
        <f>_xll.qlRateHelperQuoteValue($A95,Trigger)</f>
        <v>#NUM!</v>
      </c>
      <c r="D95" s="107">
        <f>_xll.qlSwapRateHelperSpread($A95,Trigger)</f>
        <v>0</v>
      </c>
      <c r="E95" s="62" t="b">
        <v>0</v>
      </c>
      <c r="F95" s="62">
        <v>50</v>
      </c>
      <c r="G95" s="62">
        <v>1</v>
      </c>
      <c r="H95" s="108">
        <f>_xll.qlRateHelperEarliestDate($A95,Trigger)</f>
        <v>42136</v>
      </c>
      <c r="I95" s="109">
        <f>_xll.qlRateHelperLatestDate($A95,Trigger)</f>
        <v>54920</v>
      </c>
    </row>
    <row r="96" spans="1:9" ht="11.25" customHeight="1" x14ac:dyDescent="0.25">
      <c r="A96" s="106" t="str">
        <f>Swaps!L40</f>
        <v>obj_003ba#0000</v>
      </c>
      <c r="B96" s="106" t="str">
        <f>SUBSTITUTE(SUBSTITUTE(_xll.qlRateHelperQuoteName(A96),"LastFixing","D"),"Libor","")</f>
        <v>AUDSM6AB40Y_Quote</v>
      </c>
      <c r="C96" s="107">
        <f>_xll.qlRateHelperQuoteValue($A96,Trigger)</f>
        <v>3.5000000000000003E-2</v>
      </c>
      <c r="D96" s="107">
        <f>_xll.qlSwapRateHelperSpread($A96,Trigger)</f>
        <v>0</v>
      </c>
      <c r="E96" s="62" t="b">
        <v>0</v>
      </c>
      <c r="F96" s="62">
        <v>50</v>
      </c>
      <c r="G96" s="62">
        <v>1</v>
      </c>
      <c r="H96" s="108">
        <f>_xll.qlRateHelperEarliestDate($A96,Trigger)</f>
        <v>42136</v>
      </c>
      <c r="I96" s="109">
        <f>_xll.qlRateHelperLatestDate($A96,Trigger)</f>
        <v>56746</v>
      </c>
    </row>
    <row r="97" spans="1:9" ht="11.25" customHeight="1" x14ac:dyDescent="0.25">
      <c r="A97" s="106" t="str">
        <f>Swaps!L41</f>
        <v>obj_003bf#0000</v>
      </c>
      <c r="B97" s="106" t="str">
        <f>SUBSTITUTE(SUBSTITUTE(_xll.qlRateHelperQuoteName(A97),"LastFixing","D"),"Libor","")</f>
        <v>AUDSM6AB50Y_Quote</v>
      </c>
      <c r="C97" s="107" t="e">
        <f>_xll.qlRateHelperQuoteValue($A97,Trigger)</f>
        <v>#NUM!</v>
      </c>
      <c r="D97" s="107">
        <f>_xll.qlSwapRateHelperSpread($A97,Trigger)</f>
        <v>0</v>
      </c>
      <c r="E97" s="62" t="b">
        <v>0</v>
      </c>
      <c r="F97" s="62">
        <v>50</v>
      </c>
      <c r="G97" s="62">
        <v>1</v>
      </c>
      <c r="H97" s="108">
        <f>_xll.qlRateHelperEarliestDate($A97,Trigger)</f>
        <v>42136</v>
      </c>
      <c r="I97" s="109">
        <f>_xll.qlRateHelperLatestDate($A97,Trigger)</f>
        <v>60399</v>
      </c>
    </row>
    <row r="98" spans="1:9" ht="11.25" customHeight="1" x14ac:dyDescent="0.25">
      <c r="A98" s="106" t="str">
        <f>Swaps!L42</f>
        <v>obj_003c9#0000</v>
      </c>
      <c r="B98" s="106" t="str">
        <f>SUBSTITUTE(SUBSTITUTE(_xll.qlRateHelperQuoteName(A98),"LastFixing","D"),"Libor","")</f>
        <v>AUDSM6AB60Y_Quote</v>
      </c>
      <c r="C98" s="107" t="e">
        <f>_xll.qlRateHelperQuoteValue($A98,Trigger)</f>
        <v>#NUM!</v>
      </c>
      <c r="D98" s="111">
        <f>_xll.qlSwapRateHelperSpread($A98,Trigger)</f>
        <v>0</v>
      </c>
      <c r="E98" s="112" t="b">
        <v>0</v>
      </c>
      <c r="F98" s="112">
        <v>50</v>
      </c>
      <c r="G98" s="112">
        <v>1</v>
      </c>
      <c r="H98" s="113">
        <f>_xll.qlRateHelperEarliestDate($A98,Trigger)</f>
        <v>42136</v>
      </c>
      <c r="I98" s="114">
        <f>_xll.qlRateHelperLatestDate($A98,Trigger)</f>
        <v>64052</v>
      </c>
    </row>
    <row r="99" spans="1:9" x14ac:dyDescent="0.25">
      <c r="A99" s="149"/>
      <c r="B99" s="149"/>
      <c r="C99" s="149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outlineLevelCol="1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5.7109375" style="82" hidden="1" customWidth="1" outlineLevel="1"/>
    <col min="5" max="5" width="18.28515625" style="82" bestFit="1" customWidth="1" collapsed="1"/>
    <col min="6" max="7" width="8" style="82" bestFit="1" customWidth="1"/>
    <col min="8" max="9" width="17.28515625" style="82" bestFit="1" customWidth="1"/>
    <col min="10" max="10" width="12" style="60" bestFit="1" customWidth="1"/>
    <col min="11" max="11" width="9" style="60" bestFit="1" customWidth="1"/>
    <col min="12" max="16384" width="9.140625" style="60"/>
  </cols>
  <sheetData>
    <row r="1" spans="1:11" ht="23.25" thickBot="1" x14ac:dyDescent="0.25">
      <c r="A1" s="164" t="s">
        <v>54</v>
      </c>
      <c r="B1" s="165"/>
      <c r="D1" s="148" t="s">
        <v>53</v>
      </c>
      <c r="E1" s="69" t="s">
        <v>106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2.1749351994906171E-2</v>
      </c>
    </row>
    <row r="2" spans="1:11" x14ac:dyDescent="0.2">
      <c r="A2" s="73" t="s">
        <v>52</v>
      </c>
      <c r="B2" s="74">
        <v>6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obj_0024d</v>
      </c>
      <c r="E2" s="75" t="str">
        <f>SUBSTITUTE(SUBSTITUTE(_xll.qlRateHelperQuoteName(D2),"LastFixing","D"),"Libor","")</f>
        <v>AUDSND_Quote</v>
      </c>
      <c r="F2" s="76">
        <f>_xll.qlRateHelperRate($D2)</f>
        <v>2.1749999999999999E-2</v>
      </c>
      <c r="G2" s="76">
        <f>IF(ISERROR(_xll.qlSwapRateHelperSpread($D2)),IF(ISERROR(_xll.qlFuturesRateHelperConvexityAdjustment($D2)),0,_xll.qlFuturesRateHelperConvexityAdjustment($D2)),_xll.qlSwapRateHelperSpread($D2))</f>
        <v>0</v>
      </c>
      <c r="H2" s="83">
        <f>_xll.qlRateHelperEarliestDate($D2)</f>
        <v>42135</v>
      </c>
      <c r="I2" s="84">
        <f>_xll.qlRateHelperLatestDate($D2)</f>
        <v>42136</v>
      </c>
      <c r="J2" s="72">
        <v>2.1749351994906171E-2</v>
      </c>
      <c r="K2" s="77"/>
    </row>
    <row r="3" spans="1:11" x14ac:dyDescent="0.2">
      <c r="A3" s="78" t="s">
        <v>51</v>
      </c>
      <c r="B3" s="79">
        <v>0</v>
      </c>
      <c r="D3" s="75" t="str">
        <v>obj_00255</v>
      </c>
      <c r="E3" s="75" t="str">
        <f>SUBSTITUTE(SUBSTITUTE(_xll.qlRateHelperQuoteName(D3),"LastFixing","D"),"Libor","")</f>
        <v>AUDSWD_Quote</v>
      </c>
      <c r="F3" s="76">
        <f>_xll.qlRateHelperRate($D3)</f>
        <v>2.2000000000000002E-2</v>
      </c>
      <c r="G3" s="76">
        <f>IF(ISERROR(_xll.qlSwapRateHelperSpread($D3)),IF(ISERROR(_xll.qlFuturesRateHelperConvexityAdjustment($D3)),0,_xll.qlFuturesRateHelperConvexityAdjustment($D3)),_xll.qlSwapRateHelperSpread($D3))</f>
        <v>0</v>
      </c>
      <c r="H3" s="83">
        <f>_xll.qlRateHelperEarliestDate($D3)</f>
        <v>42135</v>
      </c>
      <c r="I3" s="84">
        <f>_xll.qlRateHelperLatestDate($D3)</f>
        <v>42142</v>
      </c>
      <c r="J3" s="72">
        <v>2.1995360209201915E-2</v>
      </c>
      <c r="K3" s="77"/>
    </row>
    <row r="4" spans="1:11" x14ac:dyDescent="0.2">
      <c r="A4" s="78" t="s">
        <v>50</v>
      </c>
      <c r="B4" s="79">
        <v>2</v>
      </c>
      <c r="D4" s="75" t="str">
        <v>obj_00262</v>
      </c>
      <c r="E4" s="75" t="str">
        <f>SUBSTITUTE(SUBSTITUTE(_xll.qlRateHelperQuoteName(D4),"LastFixing","D"),"Libor","")</f>
        <v>AUD2WD_Quote</v>
      </c>
      <c r="F4" s="76">
        <f>_xll.qlRateHelperRate($D4)</f>
        <v>2.2000000000000002E-2</v>
      </c>
      <c r="G4" s="76">
        <f>IF(ISERROR(_xll.qlSwapRateHelperSpread($D4)),IF(ISERROR(_xll.qlFuturesRateHelperConvexityAdjustment($D4)),0,_xll.qlFuturesRateHelperConvexityAdjustment($D4)),_xll.qlSwapRateHelperSpread($D4))</f>
        <v>0</v>
      </c>
      <c r="H4" s="83">
        <f>_xll.qlRateHelperEarliestDate($D4)</f>
        <v>42135</v>
      </c>
      <c r="I4" s="84">
        <f>_xll.qlRateHelperLatestDate($D4)</f>
        <v>42149</v>
      </c>
      <c r="J4" s="72">
        <v>2.199072302668147E-2</v>
      </c>
      <c r="K4" s="77"/>
    </row>
    <row r="5" spans="1:11" ht="12" thickBot="1" x14ac:dyDescent="0.25">
      <c r="A5" s="166" t="s">
        <v>49</v>
      </c>
      <c r="B5" s="167" t="s">
        <v>48</v>
      </c>
      <c r="D5" s="75" t="str">
        <v>obj_00266</v>
      </c>
      <c r="E5" s="75" t="str">
        <f>SUBSTITUTE(SUBSTITUTE(_xll.qlRateHelperQuoteName(D5),"LastFixing","D"),"Libor","")</f>
        <v>AUD3WD_Quote</v>
      </c>
      <c r="F5" s="76">
        <f>_xll.qlRateHelperRate($D5)</f>
        <v>2.2499999999999999E-2</v>
      </c>
      <c r="G5" s="76">
        <f>IF(ISERROR(_xll.qlSwapRateHelperSpread($D5)),IF(ISERROR(_xll.qlFuturesRateHelperConvexityAdjustment($D5)),0,_xll.qlFuturesRateHelperConvexityAdjustment($D5)),_xll.qlSwapRateHelperSpread($D5))</f>
        <v>0</v>
      </c>
      <c r="H5" s="83">
        <f>_xll.qlRateHelperEarliestDate($D5)</f>
        <v>42135</v>
      </c>
      <c r="I5" s="84">
        <f>_xll.qlRateHelperLatestDate($D5)</f>
        <v>42156</v>
      </c>
      <c r="J5" s="72">
        <v>2.2485449200022385E-2</v>
      </c>
      <c r="K5" s="77"/>
    </row>
    <row r="6" spans="1:11" x14ac:dyDescent="0.2">
      <c r="D6" s="75" t="str">
        <v>obj_00263</v>
      </c>
      <c r="E6" s="75" t="str">
        <f>SUBSTITUTE(SUBSTITUTE(_xll.qlRateHelperQuoteName(D6),"LastFixing","D"),"Libor","")</f>
        <v>AUD1MD_Quote</v>
      </c>
      <c r="F6" s="76">
        <f>_xll.qlRateHelperRate($D6)</f>
        <v>2.0600000000000004E-2</v>
      </c>
      <c r="G6" s="76">
        <f>IF(ISERROR(_xll.qlSwapRateHelperSpread($D6)),IF(ISERROR(_xll.qlFuturesRateHelperConvexityAdjustment($D6)),0,_xll.qlFuturesRateHelperConvexityAdjustment($D6)),_xll.qlSwapRateHelperSpread($D6))</f>
        <v>0</v>
      </c>
      <c r="H6" s="83">
        <f>_xll.qlRateHelperEarliestDate($D6)</f>
        <v>42135</v>
      </c>
      <c r="I6" s="84">
        <f>_xll.qlRateHelperLatestDate($D6)</f>
        <v>42166</v>
      </c>
      <c r="J6" s="72">
        <v>2.058200022462572E-2</v>
      </c>
      <c r="K6" s="77"/>
    </row>
    <row r="7" spans="1:11" x14ac:dyDescent="0.2">
      <c r="D7" s="75" t="str">
        <v>obj_00265</v>
      </c>
      <c r="E7" s="75" t="str">
        <f>SUBSTITUTE(SUBSTITUTE(_xll.qlRateHelperQuoteName(D7),"LastFixing","D"),"Libor","")</f>
        <v>AUD2MD_Quote</v>
      </c>
      <c r="F7" s="76">
        <f>_xll.qlRateHelperRate($D7)</f>
        <v>2.12E-2</v>
      </c>
      <c r="G7" s="76">
        <f>IF(ISERROR(_xll.qlSwapRateHelperSpread($D7)),IF(ISERROR(_xll.qlFuturesRateHelperConvexityAdjustment($D7)),0,_xll.qlFuturesRateHelperConvexityAdjustment($D7)),_xll.qlSwapRateHelperSpread($D7))</f>
        <v>0</v>
      </c>
      <c r="H7" s="83">
        <f>_xll.qlRateHelperEarliestDate($D7)</f>
        <v>42135</v>
      </c>
      <c r="I7" s="84">
        <f>_xll.qlRateHelperLatestDate($D7)</f>
        <v>42198</v>
      </c>
      <c r="J7" s="72">
        <v>2.1161307073142656E-2</v>
      </c>
      <c r="K7" s="77"/>
    </row>
    <row r="8" spans="1:11" x14ac:dyDescent="0.2">
      <c r="D8" s="75" t="str">
        <v>obj_00394</v>
      </c>
      <c r="E8" s="75" t="str">
        <f>SUBSTITUTE(SUBSTITUTE(_xll.qlRateHelperQuoteName(D8),"LastFixing","D"),"Libor","")</f>
        <v>AUDFUT3MM5_Quote</v>
      </c>
      <c r="F8" s="76">
        <f>_xll.qlRateHelperRate($D8)</f>
        <v>2.1549999999999958E-2</v>
      </c>
      <c r="G8" s="76">
        <f>IF(ISERROR(_xll.qlSwapRateHelperSpread($D8)),IF(ISERROR(_xll.qlFuturesRateHelperConvexityAdjustment($D8)),0,_xll.qlFuturesRateHelperConvexityAdjustment($D8)),_xll.qlSwapRateHelperSpread($D8))</f>
        <v>0</v>
      </c>
      <c r="H8" s="83">
        <f>_xll.qlRateHelperEarliestDate($D8)</f>
        <v>42167</v>
      </c>
      <c r="I8" s="84">
        <f>_xll.qlRateHelperLatestDate($D8)</f>
        <v>42261</v>
      </c>
      <c r="J8" s="72">
        <v>2.126430830908628E-2</v>
      </c>
      <c r="K8" s="77"/>
    </row>
    <row r="9" spans="1:11" x14ac:dyDescent="0.2">
      <c r="D9" s="75" t="str">
        <v>obj_00385</v>
      </c>
      <c r="E9" s="75" t="str">
        <f>SUBSTITUTE(SUBSTITUTE(_xll.qlRateHelperQuoteName(D9),"LastFixing","D"),"Libor","")</f>
        <v>AUDFUT3MU5_Quote</v>
      </c>
      <c r="F9" s="76">
        <f>_xll.qlRateHelperRate($D9)</f>
        <v>2.1049999999999902E-2</v>
      </c>
      <c r="G9" s="76">
        <f>IF(ISERROR(_xll.qlSwapRateHelperSpread($D9)),IF(ISERROR(_xll.qlFuturesRateHelperConvexityAdjustment($D9)),0,_xll.qlFuturesRateHelperConvexityAdjustment($D9)),_xll.qlSwapRateHelperSpread($D9))</f>
        <v>0</v>
      </c>
      <c r="H9" s="83">
        <f>_xll.qlRateHelperEarliestDate($D9)</f>
        <v>42258</v>
      </c>
      <c r="I9" s="84">
        <f>_xll.qlRateHelperLatestDate($D9)</f>
        <v>42349</v>
      </c>
      <c r="J9" s="72">
        <v>2.1146951703140075E-2</v>
      </c>
      <c r="K9" s="77"/>
    </row>
    <row r="10" spans="1:11" x14ac:dyDescent="0.2">
      <c r="D10" s="75" t="str">
        <v>obj_00397</v>
      </c>
      <c r="E10" s="75" t="str">
        <f>SUBSTITUTE(SUBSTITUTE(_xll.qlRateHelperQuoteName(D10),"LastFixing","D"),"Libor","")</f>
        <v>AUDFUT3MZ5_Quote</v>
      </c>
      <c r="F10" s="76">
        <f>_xll.qlRateHelperRate($D10)</f>
        <v>2.1150000000000113E-2</v>
      </c>
      <c r="G10" s="76">
        <f>IF(ISERROR(_xll.qlSwapRateHelperSpread($D10)),IF(ISERROR(_xll.qlFuturesRateHelperConvexityAdjustment($D10)),0,_xll.qlFuturesRateHelperConvexityAdjustment($D10)),_xll.qlSwapRateHelperSpread($D10))</f>
        <v>0</v>
      </c>
      <c r="H10" s="83">
        <f>_xll.qlRateHelperEarliestDate($D10)</f>
        <v>42349</v>
      </c>
      <c r="I10" s="84">
        <f>_xll.qlRateHelperLatestDate($D10)</f>
        <v>42440</v>
      </c>
      <c r="J10" s="72">
        <v>2.1131282227541705E-2</v>
      </c>
      <c r="K10" s="77"/>
    </row>
    <row r="11" spans="1:11" x14ac:dyDescent="0.2">
      <c r="D11" s="75" t="str">
        <v>obj_0039f</v>
      </c>
      <c r="E11" s="75" t="str">
        <f>SUBSTITUTE(SUBSTITUTE(_xll.qlRateHelperQuoteName(D11),"LastFixing","D"),"Libor","")</f>
        <v>AUDFUT3MH6_Quote</v>
      </c>
      <c r="F11" s="76">
        <f>_xll.qlRateHelperRate($D11)</f>
        <v>2.1549999999999958E-2</v>
      </c>
      <c r="G11" s="76">
        <f>IF(ISERROR(_xll.qlSwapRateHelperSpread($D11)),IF(ISERROR(_xll.qlFuturesRateHelperConvexityAdjustment($D11)),0,_xll.qlFuturesRateHelperConvexityAdjustment($D11)),_xll.qlSwapRateHelperSpread($D11))</f>
        <v>0</v>
      </c>
      <c r="H11" s="83">
        <f>_xll.qlRateHelperEarliestDate($D11)</f>
        <v>42440</v>
      </c>
      <c r="I11" s="84">
        <f>_xll.qlRateHelperLatestDate($D11)</f>
        <v>42535</v>
      </c>
      <c r="J11" s="72">
        <v>2.1216427609261884E-2</v>
      </c>
      <c r="K11" s="77"/>
    </row>
    <row r="12" spans="1:11" x14ac:dyDescent="0.2">
      <c r="D12" s="75" t="str">
        <v>obj_00392</v>
      </c>
      <c r="E12" s="75" t="str">
        <f>SUBSTITUTE(SUBSTITUTE(_xll.qlRateHelperQuoteName(D12),"LastFixing","D"),"Libor","")</f>
        <v>AUDFUT3MM6_Quote</v>
      </c>
      <c r="F12" s="76">
        <f>_xll.qlRateHelperRate($D12)</f>
        <v>2.2150000000000003E-2</v>
      </c>
      <c r="G12" s="76">
        <f>IF(ISERROR(_xll.qlSwapRateHelperSpread($D12)),IF(ISERROR(_xll.qlFuturesRateHelperConvexityAdjustment($D12)),0,_xll.qlFuturesRateHelperConvexityAdjustment($D12)),_xll.qlSwapRateHelperSpread($D12))</f>
        <v>0</v>
      </c>
      <c r="H12" s="83">
        <f>_xll.qlRateHelperEarliestDate($D12)</f>
        <v>42531</v>
      </c>
      <c r="I12" s="84">
        <f>_xll.qlRateHelperLatestDate($D12)</f>
        <v>42625</v>
      </c>
      <c r="J12" s="72">
        <v>2.1380550173858173E-2</v>
      </c>
      <c r="K12" s="77"/>
    </row>
    <row r="13" spans="1:11" x14ac:dyDescent="0.2">
      <c r="D13" s="75" t="str">
        <v>obj_0038f</v>
      </c>
      <c r="E13" s="75" t="str">
        <f>SUBSTITUTE(SUBSTITUTE(_xll.qlRateHelperQuoteName(D13),"LastFixing","D"),"Libor","")</f>
        <v>AUDFUT3MU6_Quote</v>
      </c>
      <c r="F13" s="76">
        <f>_xll.qlRateHelperRate($D13)</f>
        <v>2.2849999999999926E-2</v>
      </c>
      <c r="G13" s="76">
        <f>IF(ISERROR(_xll.qlSwapRateHelperSpread($D13)),IF(ISERROR(_xll.qlFuturesRateHelperConvexityAdjustment($D13)),0,_xll.qlFuturesRateHelperConvexityAdjustment($D13)),_xll.qlSwapRateHelperSpread($D13))</f>
        <v>0</v>
      </c>
      <c r="H13" s="83">
        <f>_xll.qlRateHelperEarliestDate($D13)</f>
        <v>42622</v>
      </c>
      <c r="I13" s="84">
        <f>_xll.qlRateHelperLatestDate($D13)</f>
        <v>42713</v>
      </c>
      <c r="J13" s="72">
        <v>2.1597081670140534E-2</v>
      </c>
      <c r="K13" s="77"/>
    </row>
    <row r="14" spans="1:11" x14ac:dyDescent="0.2">
      <c r="D14" s="75" t="str">
        <v>obj_003aa</v>
      </c>
      <c r="E14" s="75" t="str">
        <f>SUBSTITUTE(SUBSTITUTE(_xll.qlRateHelperQuoteName(D14),"LastFixing","D"),"Libor","")</f>
        <v>AUDQM3AB2Y_Quote</v>
      </c>
      <c r="F14" s="76">
        <f>_xll.qlRateHelperRate($D14)</f>
        <v>2.205E-2</v>
      </c>
      <c r="G14" s="76">
        <f>IF(ISERROR(_xll.qlSwapRateHelperSpread($D14)),IF(ISERROR(_xll.qlFuturesRateHelperConvexityAdjustment($D14)),0,_xll.qlFuturesRateHelperConvexityAdjustment($D14)),_xll.qlSwapRateHelperSpread($D14))</f>
        <v>0</v>
      </c>
      <c r="H14" s="83">
        <f>_xll.qlRateHelperEarliestDate($D14)</f>
        <v>42136</v>
      </c>
      <c r="I14" s="84">
        <f>_xll.qlRateHelperLatestDate($D14)</f>
        <v>42867</v>
      </c>
      <c r="J14" s="72">
        <v>2.2000154074826372E-2</v>
      </c>
      <c r="K14" s="77"/>
    </row>
    <row r="15" spans="1:11" x14ac:dyDescent="0.2">
      <c r="D15" s="75" t="str">
        <v>obj_003a9</v>
      </c>
      <c r="E15" s="75" t="str">
        <f>SUBSTITUTE(SUBSTITUTE(_xll.qlRateHelperQuoteName(D15),"LastFixing","D"),"Libor","")</f>
        <v>AUDQM3AB3Y_Quote</v>
      </c>
      <c r="F15" s="76">
        <f>_xll.qlRateHelperRate($D15)</f>
        <v>2.3300000000000001E-2</v>
      </c>
      <c r="G15" s="76">
        <f>IF(ISERROR(_xll.qlSwapRateHelperSpread($D15)),IF(ISERROR(_xll.qlFuturesRateHelperConvexityAdjustment($D15)),0,_xll.qlFuturesRateHelperConvexityAdjustment($D15)),_xll.qlSwapRateHelperSpread($D15))</f>
        <v>0</v>
      </c>
      <c r="H15" s="83">
        <f>_xll.qlRateHelperEarliestDate($D15)</f>
        <v>42136</v>
      </c>
      <c r="I15" s="84">
        <f>_xll.qlRateHelperLatestDate($D15)</f>
        <v>43234</v>
      </c>
      <c r="J15" s="72">
        <v>2.3269739582871315E-2</v>
      </c>
      <c r="K15" s="77"/>
    </row>
    <row r="16" spans="1:11" x14ac:dyDescent="0.2">
      <c r="D16" s="75" t="str">
        <v>obj_003ab</v>
      </c>
      <c r="E16" s="75" t="str">
        <f>SUBSTITUTE(SUBSTITUTE(_xll.qlRateHelperQuoteName(D16),"LastFixing","D"),"Libor","")</f>
        <v>AUDSM6AB4Y_Quote</v>
      </c>
      <c r="F16" s="76">
        <f>_xll.qlRateHelperRate($D16)</f>
        <v>2.5675E-2</v>
      </c>
      <c r="G16" s="76">
        <f>IF(ISERROR(_xll.qlSwapRateHelperSpread($D16)),IF(ISERROR(_xll.qlFuturesRateHelperConvexityAdjustment($D16)),0,_xll.qlFuturesRateHelperConvexityAdjustment($D16)),_xll.qlSwapRateHelperSpread($D16))</f>
        <v>0</v>
      </c>
      <c r="H16" s="83">
        <f>_xll.qlRateHelperEarliestDate($D16)</f>
        <v>42136</v>
      </c>
      <c r="I16" s="84">
        <f>_xll.qlRateHelperLatestDate($D16)</f>
        <v>43598</v>
      </c>
      <c r="J16" s="72">
        <v>2.5632785108581555E-2</v>
      </c>
    </row>
    <row r="17" spans="4:10" x14ac:dyDescent="0.2">
      <c r="D17" s="75" t="str">
        <v>obj_003ac</v>
      </c>
      <c r="E17" s="75" t="str">
        <f>SUBSTITUTE(SUBSTITUTE(_xll.qlRateHelperQuoteName(D17),"LastFixing","D"),"Libor","")</f>
        <v>AUDSM6AB5Y_Quote</v>
      </c>
      <c r="F17" s="76">
        <f>_xll.qlRateHelperRate($D17)</f>
        <v>2.6974999999999999E-2</v>
      </c>
      <c r="G17" s="76">
        <f>IF(ISERROR(_xll.qlSwapRateHelperSpread($D17)),IF(ISERROR(_xll.qlFuturesRateHelperConvexityAdjustment($D17)),0,_xll.qlFuturesRateHelperConvexityAdjustment($D17)),_xll.qlSwapRateHelperSpread($D17))</f>
        <v>0</v>
      </c>
      <c r="H17" s="83">
        <f>_xll.qlRateHelperEarliestDate($D17)</f>
        <v>42136</v>
      </c>
      <c r="I17" s="84">
        <f>_xll.qlRateHelperLatestDate($D17)</f>
        <v>43963</v>
      </c>
      <c r="J17" s="72">
        <v>2.6969326886725882E-2</v>
      </c>
    </row>
    <row r="18" spans="4:10" x14ac:dyDescent="0.2">
      <c r="D18" s="75" t="str">
        <v>obj_003b9</v>
      </c>
      <c r="E18" s="75" t="str">
        <f>SUBSTITUTE(SUBSTITUTE(_xll.qlRateHelperQuoteName(D18),"LastFixing","D"),"Libor","")</f>
        <v>AUDSM6AB7Y_Quote</v>
      </c>
      <c r="F18" s="76">
        <f>_xll.qlRateHelperRate($D18)</f>
        <v>2.92E-2</v>
      </c>
      <c r="G18" s="76">
        <f>IF(ISERROR(_xll.qlSwapRateHelperSpread($D18)),IF(ISERROR(_xll.qlFuturesRateHelperConvexityAdjustment($D18)),0,_xll.qlFuturesRateHelperConvexityAdjustment($D18)),_xll.qlSwapRateHelperSpread($D18))</f>
        <v>0</v>
      </c>
      <c r="H18" s="83">
        <f>_xll.qlRateHelperEarliestDate($D18)</f>
        <v>42136</v>
      </c>
      <c r="I18" s="84">
        <f>_xll.qlRateHelperLatestDate($D18)</f>
        <v>44693</v>
      </c>
      <c r="J18" s="72">
        <v>2.9300732956604889E-2</v>
      </c>
    </row>
    <row r="19" spans="4:10" x14ac:dyDescent="0.2">
      <c r="D19" s="75" t="str">
        <v>obj_003c0</v>
      </c>
      <c r="E19" s="75" t="str">
        <f>SUBSTITUTE(SUBSTITUTE(_xll.qlRateHelperQuoteName(D19),"LastFixing","D"),"Libor","")</f>
        <v>AUDSM6AB10Y_Quote</v>
      </c>
      <c r="F19" s="76">
        <f>_xll.qlRateHelperRate($D19)</f>
        <v>3.1574999999999999E-2</v>
      </c>
      <c r="G19" s="76">
        <f>IF(ISERROR(_xll.qlSwapRateHelperSpread($D19)),IF(ISERROR(_xll.qlFuturesRateHelperConvexityAdjustment($D19)),0,_xll.qlFuturesRateHelperConvexityAdjustment($D19)),_xll.qlSwapRateHelperSpread($D19))</f>
        <v>0</v>
      </c>
      <c r="H19" s="83">
        <f>_xll.qlRateHelperEarliestDate($D19)</f>
        <v>42136</v>
      </c>
      <c r="I19" s="84">
        <f>_xll.qlRateHelperLatestDate($D19)</f>
        <v>45789</v>
      </c>
      <c r="J19" s="72">
        <v>3.1863898345015705E-2</v>
      </c>
    </row>
    <row r="20" spans="4:10" x14ac:dyDescent="0.2">
      <c r="D20" s="75" t="str">
        <v>obj_003c6</v>
      </c>
      <c r="E20" s="75" t="str">
        <f>SUBSTITUTE(SUBSTITUTE(_xll.qlRateHelperQuoteName(D20),"LastFixing","D"),"Libor","")</f>
        <v>AUDSM6AB12Y_Quote</v>
      </c>
      <c r="F20" s="76">
        <f>_xll.qlRateHelperRate($D20)</f>
        <v>3.2850000000000004E-2</v>
      </c>
      <c r="G20" s="76">
        <f>IF(ISERROR(_xll.qlSwapRateHelperSpread($D20)),IF(ISERROR(_xll.qlFuturesRateHelperConvexityAdjustment($D20)),0,_xll.qlFuturesRateHelperConvexityAdjustment($D20)),_xll.qlSwapRateHelperSpread($D20))</f>
        <v>0</v>
      </c>
      <c r="H20" s="83">
        <f>_xll.qlRateHelperEarliestDate($D20)</f>
        <v>42136</v>
      </c>
      <c r="I20" s="84">
        <f>_xll.qlRateHelperLatestDate($D20)</f>
        <v>46519</v>
      </c>
      <c r="J20" s="72">
        <v>3.3290099555338418E-2</v>
      </c>
    </row>
    <row r="21" spans="4:10" x14ac:dyDescent="0.2">
      <c r="D21" s="75" t="str">
        <v>obj_003b0</v>
      </c>
      <c r="E21" s="75" t="str">
        <f>SUBSTITUTE(SUBSTITUTE(_xll.qlRateHelperQuoteName(D21),"LastFixing","D"),"Libor","")</f>
        <v>AUDSM6AB15Y_Quote</v>
      </c>
      <c r="F21" s="76">
        <f>_xll.qlRateHelperRate($D21)</f>
        <v>3.4200000000000001E-2</v>
      </c>
      <c r="G21" s="76">
        <f>IF(ISERROR(_xll.qlSwapRateHelperSpread($D21)),IF(ISERROR(_xll.qlFuturesRateHelperConvexityAdjustment($D21)),0,_xll.qlFuturesRateHelperConvexityAdjustment($D21)),_xll.qlSwapRateHelperSpread($D21))</f>
        <v>0</v>
      </c>
      <c r="H21" s="83">
        <f>_xll.qlRateHelperEarliestDate($D21)</f>
        <v>42136</v>
      </c>
      <c r="I21" s="84">
        <f>_xll.qlRateHelperLatestDate($D21)</f>
        <v>47616</v>
      </c>
      <c r="J21" s="72">
        <v>3.4837018000288406E-2</v>
      </c>
    </row>
    <row r="22" spans="4:10" x14ac:dyDescent="0.2">
      <c r="D22" s="75" t="str">
        <v>obj_003c7</v>
      </c>
      <c r="E22" s="75" t="str">
        <f>SUBSTITUTE(SUBSTITUTE(_xll.qlRateHelperQuoteName(D22),"LastFixing","D"),"Libor","")</f>
        <v>AUDSM6AB20Y_Quote</v>
      </c>
      <c r="F22" s="76">
        <f>_xll.qlRateHelperRate($D22)</f>
        <v>3.5125000000000003E-2</v>
      </c>
      <c r="G22" s="76">
        <f>IF(ISERROR(_xll.qlSwapRateHelperSpread($D22)),IF(ISERROR(_xll.qlFuturesRateHelperConvexityAdjustment($D22)),0,_xll.qlFuturesRateHelperConvexityAdjustment($D22)),_xll.qlSwapRateHelperSpread($D22))</f>
        <v>0</v>
      </c>
      <c r="H22" s="83">
        <f>_xll.qlRateHelperEarliestDate($D22)</f>
        <v>42136</v>
      </c>
      <c r="I22" s="84">
        <f>_xll.qlRateHelperLatestDate($D22)</f>
        <v>49443</v>
      </c>
      <c r="J22" s="72">
        <v>3.5852769597767065E-2</v>
      </c>
    </row>
    <row r="23" spans="4:10" x14ac:dyDescent="0.2">
      <c r="D23" s="75" t="str">
        <v>obj_003b6</v>
      </c>
      <c r="E23" s="75" t="str">
        <f>SUBSTITUTE(SUBSTITUTE(_xll.qlRateHelperQuoteName(D23),"LastFixing","D"),"Libor","")</f>
        <v>AUDSM6AB30Y_Quote</v>
      </c>
      <c r="F23" s="76">
        <f>_xll.qlRateHelperRate($D23)</f>
        <v>3.56E-2</v>
      </c>
      <c r="G23" s="76">
        <f>IF(ISERROR(_xll.qlSwapRateHelperSpread($D23)),IF(ISERROR(_xll.qlFuturesRateHelperConvexityAdjustment($D23)),0,_xll.qlFuturesRateHelperConvexityAdjustment($D23)),_xll.qlSwapRateHelperSpread($D23))</f>
        <v>0</v>
      </c>
      <c r="H23" s="83">
        <f>_xll.qlRateHelperEarliestDate($D23)</f>
        <v>42136</v>
      </c>
      <c r="I23" s="84">
        <f>_xll.qlRateHelperLatestDate($D23)</f>
        <v>53094</v>
      </c>
      <c r="J23" s="72">
        <v>3.6232381509052253E-2</v>
      </c>
    </row>
    <row r="24" spans="4:10" x14ac:dyDescent="0.2">
      <c r="D24" s="75" t="e">
        <v>#N/A</v>
      </c>
      <c r="E24" s="75" t="e">
        <f>SUBSTITUTE(SUBSTITUTE(_xll.qlRateHelperQuoteName(D24),"LastFixing","D"),"Libor","")</f>
        <v>#VALUE!</v>
      </c>
      <c r="F24" s="76" t="e">
        <f>_xll.qlRateHelperRate($D24)</f>
        <v>#VALUE!</v>
      </c>
      <c r="G24" s="76">
        <f>IF(ISERROR(_xll.qlSwapRateHelperSpread($D24)),IF(ISERROR(_xll.qlFuturesRateHelperConvexityAdjustment($D24)),0,_xll.qlFuturesRateHelperConvexityAdjustment($D24)),_xll.qlSwapRateHelperSpread($D24))</f>
        <v>0</v>
      </c>
      <c r="H24" s="83" t="e">
        <f>_xll.qlRateHelperEarliestDate($D24)</f>
        <v>#VALUE!</v>
      </c>
      <c r="I24" s="84" t="e">
        <f>_xll.qlRateHelperLatestDate($D24)</f>
        <v>#VALUE!</v>
      </c>
      <c r="J24" s="72" t="e">
        <v>#N/A</v>
      </c>
    </row>
    <row r="25" spans="4:10" x14ac:dyDescent="0.2">
      <c r="D25" s="75" t="e">
        <v>#N/A</v>
      </c>
      <c r="E25" s="75" t="e">
        <f>SUBSTITUTE(SUBSTITUTE(_xll.qlRateHelperQuoteName(D25),"LastFixing","D"),"Libor","")</f>
        <v>#VALUE!</v>
      </c>
      <c r="F25" s="76" t="e">
        <f>_xll.qlRateHelperRate($D25)</f>
        <v>#VALUE!</v>
      </c>
      <c r="G25" s="76">
        <f>IF(ISERROR(_xll.qlSwapRateHelperSpread($D25)),IF(ISERROR(_xll.qlFuturesRateHelperConvexityAdjustment($D25)),0,_xll.qlFuturesRateHelperConvexityAdjustment($D25)),_xll.qlSwapRateHelperSpread($D25))</f>
        <v>0</v>
      </c>
      <c r="H25" s="83" t="e">
        <f>_xll.qlRateHelperEarliestDate($D25)</f>
        <v>#VALUE!</v>
      </c>
      <c r="I25" s="84" t="e">
        <f>_xll.qlRateHelperLatestDate($D25)</f>
        <v>#VALUE!</v>
      </c>
      <c r="J25" s="72" t="e">
        <v>#N/A</v>
      </c>
    </row>
    <row r="26" spans="4:10" x14ac:dyDescent="0.2">
      <c r="D26" s="75" t="e">
        <v>#N/A</v>
      </c>
      <c r="E26" s="75" t="e">
        <f>SUBSTITUTE(SUBSTITUTE(_xll.qlRateHelperQuoteName(D26),"LastFixing","D"),"Libor","")</f>
        <v>#VALUE!</v>
      </c>
      <c r="F26" s="76" t="e">
        <f>_xll.qlRateHelperRate($D26)</f>
        <v>#VALUE!</v>
      </c>
      <c r="G26" s="76">
        <f>IF(ISERROR(_xll.qlSwapRateHelperSpread($D26)),IF(ISERROR(_xll.qlFuturesRateHelperConvexityAdjustment($D26)),0,_xll.qlFuturesRateHelperConvexityAdjustment($D26)),_xll.qlSwapRateHelperSpread($D26))</f>
        <v>0</v>
      </c>
      <c r="H26" s="83" t="e">
        <f>_xll.qlRateHelperEarliestDate($D26)</f>
        <v>#VALUE!</v>
      </c>
      <c r="I26" s="84" t="e">
        <f>_xll.qlRateHelperLatestDate($D26)</f>
        <v>#VALUE!</v>
      </c>
      <c r="J26" s="72" t="e">
        <v>#N/A</v>
      </c>
    </row>
    <row r="27" spans="4:10" x14ac:dyDescent="0.2">
      <c r="D27" s="75" t="e">
        <v>#N/A</v>
      </c>
      <c r="E27" s="75" t="e">
        <f>SUBSTITUTE(SUBSTITUTE(_xll.qlRateHelperQuoteName(D27),"LastFixing","D"),"Libor","")</f>
        <v>#VALUE!</v>
      </c>
      <c r="F27" s="76" t="e">
        <f>_xll.qlRateHelperRate($D27)</f>
        <v>#VALUE!</v>
      </c>
      <c r="G27" s="76">
        <f>IF(ISERROR(_xll.qlSwapRateHelperSpread($D27)),IF(ISERROR(_xll.qlFuturesRateHelperConvexityAdjustment($D27)),0,_xll.qlFuturesRateHelperConvexityAdjustment($D27)),_xll.qlSwapRateHelperSpread($D27))</f>
        <v>0</v>
      </c>
      <c r="H27" s="83" t="e">
        <f>_xll.qlRateHelperEarliestDate($D27)</f>
        <v>#VALUE!</v>
      </c>
      <c r="I27" s="84" t="e">
        <f>_xll.qlRateHelperLatestDate($D27)</f>
        <v>#VALUE!</v>
      </c>
      <c r="J27" s="72" t="e">
        <v>#N/A</v>
      </c>
    </row>
    <row r="28" spans="4:10" x14ac:dyDescent="0.2">
      <c r="D28" s="75" t="e">
        <v>#N/A</v>
      </c>
      <c r="E28" s="75" t="e">
        <f>SUBSTITUTE(SUBSTITUTE(_xll.qlRateHelperQuoteName(D28),"LastFixing","D"),"Libor","")</f>
        <v>#VALUE!</v>
      </c>
      <c r="F28" s="76" t="e">
        <f>_xll.qlRateHelperRate($D28)</f>
        <v>#VALUE!</v>
      </c>
      <c r="G28" s="76">
        <f>IF(ISERROR(_xll.qlSwapRateHelperSpread($D28)),IF(ISERROR(_xll.qlFuturesRateHelperConvexityAdjustment($D28)),0,_xll.qlFuturesRateHelperConvexityAdjustment($D28)),_xll.qlSwapRateHelperSpread($D28))</f>
        <v>0</v>
      </c>
      <c r="H28" s="83" t="e">
        <f>_xll.qlRateHelperEarliestDate($D28)</f>
        <v>#VALUE!</v>
      </c>
      <c r="I28" s="84" t="e">
        <f>_xll.qlRateHelperLatestDate($D28)</f>
        <v>#VALUE!</v>
      </c>
      <c r="J28" s="72" t="e">
        <v>#N/A</v>
      </c>
    </row>
    <row r="29" spans="4:10" x14ac:dyDescent="0.2">
      <c r="D29" s="75" t="e">
        <v>#N/A</v>
      </c>
      <c r="E29" s="75" t="e">
        <f>SUBSTITUTE(SUBSTITUTE(_xll.qlRateHelperQuoteName(D29),"LastFixing","D"),"Libor","")</f>
        <v>#VALUE!</v>
      </c>
      <c r="F29" s="76" t="e">
        <f>_xll.qlRateHelperRate($D29)</f>
        <v>#VALUE!</v>
      </c>
      <c r="G29" s="76">
        <f>IF(ISERROR(_xll.qlSwapRateHelperSpread($D29)),IF(ISERROR(_xll.qlFuturesRateHelperConvexityAdjustment($D29)),0,_xll.qlFuturesRateHelperConvexityAdjustment($D29)),_xll.qlSwapRateHelperSpread($D29))</f>
        <v>0</v>
      </c>
      <c r="H29" s="83" t="e">
        <f>_xll.qlRateHelperEarliestDate($D29)</f>
        <v>#VALUE!</v>
      </c>
      <c r="I29" s="84" t="e">
        <f>_xll.qlRateHelperLatestDate($D29)</f>
        <v>#VALUE!</v>
      </c>
      <c r="J29" s="72" t="e">
        <v>#N/A</v>
      </c>
    </row>
    <row r="30" spans="4:10" x14ac:dyDescent="0.2">
      <c r="D30" s="75" t="e">
        <v>#N/A</v>
      </c>
      <c r="E30" s="75" t="e">
        <f>SUBSTITUTE(SUBSTITUTE(_xll.qlRateHelperQuoteName(D30),"LastFixing","D"),"Libor","")</f>
        <v>#VALUE!</v>
      </c>
      <c r="F30" s="76" t="e">
        <f>_xll.qlRateHelperRate($D30)</f>
        <v>#VALUE!</v>
      </c>
      <c r="G30" s="76">
        <f>IF(ISERROR(_xll.qlSwapRateHelperSpread($D30)),IF(ISERROR(_xll.qlFuturesRateHelperConvexityAdjustment($D30)),0,_xll.qlFuturesRateHelperConvexityAdjustment($D30)),_xll.qlSwapRateHelperSpread($D30))</f>
        <v>0</v>
      </c>
      <c r="H30" s="83" t="e">
        <f>_xll.qlRateHelperEarliestDate($D30)</f>
        <v>#VALUE!</v>
      </c>
      <c r="I30" s="84" t="e">
        <f>_xll.qlRateHelperLatestDate($D30)</f>
        <v>#VALUE!</v>
      </c>
      <c r="J30" s="72" t="e">
        <v>#N/A</v>
      </c>
    </row>
    <row r="31" spans="4:10" x14ac:dyDescent="0.2">
      <c r="D31" s="75" t="e">
        <v>#N/A</v>
      </c>
      <c r="E31" s="75" t="e">
        <f>SUBSTITUTE(SUBSTITUTE(_xll.qlRateHelperQuoteName(D31),"LastFixing","D"),"Libor","")</f>
        <v>#VALUE!</v>
      </c>
      <c r="F31" s="76" t="e">
        <f>_xll.qlRateHelperRate($D31)</f>
        <v>#VALUE!</v>
      </c>
      <c r="G31" s="76">
        <f>IF(ISERROR(_xll.qlSwapRateHelperSpread($D31)),IF(ISERROR(_xll.qlFuturesRateHelperConvexityAdjustment($D31)),0,_xll.qlFuturesRateHelperConvexityAdjustment($D31)),_xll.qlSwapRateHelperSpread($D31))</f>
        <v>0</v>
      </c>
      <c r="H31" s="83" t="e">
        <f>_xll.qlRateHelperEarliestDate($D31)</f>
        <v>#VALUE!</v>
      </c>
      <c r="I31" s="84" t="e">
        <f>_xll.qlRateHelperLatestDate($D31)</f>
        <v>#VALUE!</v>
      </c>
      <c r="J31" s="72" t="e">
        <v>#N/A</v>
      </c>
    </row>
    <row r="32" spans="4:10" x14ac:dyDescent="0.2">
      <c r="D32" s="75" t="e">
        <v>#N/A</v>
      </c>
      <c r="E32" s="75" t="e">
        <f>SUBSTITUTE(SUBSTITUTE(_xll.qlRateHelperQuoteName(D32),"LastFixing","D"),"Libor","")</f>
        <v>#VALUE!</v>
      </c>
      <c r="F32" s="76" t="e">
        <f>_xll.qlRateHelperRate($D32)</f>
        <v>#VALUE!</v>
      </c>
      <c r="G32" s="76">
        <f>IF(ISERROR(_xll.qlSwapRateHelperSpread($D32)),IF(ISERROR(_xll.qlFuturesRateHelperConvexityAdjustment($D32)),0,_xll.qlFuturesRateHelperConvexityAdjustment($D32)),_xll.qlSwapRateHelperSpread($D32))</f>
        <v>0</v>
      </c>
      <c r="H32" s="83" t="e">
        <f>_xll.qlRateHelperEarliestDate($D32)</f>
        <v>#VALUE!</v>
      </c>
      <c r="I32" s="84" t="e">
        <f>_xll.qlRateHelperLatestDate($D32)</f>
        <v>#VALUE!</v>
      </c>
      <c r="J32" s="72" t="e">
        <v>#N/A</v>
      </c>
    </row>
    <row r="33" spans="4:10" x14ac:dyDescent="0.2">
      <c r="D33" s="75" t="e">
        <v>#N/A</v>
      </c>
      <c r="E33" s="75" t="e">
        <f>SUBSTITUTE(SUBSTITUTE(_xll.qlRateHelperQuoteName(D33),"LastFixing","D"),"Libor","")</f>
        <v>#VALUE!</v>
      </c>
      <c r="F33" s="76" t="e">
        <f>_xll.qlRateHelperRate($D33)</f>
        <v>#VALUE!</v>
      </c>
      <c r="G33" s="76">
        <f>IF(ISERROR(_xll.qlSwapRateHelperSpread($D33)),IF(ISERROR(_xll.qlFuturesRateHelperConvexityAdjustment($D33)),0,_xll.qlFuturesRateHelperConvexityAdjustment($D33)),_xll.qlSwapRateHelperSpread($D33))</f>
        <v>0</v>
      </c>
      <c r="H33" s="83" t="e">
        <f>_xll.qlRateHelperEarliestDate($D33)</f>
        <v>#VALUE!</v>
      </c>
      <c r="I33" s="84" t="e">
        <f>_xll.qlRateHelperLatestDate($D33)</f>
        <v>#VALUE!</v>
      </c>
      <c r="J33" s="72" t="e">
        <v>#N/A</v>
      </c>
    </row>
    <row r="34" spans="4:10" x14ac:dyDescent="0.2">
      <c r="D34" s="75" t="e">
        <v>#N/A</v>
      </c>
      <c r="E34" s="75" t="e">
        <f>SUBSTITUTE(SUBSTITUTE(_xll.qlRateHelperQuoteName(D34),"LastFixing","D"),"Libor","")</f>
        <v>#VALUE!</v>
      </c>
      <c r="F34" s="76" t="e">
        <f>_xll.qlRateHelperRate($D34)</f>
        <v>#VALUE!</v>
      </c>
      <c r="G34" s="76">
        <f>IF(ISERROR(_xll.qlSwapRateHelperSpread($D34)),IF(ISERROR(_xll.qlFuturesRateHelperConvexityAdjustment($D34)),0,_xll.qlFuturesRateHelperConvexityAdjustment($D34)),_xll.qlSwapRateHelperSpread($D34))</f>
        <v>0</v>
      </c>
      <c r="H34" s="83" t="e">
        <f>_xll.qlRateHelperEarliestDate($D34)</f>
        <v>#VALUE!</v>
      </c>
      <c r="I34" s="84" t="e">
        <f>_xll.qlRateHelperLatestDate($D34)</f>
        <v>#VALUE!</v>
      </c>
      <c r="J34" s="72" t="e">
        <v>#N/A</v>
      </c>
    </row>
    <row r="35" spans="4:10" x14ac:dyDescent="0.2">
      <c r="D35" s="75" t="e">
        <v>#N/A</v>
      </c>
      <c r="E35" s="75" t="e">
        <f>SUBSTITUTE(SUBSTITUTE(_xll.qlRateHelperQuoteName(D35),"LastFixing","D"),"Libor","")</f>
        <v>#VALUE!</v>
      </c>
      <c r="F35" s="76" t="e">
        <f>_xll.qlRateHelperRate($D35)</f>
        <v>#VALUE!</v>
      </c>
      <c r="G35" s="76">
        <f>IF(ISERROR(_xll.qlSwapRateHelperSpread($D35)),IF(ISERROR(_xll.qlFuturesRateHelperConvexityAdjustment($D35)),0,_xll.qlFuturesRateHelperConvexityAdjustment($D35)),_xll.qlSwapRateHelperSpread($D35))</f>
        <v>0</v>
      </c>
      <c r="H35" s="83" t="e">
        <f>_xll.qlRateHelperEarliestDate($D35)</f>
        <v>#VALUE!</v>
      </c>
      <c r="I35" s="84" t="e">
        <f>_xll.qlRateHelperLatestDate($D35)</f>
        <v>#VALUE!</v>
      </c>
      <c r="J35" s="72" t="e">
        <v>#N/A</v>
      </c>
    </row>
    <row r="36" spans="4:10" x14ac:dyDescent="0.2">
      <c r="D36" s="75" t="e">
        <v>#N/A</v>
      </c>
      <c r="E36" s="75" t="e">
        <f>SUBSTITUTE(SUBSTITUTE(_xll.qlRateHelperQuoteName(D36),"LastFixing","D"),"Libor","")</f>
        <v>#VALUE!</v>
      </c>
      <c r="F36" s="76" t="e">
        <f>_xll.qlRateHelperRate($D36)</f>
        <v>#VALUE!</v>
      </c>
      <c r="G36" s="76">
        <f>IF(ISERROR(_xll.qlSwapRateHelperSpread($D36)),IF(ISERROR(_xll.qlFuturesRateHelperConvexityAdjustment($D36)),0,_xll.qlFuturesRateHelperConvexityAdjustment($D36)),_xll.qlSwapRateHelperSpread($D36))</f>
        <v>0</v>
      </c>
      <c r="H36" s="83" t="e">
        <f>_xll.qlRateHelperEarliestDate($D36)</f>
        <v>#VALUE!</v>
      </c>
      <c r="I36" s="84" t="e">
        <f>_xll.qlRateHelperLatestDate($D36)</f>
        <v>#VALUE!</v>
      </c>
      <c r="J36" s="72" t="e">
        <v>#N/A</v>
      </c>
    </row>
    <row r="37" spans="4:10" x14ac:dyDescent="0.2">
      <c r="D37" s="75" t="e">
        <v>#N/A</v>
      </c>
      <c r="E37" s="75" t="e">
        <f>SUBSTITUTE(SUBSTITUTE(_xll.qlRateHelperQuoteName(D37),"LastFixing","D"),"Libor","")</f>
        <v>#VALUE!</v>
      </c>
      <c r="F37" s="76" t="e">
        <f>_xll.qlRateHelperRate($D37)</f>
        <v>#VALUE!</v>
      </c>
      <c r="G37" s="76">
        <f>IF(ISERROR(_xll.qlSwapRateHelperSpread($D37)),IF(ISERROR(_xll.qlFuturesRateHelperConvexityAdjustment($D37)),0,_xll.qlFuturesRateHelperConvexityAdjustment($D37)),_xll.qlSwapRateHelperSpread($D37))</f>
        <v>0</v>
      </c>
      <c r="H37" s="83" t="e">
        <f>_xll.qlRateHelperEarliestDate($D37)</f>
        <v>#VALUE!</v>
      </c>
      <c r="I37" s="84" t="e">
        <f>_xll.qlRateHelperLatestDate($D37)</f>
        <v>#VALUE!</v>
      </c>
      <c r="J37" s="72" t="e">
        <v>#N/A</v>
      </c>
    </row>
    <row r="38" spans="4:10" x14ac:dyDescent="0.2">
      <c r="D38" s="75" t="e">
        <v>#N/A</v>
      </c>
      <c r="E38" s="75" t="e">
        <f>SUBSTITUTE(SUBSTITUTE(_xll.qlRateHelperQuoteName(D38),"LastFixing","D"),"Libor","")</f>
        <v>#VALUE!</v>
      </c>
      <c r="F38" s="76" t="e">
        <f>_xll.qlRateHelperRate($D38)</f>
        <v>#VALUE!</v>
      </c>
      <c r="G38" s="76">
        <f>IF(ISERROR(_xll.qlSwapRateHelperSpread($D38)),IF(ISERROR(_xll.qlFuturesRateHelperConvexityAdjustment($D38)),0,_xll.qlFuturesRateHelperConvexityAdjustment($D38)),_xll.qlSwapRateHelperSpread($D38))</f>
        <v>0</v>
      </c>
      <c r="H38" s="83" t="e">
        <f>_xll.qlRateHelperEarliestDate($D38)</f>
        <v>#VALUE!</v>
      </c>
      <c r="I38" s="84" t="e">
        <f>_xll.qlRateHelperLatestDate($D38)</f>
        <v>#VALUE!</v>
      </c>
      <c r="J38" s="72" t="e">
        <v>#N/A</v>
      </c>
    </row>
    <row r="39" spans="4:10" x14ac:dyDescent="0.2">
      <c r="D39" s="75" t="e">
        <v>#N/A</v>
      </c>
      <c r="E39" s="75" t="e">
        <f>SUBSTITUTE(SUBSTITUTE(_xll.qlRateHelperQuoteName(D39),"LastFixing","D"),"Libor","")</f>
        <v>#VALUE!</v>
      </c>
      <c r="F39" s="76" t="e">
        <f>_xll.qlRateHelperRate($D39)</f>
        <v>#VALUE!</v>
      </c>
      <c r="G39" s="76">
        <f>IF(ISERROR(_xll.qlSwapRateHelperSpread($D39)),IF(ISERROR(_xll.qlFuturesRateHelperConvexityAdjustment($D39)),0,_xll.qlFuturesRateHelperConvexityAdjustment($D39)),_xll.qlSwapRateHelperSpread($D39))</f>
        <v>0</v>
      </c>
      <c r="H39" s="83" t="e">
        <f>_xll.qlRateHelperEarliestDate($D39)</f>
        <v>#VALUE!</v>
      </c>
      <c r="I39" s="84" t="e">
        <f>_xll.qlRateHelperLatestDate($D39)</f>
        <v>#VALUE!</v>
      </c>
      <c r="J39" s="72" t="e">
        <v>#N/A</v>
      </c>
    </row>
    <row r="40" spans="4:10" x14ac:dyDescent="0.2">
      <c r="D40" s="75" t="e">
        <v>#N/A</v>
      </c>
      <c r="E40" s="75" t="e">
        <f>SUBSTITUTE(SUBSTITUTE(_xll.qlRateHelperQuoteName(D40),"LastFixing","D"),"Libor","")</f>
        <v>#VALUE!</v>
      </c>
      <c r="F40" s="76" t="e">
        <f>_xll.qlRateHelperRate($D40)</f>
        <v>#VALUE!</v>
      </c>
      <c r="G40" s="76">
        <f>IF(ISERROR(_xll.qlSwapRateHelperSpread($D40)),IF(ISERROR(_xll.qlFuturesRateHelperConvexityAdjustment($D40)),0,_xll.qlFuturesRateHelperConvexityAdjustment($D40)),_xll.qlSwapRateHelperSpread($D40))</f>
        <v>0</v>
      </c>
      <c r="H40" s="83" t="e">
        <f>_xll.qlRateHelperEarliestDate($D40)</f>
        <v>#VALUE!</v>
      </c>
      <c r="I40" s="84" t="e">
        <f>_xll.qlRateHelperLatestDate($D40)</f>
        <v>#VALUE!</v>
      </c>
      <c r="J40" s="72" t="e">
        <v>#N/A</v>
      </c>
    </row>
    <row r="41" spans="4:10" x14ac:dyDescent="0.2">
      <c r="D41" s="75" t="e">
        <v>#N/A</v>
      </c>
      <c r="E41" s="75" t="e">
        <f>SUBSTITUTE(SUBSTITUTE(_xll.qlRateHelperQuoteName(D41),"LastFixing","D"),"Libor","")</f>
        <v>#VALUE!</v>
      </c>
      <c r="F41" s="76" t="e">
        <f>_xll.qlRateHelperRate($D41)</f>
        <v>#VALUE!</v>
      </c>
      <c r="G41" s="76">
        <f>IF(ISERROR(_xll.qlSwapRateHelperSpread($D41)),IF(ISERROR(_xll.qlFuturesRateHelperConvexityAdjustment($D41)),0,_xll.qlFuturesRateHelperConvexityAdjustment($D41)),_xll.qlSwapRateHelperSpread($D41))</f>
        <v>0</v>
      </c>
      <c r="H41" s="83" t="e">
        <f>_xll.qlRateHelperEarliestDate($D41)</f>
        <v>#VALUE!</v>
      </c>
      <c r="I41" s="84" t="e">
        <f>_xll.qlRateHelperLatestDate($D41)</f>
        <v>#VALUE!</v>
      </c>
      <c r="J41" s="72" t="e">
        <v>#N/A</v>
      </c>
    </row>
    <row r="42" spans="4:10" x14ac:dyDescent="0.2">
      <c r="D42" s="75" t="e">
        <v>#N/A</v>
      </c>
      <c r="E42" s="75" t="e">
        <f>SUBSTITUTE(SUBSTITUTE(_xll.qlRateHelperQuoteName(D42),"LastFixing","D"),"Libor","")</f>
        <v>#VALUE!</v>
      </c>
      <c r="F42" s="76" t="e">
        <f>_xll.qlRateHelperRate($D42)</f>
        <v>#VALUE!</v>
      </c>
      <c r="G42" s="76">
        <f>IF(ISERROR(_xll.qlSwapRateHelperSpread($D42)),IF(ISERROR(_xll.qlFuturesRateHelperConvexityAdjustment($D42)),0,_xll.qlFuturesRateHelperConvexityAdjustment($D42)),_xll.qlSwapRateHelperSpread($D42))</f>
        <v>0</v>
      </c>
      <c r="H42" s="83" t="e">
        <f>_xll.qlRateHelperEarliestDate($D42)</f>
        <v>#VALUE!</v>
      </c>
      <c r="I42" s="84" t="e">
        <f>_xll.qlRateHelperLatestDate($D42)</f>
        <v>#VALUE!</v>
      </c>
      <c r="J42" s="72" t="e">
        <v>#N/A</v>
      </c>
    </row>
    <row r="43" spans="4:10" x14ac:dyDescent="0.2">
      <c r="D43" s="75" t="e">
        <v>#N/A</v>
      </c>
      <c r="E43" s="75" t="e">
        <f>SUBSTITUTE(SUBSTITUTE(_xll.qlRateHelperQuoteName(D43),"LastFixing","D"),"Libor","")</f>
        <v>#VALUE!</v>
      </c>
      <c r="F43" s="76" t="e">
        <f>_xll.qlRateHelperRate($D43)</f>
        <v>#VALUE!</v>
      </c>
      <c r="G43" s="76">
        <f>IF(ISERROR(_xll.qlSwapRateHelperSpread($D43)),IF(ISERROR(_xll.qlFuturesRateHelperConvexityAdjustment($D43)),0,_xll.qlFuturesRateHelperConvexityAdjustment($D43)),_xll.qlSwapRateHelperSpread($D43))</f>
        <v>0</v>
      </c>
      <c r="H43" s="83" t="e">
        <f>_xll.qlRateHelperEarliestDate($D43)</f>
        <v>#VALUE!</v>
      </c>
      <c r="I43" s="84" t="e">
        <f>_xll.qlRateHelperLatestDate($D43)</f>
        <v>#VALUE!</v>
      </c>
      <c r="J43" s="72" t="e">
        <v>#N/A</v>
      </c>
    </row>
    <row r="44" spans="4:10" x14ac:dyDescent="0.2">
      <c r="D44" s="75" t="e">
        <v>#N/A</v>
      </c>
      <c r="E44" s="75" t="e">
        <f>SUBSTITUTE(SUBSTITUTE(_xll.qlRateHelperQuoteName(D44),"LastFixing","D"),"Libor","")</f>
        <v>#VALUE!</v>
      </c>
      <c r="F44" s="76" t="e">
        <f>_xll.qlRateHelperRate($D44)</f>
        <v>#VALUE!</v>
      </c>
      <c r="G44" s="76">
        <f>IF(ISERROR(_xll.qlSwapRateHelperSpread($D44)),IF(ISERROR(_xll.qlFuturesRateHelperConvexityAdjustment($D44)),0,_xll.qlFuturesRateHelperConvexityAdjustment($D44)),_xll.qlSwapRateHelperSpread($D44))</f>
        <v>0</v>
      </c>
      <c r="H44" s="83" t="e">
        <f>_xll.qlRateHelperEarliestDate($D44)</f>
        <v>#VALUE!</v>
      </c>
      <c r="I44" s="84" t="e">
        <f>_xll.qlRateHelperLatestDate($D44)</f>
        <v>#VALUE!</v>
      </c>
      <c r="J44" s="72" t="e">
        <v>#N/A</v>
      </c>
    </row>
    <row r="45" spans="4:10" x14ac:dyDescent="0.2">
      <c r="D45" s="75" t="e">
        <v>#N/A</v>
      </c>
      <c r="E45" s="75" t="e">
        <f>SUBSTITUTE(SUBSTITUTE(_xll.qlRateHelperQuoteName(D45),"LastFixing","D"),"Libor","")</f>
        <v>#VALUE!</v>
      </c>
      <c r="F45" s="76" t="e">
        <f>_xll.qlRateHelperRate($D45)</f>
        <v>#VALUE!</v>
      </c>
      <c r="G45" s="76">
        <f>IF(ISERROR(_xll.qlSwapRateHelperSpread($D45)),IF(ISERROR(_xll.qlFuturesRateHelperConvexityAdjustment($D45)),0,_xll.qlFuturesRateHelperConvexityAdjustment($D45)),_xll.qlSwapRateHelperSpread($D45))</f>
        <v>0</v>
      </c>
      <c r="H45" s="83" t="e">
        <f>_xll.qlRateHelperEarliestDate($D45)</f>
        <v>#VALUE!</v>
      </c>
      <c r="I45" s="84" t="e">
        <f>_xll.qlRateHelperLatestDate($D45)</f>
        <v>#VALUE!</v>
      </c>
      <c r="J45" s="72" t="e">
        <v>#N/A</v>
      </c>
    </row>
    <row r="46" spans="4:10" x14ac:dyDescent="0.2">
      <c r="D46" s="75" t="e">
        <v>#N/A</v>
      </c>
      <c r="E46" s="75" t="e">
        <f>SUBSTITUTE(SUBSTITUTE(_xll.qlRateHelperQuoteName(D46),"LastFixing","D"),"Libor","")</f>
        <v>#VALUE!</v>
      </c>
      <c r="F46" s="76" t="e">
        <f>_xll.qlRateHelperRate($D46)</f>
        <v>#VALUE!</v>
      </c>
      <c r="G46" s="76">
        <f>IF(ISERROR(_xll.qlSwapRateHelperSpread($D46)),IF(ISERROR(_xll.qlFuturesRateHelperConvexityAdjustment($D46)),0,_xll.qlFuturesRateHelperConvexityAdjustment($D46)),_xll.qlSwapRateHelperSpread($D46))</f>
        <v>0</v>
      </c>
      <c r="H46" s="83" t="e">
        <f>_xll.qlRateHelperEarliestDate($D46)</f>
        <v>#VALUE!</v>
      </c>
      <c r="I46" s="84" t="e">
        <f>_xll.qlRateHelperLatestDate($D46)</f>
        <v>#VALUE!</v>
      </c>
      <c r="J46" s="72" t="e">
        <v>#N/A</v>
      </c>
    </row>
    <row r="47" spans="4:10" x14ac:dyDescent="0.2">
      <c r="D47" s="75" t="e">
        <v>#N/A</v>
      </c>
      <c r="E47" s="75" t="e">
        <f>SUBSTITUTE(SUBSTITUTE(_xll.qlRateHelperQuoteName(D47),"LastFixing","D"),"Libor","")</f>
        <v>#VALUE!</v>
      </c>
      <c r="F47" s="76" t="e">
        <f>_xll.qlRateHelperRate($D47)</f>
        <v>#VALUE!</v>
      </c>
      <c r="G47" s="76">
        <f>IF(ISERROR(_xll.qlSwapRateHelperSpread($D47)),IF(ISERROR(_xll.qlFuturesRateHelperConvexityAdjustment($D47)),0,_xll.qlFuturesRateHelperConvexityAdjustment($D47)),_xll.qlSwapRateHelperSpread($D47))</f>
        <v>0</v>
      </c>
      <c r="H47" s="83" t="e">
        <f>_xll.qlRateHelperEarliestDate($D47)</f>
        <v>#VALUE!</v>
      </c>
      <c r="I47" s="84" t="e">
        <f>_xll.qlRateHelperLatestDate($D47)</f>
        <v>#VALUE!</v>
      </c>
      <c r="J47" s="72" t="e">
        <v>#N/A</v>
      </c>
    </row>
    <row r="48" spans="4:10" x14ac:dyDescent="0.2">
      <c r="D48" s="75" t="e">
        <v>#N/A</v>
      </c>
      <c r="E48" s="75" t="e">
        <f>SUBSTITUTE(SUBSTITUTE(_xll.qlRateHelperQuoteName(D48),"LastFixing","D"),"Libor","")</f>
        <v>#VALUE!</v>
      </c>
      <c r="F48" s="76" t="e">
        <f>_xll.qlRateHelperRate($D48)</f>
        <v>#VALUE!</v>
      </c>
      <c r="G48" s="76">
        <f>IF(ISERROR(_xll.qlSwapRateHelperSpread($D48)),IF(ISERROR(_xll.qlFuturesRateHelperConvexityAdjustment($D48)),0,_xll.qlFuturesRateHelperConvexityAdjustment($D48)),_xll.qlSwapRateHelperSpread($D48))</f>
        <v>0</v>
      </c>
      <c r="H48" s="83" t="e">
        <f>_xll.qlRateHelperEarliestDate($D48)</f>
        <v>#VALUE!</v>
      </c>
      <c r="I48" s="84" t="e">
        <f>_xll.qlRateHelperLatestDate($D48)</f>
        <v>#VALUE!</v>
      </c>
      <c r="J48" s="72" t="e">
        <v>#N/A</v>
      </c>
    </row>
    <row r="49" spans="4:10" x14ac:dyDescent="0.2">
      <c r="D49" s="75" t="e">
        <v>#N/A</v>
      </c>
      <c r="E49" s="75" t="e">
        <f>SUBSTITUTE(SUBSTITUTE(_xll.qlRateHelperQuoteName(D49),"LastFixing","D"),"Libor","")</f>
        <v>#VALUE!</v>
      </c>
      <c r="F49" s="76" t="e">
        <f>_xll.qlRateHelperRate($D49)</f>
        <v>#VALUE!</v>
      </c>
      <c r="G49" s="76">
        <f>IF(ISERROR(_xll.qlSwapRateHelperSpread($D49)),IF(ISERROR(_xll.qlFuturesRateHelperConvexityAdjustment($D49)),0,_xll.qlFuturesRateHelperConvexityAdjustment($D49)),_xll.qlSwapRateHelperSpread($D49))</f>
        <v>0</v>
      </c>
      <c r="H49" s="83" t="e">
        <f>_xll.qlRateHelperEarliestDate($D49)</f>
        <v>#VALUE!</v>
      </c>
      <c r="I49" s="84" t="e">
        <f>_xll.qlRateHelperLatestDate($D49)</f>
        <v>#VALUE!</v>
      </c>
      <c r="J49" s="72" t="e">
        <v>#N/A</v>
      </c>
    </row>
    <row r="50" spans="4:10" x14ac:dyDescent="0.2">
      <c r="D50" s="75" t="e">
        <v>#N/A</v>
      </c>
      <c r="E50" s="75" t="e">
        <f>SUBSTITUTE(SUBSTITUTE(_xll.qlRateHelperQuoteName(D50),"LastFixing","D"),"Libor","")</f>
        <v>#VALUE!</v>
      </c>
      <c r="F50" s="76" t="e">
        <f>_xll.qlRateHelperRate($D50)</f>
        <v>#VALUE!</v>
      </c>
      <c r="G50" s="76">
        <f>IF(ISERROR(_xll.qlSwapRateHelperSpread($D50)),IF(ISERROR(_xll.qlFuturesRateHelperConvexityAdjustment($D50)),0,_xll.qlFuturesRateHelperConvexityAdjustment($D50)),_xll.qlSwapRateHelperSpread($D50))</f>
        <v>0</v>
      </c>
      <c r="H50" s="83" t="e">
        <f>_xll.qlRateHelperEarliestDate($D50)</f>
        <v>#VALUE!</v>
      </c>
      <c r="I50" s="84" t="e">
        <f>_xll.qlRateHelperLatestDate($D50)</f>
        <v>#VALUE!</v>
      </c>
      <c r="J50" s="72" t="e">
        <v>#N/A</v>
      </c>
    </row>
    <row r="51" spans="4:10" x14ac:dyDescent="0.2">
      <c r="D51" s="75" t="e">
        <v>#N/A</v>
      </c>
      <c r="E51" s="75" t="e">
        <f>SUBSTITUTE(SUBSTITUTE(_xll.qlRateHelperQuoteName(D51),"LastFixing","D"),"Libor","")</f>
        <v>#VALUE!</v>
      </c>
      <c r="F51" s="76" t="e">
        <f>_xll.qlRateHelperRate($D51)</f>
        <v>#VALUE!</v>
      </c>
      <c r="G51" s="76">
        <f>IF(ISERROR(_xll.qlSwapRateHelperSpread($D51)),IF(ISERROR(_xll.qlFuturesRateHelperConvexityAdjustment($D51)),0,_xll.qlFuturesRateHelperConvexityAdjustment($D51)),_xll.qlSwapRateHelperSpread($D51))</f>
        <v>0</v>
      </c>
      <c r="H51" s="83" t="e">
        <f>_xll.qlRateHelperEarliestDate($D51)</f>
        <v>#VALUE!</v>
      </c>
      <c r="I51" s="84" t="e">
        <f>_xll.qlRateHelperLatestDate($D51)</f>
        <v>#VALUE!</v>
      </c>
      <c r="J51" s="72" t="e">
        <v>#N/A</v>
      </c>
    </row>
    <row r="52" spans="4:10" x14ac:dyDescent="0.2">
      <c r="D52" s="75" t="e">
        <v>#N/A</v>
      </c>
      <c r="E52" s="75" t="e">
        <f>SUBSTITUTE(SUBSTITUTE(_xll.qlRateHelperQuoteName(D52),"LastFixing","D"),"Libor","")</f>
        <v>#VALUE!</v>
      </c>
      <c r="F52" s="76" t="e">
        <f>_xll.qlRateHelperRate($D52)</f>
        <v>#VALUE!</v>
      </c>
      <c r="G52" s="76">
        <f>IF(ISERROR(_xll.qlSwapRateHelperSpread($D52)),IF(ISERROR(_xll.qlFuturesRateHelperConvexityAdjustment($D52)),0,_xll.qlFuturesRateHelperConvexityAdjustment($D52)),_xll.qlSwapRateHelperSpread($D52))</f>
        <v>0</v>
      </c>
      <c r="H52" s="83" t="e">
        <f>_xll.qlRateHelperEarliestDate($D52)</f>
        <v>#VALUE!</v>
      </c>
      <c r="I52" s="84" t="e">
        <f>_xll.qlRateHelperLatestDate($D52)</f>
        <v>#VALUE!</v>
      </c>
      <c r="J52" s="72" t="e">
        <v>#N/A</v>
      </c>
    </row>
    <row r="53" spans="4:10" x14ac:dyDescent="0.2">
      <c r="D53" s="75" t="e">
        <v>#N/A</v>
      </c>
      <c r="E53" s="75" t="e">
        <f>SUBSTITUTE(SUBSTITUTE(_xll.qlRateHelperQuoteName(D53),"LastFixing","D"),"Libor","")</f>
        <v>#VALUE!</v>
      </c>
      <c r="F53" s="76" t="e">
        <f>_xll.qlRateHelperRate($D53)</f>
        <v>#VALUE!</v>
      </c>
      <c r="G53" s="76">
        <f>IF(ISERROR(_xll.qlSwapRateHelperSpread($D53)),IF(ISERROR(_xll.qlFuturesRateHelperConvexityAdjustment($D53)),0,_xll.qlFuturesRateHelperConvexityAdjustment($D53)),_xll.qlSwapRateHelperSpread($D53))</f>
        <v>0</v>
      </c>
      <c r="H53" s="83" t="e">
        <f>_xll.qlRateHelperEarliestDate($D53)</f>
        <v>#VALUE!</v>
      </c>
      <c r="I53" s="84" t="e">
        <f>_xll.qlRateHelperLatestDate($D53)</f>
        <v>#VALUE!</v>
      </c>
      <c r="J53" s="72" t="e">
        <v>#N/A</v>
      </c>
    </row>
    <row r="54" spans="4:10" x14ac:dyDescent="0.2">
      <c r="D54" s="75" t="e">
        <v>#N/A</v>
      </c>
      <c r="E54" s="75" t="e">
        <f>SUBSTITUTE(SUBSTITUTE(_xll.qlRateHelperQuoteName(D54),"LastFixing","D"),"Libor","")</f>
        <v>#VALUE!</v>
      </c>
      <c r="F54" s="76" t="e">
        <f>_xll.qlRateHelperRate($D54)</f>
        <v>#VALUE!</v>
      </c>
      <c r="G54" s="76">
        <f>IF(ISERROR(_xll.qlSwapRateHelperSpread($D54)),IF(ISERROR(_xll.qlFuturesRateHelperConvexityAdjustment($D54)),0,_xll.qlFuturesRateHelperConvexityAdjustment($D54)),_xll.qlSwapRateHelperSpread($D54))</f>
        <v>0</v>
      </c>
      <c r="H54" s="83" t="e">
        <f>_xll.qlRateHelperEarliestDate($D54)</f>
        <v>#VALUE!</v>
      </c>
      <c r="I54" s="84" t="e">
        <f>_xll.qlRateHelperLatestDate($D54)</f>
        <v>#VALUE!</v>
      </c>
      <c r="J54" s="72" t="e">
        <v>#N/A</v>
      </c>
    </row>
    <row r="55" spans="4:10" x14ac:dyDescent="0.2">
      <c r="D55" s="75" t="e">
        <v>#N/A</v>
      </c>
      <c r="E55" s="75" t="e">
        <f>SUBSTITUTE(SUBSTITUTE(_xll.qlRateHelperQuoteName(D55),"LastFixing","D"),"Libor","")</f>
        <v>#VALUE!</v>
      </c>
      <c r="F55" s="76" t="e">
        <f>_xll.qlRateHelperRate($D55)</f>
        <v>#VALUE!</v>
      </c>
      <c r="G55" s="76">
        <f>IF(ISERROR(_xll.qlSwapRateHelperSpread($D55)),IF(ISERROR(_xll.qlFuturesRateHelperConvexityAdjustment($D55)),0,_xll.qlFuturesRateHelperConvexityAdjustment($D55)),_xll.qlSwapRateHelperSpread($D55))</f>
        <v>0</v>
      </c>
      <c r="H55" s="83" t="e">
        <f>_xll.qlRateHelperEarliestDate($D55)</f>
        <v>#VALUE!</v>
      </c>
      <c r="I55" s="84" t="e">
        <f>_xll.qlRateHelperLatestDate($D55)</f>
        <v>#VALUE!</v>
      </c>
      <c r="J55" s="72" t="e">
        <v>#N/A</v>
      </c>
    </row>
    <row r="56" spans="4:10" x14ac:dyDescent="0.2">
      <c r="D56" s="75" t="e">
        <v>#N/A</v>
      </c>
      <c r="E56" s="75" t="e">
        <f>SUBSTITUTE(SUBSTITUTE(_xll.qlRateHelperQuoteName(D56),"LastFixing","D"),"Libor","")</f>
        <v>#VALUE!</v>
      </c>
      <c r="F56" s="76" t="e">
        <f>_xll.qlRateHelperRate($D56)</f>
        <v>#VALUE!</v>
      </c>
      <c r="G56" s="76">
        <f>IF(ISERROR(_xll.qlSwapRateHelperSpread($D56)),IF(ISERROR(_xll.qlFuturesRateHelperConvexityAdjustment($D56)),0,_xll.qlFuturesRateHelperConvexityAdjustment($D56)),_xll.qlSwapRateHelperSpread($D56))</f>
        <v>0</v>
      </c>
      <c r="H56" s="83" t="e">
        <f>_xll.qlRateHelperEarliestDate($D56)</f>
        <v>#VALUE!</v>
      </c>
      <c r="I56" s="84" t="e">
        <f>_xll.qlRateHelperLatestDate($D56)</f>
        <v>#VALUE!</v>
      </c>
      <c r="J56" s="72" t="e">
        <v>#N/A</v>
      </c>
    </row>
    <row r="57" spans="4:10" x14ac:dyDescent="0.2">
      <c r="D57" s="75" t="e">
        <v>#N/A</v>
      </c>
      <c r="E57" s="75" t="e">
        <f>SUBSTITUTE(SUBSTITUTE(_xll.qlRateHelperQuoteName(D57),"LastFixing","D"),"Libor","")</f>
        <v>#VALUE!</v>
      </c>
      <c r="F57" s="76" t="e">
        <f>_xll.qlRateHelperRate($D57)</f>
        <v>#VALUE!</v>
      </c>
      <c r="G57" s="76">
        <f>IF(ISERROR(_xll.qlSwapRateHelperSpread($D57)),IF(ISERROR(_xll.qlFuturesRateHelperConvexityAdjustment($D57)),0,_xll.qlFuturesRateHelperConvexityAdjustment($D57)),_xll.qlSwapRateHelperSpread($D57))</f>
        <v>0</v>
      </c>
      <c r="H57" s="83" t="e">
        <f>_xll.qlRateHelperEarliestDate($D57)</f>
        <v>#VALUE!</v>
      </c>
      <c r="I57" s="84" t="e">
        <f>_xll.qlRateHelperLatestDate($D57)</f>
        <v>#VALUE!</v>
      </c>
      <c r="J57" s="72" t="e">
        <v>#N/A</v>
      </c>
    </row>
    <row r="58" spans="4:10" x14ac:dyDescent="0.2">
      <c r="D58" s="75" t="e">
        <v>#N/A</v>
      </c>
      <c r="E58" s="75" t="e">
        <f>SUBSTITUTE(SUBSTITUTE(_xll.qlRateHelperQuoteName(D58),"LastFixing","D"),"Libor","")</f>
        <v>#VALUE!</v>
      </c>
      <c r="F58" s="76" t="e">
        <f>_xll.qlRateHelperRate($D58)</f>
        <v>#VALUE!</v>
      </c>
      <c r="G58" s="76">
        <f>IF(ISERROR(_xll.qlSwapRateHelperSpread($D58)),IF(ISERROR(_xll.qlFuturesRateHelperConvexityAdjustment($D58)),0,_xll.qlFuturesRateHelperConvexityAdjustment($D58)),_xll.qlSwapRateHelperSpread($D58))</f>
        <v>0</v>
      </c>
      <c r="H58" s="83" t="e">
        <f>_xll.qlRateHelperEarliestDate($D58)</f>
        <v>#VALUE!</v>
      </c>
      <c r="I58" s="84" t="e">
        <f>_xll.qlRateHelperLatestDate($D58)</f>
        <v>#VALUE!</v>
      </c>
      <c r="J58" s="72" t="e">
        <v>#N/A</v>
      </c>
    </row>
    <row r="59" spans="4:10" x14ac:dyDescent="0.2">
      <c r="D59" s="75" t="e">
        <v>#N/A</v>
      </c>
      <c r="E59" s="75" t="e">
        <f>SUBSTITUTE(SUBSTITUTE(_xll.qlRateHelperQuoteName(D59),"LastFixing","D"),"Libor","")</f>
        <v>#VALUE!</v>
      </c>
      <c r="F59" s="76" t="e">
        <f>_xll.qlRateHelperRate($D59)</f>
        <v>#VALUE!</v>
      </c>
      <c r="G59" s="76">
        <f>IF(ISERROR(_xll.qlSwapRateHelperSpread($D59)),IF(ISERROR(_xll.qlFuturesRateHelperConvexityAdjustment($D59)),0,_xll.qlFuturesRateHelperConvexityAdjustment($D59)),_xll.qlSwapRateHelperSpread($D59))</f>
        <v>0</v>
      </c>
      <c r="H59" s="83" t="e">
        <f>_xll.qlRateHelperEarliestDate($D59)</f>
        <v>#VALUE!</v>
      </c>
      <c r="I59" s="84" t="e">
        <f>_xll.qlRateHelperLatestDate($D59)</f>
        <v>#VALUE!</v>
      </c>
      <c r="J59" s="72" t="e">
        <v>#N/A</v>
      </c>
    </row>
    <row r="60" spans="4:10" x14ac:dyDescent="0.2">
      <c r="D60" s="75" t="e">
        <v>#N/A</v>
      </c>
      <c r="E60" s="75" t="e">
        <f>SUBSTITUTE(SUBSTITUTE(_xll.qlRateHelperQuoteName(D60),"LastFixing","D"),"Libor","")</f>
        <v>#VALUE!</v>
      </c>
      <c r="F60" s="76" t="e">
        <f>_xll.qlRateHelperRate($D60)</f>
        <v>#VALUE!</v>
      </c>
      <c r="G60" s="76">
        <f>IF(ISERROR(_xll.qlSwapRateHelperSpread($D60)),IF(ISERROR(_xll.qlFuturesRateHelperConvexityAdjustment($D60)),0,_xll.qlFuturesRateHelperConvexityAdjustment($D60)),_xll.qlSwapRateHelperSpread($D60))</f>
        <v>0</v>
      </c>
      <c r="H60" s="83" t="e">
        <f>_xll.qlRateHelperEarliestDate($D60)</f>
        <v>#VALUE!</v>
      </c>
      <c r="I60" s="84" t="e">
        <f>_xll.qlRateHelperLatestDate($D60)</f>
        <v>#VALUE!</v>
      </c>
      <c r="J60" s="72" t="e">
        <v>#N/A</v>
      </c>
    </row>
    <row r="61" spans="4:10" x14ac:dyDescent="0.2">
      <c r="D61" s="75" t="e">
        <v>#N/A</v>
      </c>
      <c r="E61" s="75" t="e">
        <f>SUBSTITUTE(SUBSTITUTE(_xll.qlRateHelperQuoteName(D61),"LastFixing","D"),"Libor","")</f>
        <v>#VALUE!</v>
      </c>
      <c r="F61" s="76" t="e">
        <f>_xll.qlRateHelperRate($D61)</f>
        <v>#VALUE!</v>
      </c>
      <c r="G61" s="76">
        <f>IF(ISERROR(_xll.qlSwapRateHelperSpread($D61)),IF(ISERROR(_xll.qlFuturesRateHelperConvexityAdjustment($D61)),0,_xll.qlFuturesRateHelperConvexityAdjustment($D61)),_xll.qlSwapRateHelperSpread($D61))</f>
        <v>0</v>
      </c>
      <c r="H61" s="83" t="e">
        <f>_xll.qlRateHelperEarliestDate($D61)</f>
        <v>#VALUE!</v>
      </c>
      <c r="I61" s="84" t="e">
        <f>_xll.qlRateHelperLatestDate($D61)</f>
        <v>#VALUE!</v>
      </c>
      <c r="J61" s="72" t="e">
        <v>#N/A</v>
      </c>
    </row>
    <row r="62" spans="4:10" x14ac:dyDescent="0.2">
      <c r="D62" s="75" t="e">
        <v>#N/A</v>
      </c>
      <c r="E62" s="75" t="e">
        <f>SUBSTITUTE(SUBSTITUTE(_xll.qlRateHelperQuoteName(D62),"LastFixing","D"),"Libor","")</f>
        <v>#VALUE!</v>
      </c>
      <c r="F62" s="76" t="e">
        <f>_xll.qlRateHelperRate($D62)</f>
        <v>#VALUE!</v>
      </c>
      <c r="G62" s="76">
        <f>IF(ISERROR(_xll.qlSwapRateHelperSpread($D62)),IF(ISERROR(_xll.qlFuturesRateHelperConvexityAdjustment($D62)),0,_xll.qlFuturesRateHelperConvexityAdjustment($D62)),_xll.qlSwapRateHelperSpread($D62))</f>
        <v>0</v>
      </c>
      <c r="H62" s="83" t="e">
        <f>_xll.qlRateHelperEarliestDate($D62)</f>
        <v>#VALUE!</v>
      </c>
      <c r="I62" s="84" t="e">
        <f>_xll.qlRateHelperLatestDate($D62)</f>
        <v>#VALUE!</v>
      </c>
      <c r="J62" s="72" t="e">
        <v>#N/A</v>
      </c>
    </row>
    <row r="63" spans="4:10" x14ac:dyDescent="0.2">
      <c r="D63" s="75" t="e">
        <v>#N/A</v>
      </c>
      <c r="E63" s="75" t="e">
        <f>SUBSTITUTE(SUBSTITUTE(_xll.qlRateHelperQuoteName(D63),"LastFixing","D"),"Libor","")</f>
        <v>#VALUE!</v>
      </c>
      <c r="F63" s="76" t="e">
        <f>_xll.qlRateHelperRate($D63)</f>
        <v>#VALUE!</v>
      </c>
      <c r="G63" s="76">
        <f>IF(ISERROR(_xll.qlSwapRateHelperSpread($D63)),IF(ISERROR(_xll.qlFuturesRateHelperConvexityAdjustment($D63)),0,_xll.qlFuturesRateHelperConvexityAdjustment($D63)),_xll.qlSwapRateHelperSpread($D63))</f>
        <v>0</v>
      </c>
      <c r="H63" s="83" t="e">
        <f>_xll.qlRateHelperEarliestDate($D63)</f>
        <v>#VALUE!</v>
      </c>
      <c r="I63" s="84" t="e">
        <f>_xll.qlRateHelperLatestDate($D63)</f>
        <v>#VALUE!</v>
      </c>
      <c r="J63" s="72" t="e">
        <v>#N/A</v>
      </c>
    </row>
    <row r="64" spans="4:10" x14ac:dyDescent="0.2">
      <c r="D64" s="75" t="e">
        <v>#N/A</v>
      </c>
      <c r="E64" s="75" t="e">
        <f>SUBSTITUTE(SUBSTITUTE(_xll.qlRateHelperQuoteName(D64),"LastFixing","D"),"Libor","")</f>
        <v>#VALUE!</v>
      </c>
      <c r="F64" s="76" t="e">
        <f>_xll.qlRateHelperRate($D64)</f>
        <v>#VALUE!</v>
      </c>
      <c r="G64" s="76">
        <f>IF(ISERROR(_xll.qlSwapRateHelperSpread($D64)),IF(ISERROR(_xll.qlFuturesRateHelperConvexityAdjustment($D64)),0,_xll.qlFuturesRateHelperConvexityAdjustment($D64)),_xll.qlSwapRateHelperSpread($D64))</f>
        <v>0</v>
      </c>
      <c r="H64" s="83" t="e">
        <f>_xll.qlRateHelperEarliestDate($D64)</f>
        <v>#VALUE!</v>
      </c>
      <c r="I64" s="84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SUBSTITUTE(SUBSTITUTE(_xll.qlRateHelperQuoteName(D65),"LastFixing","D"),"Libor","")</f>
        <v>#VALUE!</v>
      </c>
      <c r="F65" s="76" t="e">
        <f>_xll.qlRateHelperRate($D65)</f>
        <v>#VALUE!</v>
      </c>
      <c r="G65" s="76">
        <f>IF(ISERROR(_xll.qlSwapRateHelperSpread($D65)),IF(ISERROR(_xll.qlFuturesRateHelperConvexityAdjustment($D65)),0,_xll.qlFuturesRateHelperConvexityAdjustment($D65)),_xll.qlSwapRateHelperSpread($D65))</f>
        <v>0</v>
      </c>
      <c r="H65" s="83" t="e">
        <f>_xll.qlRateHelperEarliestDate($D65)</f>
        <v>#VALUE!</v>
      </c>
      <c r="I65" s="84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SUBSTITUTE(SUBSTITUTE(_xll.qlRateHelperQuoteName(D66),"LastFixing","D"),"Libor","")</f>
        <v>#VALUE!</v>
      </c>
      <c r="F66" s="76" t="e">
        <f>_xll.qlRateHelperRate($D66)</f>
        <v>#VALUE!</v>
      </c>
      <c r="G66" s="76">
        <f>IF(ISERROR(_xll.qlSwapRateHelperSpread($D66)),IF(ISERROR(_xll.qlFuturesRateHelperConvexityAdjustment($D66)),0,_xll.qlFuturesRateHelperConvexityAdjustment($D66)),_xll.qlSwapRateHelperSpread($D66))</f>
        <v>0</v>
      </c>
      <c r="H66" s="83" t="e">
        <f>_xll.qlRateHelperEarliestDate($D66)</f>
        <v>#VALUE!</v>
      </c>
      <c r="I66" s="84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SUBSTITUTE(SUBSTITUTE(_xll.qlRateHelperQuoteName(D67),"LastFixing","D"),"Libor","")</f>
        <v>#VALUE!</v>
      </c>
      <c r="F67" s="76" t="e">
        <f>_xll.qlRateHelperRate($D67)</f>
        <v>#VALUE!</v>
      </c>
      <c r="G67" s="76">
        <f>IF(ISERROR(_xll.qlSwapRateHelperSpread($D67)),IF(ISERROR(_xll.qlFuturesRateHelperConvexityAdjustment($D67)),0,_xll.qlFuturesRateHelperConvexityAdjustment($D67)),_xll.qlSwapRateHelperSpread($D67))</f>
        <v>0</v>
      </c>
      <c r="H67" s="83" t="e">
        <f>_xll.qlRateHelperEarliestDate($D67)</f>
        <v>#VALUE!</v>
      </c>
      <c r="I67" s="84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SUBSTITUTE(SUBSTITUTE(_xll.qlRateHelperQuoteName(D68),"LastFixing","D"),"Libor","")</f>
        <v>#VALUE!</v>
      </c>
      <c r="F68" s="76" t="e">
        <f>_xll.qlRateHelperRate($D68)</f>
        <v>#VALUE!</v>
      </c>
      <c r="G68" s="76">
        <f>IF(ISERROR(_xll.qlSwapRateHelperSpread($D68)),IF(ISERROR(_xll.qlFuturesRateHelperConvexityAdjustment($D68)),0,_xll.qlFuturesRateHelperConvexityAdjustment($D68)),_xll.qlSwapRateHelperSpread($D68))</f>
        <v>0</v>
      </c>
      <c r="H68" s="83" t="e">
        <f>_xll.qlRateHelperEarliestDate($D68)</f>
        <v>#VALUE!</v>
      </c>
      <c r="I68" s="84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SUBSTITUTE(SUBSTITUTE(_xll.qlRateHelperQuoteName(D69),"LastFixing","D"),"Libor","")</f>
        <v>#VALUE!</v>
      </c>
      <c r="F69" s="76" t="e">
        <f>_xll.qlRateHelperRate($D69)</f>
        <v>#VALUE!</v>
      </c>
      <c r="G69" s="76">
        <f>IF(ISERROR(_xll.qlSwapRateHelperSpread($D69)),IF(ISERROR(_xll.qlFuturesRateHelperConvexityAdjustment($D69)),0,_xll.qlFuturesRateHelperConvexityAdjustment($D69)),_xll.qlSwapRateHelperSpread($D69))</f>
        <v>0</v>
      </c>
      <c r="H69" s="83" t="e">
        <f>_xll.qlRateHelperEarliestDate($D69)</f>
        <v>#VALUE!</v>
      </c>
      <c r="I69" s="84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SUBSTITUTE(SUBSTITUTE(_xll.qlRateHelperQuoteName(D70),"LastFixing","D"),"Libor","")</f>
        <v>#VALUE!</v>
      </c>
      <c r="F70" s="76" t="e">
        <f>_xll.qlRateHelperRate($D70)</f>
        <v>#VALUE!</v>
      </c>
      <c r="G70" s="76">
        <f>IF(ISERROR(_xll.qlSwapRateHelperSpread($D70)),IF(ISERROR(_xll.qlFuturesRateHelperConvexityAdjustment($D70)),0,_xll.qlFuturesRateHelperConvexityAdjustment($D70)),_xll.qlSwapRateHelperSpread($D70))</f>
        <v>0</v>
      </c>
      <c r="H70" s="83" t="e">
        <f>_xll.qlRateHelperEarliestDate($D70)</f>
        <v>#VALUE!</v>
      </c>
      <c r="I70" s="84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SUBSTITUTE(SUBSTITUTE(_xll.qlRateHelperQuoteName(D71),"LastFixing","D"),"Libor","")</f>
        <v>#VALUE!</v>
      </c>
      <c r="F71" s="76" t="e">
        <f>_xll.qlRateHelperRate($D71)</f>
        <v>#VALUE!</v>
      </c>
      <c r="G71" s="76">
        <f>IF(ISERROR(_xll.qlSwapRateHelperSpread($D71)),IF(ISERROR(_xll.qlFuturesRateHelperConvexityAdjustment($D71)),0,_xll.qlFuturesRateHelperConvexityAdjustment($D71)),_xll.qlSwapRateHelperSpread($D71))</f>
        <v>0</v>
      </c>
      <c r="H71" s="83" t="e">
        <f>_xll.qlRateHelperEarliestDate($D71)</f>
        <v>#VALUE!</v>
      </c>
      <c r="I71" s="84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SUBSTITUTE(SUBSTITUTE(_xll.qlRateHelperQuoteName(D72),"LastFixing","D"),"Libor","")</f>
        <v>#VALUE!</v>
      </c>
      <c r="F72" s="76" t="e">
        <f>_xll.qlRateHelperRate($D72)</f>
        <v>#VALUE!</v>
      </c>
      <c r="G72" s="76">
        <f>IF(ISERROR(_xll.qlSwapRateHelperSpread($D72)),IF(ISERROR(_xll.qlFuturesRateHelperConvexityAdjustment($D72)),0,_xll.qlFuturesRateHelperConvexityAdjustment($D72)),_xll.qlSwapRateHelperSpread($D72))</f>
        <v>0</v>
      </c>
      <c r="H72" s="83" t="e">
        <f>_xll.qlRateHelperEarliestDate($D72)</f>
        <v>#VALUE!</v>
      </c>
      <c r="I72" s="84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SUBSTITUTE(SUBSTITUTE(_xll.qlRateHelperQuoteName(D73),"LastFixing","D"),"Libor","")</f>
        <v>#VALUE!</v>
      </c>
      <c r="F73" s="76" t="e">
        <f>_xll.qlRateHelperRate($D73)</f>
        <v>#VALUE!</v>
      </c>
      <c r="G73" s="76">
        <f>IF(ISERROR(_xll.qlSwapRateHelperSpread($D73)),IF(ISERROR(_xll.qlFuturesRateHelperConvexityAdjustment($D73)),0,_xll.qlFuturesRateHelperConvexityAdjustment($D73)),_xll.qlSwapRateHelperSpread($D73))</f>
        <v>0</v>
      </c>
      <c r="H73" s="83" t="e">
        <f>_xll.qlRateHelperEarliestDate($D73)</f>
        <v>#VALUE!</v>
      </c>
      <c r="I73" s="84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SUBSTITUTE(SUBSTITUTE(_xll.qlRateHelperQuoteName(D74),"LastFixing","D"),"Libor","")</f>
        <v>#VALUE!</v>
      </c>
      <c r="F74" s="76" t="e">
        <f>_xll.qlRateHelperRate($D74)</f>
        <v>#VALUE!</v>
      </c>
      <c r="G74" s="76">
        <f>IF(ISERROR(_xll.qlSwapRateHelperSpread($D74)),IF(ISERROR(_xll.qlFuturesRateHelperConvexityAdjustment($D74)),0,_xll.qlFuturesRateHelperConvexityAdjustment($D74)),_xll.qlSwapRateHelperSpread($D74))</f>
        <v>0</v>
      </c>
      <c r="H74" s="83" t="e">
        <f>_xll.qlRateHelperEarliestDate($D74)</f>
        <v>#VALUE!</v>
      </c>
      <c r="I74" s="84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SUBSTITUTE(SUBSTITUTE(_xll.qlRateHelperQuoteName(D75),"LastFixing","D"),"Libor","")</f>
        <v>#VALUE!</v>
      </c>
      <c r="F75" s="76" t="e">
        <f>_xll.qlRateHelperRate($D75)</f>
        <v>#VALUE!</v>
      </c>
      <c r="G75" s="76">
        <f>IF(ISERROR(_xll.qlSwapRateHelperSpread($D75)),IF(ISERROR(_xll.qlFuturesRateHelperConvexityAdjustment($D75)),0,_xll.qlFuturesRateHelperConvexityAdjustment($D75)),_xll.qlSwapRateHelperSpread($D75))</f>
        <v>0</v>
      </c>
      <c r="H75" s="83" t="e">
        <f>_xll.qlRateHelperEarliestDate($D75)</f>
        <v>#VALUE!</v>
      </c>
      <c r="I75" s="84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SUBSTITUTE(SUBSTITUTE(_xll.qlRateHelperQuoteName(D76),"LastFixing","D"),"Libor","")</f>
        <v>#VALUE!</v>
      </c>
      <c r="F76" s="76" t="e">
        <f>_xll.qlRateHelperRate($D76)</f>
        <v>#VALUE!</v>
      </c>
      <c r="G76" s="76">
        <f>IF(ISERROR(_xll.qlSwapRateHelperSpread($D76)),IF(ISERROR(_xll.qlFuturesRateHelperConvexityAdjustment($D76)),0,_xll.qlFuturesRateHelperConvexityAdjustment($D76)),_xll.qlSwapRateHelperSpread($D76))</f>
        <v>0</v>
      </c>
      <c r="H76" s="83" t="e">
        <f>_xll.qlRateHelperEarliestDate($D76)</f>
        <v>#VALUE!</v>
      </c>
      <c r="I76" s="84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SUBSTITUTE(SUBSTITUTE(_xll.qlRateHelperQuoteName(D77),"LastFixing","D"),"Libor","")</f>
        <v>#VALUE!</v>
      </c>
      <c r="F77" s="76" t="e">
        <f>_xll.qlRateHelperRate($D77)</f>
        <v>#VALUE!</v>
      </c>
      <c r="G77" s="76">
        <f>IF(ISERROR(_xll.qlSwapRateHelperSpread($D77)),IF(ISERROR(_xll.qlFuturesRateHelperConvexityAdjustment($D77)),0,_xll.qlFuturesRateHelperConvexityAdjustment($D77)),_xll.qlSwapRateHelperSpread($D77))</f>
        <v>0</v>
      </c>
      <c r="H77" s="83" t="e">
        <f>_xll.qlRateHelperEarliestDate($D77)</f>
        <v>#VALUE!</v>
      </c>
      <c r="I77" s="84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SUBSTITUTE(SUBSTITUTE(_xll.qlRateHelperQuoteName(D78),"LastFixing","D"),"Libor","")</f>
        <v>#VALUE!</v>
      </c>
      <c r="F78" s="76" t="e">
        <f>_xll.qlRateHelperRate($D78)</f>
        <v>#VALUE!</v>
      </c>
      <c r="G78" s="76">
        <f>IF(ISERROR(_xll.qlSwapRateHelperSpread($D78)),IF(ISERROR(_xll.qlFuturesRateHelperConvexityAdjustment($D78)),0,_xll.qlFuturesRateHelperConvexityAdjustment($D78)),_xll.qlSwapRateHelperSpread($D78))</f>
        <v>0</v>
      </c>
      <c r="H78" s="83" t="e">
        <f>_xll.qlRateHelperEarliestDate($D78)</f>
        <v>#VALUE!</v>
      </c>
      <c r="I78" s="84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SUBSTITUTE(SUBSTITUTE(_xll.qlRateHelperQuoteName(D79),"LastFixing","D"),"Libor","")</f>
        <v>#VALUE!</v>
      </c>
      <c r="F79" s="76" t="e">
        <f>_xll.qlRateHelperRate($D79)</f>
        <v>#VALUE!</v>
      </c>
      <c r="G79" s="76">
        <f>IF(ISERROR(_xll.qlSwapRateHelperSpread($D79)),IF(ISERROR(_xll.qlFuturesRateHelperConvexityAdjustment($D79)),0,_xll.qlFuturesRateHelperConvexityAdjustment($D79)),_xll.qlSwapRateHelperSpread($D79))</f>
        <v>0</v>
      </c>
      <c r="H79" s="83" t="e">
        <f>_xll.qlRateHelperEarliestDate($D79)</f>
        <v>#VALUE!</v>
      </c>
      <c r="I79" s="84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SUBSTITUTE(SUBSTITUTE(_xll.qlRateHelperQuoteName(D80),"LastFixing","D"),"Libor","")</f>
        <v>#VALUE!</v>
      </c>
      <c r="F80" s="76" t="e">
        <f>_xll.qlRateHelperRate($D80)</f>
        <v>#VALUE!</v>
      </c>
      <c r="G80" s="76">
        <f>IF(ISERROR(_xll.qlSwapRateHelperSpread($D80)),IF(ISERROR(_xll.qlFuturesRateHelperConvexityAdjustment($D80)),0,_xll.qlFuturesRateHelperConvexityAdjustment($D80)),_xll.qlSwapRateHelperSpread($D80))</f>
        <v>0</v>
      </c>
      <c r="H80" s="83" t="e">
        <f>_xll.qlRateHelperEarliestDate($D80)</f>
        <v>#VALUE!</v>
      </c>
      <c r="I80" s="84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SUBSTITUTE(SUBSTITUTE(_xll.qlRateHelperQuoteName(D81),"LastFixing","D"),"Libor","")</f>
        <v>#VALUE!</v>
      </c>
      <c r="F81" s="76" t="e">
        <f>_xll.qlRateHelperRate($D81)</f>
        <v>#VALUE!</v>
      </c>
      <c r="G81" s="76">
        <f>IF(ISERROR(_xll.qlSwapRateHelperSpread($D81)),IF(ISERROR(_xll.qlFuturesRateHelperConvexityAdjustment($D81)),0,_xll.qlFuturesRateHelperConvexityAdjustment($D81)),_xll.qlSwapRateHelperSpread($D81))</f>
        <v>0</v>
      </c>
      <c r="H81" s="83" t="e">
        <f>_xll.qlRateHelperEarliestDate($D81)</f>
        <v>#VALUE!</v>
      </c>
      <c r="I81" s="84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SUBSTITUTE(SUBSTITUTE(_xll.qlRateHelperQuoteName(D82),"LastFixing","D"),"Libor","")</f>
        <v>#VALUE!</v>
      </c>
      <c r="F82" s="76" t="e">
        <f>_xll.qlRateHelperRate($D82)</f>
        <v>#VALUE!</v>
      </c>
      <c r="G82" s="76">
        <f>IF(ISERROR(_xll.qlSwapRateHelperSpread($D82)),IF(ISERROR(_xll.qlFuturesRateHelperConvexityAdjustment($D82)),0,_xll.qlFuturesRateHelperConvexityAdjustment($D82)),_xll.qlSwapRateHelperSpread($D82))</f>
        <v>0</v>
      </c>
      <c r="H82" s="83" t="e">
        <f>_xll.qlRateHelperEarliestDate($D82)</f>
        <v>#VALUE!</v>
      </c>
      <c r="I82" s="84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SUBSTITUTE(SUBSTITUTE(_xll.qlRateHelperQuoteName(D83),"LastFixing","D"),"Libor","")</f>
        <v>#VALUE!</v>
      </c>
      <c r="F83" s="76" t="e">
        <f>_xll.qlRateHelperRate($D83)</f>
        <v>#VALUE!</v>
      </c>
      <c r="G83" s="76">
        <f>IF(ISERROR(_xll.qlSwapRateHelperSpread($D83)),IF(ISERROR(_xll.qlFuturesRateHelperConvexityAdjustment($D83)),0,_xll.qlFuturesRateHelperConvexityAdjustment($D83)),_xll.qlSwapRateHelperSpread($D83))</f>
        <v>0</v>
      </c>
      <c r="H83" s="83" t="e">
        <f>_xll.qlRateHelperEarliestDate($D83)</f>
        <v>#VALUE!</v>
      </c>
      <c r="I83" s="84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SUBSTITUTE(SUBSTITUTE(_xll.qlRateHelperQuoteName(D84),"LastFixing","D"),"Libor","")</f>
        <v>#VALUE!</v>
      </c>
      <c r="F84" s="76" t="e">
        <f>_xll.qlRateHelperRate($D84)</f>
        <v>#VALUE!</v>
      </c>
      <c r="G84" s="76">
        <f>IF(ISERROR(_xll.qlSwapRateHelperSpread($D84)),IF(ISERROR(_xll.qlFuturesRateHelperConvexityAdjustment($D84)),0,_xll.qlFuturesRateHelperConvexityAdjustment($D84)),_xll.qlSwapRateHelperSpread($D84))</f>
        <v>0</v>
      </c>
      <c r="H84" s="83" t="e">
        <f>_xll.qlRateHelperEarliestDate($D84)</f>
        <v>#VALUE!</v>
      </c>
      <c r="I84" s="84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SUBSTITUTE(SUBSTITUTE(_xll.qlRateHelperQuoteName(D85),"LastFixing","D"),"Libor","")</f>
        <v>#VALUE!</v>
      </c>
      <c r="F85" s="76" t="e">
        <f>_xll.qlRateHelperRate($D85)</f>
        <v>#VALUE!</v>
      </c>
      <c r="G85" s="76">
        <f>IF(ISERROR(_xll.qlSwapRateHelperSpread($D85)),IF(ISERROR(_xll.qlFuturesRateHelperConvexityAdjustment($D85)),0,_xll.qlFuturesRateHelperConvexityAdjustment($D85)),_xll.qlSwapRateHelperSpread($D85))</f>
        <v>0</v>
      </c>
      <c r="H85" s="83" t="e">
        <f>_xll.qlRateHelperEarliestDate($D85)</f>
        <v>#VALUE!</v>
      </c>
      <c r="I85" s="84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SUBSTITUTE(SUBSTITUTE(_xll.qlRateHelperQuoteName(D86),"LastFixing","D"),"Libor","")</f>
        <v>#VALUE!</v>
      </c>
      <c r="F86" s="76" t="e">
        <f>_xll.qlRateHelperRate($D86)</f>
        <v>#VALUE!</v>
      </c>
      <c r="G86" s="76">
        <f>IF(ISERROR(_xll.qlSwapRateHelperSpread($D86)),IF(ISERROR(_xll.qlFuturesRateHelperConvexityAdjustment($D86)),0,_xll.qlFuturesRateHelperConvexityAdjustment($D86)),_xll.qlSwapRateHelperSpread($D86))</f>
        <v>0</v>
      </c>
      <c r="H86" s="83" t="e">
        <f>_xll.qlRateHelperEarliestDate($D86)</f>
        <v>#VALUE!</v>
      </c>
      <c r="I86" s="84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SUBSTITUTE(SUBSTITUTE(_xll.qlRateHelperQuoteName(D87),"LastFixing","D"),"Libor","")</f>
        <v>#VALUE!</v>
      </c>
      <c r="F87" s="76" t="e">
        <f>_xll.qlRateHelperRate($D87)</f>
        <v>#VALUE!</v>
      </c>
      <c r="G87" s="76">
        <f>IF(ISERROR(_xll.qlSwapRateHelperSpread($D87)),IF(ISERROR(_xll.qlFuturesRateHelperConvexityAdjustment($D87)),0,_xll.qlFuturesRateHelperConvexityAdjustment($D87)),_xll.qlSwapRateHelperSpread($D87))</f>
        <v>0</v>
      </c>
      <c r="H87" s="83" t="e">
        <f>_xll.qlRateHelperEarliestDate($D87)</f>
        <v>#VALUE!</v>
      </c>
      <c r="I87" s="84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SUBSTITUTE(SUBSTITUTE(_xll.qlRateHelperQuoteName(D88),"LastFixing","D"),"Libor","")</f>
        <v>#VALUE!</v>
      </c>
      <c r="F88" s="76" t="e">
        <f>_xll.qlRateHelperRate($D88)</f>
        <v>#VALUE!</v>
      </c>
      <c r="G88" s="76">
        <f>IF(ISERROR(_xll.qlSwapRateHelperSpread($D88)),IF(ISERROR(_xll.qlFuturesRateHelperConvexityAdjustment($D88)),0,_xll.qlFuturesRateHelperConvexityAdjustment($D88)),_xll.qlSwapRateHelperSpread($D88))</f>
        <v>0</v>
      </c>
      <c r="H88" s="83" t="e">
        <f>_xll.qlRateHelperEarliestDate($D88)</f>
        <v>#VALUE!</v>
      </c>
      <c r="I88" s="84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SUBSTITUTE(SUBSTITUTE(_xll.qlRateHelperQuoteName(D89),"LastFixing","D"),"Libor","")</f>
        <v>#VALUE!</v>
      </c>
      <c r="F89" s="76" t="e">
        <f>_xll.qlRateHelperRate($D89)</f>
        <v>#VALUE!</v>
      </c>
      <c r="G89" s="76">
        <f>IF(ISERROR(_xll.qlSwapRateHelperSpread($D89)),IF(ISERROR(_xll.qlFuturesRateHelperConvexityAdjustment($D89)),0,_xll.qlFuturesRateHelperConvexityAdjustment($D89)),_xll.qlSwapRateHelperSpread($D89))</f>
        <v>0</v>
      </c>
      <c r="H89" s="83" t="e">
        <f>_xll.qlRateHelperEarliestDate($D89)</f>
        <v>#VALUE!</v>
      </c>
      <c r="I89" s="84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SUBSTITUTE(SUBSTITUTE(_xll.qlRateHelperQuoteName(D90),"LastFixing","D"),"Libor","")</f>
        <v>#VALUE!</v>
      </c>
      <c r="F90" s="76" t="e">
        <f>_xll.qlRateHelperRate($D90)</f>
        <v>#VALUE!</v>
      </c>
      <c r="G90" s="76">
        <f>IF(ISERROR(_xll.qlSwapRateHelperSpread($D90)),IF(ISERROR(_xll.qlFuturesRateHelperConvexityAdjustment($D90)),0,_xll.qlFuturesRateHelperConvexityAdjustment($D90)),_xll.qlSwapRateHelperSpread($D90))</f>
        <v>0</v>
      </c>
      <c r="H90" s="83" t="e">
        <f>_xll.qlRateHelperEarliestDate($D90)</f>
        <v>#VALUE!</v>
      </c>
      <c r="I90" s="84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SUBSTITUTE(SUBSTITUTE(_xll.qlRateHelperQuoteName(D91),"LastFixing","D"),"Libor","")</f>
        <v>#VALUE!</v>
      </c>
      <c r="F91" s="76" t="e">
        <f>_xll.qlRateHelperRate($D91)</f>
        <v>#VALUE!</v>
      </c>
      <c r="G91" s="76">
        <f>IF(ISERROR(_xll.qlSwapRateHelperSpread($D91)),IF(ISERROR(_xll.qlFuturesRateHelperConvexityAdjustment($D91)),0,_xll.qlFuturesRateHelperConvexityAdjustment($D91)),_xll.qlSwapRateHelperSpread($D91))</f>
        <v>0</v>
      </c>
      <c r="H91" s="83" t="e">
        <f>_xll.qlRateHelperEarliestDate($D91)</f>
        <v>#VALUE!</v>
      </c>
      <c r="I91" s="84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SUBSTITUTE(SUBSTITUTE(_xll.qlRateHelperQuoteName(D92),"LastFixing","D"),"Libor","")</f>
        <v>#VALUE!</v>
      </c>
      <c r="F92" s="76" t="e">
        <f>_xll.qlRateHelperRate($D92)</f>
        <v>#VALUE!</v>
      </c>
      <c r="G92" s="76">
        <f>IF(ISERROR(_xll.qlSwapRateHelperSpread($D92)),IF(ISERROR(_xll.qlFuturesRateHelperConvexityAdjustment($D92)),0,_xll.qlFuturesRateHelperConvexityAdjustment($D92)),_xll.qlSwapRateHelperSpread($D92))</f>
        <v>0</v>
      </c>
      <c r="H92" s="83" t="e">
        <f>_xll.qlRateHelperEarliestDate($D92)</f>
        <v>#VALUE!</v>
      </c>
      <c r="I92" s="84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SUBSTITUTE(SUBSTITUTE(_xll.qlRateHelperQuoteName(D93),"LastFixing","D"),"Libor","")</f>
        <v>#VALUE!</v>
      </c>
      <c r="F93" s="76" t="e">
        <f>_xll.qlRateHelperRate($D93)</f>
        <v>#VALUE!</v>
      </c>
      <c r="G93" s="76">
        <f>IF(ISERROR(_xll.qlSwapRateHelperSpread($D93)),IF(ISERROR(_xll.qlFuturesRateHelperConvexityAdjustment($D93)),0,_xll.qlFuturesRateHelperConvexityAdjustment($D93)),_xll.qlSwapRateHelperSpread($D93))</f>
        <v>0</v>
      </c>
      <c r="H93" s="83" t="e">
        <f>_xll.qlRateHelperEarliestDate($D93)</f>
        <v>#VALUE!</v>
      </c>
      <c r="I93" s="84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SUBSTITUTE(SUBSTITUTE(_xll.qlRateHelperQuoteName(D94),"LastFixing","D"),"Libor","")</f>
        <v>#VALUE!</v>
      </c>
      <c r="F94" s="76" t="e">
        <f>_xll.qlRateHelperRate($D94)</f>
        <v>#VALUE!</v>
      </c>
      <c r="G94" s="76">
        <f>IF(ISERROR(_xll.qlSwapRateHelperSpread($D94)),IF(ISERROR(_xll.qlFuturesRateHelperConvexityAdjustment($D94)),0,_xll.qlFuturesRateHelperConvexityAdjustment($D94)),_xll.qlSwapRateHelperSpread($D94))</f>
        <v>0</v>
      </c>
      <c r="H94" s="83" t="e">
        <f>_xll.qlRateHelperEarliestDate($D94)</f>
        <v>#VALUE!</v>
      </c>
      <c r="I94" s="84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SUBSTITUTE(SUBSTITUTE(_xll.qlRateHelperQuoteName(D95),"LastFixing","D"),"Libor","")</f>
        <v>#VALUE!</v>
      </c>
      <c r="F95" s="76" t="e">
        <f>_xll.qlRateHelperRate($D95)</f>
        <v>#VALUE!</v>
      </c>
      <c r="G95" s="76">
        <f>IF(ISERROR(_xll.qlSwapRateHelperSpread($D95)),IF(ISERROR(_xll.qlFuturesRateHelperConvexityAdjustment($D95)),0,_xll.qlFuturesRateHelperConvexityAdjustment($D95)),_xll.qlSwapRateHelperSpread($D95))</f>
        <v>0</v>
      </c>
      <c r="H95" s="83" t="e">
        <f>_xll.qlRateHelperEarliestDate($D95)</f>
        <v>#VALUE!</v>
      </c>
      <c r="I95" s="84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SUBSTITUTE(SUBSTITUTE(_xll.qlRateHelperQuoteName(D96),"LastFixing","D"),"Libor","")</f>
        <v>#VALUE!</v>
      </c>
      <c r="F96" s="76" t="e">
        <f>_xll.qlRateHelperRate($D96)</f>
        <v>#VALUE!</v>
      </c>
      <c r="G96" s="76">
        <f>IF(ISERROR(_xll.qlSwapRateHelperSpread($D96)),IF(ISERROR(_xll.qlFuturesRateHelperConvexityAdjustment($D96)),0,_xll.qlFuturesRateHelperConvexityAdjustment($D96)),_xll.qlSwapRateHelperSpread($D96))</f>
        <v>0</v>
      </c>
      <c r="H96" s="83" t="e">
        <f>_xll.qlRateHelperEarliestDate($D96)</f>
        <v>#VALUE!</v>
      </c>
      <c r="I96" s="84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SUBSTITUTE(SUBSTITUTE(_xll.qlRateHelperQuoteName(D97),"LastFixing","D"),"Libor","")</f>
        <v>#VALUE!</v>
      </c>
      <c r="F97" s="76" t="e">
        <f>_xll.qlRateHelperRate($D97)</f>
        <v>#VALUE!</v>
      </c>
      <c r="G97" s="76">
        <f>IF(ISERROR(_xll.qlSwapRateHelperSpread($D97)),IF(ISERROR(_xll.qlFuturesRateHelperConvexityAdjustment($D97)),0,_xll.qlFuturesRateHelperConvexityAdjustment($D97)),_xll.qlSwapRateHelperSpread($D97))</f>
        <v>0</v>
      </c>
      <c r="H97" s="83" t="e">
        <f>_xll.qlRateHelperEarliestDate($D97)</f>
        <v>#VALUE!</v>
      </c>
      <c r="I97" s="84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SUBSTITUTE(SUBSTITUTE(_xll.qlRateHelperQuoteName(D98),"LastFixing","D"),"Libor","")</f>
        <v>#VALUE!</v>
      </c>
      <c r="F98" s="76" t="e">
        <f>_xll.qlRateHelperRate($D98)</f>
        <v>#VALUE!</v>
      </c>
      <c r="G98" s="76">
        <f>IF(ISERROR(_xll.qlSwapRateHelperSpread($D98)),IF(ISERROR(_xll.qlFuturesRateHelperConvexityAdjustment($D98)),0,_xll.qlFuturesRateHelperConvexityAdjustment($D98)),_xll.qlSwapRateHelperSpread($D98))</f>
        <v>0</v>
      </c>
      <c r="H98" s="83" t="e">
        <f>_xll.qlRateHelperEarliestDate($D98)</f>
        <v>#VALUE!</v>
      </c>
      <c r="I98" s="84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SUBSTITUTE(SUBSTITUTE(_xll.qlRateHelperQuoteName(D99),"LastFixing","D"),"Libor","")</f>
        <v>#VALUE!</v>
      </c>
      <c r="F99" s="76" t="e">
        <f>_xll.qlRateHelperRate($D99)</f>
        <v>#VALUE!</v>
      </c>
      <c r="G99" s="76">
        <f>IF(ISERROR(_xll.qlSwapRateHelperSpread($D99)),IF(ISERROR(_xll.qlFuturesRateHelperConvexityAdjustment($D99)),0,_xll.qlFuturesRateHelperConvexityAdjustment($D99)),_xll.qlSwapRateHelperSpread($D99))</f>
        <v>0</v>
      </c>
      <c r="H99" s="83" t="e">
        <f>_xll.qlRateHelperEarliestDate($D99)</f>
        <v>#VALUE!</v>
      </c>
      <c r="I99" s="84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SUBSTITUTE(SUBSTITUTE(_xll.qlRateHelperQuoteName(D100),"LastFixing","D"),"Libor","")</f>
        <v>#VALUE!</v>
      </c>
      <c r="F100" s="76" t="e">
        <f>_xll.qlRateHelperRate($D100)</f>
        <v>#VALUE!</v>
      </c>
      <c r="G100" s="76">
        <f>IF(ISERROR(_xll.qlSwapRateHelperSpread($D100)),IF(ISERROR(_xll.qlFuturesRateHelperConvexityAdjustment($D100)),0,_xll.qlFuturesRateHelperConvexityAdjustment($D100)),_xll.qlSwapRateHelperSpread($D100))</f>
        <v>0</v>
      </c>
      <c r="H100" s="83" t="e">
        <f>_xll.qlRateHelperEarliestDate($D100)</f>
        <v>#VALUE!</v>
      </c>
      <c r="I100" s="84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SUBSTITUTE(SUBSTITUTE(_xll.qlRateHelperQuoteName(D101),"LastFixing","D"),"Libor","")</f>
        <v>#VALUE!</v>
      </c>
      <c r="F101" s="76" t="e">
        <f>_xll.qlRateHelperRate($D101)</f>
        <v>#VALUE!</v>
      </c>
      <c r="G101" s="76">
        <f>IF(ISERROR(_xll.qlSwapRateHelperSpread($D101)),IF(ISERROR(_xll.qlFuturesRateHelperConvexityAdjustment($D101)),0,_xll.qlFuturesRateHelperConvexityAdjustment($D101)),_xll.qlSwapRateHelperSpread($D101))</f>
        <v>0</v>
      </c>
      <c r="H101" s="83" t="e">
        <f>_xll.qlRateHelperEarliestDate($D101)</f>
        <v>#VALUE!</v>
      </c>
      <c r="I101" s="84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SUBSTITUTE(SUBSTITUTE(_xll.qlRateHelperQuoteName(D102),"LastFixing","D"),"Libor","")</f>
        <v>#VALUE!</v>
      </c>
      <c r="F102" s="76" t="e">
        <f>_xll.qlRateHelperRate($D102)</f>
        <v>#VALUE!</v>
      </c>
      <c r="G102" s="76">
        <f>IF(ISERROR(_xll.qlSwapRateHelperSpread($D102)),IF(ISERROR(_xll.qlFuturesRateHelperConvexityAdjustment($D102)),0,_xll.qlFuturesRateHelperConvexityAdjustment($D102)),_xll.qlSwapRateHelperSpread($D102))</f>
        <v>0</v>
      </c>
      <c r="H102" s="83" t="e">
        <f>_xll.qlRateHelperEarliestDate($D102)</f>
        <v>#VALUE!</v>
      </c>
      <c r="I102" s="84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SUBSTITUTE(SUBSTITUTE(_xll.qlRateHelperQuoteName(D103),"LastFixing","D"),"Libor","")</f>
        <v>#VALUE!</v>
      </c>
      <c r="F103" s="76" t="e">
        <f>_xll.qlRateHelperRate($D103)</f>
        <v>#VALUE!</v>
      </c>
      <c r="G103" s="76">
        <f>IF(ISERROR(_xll.qlSwapRateHelperSpread($D103)),IF(ISERROR(_xll.qlFuturesRateHelperConvexityAdjustment($D103)),0,_xll.qlFuturesRateHelperConvexityAdjustment($D103)),_xll.qlSwapRateHelperSpread($D103))</f>
        <v>0</v>
      </c>
      <c r="H103" s="83" t="e">
        <f>_xll.qlRateHelperEarliestDate($D103)</f>
        <v>#VALUE!</v>
      </c>
      <c r="I103" s="84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SUBSTITUTE(SUBSTITUTE(_xll.qlRateHelperQuoteName(D104),"LastFixing","D"),"Libor","")</f>
        <v>#VALUE!</v>
      </c>
      <c r="F104" s="76" t="e">
        <f>_xll.qlRateHelperRate($D104)</f>
        <v>#VALUE!</v>
      </c>
      <c r="G104" s="76">
        <f>IF(ISERROR(_xll.qlSwapRateHelperSpread($D104)),IF(ISERROR(_xll.qlFuturesRateHelperConvexityAdjustment($D104)),0,_xll.qlFuturesRateHelperConvexityAdjustment($D104)),_xll.qlSwapRateHelperSpread($D104))</f>
        <v>0</v>
      </c>
      <c r="H104" s="83" t="e">
        <f>_xll.qlRateHelperEarliestDate($D104)</f>
        <v>#VALUE!</v>
      </c>
      <c r="I104" s="84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SUBSTITUTE(SUBSTITUTE(_xll.qlRateHelperQuoteName(D105),"LastFixing","D"),"Libor","")</f>
        <v>#VALUE!</v>
      </c>
      <c r="F105" s="76" t="e">
        <f>_xll.qlRateHelperRate($D105)</f>
        <v>#VALUE!</v>
      </c>
      <c r="G105" s="76">
        <f>IF(ISERROR(_xll.qlSwapRateHelperSpread($D105)),IF(ISERROR(_xll.qlFuturesRateHelperConvexityAdjustment($D105)),0,_xll.qlFuturesRateHelperConvexityAdjustment($D105)),_xll.qlSwapRateHelperSpread($D105))</f>
        <v>0</v>
      </c>
      <c r="H105" s="83" t="e">
        <f>_xll.qlRateHelperEarliestDate($D105)</f>
        <v>#VALUE!</v>
      </c>
      <c r="I105" s="84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SUBSTITUTE(SUBSTITUTE(_xll.qlRateHelperQuoteName(D106),"LastFixing","D"),"Libor","")</f>
        <v>#VALUE!</v>
      </c>
      <c r="F106" s="76" t="e">
        <f>_xll.qlRateHelperRate($D106)</f>
        <v>#VALUE!</v>
      </c>
      <c r="G106" s="76">
        <f>IF(ISERROR(_xll.qlSwapRateHelperSpread($D106)),IF(ISERROR(_xll.qlFuturesRateHelperConvexityAdjustment($D106)),0,_xll.qlFuturesRateHelperConvexityAdjustment($D106)),_xll.qlSwapRateHelperSpread($D106))</f>
        <v>0</v>
      </c>
      <c r="H106" s="83" t="e">
        <f>_xll.qlRateHelperEarliestDate($D106)</f>
        <v>#VALUE!</v>
      </c>
      <c r="I106" s="84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SUBSTITUTE(SUBSTITUTE(_xll.qlRateHelperQuoteName(D107),"LastFixing","D"),"Libor","")</f>
        <v>#VALUE!</v>
      </c>
      <c r="F107" s="76" t="e">
        <f>_xll.qlRateHelperRate($D107)</f>
        <v>#VALUE!</v>
      </c>
      <c r="G107" s="76">
        <f>IF(ISERROR(_xll.qlSwapRateHelperSpread($D107)),IF(ISERROR(_xll.qlFuturesRateHelperConvexityAdjustment($D107)),0,_xll.qlFuturesRateHelperConvexityAdjustment($D107)),_xll.qlSwapRateHelperSpread($D107))</f>
        <v>0</v>
      </c>
      <c r="H107" s="83" t="e">
        <f>_xll.qlRateHelperEarliestDate($D107)</f>
        <v>#VALUE!</v>
      </c>
      <c r="I107" s="84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SUBSTITUTE(SUBSTITUTE(_xll.qlRateHelperQuoteName(D108),"LastFixing","D"),"Libor","")</f>
        <v>#VALUE!</v>
      </c>
      <c r="F108" s="76" t="e">
        <f>_xll.qlRateHelperRate($D108)</f>
        <v>#VALUE!</v>
      </c>
      <c r="G108" s="76">
        <f>IF(ISERROR(_xll.qlSwapRateHelperSpread($D108)),IF(ISERROR(_xll.qlFuturesRateHelperConvexityAdjustment($D108)),0,_xll.qlFuturesRateHelperConvexityAdjustment($D108)),_xll.qlSwapRateHelperSpread($D108))</f>
        <v>0</v>
      </c>
      <c r="H108" s="83" t="e">
        <f>_xll.qlRateHelperEarliestDate($D108)</f>
        <v>#VALUE!</v>
      </c>
      <c r="I108" s="84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SUBSTITUTE(SUBSTITUTE(_xll.qlRateHelperQuoteName(D109),"LastFixing","D"),"Libor","")</f>
        <v>#VALUE!</v>
      </c>
      <c r="F109" s="76" t="e">
        <f>_xll.qlRateHelperRate($D109)</f>
        <v>#VALUE!</v>
      </c>
      <c r="G109" s="76">
        <f>IF(ISERROR(_xll.qlSwapRateHelperSpread($D109)),IF(ISERROR(_xll.qlFuturesRateHelperConvexityAdjustment($D109)),0,_xll.qlFuturesRateHelperConvexityAdjustment($D109)),_xll.qlSwapRateHelperSpread($D109))</f>
        <v>0</v>
      </c>
      <c r="H109" s="83" t="e">
        <f>_xll.qlRateHelperEarliestDate($D109)</f>
        <v>#VALUE!</v>
      </c>
      <c r="I109" s="84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SUBSTITUTE(SUBSTITUTE(_xll.qlRateHelperQuoteName(D110),"LastFixing","D"),"Libor","")</f>
        <v>#VALUE!</v>
      </c>
      <c r="F110" s="76" t="e">
        <f>_xll.qlRateHelperRate($D110)</f>
        <v>#VALUE!</v>
      </c>
      <c r="G110" s="76">
        <f>IF(ISERROR(_xll.qlSwapRateHelperSpread($D110)),IF(ISERROR(_xll.qlFuturesRateHelperConvexityAdjustment($D110)),0,_xll.qlFuturesRateHelperConvexityAdjustment($D110)),_xll.qlSwapRateHelperSpread($D110))</f>
        <v>0</v>
      </c>
      <c r="H110" s="83" t="e">
        <f>_xll.qlRateHelperEarliestDate($D110)</f>
        <v>#VALUE!</v>
      </c>
      <c r="I110" s="84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SUBSTITUTE(SUBSTITUTE(_xll.qlRateHelperQuoteName(D111),"LastFixing","D"),"Libor","")</f>
        <v>#VALUE!</v>
      </c>
      <c r="F111" s="76" t="e">
        <f>_xll.qlRateHelperRate($D111)</f>
        <v>#VALUE!</v>
      </c>
      <c r="G111" s="76">
        <f>IF(ISERROR(_xll.qlSwapRateHelperSpread($D111)),IF(ISERROR(_xll.qlFuturesRateHelperConvexityAdjustment($D111)),0,_xll.qlFuturesRateHelperConvexityAdjustment($D111)),_xll.qlSwapRateHelperSpread($D111))</f>
        <v>0</v>
      </c>
      <c r="H111" s="83" t="e">
        <f>_xll.qlRateHelperEarliestDate($D111)</f>
        <v>#VALUE!</v>
      </c>
      <c r="I111" s="84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SUBSTITUTE(SUBSTITUTE(_xll.qlRateHelperQuoteName(D112),"LastFixing","D"),"Libor","")</f>
        <v>#VALUE!</v>
      </c>
      <c r="F112" s="76" t="e">
        <f>_xll.qlRateHelperRate($D112)</f>
        <v>#VALUE!</v>
      </c>
      <c r="G112" s="76">
        <f>IF(ISERROR(_xll.qlSwapRateHelperSpread($D112)),IF(ISERROR(_xll.qlFuturesRateHelperConvexityAdjustment($D112)),0,_xll.qlFuturesRateHelperConvexityAdjustment($D112)),_xll.qlSwapRateHelperSpread($D112))</f>
        <v>0</v>
      </c>
      <c r="H112" s="83" t="e">
        <f>_xll.qlRateHelperEarliestDate($D112)</f>
        <v>#VALUE!</v>
      </c>
      <c r="I112" s="84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SUBSTITUTE(SUBSTITUTE(_xll.qlRateHelperQuoteName(D113),"LastFixing","D"),"Libor","")</f>
        <v>#VALUE!</v>
      </c>
      <c r="F113" s="76" t="e">
        <f>_xll.qlRateHelperRate($D113)</f>
        <v>#VALUE!</v>
      </c>
      <c r="G113" s="76">
        <f>IF(ISERROR(_xll.qlSwapRateHelperSpread($D113)),IF(ISERROR(_xll.qlFuturesRateHelperConvexityAdjustment($D113)),0,_xll.qlFuturesRateHelperConvexityAdjustment($D113)),_xll.qlSwapRateHelperSpread($D113))</f>
        <v>0</v>
      </c>
      <c r="H113" s="83" t="e">
        <f>_xll.qlRateHelperEarliestDate($D113)</f>
        <v>#VALUE!</v>
      </c>
      <c r="I113" s="84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SUBSTITUTE(SUBSTITUTE(_xll.qlRateHelperQuoteName(D114),"LastFixing","D"),"Libor","")</f>
        <v>#VALUE!</v>
      </c>
      <c r="F114" s="76" t="e">
        <f>_xll.qlRateHelperRate($D114)</f>
        <v>#VALUE!</v>
      </c>
      <c r="G114" s="76">
        <f>IF(ISERROR(_xll.qlSwapRateHelperSpread($D114)),IF(ISERROR(_xll.qlFuturesRateHelperConvexityAdjustment($D114)),0,_xll.qlFuturesRateHelperConvexityAdjustment($D114)),_xll.qlSwapRateHelperSpread($D114))</f>
        <v>0</v>
      </c>
      <c r="H114" s="83" t="e">
        <f>_xll.qlRateHelperEarliestDate($D114)</f>
        <v>#VALUE!</v>
      </c>
      <c r="I114" s="84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SUBSTITUTE(SUBSTITUTE(_xll.qlRateHelperQuoteName(D115),"LastFixing","D"),"Libor","")</f>
        <v>#VALUE!</v>
      </c>
      <c r="F115" s="76" t="e">
        <f>_xll.qlRateHelperRate($D115)</f>
        <v>#VALUE!</v>
      </c>
      <c r="G115" s="76">
        <f>IF(ISERROR(_xll.qlSwapRateHelperSpread($D115)),IF(ISERROR(_xll.qlFuturesRateHelperConvexityAdjustment($D115)),0,_xll.qlFuturesRateHelperConvexityAdjustment($D115)),_xll.qlSwapRateHelperSpread($D115))</f>
        <v>0</v>
      </c>
      <c r="H115" s="83" t="e">
        <f>_xll.qlRateHelperEarliestDate($D115)</f>
        <v>#VALUE!</v>
      </c>
      <c r="I115" s="84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SUBSTITUTE(SUBSTITUTE(_xll.qlRateHelperQuoteName(D116),"LastFixing","D"),"Libor","")</f>
        <v>#VALUE!</v>
      </c>
      <c r="F116" s="76" t="e">
        <f>_xll.qlRateHelperRate($D116)</f>
        <v>#VALUE!</v>
      </c>
      <c r="G116" s="76">
        <f>IF(ISERROR(_xll.qlSwapRateHelperSpread($D116)),IF(ISERROR(_xll.qlFuturesRateHelperConvexityAdjustment($D116)),0,_xll.qlFuturesRateHelperConvexityAdjustment($D116)),_xll.qlSwapRateHelperSpread($D116))</f>
        <v>0</v>
      </c>
      <c r="H116" s="83" t="e">
        <f>_xll.qlRateHelperEarliestDate($D116)</f>
        <v>#VALUE!</v>
      </c>
      <c r="I116" s="84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SUBSTITUTE(SUBSTITUTE(_xll.qlRateHelperQuoteName(D117),"LastFixing","D"),"Libor","")</f>
        <v>#VALUE!</v>
      </c>
      <c r="F117" s="76" t="e">
        <f>_xll.qlRateHelperRate($D117)</f>
        <v>#VALUE!</v>
      </c>
      <c r="G117" s="76">
        <f>IF(ISERROR(_xll.qlSwapRateHelperSpread($D117)),IF(ISERROR(_xll.qlFuturesRateHelperConvexityAdjustment($D117)),0,_xll.qlFuturesRateHelperConvexityAdjustment($D117)),_xll.qlSwapRateHelperSpread($D117))</f>
        <v>0</v>
      </c>
      <c r="H117" s="83" t="e">
        <f>_xll.qlRateHelperEarliestDate($D117)</f>
        <v>#VALUE!</v>
      </c>
      <c r="I117" s="84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SUBSTITUTE(SUBSTITUTE(_xll.qlRateHelperQuoteName(D118),"LastFixing","D"),"Libor","")</f>
        <v>#VALUE!</v>
      </c>
      <c r="F118" s="76" t="e">
        <f>_xll.qlRateHelperRate($D118)</f>
        <v>#VALUE!</v>
      </c>
      <c r="G118" s="76">
        <f>IF(ISERROR(_xll.qlSwapRateHelperSpread($D118)),IF(ISERROR(_xll.qlFuturesRateHelperConvexityAdjustment($D118)),0,_xll.qlFuturesRateHelperConvexityAdjustment($D118)),_xll.qlSwapRateHelperSpread($D118))</f>
        <v>0</v>
      </c>
      <c r="H118" s="83" t="e">
        <f>_xll.qlRateHelperEarliestDate($D118)</f>
        <v>#VALUE!</v>
      </c>
      <c r="I118" s="84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SUBSTITUTE(SUBSTITUTE(_xll.qlRateHelperQuoteName(D119),"LastFixing","D"),"Libor","")</f>
        <v>#VALUE!</v>
      </c>
      <c r="F119" s="76" t="e">
        <f>_xll.qlRateHelperRate($D119)</f>
        <v>#VALUE!</v>
      </c>
      <c r="G119" s="76">
        <f>IF(ISERROR(_xll.qlSwapRateHelperSpread($D119)),IF(ISERROR(_xll.qlFuturesRateHelperConvexityAdjustment($D119)),0,_xll.qlFuturesRateHelperConvexityAdjustment($D119)),_xll.qlSwapRateHelperSpread($D119))</f>
        <v>0</v>
      </c>
      <c r="H119" s="83" t="e">
        <f>_xll.qlRateHelperEarliestDate($D119)</f>
        <v>#VALUE!</v>
      </c>
      <c r="I119" s="84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SUBSTITUTE(SUBSTITUTE(_xll.qlRateHelperQuoteName(D120),"LastFixing","D"),"Libor","")</f>
        <v>#VALUE!</v>
      </c>
      <c r="F120" s="76" t="e">
        <f>_xll.qlRateHelperRate($D120)</f>
        <v>#VALUE!</v>
      </c>
      <c r="G120" s="76">
        <f>IF(ISERROR(_xll.qlSwapRateHelperSpread($D120)),IF(ISERROR(_xll.qlFuturesRateHelperConvexityAdjustment($D120)),0,_xll.qlFuturesRateHelperConvexityAdjustment($D120)),_xll.qlSwapRateHelperSpread($D120))</f>
        <v>0</v>
      </c>
      <c r="H120" s="83" t="e">
        <f>_xll.qlRateHelperEarliestDate($D120)</f>
        <v>#VALUE!</v>
      </c>
      <c r="I120" s="84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SUBSTITUTE(SUBSTITUTE(_xll.qlRateHelperQuoteName(D121),"LastFixing","D"),"Libor","")</f>
        <v>#VALUE!</v>
      </c>
      <c r="F121" s="76" t="e">
        <f>_xll.qlRateHelperRate($D121)</f>
        <v>#VALUE!</v>
      </c>
      <c r="G121" s="76">
        <f>IF(ISERROR(_xll.qlSwapRateHelperSpread($D121)),IF(ISERROR(_xll.qlFuturesRateHelperConvexityAdjustment($D121)),0,_xll.qlFuturesRateHelperConvexityAdjustment($D121)),_xll.qlSwapRateHelperSpread($D121))</f>
        <v>0</v>
      </c>
      <c r="H121" s="83" t="e">
        <f>_xll.qlRateHelperEarliestDate($D121)</f>
        <v>#VALUE!</v>
      </c>
      <c r="I121" s="84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SUBSTITUTE(SUBSTITUTE(_xll.qlRateHelperQuoteName(D122),"LastFixing","D"),"Libor","")</f>
        <v>#VALUE!</v>
      </c>
      <c r="F122" s="76" t="e">
        <f>_xll.qlRateHelperRate($D122)</f>
        <v>#VALUE!</v>
      </c>
      <c r="G122" s="76">
        <f>IF(ISERROR(_xll.qlSwapRateHelperSpread($D122)),IF(ISERROR(_xll.qlFuturesRateHelperConvexityAdjustment($D122)),0,_xll.qlFuturesRateHelperConvexityAdjustment($D122)),_xll.qlSwapRateHelperSpread($D122))</f>
        <v>0</v>
      </c>
      <c r="H122" s="83" t="e">
        <f>_xll.qlRateHelperEarliestDate($D122)</f>
        <v>#VALUE!</v>
      </c>
      <c r="I122" s="84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SUBSTITUTE(SUBSTITUTE(_xll.qlRateHelperQuoteName(D123),"LastFixing","D"),"Libor","")</f>
        <v>#VALUE!</v>
      </c>
      <c r="F123" s="76" t="e">
        <f>_xll.qlRateHelperRate($D123)</f>
        <v>#VALUE!</v>
      </c>
      <c r="G123" s="76">
        <f>IF(ISERROR(_xll.qlSwapRateHelperSpread($D123)),IF(ISERROR(_xll.qlFuturesRateHelperConvexityAdjustment($D123)),0,_xll.qlFuturesRateHelperConvexityAdjustment($D123)),_xll.qlSwapRateHelperSpread($D123))</f>
        <v>0</v>
      </c>
      <c r="H123" s="83" t="e">
        <f>_xll.qlRateHelperEarliestDate($D123)</f>
        <v>#VALUE!</v>
      </c>
      <c r="I123" s="84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SUBSTITUTE(SUBSTITUTE(_xll.qlRateHelperQuoteName(D124),"LastFixing","D"),"Libor","")</f>
        <v>#VALUE!</v>
      </c>
      <c r="F124" s="76" t="e">
        <f>_xll.qlRateHelperRate($D124)</f>
        <v>#VALUE!</v>
      </c>
      <c r="G124" s="76">
        <f>IF(ISERROR(_xll.qlSwapRateHelperSpread($D124)),IF(ISERROR(_xll.qlFuturesRateHelperConvexityAdjustment($D124)),0,_xll.qlFuturesRateHelperConvexityAdjustment($D124)),_xll.qlSwapRateHelperSpread($D124))</f>
        <v>0</v>
      </c>
      <c r="H124" s="83" t="e">
        <f>_xll.qlRateHelperEarliestDate($D124)</f>
        <v>#VALUE!</v>
      </c>
      <c r="I124" s="84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SUBSTITUTE(SUBSTITUTE(_xll.qlRateHelperQuoteName(D125),"LastFixing","D"),"Libor","")</f>
        <v>#VALUE!</v>
      </c>
      <c r="F125" s="76" t="e">
        <f>_xll.qlRateHelperRate($D125)</f>
        <v>#VALUE!</v>
      </c>
      <c r="G125" s="76">
        <f>IF(ISERROR(_xll.qlSwapRateHelperSpread($D125)),IF(ISERROR(_xll.qlFuturesRateHelperConvexityAdjustment($D125)),0,_xll.qlFuturesRateHelperConvexityAdjustment($D125)),_xll.qlSwapRateHelperSpread($D125))</f>
        <v>0</v>
      </c>
      <c r="H125" s="83" t="e">
        <f>_xll.qlRateHelperEarliestDate($D125)</f>
        <v>#VALUE!</v>
      </c>
      <c r="I125" s="84" t="e">
        <f>_xll.qlRateHelperLatestDate($D125)</f>
        <v>#VALUE!</v>
      </c>
      <c r="J125" s="72" t="e">
        <v>#N/A</v>
      </c>
    </row>
    <row r="126" spans="4:10" ht="12" thickBot="1" x14ac:dyDescent="0.25">
      <c r="D126" s="80" t="e">
        <v>#N/A</v>
      </c>
      <c r="E126" s="80" t="e">
        <f>SUBSTITUTE(SUBSTITUTE(_xll.qlRateHelperQuoteName(D126),"LastFixing","D"),"Libor","")</f>
        <v>#VALUE!</v>
      </c>
      <c r="F126" s="81" t="e">
        <f>_xll.qlRateHelperRate($D126)</f>
        <v>#VALUE!</v>
      </c>
      <c r="G126" s="81">
        <f>IF(ISERROR(_xll.qlSwapRateHelperSpread($D126)),IF(ISERROR(_xll.qlFuturesRateHelperConvexityAdjustment($D126)),0,_xll.qlFuturesRateHelperConvexityAdjustment($D126)),_xll.qlSwapRateHelperSpread($D126))</f>
        <v>0</v>
      </c>
      <c r="H126" s="85" t="e">
        <f>_xll.qlRateHelperEarliestDate($D126)</f>
        <v>#VALUE!</v>
      </c>
      <c r="I126" s="86" t="e">
        <f>_xll.qlRateHelperLatestDate($D126)</f>
        <v>#VALUE!</v>
      </c>
      <c r="J126" s="72" t="e">
        <v>#N/A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>
      <selection activeCell="J2" sqref="J2"/>
    </sheetView>
  </sheetViews>
  <sheetFormatPr defaultRowHeight="13.5" x14ac:dyDescent="0.25"/>
  <cols>
    <col min="1" max="1" width="3" style="43" customWidth="1"/>
    <col min="2" max="2" width="6" style="43" bestFit="1" customWidth="1"/>
    <col min="3" max="3" width="5" style="43" bestFit="1" customWidth="1"/>
    <col min="4" max="4" width="10" style="43" bestFit="1" customWidth="1"/>
    <col min="5" max="5" width="19.28515625" style="43" bestFit="1" customWidth="1"/>
    <col min="6" max="6" width="5" style="43" bestFit="1" customWidth="1"/>
    <col min="7" max="7" width="19.28515625" style="43" bestFit="1" customWidth="1"/>
    <col min="8" max="8" width="15.140625" style="43" bestFit="1" customWidth="1"/>
    <col min="9" max="9" width="16.140625" style="43" bestFit="1" customWidth="1"/>
    <col min="10" max="10" width="26.140625" style="43" bestFit="1" customWidth="1"/>
    <col min="11" max="11" width="35.7109375" style="43" customWidth="1"/>
    <col min="12" max="12" width="2.7109375" style="43" customWidth="1"/>
    <col min="13" max="16384" width="9.140625" style="43"/>
  </cols>
  <sheetData>
    <row r="1" spans="1:12" x14ac:dyDescent="0.25">
      <c r="A1" s="64"/>
      <c r="B1" s="63"/>
      <c r="C1" s="63"/>
      <c r="D1" s="63"/>
      <c r="E1" s="63"/>
      <c r="F1" s="63"/>
      <c r="G1" s="63"/>
      <c r="H1" s="62" t="s">
        <v>78</v>
      </c>
      <c r="I1" s="61" t="str">
        <f>Currency&amp;"_YC"&amp;$H$1&amp;"RH"</f>
        <v>AUD_YCSTDRH</v>
      </c>
      <c r="J1" s="58" t="str">
        <f>$I$1&amp;"_Deposits.xml"</f>
        <v>AUD_YCSTDRH_Deposits.xml</v>
      </c>
      <c r="K1" s="60"/>
      <c r="L1" s="47"/>
    </row>
    <row r="2" spans="1:12" ht="24" customHeight="1" x14ac:dyDescent="0.25">
      <c r="A2" s="52"/>
      <c r="B2" s="59" t="s">
        <v>120</v>
      </c>
      <c r="C2" s="59" t="s">
        <v>121</v>
      </c>
      <c r="D2" s="59" t="s">
        <v>122</v>
      </c>
      <c r="E2" s="59" t="s">
        <v>123</v>
      </c>
      <c r="F2" s="59" t="s">
        <v>125</v>
      </c>
      <c r="G2" s="59" t="s">
        <v>126</v>
      </c>
      <c r="H2" s="59" t="s">
        <v>77</v>
      </c>
      <c r="I2" s="59" t="s">
        <v>76</v>
      </c>
      <c r="J2" s="57" t="str">
        <f>IF(Serialize,_xll.ohObjectSave(J3:J15,SerializationPath&amp;J1,FileOverwrite,Serialize),"---")</f>
        <v>---</v>
      </c>
      <c r="K2" s="56" t="str">
        <f>_xll.ohRangeRetrieveError(J2)</f>
        <v/>
      </c>
      <c r="L2" s="47"/>
    </row>
    <row r="3" spans="1:12" ht="11.25" customHeight="1" x14ac:dyDescent="0.25">
      <c r="A3" s="52"/>
      <c r="B3" s="55" t="s">
        <v>94</v>
      </c>
      <c r="C3" s="55">
        <v>0</v>
      </c>
      <c r="D3" s="55" t="s">
        <v>118</v>
      </c>
      <c r="E3" s="55" t="s">
        <v>124</v>
      </c>
      <c r="F3" s="55" t="b">
        <v>1</v>
      </c>
      <c r="G3" s="55" t="s">
        <v>107</v>
      </c>
      <c r="H3" s="54" t="s">
        <v>127</v>
      </c>
      <c r="I3" s="50" t="str">
        <f t="shared" ref="I3:I20" si="0">Currency&amp;$B3&amp;"D"&amp;QuoteSuffix</f>
        <v>AUDOND_Quote</v>
      </c>
      <c r="J3" s="49" t="str">
        <f>_xll.qlDepositRateHelper(,I3,H3,Permanent,Trigger,ObjectOverwrite)</f>
        <v>obj_00267#0002</v>
      </c>
      <c r="K3" s="53" t="str">
        <f>_xll.ohRangeRetrieveError(J3)</f>
        <v/>
      </c>
      <c r="L3" s="47"/>
    </row>
    <row r="4" spans="1:12" ht="11.25" customHeight="1" x14ac:dyDescent="0.25">
      <c r="A4" s="52"/>
      <c r="B4" s="55" t="s">
        <v>134</v>
      </c>
      <c r="C4" s="55">
        <v>0</v>
      </c>
      <c r="D4" s="55" t="s">
        <v>118</v>
      </c>
      <c r="E4" s="55" t="s">
        <v>124</v>
      </c>
      <c r="F4" s="55" t="b">
        <v>1</v>
      </c>
      <c r="G4" s="55" t="s">
        <v>107</v>
      </c>
      <c r="H4" s="50" t="str">
        <f>_xll.qlIborIndex(,,"1D",C4,Currency,D4,E4,F4,G4,,,Trigger,ObjectOverwrite)</f>
        <v>obj_0024b#0002</v>
      </c>
      <c r="I4" s="50" t="str">
        <f t="shared" si="0"/>
        <v>AUDTND_Quote</v>
      </c>
      <c r="J4" s="49" t="str">
        <f>_xll.qlDepositRateHelper(,I4,H4,Permanent,Trigger,ObjectOverwrite)</f>
        <v>obj_0024e#0002</v>
      </c>
      <c r="K4" s="53"/>
      <c r="L4" s="47"/>
    </row>
    <row r="5" spans="1:12" ht="11.25" customHeight="1" x14ac:dyDescent="0.25">
      <c r="A5" s="52"/>
      <c r="B5" s="55" t="s">
        <v>135</v>
      </c>
      <c r="C5" s="55">
        <v>0</v>
      </c>
      <c r="D5" s="55" t="s">
        <v>118</v>
      </c>
      <c r="E5" s="55" t="s">
        <v>124</v>
      </c>
      <c r="F5" s="55" t="b">
        <v>1</v>
      </c>
      <c r="G5" s="55" t="s">
        <v>107</v>
      </c>
      <c r="H5" s="50" t="str">
        <f>_xll.qlIborIndex(,,"1D",C5,Currency,D5,E5,F5,G5,,,Trigger,ObjectOverwrite)</f>
        <v>obj_0024c#0003</v>
      </c>
      <c r="I5" s="50" t="str">
        <f t="shared" si="0"/>
        <v>AUDSND_Quote</v>
      </c>
      <c r="J5" s="49" t="str">
        <f>_xll.qlDepositRateHelper(,I5,H5,Permanent,Trigger,ObjectOverwrite)</f>
        <v>obj_0024d#0003</v>
      </c>
      <c r="K5" s="53"/>
      <c r="L5" s="47"/>
    </row>
    <row r="6" spans="1:12" ht="11.25" customHeight="1" x14ac:dyDescent="0.25">
      <c r="A6" s="52"/>
      <c r="B6" s="51" t="s">
        <v>93</v>
      </c>
      <c r="C6" s="55">
        <v>0</v>
      </c>
      <c r="D6" s="55" t="s">
        <v>118</v>
      </c>
      <c r="E6" s="55" t="s">
        <v>124</v>
      </c>
      <c r="F6" s="55" t="b">
        <v>1</v>
      </c>
      <c r="G6" s="55" t="s">
        <v>107</v>
      </c>
      <c r="H6" s="50" t="str">
        <f>_xll.qlIborIndex(,,"1W",C6,Currency,D6,E6,F6,G6,,,Trigger,ObjectOverwrite)</f>
        <v>obj_00252#0002</v>
      </c>
      <c r="I6" s="50" t="str">
        <f t="shared" si="0"/>
        <v>AUDSWD_Quote</v>
      </c>
      <c r="J6" s="49" t="str">
        <f>_xll.qlDepositRateHelper(,I6,H6,Permanent,Trigger,ObjectOverwrite)</f>
        <v>obj_00255#0002</v>
      </c>
      <c r="K6" s="48" t="str">
        <f>_xll.ohRangeRetrieveError(J6)</f>
        <v/>
      </c>
      <c r="L6" s="47"/>
    </row>
    <row r="7" spans="1:12" ht="11.25" customHeight="1" x14ac:dyDescent="0.25">
      <c r="A7" s="52"/>
      <c r="B7" s="51" t="s">
        <v>108</v>
      </c>
      <c r="C7" s="55">
        <v>0</v>
      </c>
      <c r="D7" s="55" t="s">
        <v>118</v>
      </c>
      <c r="E7" s="55" t="s">
        <v>124</v>
      </c>
      <c r="F7" s="55" t="b">
        <v>1</v>
      </c>
      <c r="G7" s="55" t="s">
        <v>107</v>
      </c>
      <c r="H7" s="50" t="str">
        <f>_xll.qlIborIndex(,,B7,C7,Currency,D7,E7,F7,G7,,,Trigger,ObjectOverwrite)</f>
        <v>obj_00256#0002</v>
      </c>
      <c r="I7" s="50" t="str">
        <f t="shared" si="0"/>
        <v>AUD2WD_Quote</v>
      </c>
      <c r="J7" s="49" t="str">
        <f>_xll.qlDepositRateHelper(,I7,H7,Permanent,Trigger,ObjectOverwrite)</f>
        <v>obj_00262#0002</v>
      </c>
      <c r="K7" s="48" t="str">
        <f>_xll.ohRangeRetrieveError(J7)</f>
        <v/>
      </c>
      <c r="L7" s="47"/>
    </row>
    <row r="8" spans="1:12" ht="11.25" customHeight="1" x14ac:dyDescent="0.25">
      <c r="A8" s="52"/>
      <c r="B8" s="51" t="s">
        <v>109</v>
      </c>
      <c r="C8" s="55">
        <v>0</v>
      </c>
      <c r="D8" s="55" t="s">
        <v>118</v>
      </c>
      <c r="E8" s="55" t="s">
        <v>124</v>
      </c>
      <c r="F8" s="55" t="b">
        <v>1</v>
      </c>
      <c r="G8" s="55" t="s">
        <v>107</v>
      </c>
      <c r="H8" s="50" t="str">
        <f>_xll.qlIborIndex(,,B8,C8,Currency,D8,E8,F8,G8,,,Trigger,ObjectOverwrite)</f>
        <v>obj_00258#0002</v>
      </c>
      <c r="I8" s="50" t="str">
        <f t="shared" si="0"/>
        <v>AUD3WD_Quote</v>
      </c>
      <c r="J8" s="49" t="str">
        <f>_xll.qlDepositRateHelper(,I8,H8,Permanent,Trigger,ObjectOverwrite)</f>
        <v>obj_00266#0002</v>
      </c>
      <c r="K8" s="48" t="str">
        <f>_xll.ohRangeRetrieveError(J8)</f>
        <v/>
      </c>
      <c r="L8" s="47"/>
    </row>
    <row r="9" spans="1:12" ht="11.25" customHeight="1" x14ac:dyDescent="0.25">
      <c r="A9" s="52"/>
      <c r="B9" s="51" t="s">
        <v>92</v>
      </c>
      <c r="C9" s="55">
        <v>0</v>
      </c>
      <c r="D9" s="55" t="s">
        <v>118</v>
      </c>
      <c r="E9" s="55" t="s">
        <v>95</v>
      </c>
      <c r="F9" s="55" t="b">
        <v>1</v>
      </c>
      <c r="G9" s="55" t="s">
        <v>107</v>
      </c>
      <c r="H9" s="50" t="str">
        <f>_xll.qlIborIndex(,,B9,C9,Currency,D9,E9,F9,G9,,,Trigger,ObjectOverwrite)</f>
        <v>obj_00259#0002</v>
      </c>
      <c r="I9" s="50" t="str">
        <f t="shared" si="0"/>
        <v>AUD1MD_Quote</v>
      </c>
      <c r="J9" s="49" t="str">
        <f>_xll.qlDepositRateHelper(,I9,H9,Permanent,Trigger,ObjectOverwrite)</f>
        <v>obj_00263#0002</v>
      </c>
      <c r="K9" s="48" t="str">
        <f>_xll.ohRangeRetrieveError(J9)</f>
        <v/>
      </c>
      <c r="L9" s="47"/>
    </row>
    <row r="10" spans="1:12" ht="11.25" customHeight="1" x14ac:dyDescent="0.25">
      <c r="A10" s="52"/>
      <c r="B10" s="51" t="s">
        <v>91</v>
      </c>
      <c r="C10" s="55">
        <v>0</v>
      </c>
      <c r="D10" s="55" t="s">
        <v>118</v>
      </c>
      <c r="E10" s="55" t="s">
        <v>95</v>
      </c>
      <c r="F10" s="55" t="b">
        <v>1</v>
      </c>
      <c r="G10" s="55" t="s">
        <v>107</v>
      </c>
      <c r="H10" s="50" t="str">
        <f>_xll.qlIborIndex(,,B10,C10,Currency,D10,E10,F10,G10,,,Trigger,ObjectOverwrite)</f>
        <v>obj_0025d#0002</v>
      </c>
      <c r="I10" s="50" t="str">
        <f t="shared" si="0"/>
        <v>AUD2MD_Quote</v>
      </c>
      <c r="J10" s="49" t="str">
        <f>_xll.qlDepositRateHelper(,I10,H10,Permanent,Trigger,ObjectOverwrite)</f>
        <v>obj_00265#0002</v>
      </c>
      <c r="K10" s="48" t="str">
        <f>_xll.ohRangeRetrieveError(J10)</f>
        <v/>
      </c>
      <c r="L10" s="47"/>
    </row>
    <row r="11" spans="1:12" ht="11.25" customHeight="1" x14ac:dyDescent="0.25">
      <c r="A11" s="52"/>
      <c r="B11" s="51" t="s">
        <v>71</v>
      </c>
      <c r="C11" s="55">
        <v>0</v>
      </c>
      <c r="D11" s="55" t="s">
        <v>118</v>
      </c>
      <c r="E11" s="55" t="s">
        <v>95</v>
      </c>
      <c r="F11" s="55" t="b">
        <v>1</v>
      </c>
      <c r="G11" s="55" t="s">
        <v>107</v>
      </c>
      <c r="H11" s="50" t="str">
        <f>_xll.qlIborIndex(,,B11,C11,Currency,D11,E11,F11,G11,,,Trigger,ObjectOverwrite)</f>
        <v>obj_00250#0002</v>
      </c>
      <c r="I11" s="50" t="str">
        <f t="shared" si="0"/>
        <v>AUD3MD_Quote</v>
      </c>
      <c r="J11" s="49" t="str">
        <f>_xll.qlDepositRateHelper(,I11,H11,Permanent,Trigger,ObjectOverwrite)</f>
        <v>obj_0026e#0002</v>
      </c>
      <c r="K11" s="48" t="str">
        <f>_xll.ohRangeRetrieveError(J11)</f>
        <v/>
      </c>
      <c r="L11" s="47"/>
    </row>
    <row r="12" spans="1:12" ht="11.25" customHeight="1" x14ac:dyDescent="0.25">
      <c r="A12" s="52"/>
      <c r="B12" s="51" t="s">
        <v>110</v>
      </c>
      <c r="C12" s="55">
        <v>0</v>
      </c>
      <c r="D12" s="55" t="s">
        <v>118</v>
      </c>
      <c r="E12" s="55" t="s">
        <v>95</v>
      </c>
      <c r="F12" s="55" t="b">
        <v>1</v>
      </c>
      <c r="G12" s="55" t="s">
        <v>107</v>
      </c>
      <c r="H12" s="50" t="str">
        <f>_xll.qlIborIndex(,,B12,C12,Currency,D12,E12,F12,G12,,,Trigger,ObjectOverwrite)</f>
        <v>obj_00253#0002</v>
      </c>
      <c r="I12" s="50" t="str">
        <f t="shared" si="0"/>
        <v>AUD4MD_Quote</v>
      </c>
      <c r="J12" s="49" t="str">
        <f>_xll.qlDepositRateHelper(,I12,H12,Permanent,Trigger,ObjectOverwrite)</f>
        <v>obj_0026b#0002</v>
      </c>
      <c r="K12" s="48" t="str">
        <f>_xll.ohRangeRetrieveError(J12)</f>
        <v/>
      </c>
      <c r="L12" s="47"/>
    </row>
    <row r="13" spans="1:12" ht="11.25" customHeight="1" x14ac:dyDescent="0.25">
      <c r="A13" s="52"/>
      <c r="B13" s="51" t="s">
        <v>111</v>
      </c>
      <c r="C13" s="55">
        <v>0</v>
      </c>
      <c r="D13" s="55" t="s">
        <v>118</v>
      </c>
      <c r="E13" s="55" t="s">
        <v>95</v>
      </c>
      <c r="F13" s="55" t="b">
        <v>1</v>
      </c>
      <c r="G13" s="55" t="s">
        <v>107</v>
      </c>
      <c r="H13" s="50" t="str">
        <f>_xll.qlIborIndex(,,B13,C13,Currency,D13,E13,F13,G13,,,Trigger,ObjectOverwrite)</f>
        <v>obj_0025a#0002</v>
      </c>
      <c r="I13" s="50" t="str">
        <f t="shared" si="0"/>
        <v>AUD5MD_Quote</v>
      </c>
      <c r="J13" s="49" t="str">
        <f>_xll.qlDepositRateHelper(,I13,H13,Permanent,Trigger,ObjectOverwrite)</f>
        <v>obj_0026f#0002</v>
      </c>
      <c r="K13" s="48" t="str">
        <f>_xll.ohRangeRetrieveError(J13)</f>
        <v/>
      </c>
      <c r="L13" s="47"/>
    </row>
    <row r="14" spans="1:12" ht="11.25" customHeight="1" x14ac:dyDescent="0.25">
      <c r="A14" s="52"/>
      <c r="B14" s="51" t="s">
        <v>90</v>
      </c>
      <c r="C14" s="55">
        <v>0</v>
      </c>
      <c r="D14" s="55" t="s">
        <v>118</v>
      </c>
      <c r="E14" s="55" t="s">
        <v>95</v>
      </c>
      <c r="F14" s="55" t="b">
        <v>1</v>
      </c>
      <c r="G14" s="55" t="s">
        <v>107</v>
      </c>
      <c r="H14" s="50" t="str">
        <f>_xll.qlIborIndex(,,B14,C14,Currency,D14,E14,F14,G14,,,Trigger,ObjectOverwrite)</f>
        <v>obj_00260#0002</v>
      </c>
      <c r="I14" s="50" t="str">
        <f t="shared" si="0"/>
        <v>AUD6MD_Quote</v>
      </c>
      <c r="J14" s="49" t="str">
        <f>_xll.qlDepositRateHelper(,I14,H14,Permanent,Trigger,ObjectOverwrite)</f>
        <v>obj_0026d#0002</v>
      </c>
      <c r="K14" s="48" t="str">
        <f>_xll.ohRangeRetrieveError(J14)</f>
        <v/>
      </c>
      <c r="L14" s="47"/>
    </row>
    <row r="15" spans="1:12" ht="11.25" customHeight="1" x14ac:dyDescent="0.25">
      <c r="A15" s="52"/>
      <c r="B15" s="55" t="s">
        <v>112</v>
      </c>
      <c r="C15" s="55">
        <v>0</v>
      </c>
      <c r="D15" s="55" t="s">
        <v>118</v>
      </c>
      <c r="E15" s="55" t="s">
        <v>95</v>
      </c>
      <c r="F15" s="55" t="b">
        <v>1</v>
      </c>
      <c r="G15" s="55" t="s">
        <v>107</v>
      </c>
      <c r="H15" s="50" t="str">
        <f>_xll.qlIborIndex(,,B15,C15,Currency,D15,E15,F15,G15,,,Trigger,ObjectOverwrite)</f>
        <v>obj_0025b#0002</v>
      </c>
      <c r="I15" s="50" t="str">
        <f t="shared" si="0"/>
        <v>AUD7MD_Quote</v>
      </c>
      <c r="J15" s="49" t="str">
        <f>_xll.qlDepositRateHelper(,I15,H15,Permanent,Trigger,ObjectOverwrite)</f>
        <v>obj_00264#0002</v>
      </c>
      <c r="K15" s="53" t="str">
        <f>_xll.ohRangeRetrieveError(J15)</f>
        <v/>
      </c>
      <c r="L15" s="47"/>
    </row>
    <row r="16" spans="1:12" ht="11.25" customHeight="1" x14ac:dyDescent="0.25">
      <c r="A16" s="52"/>
      <c r="B16" s="51" t="s">
        <v>113</v>
      </c>
      <c r="C16" s="55">
        <v>0</v>
      </c>
      <c r="D16" s="55" t="s">
        <v>118</v>
      </c>
      <c r="E16" s="55" t="s">
        <v>95</v>
      </c>
      <c r="F16" s="55" t="b">
        <v>1</v>
      </c>
      <c r="G16" s="55" t="s">
        <v>107</v>
      </c>
      <c r="H16" s="50" t="str">
        <f>_xll.qlIborIndex(,,B16,C16,Currency,D16,E16,F16,G16,,,Trigger,ObjectOverwrite)</f>
        <v>obj_0025f#0002</v>
      </c>
      <c r="I16" s="50" t="str">
        <f t="shared" si="0"/>
        <v>AUD8MD_Quote</v>
      </c>
      <c r="J16" s="49" t="str">
        <f>_xll.qlDepositRateHelper(,I16,H16,Permanent,Trigger,ObjectOverwrite)</f>
        <v>obj_00261#0002</v>
      </c>
      <c r="K16" s="48" t="str">
        <f>_xll.ohRangeRetrieveError(J16)</f>
        <v/>
      </c>
      <c r="L16" s="47"/>
    </row>
    <row r="17" spans="1:12" ht="11.25" customHeight="1" x14ac:dyDescent="0.25">
      <c r="A17" s="52"/>
      <c r="B17" s="51" t="s">
        <v>114</v>
      </c>
      <c r="C17" s="55">
        <v>0</v>
      </c>
      <c r="D17" s="55" t="s">
        <v>118</v>
      </c>
      <c r="E17" s="55" t="s">
        <v>95</v>
      </c>
      <c r="F17" s="55" t="b">
        <v>1</v>
      </c>
      <c r="G17" s="55" t="s">
        <v>107</v>
      </c>
      <c r="H17" s="50" t="str">
        <f>_xll.qlIborIndex(,,B17,C17,Currency,D17,E17,F17,G17,,,Trigger,ObjectOverwrite)</f>
        <v>obj_00254#0002</v>
      </c>
      <c r="I17" s="50" t="str">
        <f t="shared" si="0"/>
        <v>AUD9MD_Quote</v>
      </c>
      <c r="J17" s="49" t="str">
        <f>_xll.qlDepositRateHelper(,I17,H17,Permanent,Trigger,ObjectOverwrite)</f>
        <v>obj_00269#0002</v>
      </c>
      <c r="K17" s="48" t="str">
        <f>_xll.ohRangeRetrieveError(J17)</f>
        <v/>
      </c>
      <c r="L17" s="47"/>
    </row>
    <row r="18" spans="1:12" ht="11.25" customHeight="1" x14ac:dyDescent="0.25">
      <c r="A18" s="52"/>
      <c r="B18" s="51" t="s">
        <v>115</v>
      </c>
      <c r="C18" s="55">
        <v>0</v>
      </c>
      <c r="D18" s="55" t="s">
        <v>118</v>
      </c>
      <c r="E18" s="55" t="s">
        <v>95</v>
      </c>
      <c r="F18" s="55" t="b">
        <v>1</v>
      </c>
      <c r="G18" s="55" t="s">
        <v>107</v>
      </c>
      <c r="H18" s="50" t="str">
        <f>_xll.qlIborIndex(,,B18,C18,Currency,D18,E18,F18,G18,,,Trigger,ObjectOverwrite)</f>
        <v>obj_0025c#0002</v>
      </c>
      <c r="I18" s="50" t="str">
        <f t="shared" si="0"/>
        <v>AUD10MD_Quote</v>
      </c>
      <c r="J18" s="49" t="str">
        <f>_xll.qlDepositRateHelper(,I18,H18,Permanent,Trigger,ObjectOverwrite)</f>
        <v>obj_0026c#0002</v>
      </c>
      <c r="K18" s="48" t="str">
        <f>_xll.ohRangeRetrieveError(J18)</f>
        <v/>
      </c>
      <c r="L18" s="47"/>
    </row>
    <row r="19" spans="1:12" ht="11.25" customHeight="1" x14ac:dyDescent="0.25">
      <c r="A19" s="52"/>
      <c r="B19" s="51" t="s">
        <v>116</v>
      </c>
      <c r="C19" s="55">
        <v>0</v>
      </c>
      <c r="D19" s="55" t="s">
        <v>118</v>
      </c>
      <c r="E19" s="55" t="s">
        <v>95</v>
      </c>
      <c r="F19" s="55" t="b">
        <v>1</v>
      </c>
      <c r="G19" s="55" t="s">
        <v>107</v>
      </c>
      <c r="H19" s="50" t="str">
        <f>_xll.qlIborIndex(,,B19,C19,Currency,D19,E19,F19,G19,,,Trigger,ObjectOverwrite)</f>
        <v>obj_00257#0002</v>
      </c>
      <c r="I19" s="50" t="str">
        <f t="shared" si="0"/>
        <v>AUD11MD_Quote</v>
      </c>
      <c r="J19" s="49" t="str">
        <f>_xll.qlDepositRateHelper(,I19,H19,Permanent,Trigger,ObjectOverwrite)</f>
        <v>obj_00268#0002</v>
      </c>
      <c r="K19" s="48" t="str">
        <f>_xll.ohRangeRetrieveError(J19)</f>
        <v/>
      </c>
      <c r="L19" s="47"/>
    </row>
    <row r="20" spans="1:12" ht="11.25" customHeight="1" x14ac:dyDescent="0.25">
      <c r="A20" s="52"/>
      <c r="B20" s="51" t="s">
        <v>36</v>
      </c>
      <c r="C20" s="55">
        <v>0</v>
      </c>
      <c r="D20" s="55" t="s">
        <v>118</v>
      </c>
      <c r="E20" s="55" t="s">
        <v>95</v>
      </c>
      <c r="F20" s="55" t="b">
        <v>1</v>
      </c>
      <c r="G20" s="55" t="s">
        <v>107</v>
      </c>
      <c r="H20" s="50" t="str">
        <f>_xll.qlIborIndex(,,B20,C20,Currency,D20,E20,F20,G20,,,Trigger,ObjectOverwrite)</f>
        <v>obj_00251#0002</v>
      </c>
      <c r="I20" s="50" t="str">
        <f t="shared" si="0"/>
        <v>AUD1YD_Quote</v>
      </c>
      <c r="J20" s="49" t="str">
        <f>_xll.qlDepositRateHelper(,I20,H20,Permanent,Trigger,ObjectOverwrite)</f>
        <v>obj_0026a#0002</v>
      </c>
      <c r="K20" s="48"/>
      <c r="L20" s="47"/>
    </row>
    <row r="21" spans="1:12" ht="11.25" customHeight="1" thickBot="1" x14ac:dyDescent="0.3">
      <c r="A21" s="45"/>
      <c r="B21" s="45"/>
      <c r="C21" s="150"/>
      <c r="D21" s="150"/>
      <c r="E21" s="150"/>
      <c r="F21" s="45"/>
      <c r="G21" s="45"/>
      <c r="H21" s="45"/>
      <c r="I21" s="151"/>
      <c r="J21" s="152"/>
      <c r="K21" s="45"/>
      <c r="L21" s="44"/>
    </row>
  </sheetData>
  <dataValidations count="3">
    <dataValidation type="list" allowBlank="1" showInputMessage="1" showErrorMessage="1" sqref="D3: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7"/>
  <sheetViews>
    <sheetView workbookViewId="0">
      <selection activeCell="I2" sqref="I2"/>
    </sheetView>
  </sheetViews>
  <sheetFormatPr defaultRowHeight="13.5" x14ac:dyDescent="0.25"/>
  <cols>
    <col min="1" max="1" width="2.7109375" style="43" customWidth="1"/>
    <col min="2" max="2" width="3" style="43" bestFit="1" customWidth="1"/>
    <col min="3" max="3" width="8" style="43" bestFit="1" customWidth="1"/>
    <col min="4" max="4" width="6" style="43" bestFit="1" customWidth="1"/>
    <col min="5" max="5" width="8" style="43" bestFit="1" customWidth="1"/>
    <col min="6" max="6" width="10" style="43" bestFit="1" customWidth="1"/>
    <col min="7" max="7" width="17.28515625" style="43" bestFit="1" customWidth="1"/>
    <col min="8" max="8" width="24.42578125" style="43" bestFit="1" customWidth="1"/>
    <col min="9" max="9" width="26.140625" style="43" bestFit="1" customWidth="1"/>
    <col min="10" max="10" width="20.7109375" style="43" customWidth="1"/>
    <col min="11" max="11" width="2.7109375" style="43" customWidth="1"/>
    <col min="12" max="16384" width="9.140625" style="43"/>
  </cols>
  <sheetData>
    <row r="1" spans="1:13" x14ac:dyDescent="0.25">
      <c r="A1" s="64"/>
      <c r="B1" s="126"/>
      <c r="C1" s="126"/>
      <c r="D1" s="126"/>
      <c r="E1" s="126"/>
      <c r="F1" s="126"/>
      <c r="G1" s="62" t="str">
        <f>IndexTenor</f>
        <v>3M</v>
      </c>
      <c r="H1" s="127" t="str">
        <f>Currency&amp;"_YC"&amp;$G$1&amp;"RH"</f>
        <v>AUD_YC3MRH</v>
      </c>
      <c r="I1" s="58" t="str">
        <f>$H$1&amp;"_Futures"&amp;$G$1&amp;".xml"</f>
        <v>AUD_YC3MRH_Futures3M.xml</v>
      </c>
      <c r="J1" s="128"/>
      <c r="K1" s="47"/>
      <c r="M1" s="168"/>
    </row>
    <row r="2" spans="1:13" ht="27" customHeight="1" x14ac:dyDescent="0.25">
      <c r="A2" s="64"/>
      <c r="B2" s="123" t="s">
        <v>89</v>
      </c>
      <c r="C2" s="123" t="s">
        <v>136</v>
      </c>
      <c r="D2" s="59" t="s">
        <v>88</v>
      </c>
      <c r="E2" s="123" t="s">
        <v>137</v>
      </c>
      <c r="F2" s="123" t="s">
        <v>138</v>
      </c>
      <c r="G2" s="59" t="s">
        <v>76</v>
      </c>
      <c r="H2" s="59" t="s">
        <v>87</v>
      </c>
      <c r="I2" s="57" t="str">
        <f>IF(Serialize,_xll.ohObjectSave(I5:I46,SerializationPath&amp;I1,FileOverwrite,Serialize),"---")</f>
        <v>---</v>
      </c>
      <c r="J2" s="56" t="str">
        <f>_xll.ohRangeRetrieveError(I2)</f>
        <v/>
      </c>
      <c r="K2" s="47"/>
    </row>
    <row r="3" spans="1:13" s="60" customFormat="1" x14ac:dyDescent="0.25">
      <c r="A3" s="64"/>
      <c r="B3" s="63"/>
      <c r="C3" s="63"/>
      <c r="D3" s="63"/>
      <c r="E3" s="63"/>
      <c r="F3" s="63"/>
      <c r="G3" s="63"/>
      <c r="H3" s="63"/>
      <c r="I3" s="133" t="str">
        <f>_xll.qlIborIndex(,FamilyName,IndexTenor,1,Currency,Calendar,"Half-Month Modified Following",TRUE,"actual/365 (fixed)",,,Trigger,ObjectOverwrite)</f>
        <v>obj_0037a#0001</v>
      </c>
      <c r="J3" s="63"/>
      <c r="K3" s="47"/>
      <c r="L3" s="43"/>
      <c r="M3" s="43"/>
    </row>
    <row r="4" spans="1:13" s="60" customForma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47"/>
      <c r="L4" s="43"/>
      <c r="M4" s="43"/>
    </row>
    <row r="5" spans="1:13" ht="11.25" customHeight="1" x14ac:dyDescent="0.25">
      <c r="A5" s="129"/>
      <c r="B5" s="169">
        <v>1</v>
      </c>
      <c r="C5" s="169" t="s">
        <v>139</v>
      </c>
      <c r="D5" s="133" t="b">
        <v>0</v>
      </c>
      <c r="E5" s="169" t="str">
        <f t="array" ref="E5:E46">_xll.qlASXNextCodes(_xll.qlSettingsEvaluationDate(Trigger)-1,$D5:$D46)</f>
        <v>M5</v>
      </c>
      <c r="F5" s="171">
        <f>_xll.qlASXdate(E5)</f>
        <v>42167</v>
      </c>
      <c r="G5" s="172" t="str">
        <f t="shared" ref="G5:G46" si="0">Currency&amp;"FUT"&amp;$G$1&amp;$E5&amp;QuoteSuffix</f>
        <v>AUDFUT3MM5_Quote</v>
      </c>
      <c r="H5" s="173" t="str">
        <f t="shared" ref="H5:H46" si="1">Currency&amp;"FUT"&amp;IndexTenor&amp;E5&amp;"ConvAdj"&amp;QuoteSuffix</f>
        <v>AUDFUT3MM5ConvAdj_Quote</v>
      </c>
      <c r="I5" s="134" t="str">
        <f>_xll.qlFuturesRateHelper(,$G5,$C5,$F5,$I$3,$H5,Permanent,Trigger,ObjectOverwrite)</f>
        <v>obj_00394#0001</v>
      </c>
      <c r="J5" s="48" t="str">
        <f>_xll.ohRangeRetrieveError(I5)</f>
        <v/>
      </c>
      <c r="K5" s="47"/>
    </row>
    <row r="6" spans="1:13" ht="11.25" customHeight="1" x14ac:dyDescent="0.25">
      <c r="A6" s="129"/>
      <c r="B6" s="169">
        <v>2</v>
      </c>
      <c r="C6" s="170" t="s">
        <v>139</v>
      </c>
      <c r="D6" s="133" t="b">
        <v>0</v>
      </c>
      <c r="E6" s="170" t="str">
        <v>N5</v>
      </c>
      <c r="F6" s="174">
        <f>_xll.qlASXdate(E6)</f>
        <v>42195</v>
      </c>
      <c r="G6" s="131" t="str">
        <f t="shared" si="0"/>
        <v>AUDFUT3MN5_Quote</v>
      </c>
      <c r="H6" s="175" t="str">
        <f t="shared" si="1"/>
        <v>AUDFUT3MN5ConvAdj_Quote</v>
      </c>
      <c r="I6" s="134" t="str">
        <f>_xll.qlFuturesRateHelper(,$G6,$C6,$F6,$I$3,$H6,Permanent,Trigger,ObjectOverwrite)</f>
        <v>obj_0038d#0001</v>
      </c>
      <c r="J6" s="48" t="str">
        <f>_xll.ohRangeRetrieveError(I6)</f>
        <v/>
      </c>
      <c r="K6" s="47"/>
    </row>
    <row r="7" spans="1:13" ht="11.25" customHeight="1" x14ac:dyDescent="0.25">
      <c r="A7" s="129"/>
      <c r="B7" s="169">
        <v>3</v>
      </c>
      <c r="C7" s="170" t="s">
        <v>139</v>
      </c>
      <c r="D7" s="133" t="b">
        <v>0</v>
      </c>
      <c r="E7" s="170" t="str">
        <v>Q5</v>
      </c>
      <c r="F7" s="174">
        <f>_xll.qlASXdate(E7)</f>
        <v>42230</v>
      </c>
      <c r="G7" s="131" t="str">
        <f t="shared" si="0"/>
        <v>AUDFUT3MQ5_Quote</v>
      </c>
      <c r="H7" s="175" t="str">
        <f t="shared" si="1"/>
        <v>AUDFUT3MQ5ConvAdj_Quote</v>
      </c>
      <c r="I7" s="134" t="str">
        <f>_xll.qlFuturesRateHelper(,$G7,$C7,$F7,$I$3,$H7,Permanent,Trigger,ObjectOverwrite)</f>
        <v>obj_00386#0001</v>
      </c>
      <c r="J7" s="48" t="str">
        <f>_xll.ohRangeRetrieveError(I7)</f>
        <v/>
      </c>
      <c r="K7" s="47"/>
    </row>
    <row r="8" spans="1:13" ht="11.25" customHeight="1" x14ac:dyDescent="0.25">
      <c r="A8" s="129"/>
      <c r="B8" s="169">
        <v>4</v>
      </c>
      <c r="C8" s="170" t="s">
        <v>139</v>
      </c>
      <c r="D8" s="133" t="b">
        <v>0</v>
      </c>
      <c r="E8" s="170" t="str">
        <v>U5</v>
      </c>
      <c r="F8" s="174">
        <f>_xll.qlASXdate(E8)</f>
        <v>42258</v>
      </c>
      <c r="G8" s="131" t="str">
        <f t="shared" si="0"/>
        <v>AUDFUT3MU5_Quote</v>
      </c>
      <c r="H8" s="175" t="str">
        <f t="shared" si="1"/>
        <v>AUDFUT3MU5ConvAdj_Quote</v>
      </c>
      <c r="I8" s="134" t="str">
        <f>_xll.qlFuturesRateHelper(,$G8,$C8,$F8,$I$3,$H8,Permanent,Trigger,ObjectOverwrite)</f>
        <v>obj_00385#0001</v>
      </c>
      <c r="J8" s="48" t="str">
        <f>_xll.ohRangeRetrieveError(I8)</f>
        <v/>
      </c>
      <c r="K8" s="47"/>
    </row>
    <row r="9" spans="1:13" ht="11.25" customHeight="1" x14ac:dyDescent="0.25">
      <c r="A9" s="129"/>
      <c r="B9" s="169">
        <v>5</v>
      </c>
      <c r="C9" s="170" t="s">
        <v>139</v>
      </c>
      <c r="D9" s="133" t="b">
        <v>0</v>
      </c>
      <c r="E9" s="170" t="str">
        <v>V5</v>
      </c>
      <c r="F9" s="174">
        <f>_xll.qlASXdate(E9)</f>
        <v>42286</v>
      </c>
      <c r="G9" s="131" t="str">
        <f t="shared" si="0"/>
        <v>AUDFUT3MV5_Quote</v>
      </c>
      <c r="H9" s="175" t="str">
        <f t="shared" si="1"/>
        <v>AUDFUT3MV5ConvAdj_Quote</v>
      </c>
      <c r="I9" s="134" t="str">
        <f>_xll.qlFuturesRateHelper(,$G9,$C9,$F9,$I$3,$H9,Permanent,Trigger,ObjectOverwrite)</f>
        <v>obj_00388#0001</v>
      </c>
      <c r="J9" s="48" t="str">
        <f>_xll.ohRangeRetrieveError(I9)</f>
        <v/>
      </c>
      <c r="K9" s="47"/>
    </row>
    <row r="10" spans="1:13" ht="11.25" customHeight="1" x14ac:dyDescent="0.25">
      <c r="A10" s="129"/>
      <c r="B10" s="169">
        <v>6</v>
      </c>
      <c r="C10" s="170" t="s">
        <v>139</v>
      </c>
      <c r="D10" s="133" t="b">
        <v>0</v>
      </c>
      <c r="E10" s="170" t="str">
        <v>X5</v>
      </c>
      <c r="F10" s="174">
        <f>_xll.qlASXdate(E10)</f>
        <v>42321</v>
      </c>
      <c r="G10" s="131" t="str">
        <f t="shared" si="0"/>
        <v>AUDFUT3MX5_Quote</v>
      </c>
      <c r="H10" s="175" t="str">
        <f t="shared" si="1"/>
        <v>AUDFUT3MX5ConvAdj_Quote</v>
      </c>
      <c r="I10" s="134" t="str">
        <f>_xll.qlFuturesRateHelper(,$G10,$C10,$F10,$I$3,$H10,Permanent,Trigger,ObjectOverwrite)</f>
        <v>obj_003a3#0001</v>
      </c>
      <c r="J10" s="48" t="str">
        <f>_xll.ohRangeRetrieveError(I10)</f>
        <v/>
      </c>
      <c r="K10" s="47"/>
    </row>
    <row r="11" spans="1:13" ht="11.25" customHeight="1" x14ac:dyDescent="0.25">
      <c r="A11" s="129"/>
      <c r="B11" s="169">
        <v>7</v>
      </c>
      <c r="C11" s="170" t="s">
        <v>139</v>
      </c>
      <c r="D11" s="133" t="b">
        <v>0</v>
      </c>
      <c r="E11" s="170" t="str">
        <v>Z5</v>
      </c>
      <c r="F11" s="174">
        <f>_xll.qlASXdate(E11)</f>
        <v>42349</v>
      </c>
      <c r="G11" s="131" t="str">
        <f t="shared" si="0"/>
        <v>AUDFUT3MZ5_Quote</v>
      </c>
      <c r="H11" s="175" t="str">
        <f t="shared" si="1"/>
        <v>AUDFUT3MZ5ConvAdj_Quote</v>
      </c>
      <c r="I11" s="134" t="str">
        <f>_xll.qlFuturesRateHelper(,$G11,$C11,$F11,$I$3,$H11,Permanent,Trigger,ObjectOverwrite)</f>
        <v>obj_00397#0001</v>
      </c>
      <c r="J11" s="48" t="str">
        <f>_xll.ohRangeRetrieveError(I11)</f>
        <v/>
      </c>
      <c r="K11" s="47"/>
    </row>
    <row r="12" spans="1:13" ht="11.25" customHeight="1" x14ac:dyDescent="0.25">
      <c r="A12" s="129"/>
      <c r="B12" s="169">
        <v>8</v>
      </c>
      <c r="C12" s="170" t="s">
        <v>139</v>
      </c>
      <c r="D12" s="133" t="b">
        <v>0</v>
      </c>
      <c r="E12" s="170" t="str">
        <v>F6</v>
      </c>
      <c r="F12" s="174">
        <f>_xll.qlASXdate(E12)</f>
        <v>42377</v>
      </c>
      <c r="G12" s="131" t="str">
        <f t="shared" si="0"/>
        <v>AUDFUT3MF6_Quote</v>
      </c>
      <c r="H12" s="175" t="str">
        <f t="shared" si="1"/>
        <v>AUDFUT3MF6ConvAdj_Quote</v>
      </c>
      <c r="I12" s="134" t="str">
        <f>_xll.qlFuturesRateHelper(,$G12,$C12,$F12,$I$3,$H12,Permanent,Trigger,ObjectOverwrite)</f>
        <v>obj_00393#0001</v>
      </c>
      <c r="J12" s="48" t="str">
        <f>_xll.ohRangeRetrieveError(I12)</f>
        <v/>
      </c>
      <c r="K12" s="47"/>
      <c r="L12" s="132"/>
    </row>
    <row r="13" spans="1:13" ht="11.25" customHeight="1" x14ac:dyDescent="0.25">
      <c r="A13" s="129"/>
      <c r="B13" s="169">
        <v>9</v>
      </c>
      <c r="C13" s="170" t="s">
        <v>139</v>
      </c>
      <c r="D13" s="133" t="b">
        <v>0</v>
      </c>
      <c r="E13" s="170" t="str">
        <v>G6</v>
      </c>
      <c r="F13" s="174">
        <f>_xll.qlASXdate(E13)</f>
        <v>42412</v>
      </c>
      <c r="G13" s="131" t="str">
        <f t="shared" si="0"/>
        <v>AUDFUT3MG6_Quote</v>
      </c>
      <c r="H13" s="175" t="str">
        <f t="shared" si="1"/>
        <v>AUDFUT3MG6ConvAdj_Quote</v>
      </c>
      <c r="I13" s="134" t="str">
        <f>_xll.qlFuturesRateHelper(,$G13,$C13,$F13,$I$3,$H13,Permanent,Trigger,ObjectOverwrite)</f>
        <v>obj_00390#0001</v>
      </c>
      <c r="J13" s="48" t="str">
        <f>_xll.ohRangeRetrieveError(I13)</f>
        <v/>
      </c>
      <c r="K13" s="47"/>
      <c r="L13" s="132"/>
    </row>
    <row r="14" spans="1:13" ht="11.25" customHeight="1" x14ac:dyDescent="0.25">
      <c r="A14" s="129"/>
      <c r="B14" s="169">
        <v>10</v>
      </c>
      <c r="C14" s="170" t="s">
        <v>139</v>
      </c>
      <c r="D14" s="133" t="b">
        <v>0</v>
      </c>
      <c r="E14" s="170" t="str">
        <v>H6</v>
      </c>
      <c r="F14" s="174">
        <f>_xll.qlASXdate(E14)</f>
        <v>42440</v>
      </c>
      <c r="G14" s="131" t="str">
        <f t="shared" si="0"/>
        <v>AUDFUT3MH6_Quote</v>
      </c>
      <c r="H14" s="175" t="str">
        <f t="shared" si="1"/>
        <v>AUDFUT3MH6ConvAdj_Quote</v>
      </c>
      <c r="I14" s="134" t="str">
        <f>_xll.qlFuturesRateHelper(,$G14,$C14,$F14,$I$3,$H14,Permanent,Trigger,ObjectOverwrite)</f>
        <v>obj_0039f#0001</v>
      </c>
      <c r="J14" s="48" t="str">
        <f>_xll.ohRangeRetrieveError(I14)</f>
        <v/>
      </c>
      <c r="K14" s="47"/>
      <c r="L14" s="132"/>
    </row>
    <row r="15" spans="1:13" ht="11.25" customHeight="1" x14ac:dyDescent="0.25">
      <c r="A15" s="129"/>
      <c r="B15" s="169">
        <v>11</v>
      </c>
      <c r="C15" s="170" t="s">
        <v>139</v>
      </c>
      <c r="D15" s="133" t="b">
        <v>0</v>
      </c>
      <c r="E15" s="170" t="str">
        <v>J6</v>
      </c>
      <c r="F15" s="174">
        <f>_xll.qlASXdate(E15)</f>
        <v>42468</v>
      </c>
      <c r="G15" s="131" t="str">
        <f t="shared" si="0"/>
        <v>AUDFUT3MJ6_Quote</v>
      </c>
      <c r="H15" s="175" t="str">
        <f t="shared" si="1"/>
        <v>AUDFUT3MJ6ConvAdj_Quote</v>
      </c>
      <c r="I15" s="134" t="str">
        <f>_xll.qlFuturesRateHelper(,$G15,$C15,$F15,$I$3,$H15,Permanent,Trigger,ObjectOverwrite)</f>
        <v>obj_00380#0001</v>
      </c>
      <c r="J15" s="48" t="str">
        <f>_xll.ohRangeRetrieveError(I15)</f>
        <v/>
      </c>
      <c r="K15" s="47"/>
      <c r="L15" s="132"/>
    </row>
    <row r="16" spans="1:13" ht="11.25" customHeight="1" x14ac:dyDescent="0.25">
      <c r="A16" s="129"/>
      <c r="B16" s="169">
        <v>12</v>
      </c>
      <c r="C16" s="170" t="s">
        <v>139</v>
      </c>
      <c r="D16" s="133" t="b">
        <v>0</v>
      </c>
      <c r="E16" s="170" t="str">
        <v>K6</v>
      </c>
      <c r="F16" s="174">
        <f>_xll.qlASXdate(E16)</f>
        <v>42503</v>
      </c>
      <c r="G16" s="131" t="str">
        <f t="shared" si="0"/>
        <v>AUDFUT3MK6_Quote</v>
      </c>
      <c r="H16" s="175" t="str">
        <f t="shared" si="1"/>
        <v>AUDFUT3MK6ConvAdj_Quote</v>
      </c>
      <c r="I16" s="134" t="str">
        <f>_xll.qlFuturesRateHelper(,$G16,$C16,$F16,$I$3,$H16,Permanent,Trigger,ObjectOverwrite)</f>
        <v>obj_0037e#0001</v>
      </c>
      <c r="J16" s="48" t="str">
        <f>_xll.ohRangeRetrieveError(I16)</f>
        <v/>
      </c>
      <c r="K16" s="47"/>
      <c r="L16" s="132"/>
    </row>
    <row r="17" spans="1:12" ht="11.25" customHeight="1" x14ac:dyDescent="0.25">
      <c r="A17" s="129"/>
      <c r="B17" s="169">
        <v>13</v>
      </c>
      <c r="C17" s="170" t="s">
        <v>139</v>
      </c>
      <c r="D17" s="133" t="b">
        <v>1</v>
      </c>
      <c r="E17" s="170" t="str">
        <v>M6</v>
      </c>
      <c r="F17" s="174">
        <f>_xll.qlASXdate(E17)</f>
        <v>42531</v>
      </c>
      <c r="G17" s="131" t="str">
        <f t="shared" si="0"/>
        <v>AUDFUT3MM6_Quote</v>
      </c>
      <c r="H17" s="175" t="str">
        <f t="shared" si="1"/>
        <v>AUDFUT3MM6ConvAdj_Quote</v>
      </c>
      <c r="I17" s="134" t="str">
        <f>_xll.qlFuturesRateHelper(,$G17,$C17,$F17,$I$3,$H17,Permanent,Trigger,ObjectOverwrite)</f>
        <v>obj_00392#0001</v>
      </c>
      <c r="J17" s="48" t="str">
        <f>_xll.ohRangeRetrieveError(I17)</f>
        <v/>
      </c>
      <c r="K17" s="47"/>
      <c r="L17" s="132"/>
    </row>
    <row r="18" spans="1:12" ht="11.25" customHeight="1" x14ac:dyDescent="0.25">
      <c r="A18" s="129"/>
      <c r="B18" s="169">
        <v>14</v>
      </c>
      <c r="C18" s="170" t="s">
        <v>139</v>
      </c>
      <c r="D18" s="133" t="b">
        <v>1</v>
      </c>
      <c r="E18" s="170" t="str">
        <v>U6</v>
      </c>
      <c r="F18" s="174">
        <f>_xll.qlASXdate(E18)</f>
        <v>42622</v>
      </c>
      <c r="G18" s="131" t="str">
        <f t="shared" si="0"/>
        <v>AUDFUT3MU6_Quote</v>
      </c>
      <c r="H18" s="175" t="str">
        <f t="shared" si="1"/>
        <v>AUDFUT3MU6ConvAdj_Quote</v>
      </c>
      <c r="I18" s="134" t="str">
        <f>_xll.qlFuturesRateHelper(,$G18,$C18,$F18,$I$3,$H18,Permanent,Trigger,ObjectOverwrite)</f>
        <v>obj_0038f#0001</v>
      </c>
      <c r="J18" s="48" t="str">
        <f>_xll.ohRangeRetrieveError(I18)</f>
        <v/>
      </c>
      <c r="K18" s="47"/>
      <c r="L18" s="132"/>
    </row>
    <row r="19" spans="1:12" ht="11.25" customHeight="1" x14ac:dyDescent="0.25">
      <c r="A19" s="129"/>
      <c r="B19" s="169">
        <v>15</v>
      </c>
      <c r="C19" s="170" t="s">
        <v>139</v>
      </c>
      <c r="D19" s="133" t="b">
        <v>1</v>
      </c>
      <c r="E19" s="170" t="str">
        <v>Z6</v>
      </c>
      <c r="F19" s="174">
        <f>_xll.qlASXdate(E19)</f>
        <v>42713</v>
      </c>
      <c r="G19" s="131" t="str">
        <f t="shared" si="0"/>
        <v>AUDFUT3MZ6_Quote</v>
      </c>
      <c r="H19" s="175" t="str">
        <f t="shared" si="1"/>
        <v>AUDFUT3MZ6ConvAdj_Quote</v>
      </c>
      <c r="I19" s="134" t="str">
        <f>_xll.qlFuturesRateHelper(,$G19,$C19,$F19,$I$3,$H19,Permanent,Trigger,ObjectOverwrite)</f>
        <v>obj_0038e#0001</v>
      </c>
      <c r="J19" s="48" t="str">
        <f>_xll.ohRangeRetrieveError(I19)</f>
        <v/>
      </c>
      <c r="K19" s="47"/>
      <c r="L19" s="132"/>
    </row>
    <row r="20" spans="1:12" ht="11.25" customHeight="1" x14ac:dyDescent="0.25">
      <c r="A20" s="129"/>
      <c r="B20" s="169">
        <v>16</v>
      </c>
      <c r="C20" s="170" t="s">
        <v>139</v>
      </c>
      <c r="D20" s="133" t="b">
        <v>1</v>
      </c>
      <c r="E20" s="170" t="str">
        <v>H7</v>
      </c>
      <c r="F20" s="174">
        <f>_xll.qlASXdate(E20)</f>
        <v>42804</v>
      </c>
      <c r="G20" s="131" t="str">
        <f t="shared" si="0"/>
        <v>AUDFUT3MH7_Quote</v>
      </c>
      <c r="H20" s="175" t="str">
        <f t="shared" si="1"/>
        <v>AUDFUT3MH7ConvAdj_Quote</v>
      </c>
      <c r="I20" s="134" t="str">
        <f>_xll.qlFuturesRateHelper(,$G20,$C20,$F20,$I$3,$H20,Permanent,Trigger,ObjectOverwrite)</f>
        <v>obj_003a0#0001</v>
      </c>
      <c r="J20" s="48" t="str">
        <f>_xll.ohRangeRetrieveError(I20)</f>
        <v/>
      </c>
      <c r="K20" s="47"/>
      <c r="L20" s="132"/>
    </row>
    <row r="21" spans="1:12" ht="11.25" customHeight="1" x14ac:dyDescent="0.25">
      <c r="A21" s="129"/>
      <c r="B21" s="169">
        <v>17</v>
      </c>
      <c r="C21" s="170" t="s">
        <v>139</v>
      </c>
      <c r="D21" s="133" t="b">
        <v>1</v>
      </c>
      <c r="E21" s="170" t="str">
        <v>M7</v>
      </c>
      <c r="F21" s="174">
        <f>_xll.qlASXdate(E21)</f>
        <v>42895</v>
      </c>
      <c r="G21" s="131" t="str">
        <f t="shared" si="0"/>
        <v>AUDFUT3MM7_Quote</v>
      </c>
      <c r="H21" s="175" t="str">
        <f t="shared" si="1"/>
        <v>AUDFUT3MM7ConvAdj_Quote</v>
      </c>
      <c r="I21" s="134" t="str">
        <f>_xll.qlFuturesRateHelper(,$G21,$C21,$F21,$I$3,$H21,Permanent,Trigger,ObjectOverwrite)</f>
        <v>obj_0039d#0001</v>
      </c>
      <c r="J21" s="48" t="str">
        <f>_xll.ohRangeRetrieveError(I21)</f>
        <v/>
      </c>
      <c r="K21" s="47"/>
      <c r="L21" s="132"/>
    </row>
    <row r="22" spans="1:12" ht="11.25" customHeight="1" x14ac:dyDescent="0.25">
      <c r="A22" s="129"/>
      <c r="B22" s="169">
        <v>18</v>
      </c>
      <c r="C22" s="170" t="s">
        <v>139</v>
      </c>
      <c r="D22" s="133" t="b">
        <v>1</v>
      </c>
      <c r="E22" s="170" t="str">
        <v>U7</v>
      </c>
      <c r="F22" s="174">
        <f>_xll.qlASXdate(E22)</f>
        <v>42986</v>
      </c>
      <c r="G22" s="131" t="str">
        <f t="shared" si="0"/>
        <v>AUDFUT3MU7_Quote</v>
      </c>
      <c r="H22" s="175" t="str">
        <f t="shared" si="1"/>
        <v>AUDFUT3MU7ConvAdj_Quote</v>
      </c>
      <c r="I22" s="134" t="str">
        <f>_xll.qlFuturesRateHelper(,$G22,$C22,$F22,$I$3,$H22,Permanent,Trigger,ObjectOverwrite)</f>
        <v>obj_00383#0001</v>
      </c>
      <c r="J22" s="48" t="str">
        <f>_xll.ohRangeRetrieveError(I22)</f>
        <v/>
      </c>
      <c r="K22" s="47"/>
      <c r="L22" s="132"/>
    </row>
    <row r="23" spans="1:12" ht="11.25" customHeight="1" x14ac:dyDescent="0.25">
      <c r="A23" s="129"/>
      <c r="B23" s="169">
        <v>19</v>
      </c>
      <c r="C23" s="170" t="s">
        <v>139</v>
      </c>
      <c r="D23" s="133" t="b">
        <v>1</v>
      </c>
      <c r="E23" s="170" t="str">
        <v>Z7</v>
      </c>
      <c r="F23" s="174">
        <f>_xll.qlASXdate(E23)</f>
        <v>43077</v>
      </c>
      <c r="G23" s="131" t="str">
        <f t="shared" si="0"/>
        <v>AUDFUT3MZ7_Quote</v>
      </c>
      <c r="H23" s="175" t="str">
        <f t="shared" si="1"/>
        <v>AUDFUT3MZ7ConvAdj_Quote</v>
      </c>
      <c r="I23" s="134" t="str">
        <f>_xll.qlFuturesRateHelper(,$G23,$C23,$F23,$I$3,$H23,Permanent,Trigger,ObjectOverwrite)</f>
        <v>obj_00396#0001</v>
      </c>
      <c r="J23" s="48" t="str">
        <f>_xll.ohRangeRetrieveError(I23)</f>
        <v/>
      </c>
      <c r="K23" s="47"/>
      <c r="L23" s="132"/>
    </row>
    <row r="24" spans="1:12" ht="11.25" customHeight="1" x14ac:dyDescent="0.25">
      <c r="A24" s="129"/>
      <c r="B24" s="169">
        <v>20</v>
      </c>
      <c r="C24" s="170" t="s">
        <v>139</v>
      </c>
      <c r="D24" s="133" t="b">
        <v>1</v>
      </c>
      <c r="E24" s="170" t="str">
        <v>H8</v>
      </c>
      <c r="F24" s="174">
        <f>_xll.qlASXdate(E24)</f>
        <v>43168</v>
      </c>
      <c r="G24" s="131" t="str">
        <f t="shared" si="0"/>
        <v>AUDFUT3MH8_Quote</v>
      </c>
      <c r="H24" s="175" t="str">
        <f t="shared" si="1"/>
        <v>AUDFUT3MH8ConvAdj_Quote</v>
      </c>
      <c r="I24" s="134" t="str">
        <f>_xll.qlFuturesRateHelper(,$G24,$C24,$F24,$I$3,$H24,Permanent,Trigger,ObjectOverwrite)</f>
        <v>obj_0037f#0001</v>
      </c>
      <c r="J24" s="48" t="str">
        <f>_xll.ohRangeRetrieveError(I24)</f>
        <v/>
      </c>
      <c r="K24" s="47"/>
      <c r="L24" s="132"/>
    </row>
    <row r="25" spans="1:12" ht="11.25" customHeight="1" x14ac:dyDescent="0.25">
      <c r="A25" s="129"/>
      <c r="B25" s="169">
        <v>21</v>
      </c>
      <c r="C25" s="170" t="s">
        <v>139</v>
      </c>
      <c r="D25" s="133" t="b">
        <v>1</v>
      </c>
      <c r="E25" s="170" t="str">
        <v>M8</v>
      </c>
      <c r="F25" s="174">
        <f>_xll.qlASXdate(E25)</f>
        <v>43259</v>
      </c>
      <c r="G25" s="131" t="str">
        <f t="shared" si="0"/>
        <v>AUDFUT3MM8_Quote</v>
      </c>
      <c r="H25" s="175" t="str">
        <f t="shared" si="1"/>
        <v>AUDFUT3MM8ConvAdj_Quote</v>
      </c>
      <c r="I25" s="134" t="str">
        <f>_xll.qlFuturesRateHelper(,$G25,$C25,$F25,$I$3,$H25,Permanent,Trigger,ObjectOverwrite)</f>
        <v>obj_0039e#0001</v>
      </c>
      <c r="J25" s="48" t="str">
        <f>_xll.ohRangeRetrieveError(I25)</f>
        <v/>
      </c>
      <c r="K25" s="47"/>
      <c r="L25" s="132"/>
    </row>
    <row r="26" spans="1:12" ht="11.25" customHeight="1" x14ac:dyDescent="0.25">
      <c r="A26" s="129"/>
      <c r="B26" s="169">
        <v>22</v>
      </c>
      <c r="C26" s="170" t="s">
        <v>139</v>
      </c>
      <c r="D26" s="133" t="b">
        <v>1</v>
      </c>
      <c r="E26" s="170" t="str">
        <v>U8</v>
      </c>
      <c r="F26" s="174">
        <f>_xll.qlASXdate(E26)</f>
        <v>43357</v>
      </c>
      <c r="G26" s="131" t="str">
        <f t="shared" si="0"/>
        <v>AUDFUT3MU8_Quote</v>
      </c>
      <c r="H26" s="175" t="str">
        <f t="shared" si="1"/>
        <v>AUDFUT3MU8ConvAdj_Quote</v>
      </c>
      <c r="I26" s="134" t="str">
        <f>_xll.qlFuturesRateHelper(,$G26,$C26,$F26,$I$3,$H26,Permanent,Trigger,ObjectOverwrite)</f>
        <v>obj_0039a#0001</v>
      </c>
      <c r="J26" s="48" t="str">
        <f>_xll.ohRangeRetrieveError(I26)</f>
        <v/>
      </c>
      <c r="K26" s="47"/>
      <c r="L26" s="132"/>
    </row>
    <row r="27" spans="1:12" ht="11.25" customHeight="1" x14ac:dyDescent="0.25">
      <c r="A27" s="129"/>
      <c r="B27" s="169">
        <v>23</v>
      </c>
      <c r="C27" s="170" t="s">
        <v>139</v>
      </c>
      <c r="D27" s="133" t="b">
        <v>1</v>
      </c>
      <c r="E27" s="170" t="str">
        <v>Z8</v>
      </c>
      <c r="F27" s="174">
        <f>_xll.qlASXdate(E27)</f>
        <v>43448</v>
      </c>
      <c r="G27" s="131" t="str">
        <f t="shared" si="0"/>
        <v>AUDFUT3MZ8_Quote</v>
      </c>
      <c r="H27" s="175" t="str">
        <f t="shared" si="1"/>
        <v>AUDFUT3MZ8ConvAdj_Quote</v>
      </c>
      <c r="I27" s="134" t="str">
        <f>_xll.qlFuturesRateHelper(,$G27,$C27,$F27,$I$3,$H27,Permanent,Trigger,ObjectOverwrite)</f>
        <v>obj_00382#0001</v>
      </c>
      <c r="J27" s="48" t="str">
        <f>_xll.ohRangeRetrieveError(I27)</f>
        <v/>
      </c>
      <c r="K27" s="47"/>
      <c r="L27" s="132"/>
    </row>
    <row r="28" spans="1:12" ht="11.25" customHeight="1" x14ac:dyDescent="0.25">
      <c r="A28" s="129"/>
      <c r="B28" s="169">
        <v>24</v>
      </c>
      <c r="C28" s="170" t="s">
        <v>139</v>
      </c>
      <c r="D28" s="133" t="b">
        <v>1</v>
      </c>
      <c r="E28" s="170" t="str">
        <v>H9</v>
      </c>
      <c r="F28" s="174">
        <f>_xll.qlASXdate(E28)</f>
        <v>43532</v>
      </c>
      <c r="G28" s="131" t="str">
        <f t="shared" si="0"/>
        <v>AUDFUT3MH9_Quote</v>
      </c>
      <c r="H28" s="175" t="str">
        <f t="shared" si="1"/>
        <v>AUDFUT3MH9ConvAdj_Quote</v>
      </c>
      <c r="I28" s="134" t="str">
        <f>_xll.qlFuturesRateHelper(,$G28,$C28,$F28,$I$3,$H28,Permanent,Trigger,ObjectOverwrite)</f>
        <v>obj_00389#0001</v>
      </c>
      <c r="J28" s="48" t="str">
        <f>_xll.ohRangeRetrieveError(I28)</f>
        <v/>
      </c>
      <c r="K28" s="47"/>
      <c r="L28" s="132"/>
    </row>
    <row r="29" spans="1:12" ht="11.25" customHeight="1" x14ac:dyDescent="0.25">
      <c r="A29" s="129"/>
      <c r="B29" s="169">
        <v>25</v>
      </c>
      <c r="C29" s="170" t="s">
        <v>139</v>
      </c>
      <c r="D29" s="133" t="b">
        <v>1</v>
      </c>
      <c r="E29" s="170" t="str">
        <v>M9</v>
      </c>
      <c r="F29" s="174">
        <f>_xll.qlASXdate(E29)</f>
        <v>43630</v>
      </c>
      <c r="G29" s="131" t="str">
        <f t="shared" si="0"/>
        <v>AUDFUT3MM9_Quote</v>
      </c>
      <c r="H29" s="175" t="str">
        <f t="shared" si="1"/>
        <v>AUDFUT3MM9ConvAdj_Quote</v>
      </c>
      <c r="I29" s="134" t="str">
        <f>_xll.qlFuturesRateHelper(,$G29,$C29,$F29,$I$3,$H29,Permanent,Trigger,ObjectOverwrite)</f>
        <v>obj_003a2#0001</v>
      </c>
      <c r="J29" s="48" t="str">
        <f>_xll.ohRangeRetrieveError(I29)</f>
        <v/>
      </c>
      <c r="K29" s="47"/>
      <c r="L29" s="132"/>
    </row>
    <row r="30" spans="1:12" ht="11.25" customHeight="1" x14ac:dyDescent="0.25">
      <c r="A30" s="129"/>
      <c r="B30" s="169">
        <v>26</v>
      </c>
      <c r="C30" s="170" t="s">
        <v>139</v>
      </c>
      <c r="D30" s="133" t="b">
        <v>1</v>
      </c>
      <c r="E30" s="170" t="str">
        <v>U9</v>
      </c>
      <c r="F30" s="174">
        <f>_xll.qlASXdate(E30)</f>
        <v>43721</v>
      </c>
      <c r="G30" s="131" t="str">
        <f t="shared" si="0"/>
        <v>AUDFUT3MU9_Quote</v>
      </c>
      <c r="H30" s="175" t="str">
        <f t="shared" si="1"/>
        <v>AUDFUT3MU9ConvAdj_Quote</v>
      </c>
      <c r="I30" s="134" t="str">
        <f>_xll.qlFuturesRateHelper(,$G30,$C30,$F30,$I$3,$H30,Permanent,Trigger,ObjectOverwrite)</f>
        <v>obj_0039c#0001</v>
      </c>
      <c r="J30" s="48" t="str">
        <f>_xll.ohRangeRetrieveError(I30)</f>
        <v/>
      </c>
      <c r="K30" s="47"/>
      <c r="L30" s="132"/>
    </row>
    <row r="31" spans="1:12" ht="11.25" customHeight="1" x14ac:dyDescent="0.25">
      <c r="A31" s="129"/>
      <c r="B31" s="169">
        <v>27</v>
      </c>
      <c r="C31" s="170" t="s">
        <v>139</v>
      </c>
      <c r="D31" s="133" t="b">
        <v>1</v>
      </c>
      <c r="E31" s="170" t="str">
        <v>Z9</v>
      </c>
      <c r="F31" s="174">
        <f>_xll.qlASXdate(E31)</f>
        <v>43812</v>
      </c>
      <c r="G31" s="131" t="str">
        <f t="shared" si="0"/>
        <v>AUDFUT3MZ9_Quote</v>
      </c>
      <c r="H31" s="175" t="str">
        <f t="shared" si="1"/>
        <v>AUDFUT3MZ9ConvAdj_Quote</v>
      </c>
      <c r="I31" s="134" t="str">
        <f>_xll.qlFuturesRateHelper(,$G31,$C31,$F31,$I$3,$H31,Permanent,Trigger,ObjectOverwrite)</f>
        <v>obj_0037b#0001</v>
      </c>
      <c r="J31" s="48" t="str">
        <f>_xll.ohRangeRetrieveError(I31)</f>
        <v/>
      </c>
      <c r="K31" s="47"/>
      <c r="L31" s="132"/>
    </row>
    <row r="32" spans="1:12" ht="11.25" customHeight="1" x14ac:dyDescent="0.25">
      <c r="A32" s="129"/>
      <c r="B32" s="169">
        <v>28</v>
      </c>
      <c r="C32" s="170" t="s">
        <v>139</v>
      </c>
      <c r="D32" s="133" t="b">
        <v>1</v>
      </c>
      <c r="E32" s="170" t="str">
        <v>H0</v>
      </c>
      <c r="F32" s="174">
        <f>_xll.qlASXdate(E32)</f>
        <v>43903</v>
      </c>
      <c r="G32" s="131" t="str">
        <f t="shared" si="0"/>
        <v>AUDFUT3MH0_Quote</v>
      </c>
      <c r="H32" s="175" t="str">
        <f t="shared" si="1"/>
        <v>AUDFUT3MH0ConvAdj_Quote</v>
      </c>
      <c r="I32" s="134" t="str">
        <f>_xll.qlFuturesRateHelper(,$G32,$C32,$F32,$I$3,$H32,Permanent,Trigger,ObjectOverwrite)</f>
        <v>obj_0038a#0001</v>
      </c>
      <c r="J32" s="48" t="str">
        <f>_xll.ohRangeRetrieveError(I32)</f>
        <v/>
      </c>
      <c r="K32" s="47"/>
      <c r="L32" s="132"/>
    </row>
    <row r="33" spans="1:12" ht="11.25" customHeight="1" x14ac:dyDescent="0.25">
      <c r="A33" s="129"/>
      <c r="B33" s="169">
        <v>29</v>
      </c>
      <c r="C33" s="170" t="s">
        <v>139</v>
      </c>
      <c r="D33" s="133" t="b">
        <v>1</v>
      </c>
      <c r="E33" s="170" t="str">
        <v>M0</v>
      </c>
      <c r="F33" s="174">
        <f>_xll.qlASXdate(E33)</f>
        <v>43994</v>
      </c>
      <c r="G33" s="131" t="str">
        <f t="shared" si="0"/>
        <v>AUDFUT3MM0_Quote</v>
      </c>
      <c r="H33" s="175" t="str">
        <f t="shared" si="1"/>
        <v>AUDFUT3MM0ConvAdj_Quote</v>
      </c>
      <c r="I33" s="134" t="str">
        <f>_xll.qlFuturesRateHelper(,$G33,$C33,$F33,$I$3,$H33,Permanent,Trigger,ObjectOverwrite)</f>
        <v>obj_0038c#0001</v>
      </c>
      <c r="J33" s="48" t="str">
        <f>_xll.ohRangeRetrieveError(I33)</f>
        <v/>
      </c>
      <c r="K33" s="47"/>
      <c r="L33" s="132"/>
    </row>
    <row r="34" spans="1:12" ht="11.25" customHeight="1" x14ac:dyDescent="0.25">
      <c r="A34" s="129"/>
      <c r="B34" s="169">
        <v>30</v>
      </c>
      <c r="C34" s="170" t="s">
        <v>139</v>
      </c>
      <c r="D34" s="133" t="b">
        <v>1</v>
      </c>
      <c r="E34" s="170" t="str">
        <v>U0</v>
      </c>
      <c r="F34" s="174">
        <f>_xll.qlASXdate(E34)</f>
        <v>44085</v>
      </c>
      <c r="G34" s="131" t="str">
        <f t="shared" si="0"/>
        <v>AUDFUT3MU0_Quote</v>
      </c>
      <c r="H34" s="175" t="str">
        <f t="shared" si="1"/>
        <v>AUDFUT3MU0ConvAdj_Quote</v>
      </c>
      <c r="I34" s="134" t="str">
        <f>_xll.qlFuturesRateHelper(,$G34,$C34,$F34,$I$3,$H34,Permanent,Trigger,ObjectOverwrite)</f>
        <v>obj_0037d#0001</v>
      </c>
      <c r="J34" s="48" t="str">
        <f>_xll.ohRangeRetrieveError(I34)</f>
        <v/>
      </c>
      <c r="K34" s="47"/>
      <c r="L34" s="132"/>
    </row>
    <row r="35" spans="1:12" ht="11.25" customHeight="1" x14ac:dyDescent="0.25">
      <c r="A35" s="129"/>
      <c r="B35" s="169">
        <v>31</v>
      </c>
      <c r="C35" s="170" t="s">
        <v>139</v>
      </c>
      <c r="D35" s="133" t="b">
        <v>1</v>
      </c>
      <c r="E35" s="170" t="str">
        <v>Z0</v>
      </c>
      <c r="F35" s="174">
        <f>_xll.qlASXdate(E35)</f>
        <v>44176</v>
      </c>
      <c r="G35" s="131" t="str">
        <f t="shared" si="0"/>
        <v>AUDFUT3MZ0_Quote</v>
      </c>
      <c r="H35" s="175" t="str">
        <f t="shared" si="1"/>
        <v>AUDFUT3MZ0ConvAdj_Quote</v>
      </c>
      <c r="I35" s="134" t="str">
        <f>_xll.qlFuturesRateHelper(,$G35,$C35,$F35,$I$3,$H35,Permanent,Trigger,ObjectOverwrite)</f>
        <v>obj_00398#0001</v>
      </c>
      <c r="J35" s="48" t="str">
        <f>_xll.ohRangeRetrieveError(I35)</f>
        <v/>
      </c>
      <c r="K35" s="47"/>
      <c r="L35" s="132"/>
    </row>
    <row r="36" spans="1:12" ht="11.25" customHeight="1" x14ac:dyDescent="0.25">
      <c r="A36" s="129"/>
      <c r="B36" s="169">
        <v>32</v>
      </c>
      <c r="C36" s="170" t="s">
        <v>139</v>
      </c>
      <c r="D36" s="133" t="b">
        <v>1</v>
      </c>
      <c r="E36" s="170" t="str">
        <v>H1</v>
      </c>
      <c r="F36" s="174">
        <f>_xll.qlASXdate(E36)</f>
        <v>44267</v>
      </c>
      <c r="G36" s="131" t="str">
        <f t="shared" si="0"/>
        <v>AUDFUT3MH1_Quote</v>
      </c>
      <c r="H36" s="175" t="str">
        <f t="shared" si="1"/>
        <v>AUDFUT3MH1ConvAdj_Quote</v>
      </c>
      <c r="I36" s="134" t="str">
        <f>_xll.qlFuturesRateHelper(,$G36,$C36,$F36,$I$3,$H36,Permanent,Trigger,ObjectOverwrite)</f>
        <v>obj_0037c#0001</v>
      </c>
      <c r="J36" s="48" t="str">
        <f>_xll.ohRangeRetrieveError(I36)</f>
        <v/>
      </c>
      <c r="K36" s="47"/>
      <c r="L36" s="132"/>
    </row>
    <row r="37" spans="1:12" ht="11.25" customHeight="1" x14ac:dyDescent="0.25">
      <c r="A37" s="129"/>
      <c r="B37" s="169">
        <v>33</v>
      </c>
      <c r="C37" s="170" t="s">
        <v>139</v>
      </c>
      <c r="D37" s="133" t="b">
        <v>1</v>
      </c>
      <c r="E37" s="170" t="str">
        <v>M1</v>
      </c>
      <c r="F37" s="174">
        <f>_xll.qlASXdate(E37)</f>
        <v>44358</v>
      </c>
      <c r="G37" s="131" t="str">
        <f t="shared" si="0"/>
        <v>AUDFUT3MM1_Quote</v>
      </c>
      <c r="H37" s="175" t="str">
        <f t="shared" si="1"/>
        <v>AUDFUT3MM1ConvAdj_Quote</v>
      </c>
      <c r="I37" s="134" t="str">
        <f>_xll.qlFuturesRateHelper(,$G37,$C37,$F37,$I$3,$H37,Permanent,Trigger,ObjectOverwrite)</f>
        <v>obj_003a4#0001</v>
      </c>
      <c r="J37" s="48" t="str">
        <f>_xll.ohRangeRetrieveError(I37)</f>
        <v/>
      </c>
      <c r="K37" s="47"/>
      <c r="L37" s="132"/>
    </row>
    <row r="38" spans="1:12" ht="11.25" customHeight="1" x14ac:dyDescent="0.25">
      <c r="A38" s="129"/>
      <c r="B38" s="169">
        <v>34</v>
      </c>
      <c r="C38" s="170" t="s">
        <v>139</v>
      </c>
      <c r="D38" s="133" t="b">
        <v>1</v>
      </c>
      <c r="E38" s="170" t="str">
        <v>U1</v>
      </c>
      <c r="F38" s="174">
        <f>_xll.qlASXdate(E38)</f>
        <v>44449</v>
      </c>
      <c r="G38" s="131" t="str">
        <f t="shared" si="0"/>
        <v>AUDFUT3MU1_Quote</v>
      </c>
      <c r="H38" s="175" t="str">
        <f t="shared" si="1"/>
        <v>AUDFUT3MU1ConvAdj_Quote</v>
      </c>
      <c r="I38" s="134" t="str">
        <f>_xll.qlFuturesRateHelper(,$G38,$C38,$F38,$I$3,$H38,Permanent,Trigger,ObjectOverwrite)</f>
        <v>obj_00391#0001</v>
      </c>
      <c r="J38" s="48" t="str">
        <f>_xll.ohRangeRetrieveError(I38)</f>
        <v/>
      </c>
      <c r="K38" s="47"/>
      <c r="L38" s="132"/>
    </row>
    <row r="39" spans="1:12" ht="11.25" customHeight="1" x14ac:dyDescent="0.25">
      <c r="A39" s="129"/>
      <c r="B39" s="169">
        <v>35</v>
      </c>
      <c r="C39" s="170" t="s">
        <v>139</v>
      </c>
      <c r="D39" s="133" t="b">
        <v>1</v>
      </c>
      <c r="E39" s="170" t="str">
        <v>Z1</v>
      </c>
      <c r="F39" s="174">
        <f>_xll.qlASXdate(E39)</f>
        <v>44540</v>
      </c>
      <c r="G39" s="131" t="str">
        <f t="shared" si="0"/>
        <v>AUDFUT3MZ1_Quote</v>
      </c>
      <c r="H39" s="175" t="str">
        <f t="shared" si="1"/>
        <v>AUDFUT3MZ1ConvAdj_Quote</v>
      </c>
      <c r="I39" s="134" t="str">
        <f>_xll.qlFuturesRateHelper(,$G39,$C39,$F39,$I$3,$H39,Permanent,Trigger,ObjectOverwrite)</f>
        <v>obj_0038b#0001</v>
      </c>
      <c r="J39" s="48" t="str">
        <f>_xll.ohRangeRetrieveError(I39)</f>
        <v/>
      </c>
      <c r="K39" s="47"/>
      <c r="L39" s="132"/>
    </row>
    <row r="40" spans="1:12" ht="11.25" customHeight="1" x14ac:dyDescent="0.25">
      <c r="A40" s="129"/>
      <c r="B40" s="169">
        <v>36</v>
      </c>
      <c r="C40" s="170" t="s">
        <v>139</v>
      </c>
      <c r="D40" s="133" t="b">
        <v>1</v>
      </c>
      <c r="E40" s="170" t="str">
        <v>H2</v>
      </c>
      <c r="F40" s="174">
        <f>_xll.qlASXdate(E40)</f>
        <v>44631</v>
      </c>
      <c r="G40" s="131" t="str">
        <f t="shared" si="0"/>
        <v>AUDFUT3MH2_Quote</v>
      </c>
      <c r="H40" s="175" t="str">
        <f t="shared" si="1"/>
        <v>AUDFUT3MH2ConvAdj_Quote</v>
      </c>
      <c r="I40" s="134" t="str">
        <f>_xll.qlFuturesRateHelper(,$G40,$C40,$F40,$I$3,$H40,Permanent,Trigger,ObjectOverwrite)</f>
        <v>obj_00387#0001</v>
      </c>
      <c r="J40" s="48" t="str">
        <f>_xll.ohRangeRetrieveError(I40)</f>
        <v/>
      </c>
      <c r="K40" s="47"/>
      <c r="L40" s="132"/>
    </row>
    <row r="41" spans="1:12" ht="11.25" customHeight="1" x14ac:dyDescent="0.25">
      <c r="A41" s="129"/>
      <c r="B41" s="169">
        <v>37</v>
      </c>
      <c r="C41" s="170" t="s">
        <v>139</v>
      </c>
      <c r="D41" s="133" t="b">
        <v>1</v>
      </c>
      <c r="E41" s="170" t="str">
        <v>M2</v>
      </c>
      <c r="F41" s="174">
        <f>_xll.qlASXdate(E41)</f>
        <v>44722</v>
      </c>
      <c r="G41" s="131" t="str">
        <f t="shared" si="0"/>
        <v>AUDFUT3MM2_Quote</v>
      </c>
      <c r="H41" s="175" t="str">
        <f t="shared" si="1"/>
        <v>AUDFUT3MM2ConvAdj_Quote</v>
      </c>
      <c r="I41" s="134" t="str">
        <f>_xll.qlFuturesRateHelper(,$G41,$C41,$F41,$I$3,$H41,Permanent,Trigger,ObjectOverwrite)</f>
        <v>obj_0039b#0001</v>
      </c>
      <c r="J41" s="48" t="str">
        <f>_xll.ohRangeRetrieveError(I41)</f>
        <v/>
      </c>
      <c r="K41" s="47"/>
      <c r="L41" s="132"/>
    </row>
    <row r="42" spans="1:12" ht="11.25" customHeight="1" x14ac:dyDescent="0.25">
      <c r="A42" s="129"/>
      <c r="B42" s="169">
        <v>38</v>
      </c>
      <c r="C42" s="170" t="s">
        <v>139</v>
      </c>
      <c r="D42" s="133" t="b">
        <v>1</v>
      </c>
      <c r="E42" s="170" t="str">
        <v>U2</v>
      </c>
      <c r="F42" s="174">
        <f>_xll.qlASXdate(E42)</f>
        <v>44813</v>
      </c>
      <c r="G42" s="131" t="str">
        <f t="shared" si="0"/>
        <v>AUDFUT3MU2_Quote</v>
      </c>
      <c r="H42" s="175" t="str">
        <f t="shared" si="1"/>
        <v>AUDFUT3MU2ConvAdj_Quote</v>
      </c>
      <c r="I42" s="134" t="str">
        <f>_xll.qlFuturesRateHelper(,$G42,$C42,$F42,$I$3,$H42,Permanent,Trigger,ObjectOverwrite)</f>
        <v>obj_00395#0001</v>
      </c>
      <c r="J42" s="48" t="str">
        <f>_xll.ohRangeRetrieveError(I42)</f>
        <v/>
      </c>
      <c r="K42" s="47"/>
    </row>
    <row r="43" spans="1:12" ht="11.25" customHeight="1" x14ac:dyDescent="0.25">
      <c r="A43" s="129"/>
      <c r="B43" s="169">
        <v>39</v>
      </c>
      <c r="C43" s="170" t="s">
        <v>139</v>
      </c>
      <c r="D43" s="133" t="b">
        <v>1</v>
      </c>
      <c r="E43" s="170" t="str">
        <v>Z2</v>
      </c>
      <c r="F43" s="174">
        <f>_xll.qlASXdate(E43)</f>
        <v>44904</v>
      </c>
      <c r="G43" s="131" t="str">
        <f t="shared" si="0"/>
        <v>AUDFUT3MZ2_Quote</v>
      </c>
      <c r="H43" s="175" t="str">
        <f t="shared" si="1"/>
        <v>AUDFUT3MZ2ConvAdj_Quote</v>
      </c>
      <c r="I43" s="134" t="str">
        <f>_xll.qlFuturesRateHelper(,$G43,$C43,$F43,$I$3,$H43,Permanent,Trigger,ObjectOverwrite)</f>
        <v>obj_003a1#0001</v>
      </c>
      <c r="J43" s="48" t="str">
        <f>_xll.ohRangeRetrieveError(I43)</f>
        <v/>
      </c>
      <c r="K43" s="47"/>
    </row>
    <row r="44" spans="1:12" ht="11.25" customHeight="1" x14ac:dyDescent="0.25">
      <c r="A44" s="129"/>
      <c r="B44" s="169">
        <v>40</v>
      </c>
      <c r="C44" s="170" t="s">
        <v>139</v>
      </c>
      <c r="D44" s="133" t="b">
        <v>1</v>
      </c>
      <c r="E44" s="170" t="str">
        <v>H3</v>
      </c>
      <c r="F44" s="174">
        <f>_xll.qlASXdate(E44)</f>
        <v>44995</v>
      </c>
      <c r="G44" s="131" t="str">
        <f t="shared" si="0"/>
        <v>AUDFUT3MH3_Quote</v>
      </c>
      <c r="H44" s="175" t="str">
        <f t="shared" si="1"/>
        <v>AUDFUT3MH3ConvAdj_Quote</v>
      </c>
      <c r="I44" s="134" t="str">
        <f>_xll.qlFuturesRateHelper(,$G44,$C44,$F44,$I$3,$H44,Permanent,Trigger,ObjectOverwrite)</f>
        <v>obj_00381#0001</v>
      </c>
      <c r="J44" s="48" t="str">
        <f>_xll.ohRangeRetrieveError(I44)</f>
        <v/>
      </c>
      <c r="K44" s="47"/>
    </row>
    <row r="45" spans="1:12" ht="11.25" customHeight="1" x14ac:dyDescent="0.25">
      <c r="A45" s="129"/>
      <c r="B45" s="169">
        <v>41</v>
      </c>
      <c r="C45" s="170" t="s">
        <v>139</v>
      </c>
      <c r="D45" s="133" t="b">
        <v>1</v>
      </c>
      <c r="E45" s="170" t="str">
        <v>M3</v>
      </c>
      <c r="F45" s="174">
        <f>_xll.qlASXdate(E45)</f>
        <v>45086</v>
      </c>
      <c r="G45" s="131" t="str">
        <f t="shared" si="0"/>
        <v>AUDFUT3MM3_Quote</v>
      </c>
      <c r="H45" s="175" t="str">
        <f t="shared" si="1"/>
        <v>AUDFUT3MM3ConvAdj_Quote</v>
      </c>
      <c r="I45" s="134" t="str">
        <f>_xll.qlFuturesRateHelper(,$G45,$C45,$F45,$I$3,$H45,Permanent,Trigger,ObjectOverwrite)</f>
        <v>obj_00384#0001</v>
      </c>
      <c r="J45" s="48" t="str">
        <f>_xll.ohRangeRetrieveError(I45)</f>
        <v/>
      </c>
      <c r="K45" s="47"/>
    </row>
    <row r="46" spans="1:12" ht="11.25" customHeight="1" x14ac:dyDescent="0.25">
      <c r="A46" s="129"/>
      <c r="B46" s="169">
        <v>42</v>
      </c>
      <c r="C46" s="170" t="s">
        <v>139</v>
      </c>
      <c r="D46" s="133" t="b">
        <v>1</v>
      </c>
      <c r="E46" s="170" t="str">
        <v>U3</v>
      </c>
      <c r="F46" s="174">
        <f>_xll.qlASXdate(E46)</f>
        <v>45177</v>
      </c>
      <c r="G46" s="131" t="str">
        <f t="shared" si="0"/>
        <v>AUDFUT3MU3_Quote</v>
      </c>
      <c r="H46" s="175" t="str">
        <f t="shared" si="1"/>
        <v>AUDFUT3MU3ConvAdj_Quote</v>
      </c>
      <c r="I46" s="134" t="str">
        <f>_xll.qlFuturesRateHelper(,$G46,$C46,$F46,$I$3,$H46,Permanent,Trigger,ObjectOverwrite)</f>
        <v>obj_00399#0001</v>
      </c>
      <c r="J46" s="48" t="str">
        <f>_xll.ohRangeRetrieveError(I46)</f>
        <v/>
      </c>
      <c r="K46" s="47"/>
    </row>
    <row r="47" spans="1:12" ht="11.25" customHeight="1" thickBot="1" x14ac:dyDescent="0.3">
      <c r="A47" s="135"/>
      <c r="B47" s="136"/>
      <c r="C47" s="136"/>
      <c r="D47" s="136"/>
      <c r="E47" s="136"/>
      <c r="F47" s="136"/>
      <c r="G47" s="136"/>
      <c r="H47" s="136"/>
      <c r="I47" s="136"/>
      <c r="J47" s="136"/>
      <c r="K47" s="44"/>
    </row>
  </sheetData>
  <dataValidations count="1">
    <dataValidation type="list" allowBlank="1" showInputMessage="1" showErrorMessage="1" sqref="C5:C46">
      <formula1>"IMM,ASX"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2" sqref="L2"/>
    </sheetView>
  </sheetViews>
  <sheetFormatPr defaultRowHeight="13.5" x14ac:dyDescent="0.25"/>
  <cols>
    <col min="1" max="1" width="1.7109375" style="43" customWidth="1"/>
    <col min="2" max="3" width="6" style="43" bestFit="1" customWidth="1"/>
    <col min="4" max="4" width="4" style="43" bestFit="1" customWidth="1"/>
    <col min="5" max="5" width="3" style="43" bestFit="1" customWidth="1"/>
    <col min="6" max="6" width="4" style="43" bestFit="1" customWidth="1"/>
    <col min="7" max="7" width="11" style="43" bestFit="1" customWidth="1"/>
    <col min="8" max="9" width="19.28515625" style="43" bestFit="1" customWidth="1"/>
    <col min="10" max="10" width="8" style="43" bestFit="1" customWidth="1"/>
    <col min="11" max="11" width="18.28515625" style="43" bestFit="1" customWidth="1"/>
    <col min="12" max="12" width="23" style="147" bestFit="1" customWidth="1"/>
    <col min="13" max="13" width="35.7109375" style="43" customWidth="1"/>
    <col min="14" max="14" width="2.7109375" style="43" customWidth="1"/>
    <col min="15" max="15" width="2.5703125" style="43" customWidth="1"/>
    <col min="16" max="16" width="4" style="43" bestFit="1" customWidth="1"/>
    <col min="17" max="17" width="3.28515625" style="43" bestFit="1" customWidth="1"/>
    <col min="18" max="18" width="2.7109375" style="43" bestFit="1" customWidth="1"/>
    <col min="19" max="16384" width="9.140625" style="43"/>
  </cols>
  <sheetData>
    <row r="1" spans="1:18" x14ac:dyDescent="0.25">
      <c r="A1" s="52"/>
      <c r="B1" s="63"/>
      <c r="C1" s="63"/>
      <c r="D1" s="63"/>
      <c r="E1" s="63"/>
      <c r="F1" s="63"/>
      <c r="G1" s="63"/>
      <c r="H1" s="63"/>
      <c r="I1" s="63"/>
      <c r="J1" s="62" t="s">
        <v>90</v>
      </c>
      <c r="K1" s="62" t="str">
        <f>Currency&amp;"_YC"&amp;"STDRH"</f>
        <v>AUD_YCSTDRH</v>
      </c>
      <c r="L1" s="138" t="str">
        <f>K1&amp;"_Swaps.xml"</f>
        <v>AUD_YCSTDRH_Swaps.xml</v>
      </c>
      <c r="M1" s="63"/>
      <c r="N1" s="137"/>
    </row>
    <row r="2" spans="1:18" ht="22.5" x14ac:dyDescent="0.25">
      <c r="A2" s="52"/>
      <c r="B2" s="59" t="s">
        <v>140</v>
      </c>
      <c r="C2" s="59" t="s">
        <v>100</v>
      </c>
      <c r="D2" s="59"/>
      <c r="E2" s="59"/>
      <c r="F2" s="59"/>
      <c r="G2" s="59" t="s">
        <v>99</v>
      </c>
      <c r="H2" s="59" t="s">
        <v>98</v>
      </c>
      <c r="I2" s="59" t="s">
        <v>97</v>
      </c>
      <c r="J2" s="59" t="s">
        <v>96</v>
      </c>
      <c r="K2" s="59" t="s">
        <v>76</v>
      </c>
      <c r="L2" s="124" t="str">
        <f>IF(Serialize,_xll.ohObjectSave(L3:L42,SerializationPath&amp;L1,FileOverwrite,Serialize),"---")</f>
        <v>---</v>
      </c>
      <c r="M2" s="139" t="str">
        <f>_xll.ohRangeRetrieveError(L2)</f>
        <v/>
      </c>
      <c r="N2" s="140"/>
    </row>
    <row r="3" spans="1:18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63"/>
      <c r="L3" s="160" t="str">
        <f>_xll.qlIborIndex(,FamilyName,IndexTenor,NDays,Currency,Calendar,"mf",TRUE,"Actual/365 (fixed)",,,Trigger,ObjectOverwrite)</f>
        <v>obj_0025e#0003</v>
      </c>
      <c r="M3" s="141" t="str">
        <f>_xll.ohRangeRetrieveError(L3)</f>
        <v/>
      </c>
      <c r="N3" s="137"/>
    </row>
    <row r="4" spans="1:18" s="60" customFormat="1" ht="11.25" customHeight="1" x14ac:dyDescent="0.2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161" t="str">
        <f>_xll.qlIborIndex(,FamilyName,"6M",NDays,Currency,Calendar,"mf",TRUE,"Actual/365 (fixed)",,,Trigger,ObjectOverwrite)</f>
        <v>obj_0024f#0003</v>
      </c>
      <c r="M4" s="141" t="str">
        <f>_xll.ohRangeRetrieveError(L4)</f>
        <v/>
      </c>
      <c r="N4" s="137"/>
    </row>
    <row r="5" spans="1:18" ht="11.25" customHeight="1" x14ac:dyDescent="0.25">
      <c r="A5" s="64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137"/>
      <c r="P5" s="60"/>
      <c r="Q5" s="60"/>
      <c r="R5" s="60"/>
    </row>
    <row r="6" spans="1:18" ht="11.25" customHeight="1" x14ac:dyDescent="0.25">
      <c r="A6" s="52"/>
      <c r="B6" s="153">
        <v>1</v>
      </c>
      <c r="C6" s="153" t="s">
        <v>141</v>
      </c>
      <c r="D6" s="153" t="s">
        <v>36</v>
      </c>
      <c r="E6" s="153" t="s">
        <v>128</v>
      </c>
      <c r="F6" s="153" t="s">
        <v>129</v>
      </c>
      <c r="G6" s="154" t="s">
        <v>131</v>
      </c>
      <c r="H6" s="154" t="s">
        <v>95</v>
      </c>
      <c r="I6" s="154" t="s">
        <v>107</v>
      </c>
      <c r="J6" s="155">
        <v>0</v>
      </c>
      <c r="K6" s="156" t="str">
        <f t="shared" ref="K6:K42" si="0">Currency&amp;$E6&amp;$F6&amp;$D6&amp;QuoteSuffix</f>
        <v>AUDQM3AB1Y_Quote</v>
      </c>
      <c r="L6" s="157" t="str">
        <f>_xll.qlSwapRateHelper2(,$K6,B6,$D6,Calendar,$G6,$H6,$I6,$L$3,$J6,C6,,Permanent,,ObjectOverwrite)</f>
        <v>obj_003a5#0015</v>
      </c>
      <c r="M6" s="139" t="str">
        <f>_xll.ohRangeRetrieveError(L6)</f>
        <v/>
      </c>
      <c r="N6" s="140"/>
      <c r="P6" s="60"/>
      <c r="Q6" s="60"/>
      <c r="R6" s="60"/>
    </row>
    <row r="7" spans="1:18" ht="11.25" customHeight="1" x14ac:dyDescent="0.25">
      <c r="A7" s="52"/>
      <c r="B7" s="153">
        <v>1</v>
      </c>
      <c r="C7" s="153" t="s">
        <v>141</v>
      </c>
      <c r="D7" s="153" t="s">
        <v>35</v>
      </c>
      <c r="E7" s="153" t="s">
        <v>128</v>
      </c>
      <c r="F7" s="153" t="s">
        <v>129</v>
      </c>
      <c r="G7" s="154" t="s">
        <v>131</v>
      </c>
      <c r="H7" s="158" t="s">
        <v>95</v>
      </c>
      <c r="I7" s="158" t="s">
        <v>107</v>
      </c>
      <c r="J7" s="155">
        <v>0</v>
      </c>
      <c r="K7" s="159" t="str">
        <f t="shared" si="0"/>
        <v>AUDQM3AB15M_Quote</v>
      </c>
      <c r="L7" s="157" t="str">
        <f>_xll.qlSwapRateHelper2(,$K7,B7,$D7,Calendar,$G7,$H7,$I7,$L$3,$J7,C7,,Permanent,,ObjectOverwrite)</f>
        <v>obj_003a6#0000</v>
      </c>
      <c r="M7" s="139" t="str">
        <f>_xll.ohRangeRetrieveError(L7)</f>
        <v/>
      </c>
      <c r="N7" s="140"/>
      <c r="P7" s="60"/>
      <c r="Q7" s="60"/>
      <c r="R7" s="60"/>
    </row>
    <row r="8" spans="1:18" ht="11.25" customHeight="1" x14ac:dyDescent="0.25">
      <c r="A8" s="52"/>
      <c r="B8" s="153">
        <v>1</v>
      </c>
      <c r="C8" s="153" t="s">
        <v>141</v>
      </c>
      <c r="D8" s="153" t="s">
        <v>34</v>
      </c>
      <c r="E8" s="153" t="s">
        <v>128</v>
      </c>
      <c r="F8" s="153" t="s">
        <v>129</v>
      </c>
      <c r="G8" s="154" t="s">
        <v>131</v>
      </c>
      <c r="H8" s="158" t="s">
        <v>95</v>
      </c>
      <c r="I8" s="158" t="s">
        <v>107</v>
      </c>
      <c r="J8" s="155">
        <v>0</v>
      </c>
      <c r="K8" s="159" t="str">
        <f t="shared" si="0"/>
        <v>AUDQM3AB18M_Quote</v>
      </c>
      <c r="L8" s="157" t="str">
        <f>_xll.qlSwapRateHelper2(,$K8,B8,$D8,Calendar,$G8,$H8,$I8,$L$3,$J8,C8,,Permanent,,ObjectOverwrite)</f>
        <v>obj_003a7#0000</v>
      </c>
      <c r="M8" s="139" t="str">
        <f>_xll.ohRangeRetrieveError(L8)</f>
        <v/>
      </c>
      <c r="N8" s="140"/>
      <c r="P8" s="60"/>
      <c r="Q8" s="60"/>
      <c r="R8" s="60"/>
    </row>
    <row r="9" spans="1:18" ht="11.25" customHeight="1" x14ac:dyDescent="0.25">
      <c r="A9" s="52"/>
      <c r="B9" s="153">
        <v>1</v>
      </c>
      <c r="C9" s="153" t="s">
        <v>141</v>
      </c>
      <c r="D9" s="153" t="s">
        <v>33</v>
      </c>
      <c r="E9" s="153" t="s">
        <v>128</v>
      </c>
      <c r="F9" s="153" t="s">
        <v>129</v>
      </c>
      <c r="G9" s="154" t="s">
        <v>131</v>
      </c>
      <c r="H9" s="158" t="s">
        <v>95</v>
      </c>
      <c r="I9" s="158" t="s">
        <v>107</v>
      </c>
      <c r="J9" s="155">
        <v>0</v>
      </c>
      <c r="K9" s="159" t="str">
        <f t="shared" si="0"/>
        <v>AUDQM3AB21M_Quote</v>
      </c>
      <c r="L9" s="157" t="str">
        <f>_xll.qlSwapRateHelper2(,$K9,B9,$D9,Calendar,$G9,$H9,$I9,$L$3,$J9,C9,,Permanent,,ObjectOverwrite)</f>
        <v>obj_003a8#0000</v>
      </c>
      <c r="M9" s="139" t="str">
        <f>_xll.ohRangeRetrieveError(L9)</f>
        <v/>
      </c>
      <c r="N9" s="140"/>
      <c r="P9" s="60"/>
      <c r="Q9" s="60"/>
      <c r="R9" s="60"/>
    </row>
    <row r="10" spans="1:18" ht="11.25" customHeight="1" x14ac:dyDescent="0.25">
      <c r="A10" s="52"/>
      <c r="B10" s="153">
        <v>1</v>
      </c>
      <c r="C10" s="153" t="s">
        <v>141</v>
      </c>
      <c r="D10" s="153" t="s">
        <v>32</v>
      </c>
      <c r="E10" s="153" t="s">
        <v>128</v>
      </c>
      <c r="F10" s="153" t="s">
        <v>129</v>
      </c>
      <c r="G10" s="154" t="s">
        <v>131</v>
      </c>
      <c r="H10" s="158" t="s">
        <v>95</v>
      </c>
      <c r="I10" s="158" t="s">
        <v>107</v>
      </c>
      <c r="J10" s="155">
        <v>0</v>
      </c>
      <c r="K10" s="159" t="str">
        <f t="shared" si="0"/>
        <v>AUDQM3AB2Y_Quote</v>
      </c>
      <c r="L10" s="157" t="str">
        <f>_xll.qlSwapRateHelper2(,$K10,B10,$D10,Calendar,$G10,$H10,$I10,$L$3,$J10,C10,,Permanent,,ObjectOverwrite)</f>
        <v>obj_003aa#0000</v>
      </c>
      <c r="M10" s="139" t="str">
        <f>_xll.ohRangeRetrieveError(L10)</f>
        <v/>
      </c>
      <c r="N10" s="140"/>
      <c r="P10" s="60"/>
      <c r="Q10" s="60"/>
      <c r="R10" s="60"/>
    </row>
    <row r="11" spans="1:18" ht="11.25" customHeight="1" x14ac:dyDescent="0.25">
      <c r="A11" s="52"/>
      <c r="B11" s="153">
        <v>1</v>
      </c>
      <c r="C11" s="153" t="s">
        <v>141</v>
      </c>
      <c r="D11" s="153" t="s">
        <v>31</v>
      </c>
      <c r="E11" s="153" t="s">
        <v>128</v>
      </c>
      <c r="F11" s="153" t="s">
        <v>129</v>
      </c>
      <c r="G11" s="154" t="s">
        <v>131</v>
      </c>
      <c r="H11" s="158" t="s">
        <v>95</v>
      </c>
      <c r="I11" s="158" t="s">
        <v>107</v>
      </c>
      <c r="J11" s="155">
        <v>0</v>
      </c>
      <c r="K11" s="159" t="str">
        <f t="shared" si="0"/>
        <v>AUDQM3AB3Y_Quote</v>
      </c>
      <c r="L11" s="157" t="str">
        <f>_xll.qlSwapRateHelper2(,$K11,B11,$D11,Calendar,$G11,$H11,$I11,$L$3,$J11,C11,,Permanent,,ObjectOverwrite)</f>
        <v>obj_003a9#0000</v>
      </c>
      <c r="M11" s="139" t="str">
        <f>_xll.ohRangeRetrieveError(L11)</f>
        <v/>
      </c>
      <c r="N11" s="140"/>
      <c r="P11" s="60"/>
      <c r="Q11" s="60"/>
      <c r="R11" s="60"/>
    </row>
    <row r="12" spans="1:18" ht="11.25" customHeight="1" x14ac:dyDescent="0.25">
      <c r="A12" s="52"/>
      <c r="B12" s="142">
        <v>1</v>
      </c>
      <c r="C12" s="142" t="s">
        <v>141</v>
      </c>
      <c r="D12" s="142" t="s">
        <v>30</v>
      </c>
      <c r="E12" s="142" t="s">
        <v>132</v>
      </c>
      <c r="F12" s="142" t="s">
        <v>133</v>
      </c>
      <c r="G12" s="133" t="s">
        <v>130</v>
      </c>
      <c r="H12" s="130" t="s">
        <v>95</v>
      </c>
      <c r="I12" s="130" t="s">
        <v>107</v>
      </c>
      <c r="J12" s="143">
        <v>0</v>
      </c>
      <c r="K12" s="145" t="str">
        <f t="shared" si="0"/>
        <v>AUDSM6AB4Y_Quote</v>
      </c>
      <c r="L12" s="144" t="str">
        <f>_xll.qlSwapRateHelper2(,$K12,B12,$D12,Calendar,$G12,$H12,$I12,$L$4,$J12,C12,,Permanent,,ObjectOverwrite)</f>
        <v>obj_003ab#0013</v>
      </c>
      <c r="M12" s="139" t="str">
        <f>_xll.ohRangeRetrieveError(L12)</f>
        <v/>
      </c>
      <c r="N12" s="140"/>
      <c r="P12" s="60"/>
      <c r="Q12" s="60"/>
    </row>
    <row r="13" spans="1:18" ht="11.25" customHeight="1" x14ac:dyDescent="0.25">
      <c r="A13" s="52"/>
      <c r="B13" s="142">
        <v>1</v>
      </c>
      <c r="C13" s="142" t="s">
        <v>141</v>
      </c>
      <c r="D13" s="142" t="s">
        <v>29</v>
      </c>
      <c r="E13" s="142" t="s">
        <v>132</v>
      </c>
      <c r="F13" s="142" t="s">
        <v>133</v>
      </c>
      <c r="G13" s="133" t="s">
        <v>130</v>
      </c>
      <c r="H13" s="130" t="s">
        <v>95</v>
      </c>
      <c r="I13" s="130" t="s">
        <v>107</v>
      </c>
      <c r="J13" s="143">
        <v>0</v>
      </c>
      <c r="K13" s="145" t="str">
        <f t="shared" si="0"/>
        <v>AUDSM6AB5Y_Quote</v>
      </c>
      <c r="L13" s="144" t="str">
        <f>_xll.qlSwapRateHelper2(,$K13,B13,$D13,Calendar,$G13,$H13,$I13,$L$4,$J13,C13,,Permanent,,ObjectOverwrite)</f>
        <v>obj_003ac#0000</v>
      </c>
      <c r="M13" s="139" t="str">
        <f>_xll.ohRangeRetrieveError(L13)</f>
        <v/>
      </c>
      <c r="N13" s="140"/>
      <c r="P13" s="60"/>
      <c r="Q13" s="60"/>
    </row>
    <row r="14" spans="1:18" ht="11.25" customHeight="1" x14ac:dyDescent="0.25">
      <c r="A14" s="52"/>
      <c r="B14" s="142">
        <v>1</v>
      </c>
      <c r="C14" s="142" t="s">
        <v>141</v>
      </c>
      <c r="D14" s="142" t="s">
        <v>28</v>
      </c>
      <c r="E14" s="142" t="s">
        <v>132</v>
      </c>
      <c r="F14" s="142" t="s">
        <v>133</v>
      </c>
      <c r="G14" s="133" t="s">
        <v>130</v>
      </c>
      <c r="H14" s="130" t="s">
        <v>95</v>
      </c>
      <c r="I14" s="130" t="s">
        <v>107</v>
      </c>
      <c r="J14" s="143">
        <v>0</v>
      </c>
      <c r="K14" s="145" t="str">
        <f t="shared" si="0"/>
        <v>AUDSM6AB6Y_Quote</v>
      </c>
      <c r="L14" s="144" t="str">
        <f>_xll.qlSwapRateHelper2(,$K14,B14,$D14,Calendar,$G14,$H14,$I14,$L$4,$J14,C14,,Permanent,,ObjectOverwrite)</f>
        <v>obj_003b3#0000</v>
      </c>
      <c r="M14" s="139" t="str">
        <f>_xll.ohRangeRetrieveError(L14)</f>
        <v/>
      </c>
      <c r="N14" s="140"/>
      <c r="P14" s="60"/>
    </row>
    <row r="15" spans="1:18" ht="11.25" customHeight="1" x14ac:dyDescent="0.25">
      <c r="A15" s="52"/>
      <c r="B15" s="142">
        <v>1</v>
      </c>
      <c r="C15" s="142" t="s">
        <v>141</v>
      </c>
      <c r="D15" s="142" t="s">
        <v>27</v>
      </c>
      <c r="E15" s="142" t="s">
        <v>132</v>
      </c>
      <c r="F15" s="142" t="s">
        <v>133</v>
      </c>
      <c r="G15" s="133" t="s">
        <v>130</v>
      </c>
      <c r="H15" s="130" t="s">
        <v>95</v>
      </c>
      <c r="I15" s="130" t="s">
        <v>107</v>
      </c>
      <c r="J15" s="143">
        <v>0</v>
      </c>
      <c r="K15" s="145" t="str">
        <f t="shared" si="0"/>
        <v>AUDSM6AB7Y_Quote</v>
      </c>
      <c r="L15" s="144" t="str">
        <f>_xll.qlSwapRateHelper2(,$K15,B15,$D15,Calendar,$G15,$H15,$I15,$L$4,$J15,C15,,Permanent,,ObjectOverwrite)</f>
        <v>obj_003b9#0000</v>
      </c>
      <c r="M15" s="139" t="str">
        <f>_xll.ohRangeRetrieveError(L15)</f>
        <v/>
      </c>
      <c r="N15" s="140"/>
      <c r="P15" s="60"/>
    </row>
    <row r="16" spans="1:18" ht="11.25" customHeight="1" x14ac:dyDescent="0.25">
      <c r="A16" s="52"/>
      <c r="B16" s="142">
        <v>1</v>
      </c>
      <c r="C16" s="142" t="s">
        <v>141</v>
      </c>
      <c r="D16" s="142" t="s">
        <v>26</v>
      </c>
      <c r="E16" s="142" t="s">
        <v>132</v>
      </c>
      <c r="F16" s="142" t="s">
        <v>133</v>
      </c>
      <c r="G16" s="133" t="s">
        <v>130</v>
      </c>
      <c r="H16" s="130" t="s">
        <v>95</v>
      </c>
      <c r="I16" s="130" t="s">
        <v>107</v>
      </c>
      <c r="J16" s="143">
        <v>0</v>
      </c>
      <c r="K16" s="145" t="str">
        <f t="shared" si="0"/>
        <v>AUDSM6AB8Y_Quote</v>
      </c>
      <c r="L16" s="144" t="str">
        <f>_xll.qlSwapRateHelper2(,$K16,B16,$D16,Calendar,$G16,$H16,$I16,$L$4,$J16,C16,,Permanent,,ObjectOverwrite)</f>
        <v>obj_003bb#0000</v>
      </c>
      <c r="M16" s="139" t="str">
        <f>_xll.ohRangeRetrieveError(L16)</f>
        <v/>
      </c>
      <c r="N16" s="140"/>
      <c r="P16" s="60"/>
    </row>
    <row r="17" spans="1:16" ht="11.25" customHeight="1" x14ac:dyDescent="0.25">
      <c r="A17" s="52"/>
      <c r="B17" s="142">
        <v>1</v>
      </c>
      <c r="C17" s="142" t="s">
        <v>141</v>
      </c>
      <c r="D17" s="142" t="s">
        <v>25</v>
      </c>
      <c r="E17" s="142" t="s">
        <v>132</v>
      </c>
      <c r="F17" s="142" t="s">
        <v>133</v>
      </c>
      <c r="G17" s="133" t="s">
        <v>130</v>
      </c>
      <c r="H17" s="130" t="s">
        <v>95</v>
      </c>
      <c r="I17" s="130" t="s">
        <v>107</v>
      </c>
      <c r="J17" s="143">
        <v>0</v>
      </c>
      <c r="K17" s="145" t="str">
        <f t="shared" si="0"/>
        <v>AUDSM6AB9Y_Quote</v>
      </c>
      <c r="L17" s="144" t="str">
        <f>_xll.qlSwapRateHelper2(,$K17,B17,$D17,Calendar,$G17,$H17,$I17,$L$4,$J17,C17,,Permanent,,ObjectOverwrite)</f>
        <v>obj_003bd#0000</v>
      </c>
      <c r="M17" s="139" t="str">
        <f>_xll.ohRangeRetrieveError(L17)</f>
        <v/>
      </c>
      <c r="N17" s="140"/>
      <c r="P17" s="60"/>
    </row>
    <row r="18" spans="1:16" ht="11.25" customHeight="1" x14ac:dyDescent="0.25">
      <c r="A18" s="52"/>
      <c r="B18" s="142">
        <v>1</v>
      </c>
      <c r="C18" s="142" t="s">
        <v>141</v>
      </c>
      <c r="D18" s="142" t="s">
        <v>24</v>
      </c>
      <c r="E18" s="142" t="s">
        <v>132</v>
      </c>
      <c r="F18" s="142" t="s">
        <v>133</v>
      </c>
      <c r="G18" s="133" t="s">
        <v>130</v>
      </c>
      <c r="H18" s="130" t="s">
        <v>95</v>
      </c>
      <c r="I18" s="130" t="s">
        <v>107</v>
      </c>
      <c r="J18" s="143">
        <v>0</v>
      </c>
      <c r="K18" s="145" t="str">
        <f t="shared" si="0"/>
        <v>AUDSM6AB10Y_Quote</v>
      </c>
      <c r="L18" s="144" t="str">
        <f>_xll.qlSwapRateHelper2(,$K18,B18,$D18,Calendar,$G18,$H18,$I18,$L$4,$J18,C18,,Permanent,,ObjectOverwrite)</f>
        <v>obj_003c0#0000</v>
      </c>
      <c r="M18" s="139" t="str">
        <f>_xll.ohRangeRetrieveError(L18)</f>
        <v/>
      </c>
      <c r="N18" s="140"/>
      <c r="P18" s="60"/>
    </row>
    <row r="19" spans="1:16" ht="11.25" customHeight="1" x14ac:dyDescent="0.25">
      <c r="A19" s="52"/>
      <c r="B19" s="142">
        <v>1</v>
      </c>
      <c r="C19" s="142" t="s">
        <v>141</v>
      </c>
      <c r="D19" s="142" t="s">
        <v>23</v>
      </c>
      <c r="E19" s="142" t="s">
        <v>132</v>
      </c>
      <c r="F19" s="142" t="s">
        <v>133</v>
      </c>
      <c r="G19" s="133" t="s">
        <v>130</v>
      </c>
      <c r="H19" s="130" t="s">
        <v>95</v>
      </c>
      <c r="I19" s="130" t="s">
        <v>107</v>
      </c>
      <c r="J19" s="143">
        <v>0</v>
      </c>
      <c r="K19" s="145" t="str">
        <f t="shared" si="0"/>
        <v>AUDSM6AB11Y_Quote</v>
      </c>
      <c r="L19" s="144" t="str">
        <f>_xll.qlSwapRateHelper2(,$K19,B19,$D19,Calendar,$G19,$H19,$I19,$L$4,$J19,C19,,Permanent,,ObjectOverwrite)</f>
        <v>obj_003c3#0000</v>
      </c>
      <c r="M19" s="139" t="str">
        <f>_xll.ohRangeRetrieveError(L19)</f>
        <v/>
      </c>
      <c r="N19" s="140"/>
    </row>
    <row r="20" spans="1:16" ht="11.25" customHeight="1" x14ac:dyDescent="0.25">
      <c r="A20" s="52"/>
      <c r="B20" s="142">
        <v>1</v>
      </c>
      <c r="C20" s="142" t="s">
        <v>141</v>
      </c>
      <c r="D20" s="142" t="s">
        <v>22</v>
      </c>
      <c r="E20" s="142" t="s">
        <v>132</v>
      </c>
      <c r="F20" s="142" t="s">
        <v>133</v>
      </c>
      <c r="G20" s="133" t="s">
        <v>130</v>
      </c>
      <c r="H20" s="130" t="s">
        <v>95</v>
      </c>
      <c r="I20" s="130" t="s">
        <v>107</v>
      </c>
      <c r="J20" s="143">
        <v>0</v>
      </c>
      <c r="K20" s="145" t="str">
        <f t="shared" si="0"/>
        <v>AUDSM6AB12Y_Quote</v>
      </c>
      <c r="L20" s="144" t="str">
        <f>_xll.qlSwapRateHelper2(,$K20,B20,$D20,Calendar,$G20,$H20,$I20,$L$4,$J20,C20,,Permanent,,ObjectOverwrite)</f>
        <v>obj_003c6#0000</v>
      </c>
      <c r="M20" s="139" t="str">
        <f>_xll.ohRangeRetrieveError(L20)</f>
        <v/>
      </c>
      <c r="N20" s="140"/>
    </row>
    <row r="21" spans="1:16" ht="11.25" customHeight="1" x14ac:dyDescent="0.25">
      <c r="A21" s="52"/>
      <c r="B21" s="142">
        <v>1</v>
      </c>
      <c r="C21" s="142" t="s">
        <v>141</v>
      </c>
      <c r="D21" s="142" t="s">
        <v>21</v>
      </c>
      <c r="E21" s="142" t="s">
        <v>132</v>
      </c>
      <c r="F21" s="142" t="s">
        <v>133</v>
      </c>
      <c r="G21" s="133" t="s">
        <v>130</v>
      </c>
      <c r="H21" s="130" t="s">
        <v>95</v>
      </c>
      <c r="I21" s="130" t="s">
        <v>107</v>
      </c>
      <c r="J21" s="143">
        <v>0</v>
      </c>
      <c r="K21" s="145" t="str">
        <f t="shared" si="0"/>
        <v>AUDSM6AB13Y_Quote</v>
      </c>
      <c r="L21" s="144" t="str">
        <f>_xll.qlSwapRateHelper2(,$K21,B21,$D21,Calendar,$G21,$H21,$I21,$L$4,$J21,C21,,Permanent,,ObjectOverwrite)</f>
        <v>obj_003ad#0000</v>
      </c>
      <c r="M21" s="139" t="str">
        <f>_xll.ohRangeRetrieveError(L21)</f>
        <v/>
      </c>
      <c r="N21" s="140"/>
    </row>
    <row r="22" spans="1:16" ht="11.25" customHeight="1" x14ac:dyDescent="0.25">
      <c r="A22" s="52"/>
      <c r="B22" s="142">
        <v>1</v>
      </c>
      <c r="C22" s="142" t="s">
        <v>141</v>
      </c>
      <c r="D22" s="142" t="s">
        <v>20</v>
      </c>
      <c r="E22" s="142" t="s">
        <v>132</v>
      </c>
      <c r="F22" s="142" t="s">
        <v>133</v>
      </c>
      <c r="G22" s="133" t="s">
        <v>130</v>
      </c>
      <c r="H22" s="130" t="s">
        <v>95</v>
      </c>
      <c r="I22" s="130" t="s">
        <v>107</v>
      </c>
      <c r="J22" s="143">
        <v>0</v>
      </c>
      <c r="K22" s="145" t="str">
        <f t="shared" si="0"/>
        <v>AUDSM6AB14Y_Quote</v>
      </c>
      <c r="L22" s="144" t="str">
        <f>_xll.qlSwapRateHelper2(,$K22,B22,$D22,Calendar,$G22,$H22,$I22,$L$4,$J22,C22,,Permanent,,ObjectOverwrite)</f>
        <v>obj_003b4#0000</v>
      </c>
      <c r="M22" s="139" t="str">
        <f>_xll.ohRangeRetrieveError(L22)</f>
        <v/>
      </c>
      <c r="N22" s="140"/>
    </row>
    <row r="23" spans="1:16" ht="11.25" customHeight="1" x14ac:dyDescent="0.25">
      <c r="A23" s="52"/>
      <c r="B23" s="142">
        <v>1</v>
      </c>
      <c r="C23" s="142" t="s">
        <v>141</v>
      </c>
      <c r="D23" s="142" t="s">
        <v>19</v>
      </c>
      <c r="E23" s="142" t="s">
        <v>132</v>
      </c>
      <c r="F23" s="142" t="s">
        <v>133</v>
      </c>
      <c r="G23" s="133" t="s">
        <v>130</v>
      </c>
      <c r="H23" s="130" t="s">
        <v>95</v>
      </c>
      <c r="I23" s="130" t="s">
        <v>107</v>
      </c>
      <c r="J23" s="143">
        <v>0</v>
      </c>
      <c r="K23" s="145" t="str">
        <f t="shared" si="0"/>
        <v>AUDSM6AB15Y_Quote</v>
      </c>
      <c r="L23" s="144" t="str">
        <f>_xll.qlSwapRateHelper2(,$K23,B23,$D23,Calendar,$G23,$H23,$I23,$L$4,$J23,C23,,Permanent,,ObjectOverwrite)</f>
        <v>obj_003b0#0000</v>
      </c>
      <c r="M23" s="139" t="str">
        <f>_xll.ohRangeRetrieveError(L23)</f>
        <v/>
      </c>
      <c r="N23" s="140"/>
    </row>
    <row r="24" spans="1:16" ht="11.25" customHeight="1" x14ac:dyDescent="0.25">
      <c r="A24" s="52"/>
      <c r="B24" s="142">
        <v>1</v>
      </c>
      <c r="C24" s="142" t="s">
        <v>141</v>
      </c>
      <c r="D24" s="142" t="s">
        <v>18</v>
      </c>
      <c r="E24" s="142" t="s">
        <v>132</v>
      </c>
      <c r="F24" s="142" t="s">
        <v>133</v>
      </c>
      <c r="G24" s="133" t="s">
        <v>130</v>
      </c>
      <c r="H24" s="130" t="s">
        <v>95</v>
      </c>
      <c r="I24" s="130" t="s">
        <v>107</v>
      </c>
      <c r="J24" s="143">
        <v>0</v>
      </c>
      <c r="K24" s="145" t="str">
        <f t="shared" si="0"/>
        <v>AUDSM6AB16Y_Quote</v>
      </c>
      <c r="L24" s="144" t="str">
        <f>_xll.qlSwapRateHelper2(,$K24,B24,$D24,Calendar,$G24,$H24,$I24,$L$4,$J24,C24,,Permanent,,ObjectOverwrite)</f>
        <v>obj_003bc#0000</v>
      </c>
      <c r="M24" s="139" t="str">
        <f>_xll.ohRangeRetrieveError(L24)</f>
        <v/>
      </c>
      <c r="N24" s="140"/>
    </row>
    <row r="25" spans="1:16" ht="11.25" customHeight="1" x14ac:dyDescent="0.25">
      <c r="A25" s="52"/>
      <c r="B25" s="142">
        <v>1</v>
      </c>
      <c r="C25" s="142" t="s">
        <v>141</v>
      </c>
      <c r="D25" s="142" t="s">
        <v>17</v>
      </c>
      <c r="E25" s="142" t="s">
        <v>132</v>
      </c>
      <c r="F25" s="142" t="s">
        <v>133</v>
      </c>
      <c r="G25" s="133" t="s">
        <v>130</v>
      </c>
      <c r="H25" s="130" t="s">
        <v>95</v>
      </c>
      <c r="I25" s="130" t="s">
        <v>107</v>
      </c>
      <c r="J25" s="143">
        <v>0</v>
      </c>
      <c r="K25" s="145" t="str">
        <f t="shared" si="0"/>
        <v>AUDSM6AB17Y_Quote</v>
      </c>
      <c r="L25" s="144" t="str">
        <f>_xll.qlSwapRateHelper2(,$K25,B25,$D25,Calendar,$G25,$H25,$I25,$L$4,$J25,C25,,Permanent,,ObjectOverwrite)</f>
        <v>obj_003be#0000</v>
      </c>
      <c r="M25" s="139" t="str">
        <f>_xll.ohRangeRetrieveError(L25)</f>
        <v/>
      </c>
      <c r="N25" s="140"/>
    </row>
    <row r="26" spans="1:16" ht="11.25" customHeight="1" x14ac:dyDescent="0.25">
      <c r="A26" s="52"/>
      <c r="B26" s="142">
        <v>1</v>
      </c>
      <c r="C26" s="142" t="s">
        <v>141</v>
      </c>
      <c r="D26" s="142" t="s">
        <v>16</v>
      </c>
      <c r="E26" s="142" t="s">
        <v>132</v>
      </c>
      <c r="F26" s="142" t="s">
        <v>133</v>
      </c>
      <c r="G26" s="133" t="s">
        <v>130</v>
      </c>
      <c r="H26" s="130" t="s">
        <v>95</v>
      </c>
      <c r="I26" s="130" t="s">
        <v>107</v>
      </c>
      <c r="J26" s="143">
        <v>0</v>
      </c>
      <c r="K26" s="145" t="str">
        <f t="shared" si="0"/>
        <v>AUDSM6AB18Y_Quote</v>
      </c>
      <c r="L26" s="144" t="str">
        <f>_xll.qlSwapRateHelper2(,$K26,B26,$D26,Calendar,$G26,$H26,$I26,$L$4,$J26,C26,,Permanent,,ObjectOverwrite)</f>
        <v>obj_003c1#0000</v>
      </c>
      <c r="M26" s="139" t="str">
        <f>_xll.ohRangeRetrieveError(L26)</f>
        <v/>
      </c>
      <c r="N26" s="140"/>
    </row>
    <row r="27" spans="1:16" ht="11.25" customHeight="1" x14ac:dyDescent="0.25">
      <c r="A27" s="52"/>
      <c r="B27" s="142">
        <v>1</v>
      </c>
      <c r="C27" s="142" t="s">
        <v>141</v>
      </c>
      <c r="D27" s="142" t="s">
        <v>15</v>
      </c>
      <c r="E27" s="142" t="s">
        <v>132</v>
      </c>
      <c r="F27" s="142" t="s">
        <v>133</v>
      </c>
      <c r="G27" s="133" t="s">
        <v>130</v>
      </c>
      <c r="H27" s="130" t="s">
        <v>95</v>
      </c>
      <c r="I27" s="130" t="s">
        <v>107</v>
      </c>
      <c r="J27" s="143">
        <v>0</v>
      </c>
      <c r="K27" s="145" t="str">
        <f t="shared" si="0"/>
        <v>AUDSM6AB19Y_Quote</v>
      </c>
      <c r="L27" s="144" t="str">
        <f>_xll.qlSwapRateHelper2(,$K27,B27,$D27,Calendar,$G27,$H27,$I27,$L$4,$J27,C27,,Permanent,,ObjectOverwrite)</f>
        <v>obj_003c4#0000</v>
      </c>
      <c r="M27" s="139" t="str">
        <f>_xll.ohRangeRetrieveError(L27)</f>
        <v/>
      </c>
      <c r="N27" s="140"/>
    </row>
    <row r="28" spans="1:16" ht="11.25" customHeight="1" x14ac:dyDescent="0.25">
      <c r="A28" s="52"/>
      <c r="B28" s="142">
        <v>1</v>
      </c>
      <c r="C28" s="142" t="s">
        <v>141</v>
      </c>
      <c r="D28" s="142" t="s">
        <v>14</v>
      </c>
      <c r="E28" s="142" t="s">
        <v>132</v>
      </c>
      <c r="F28" s="142" t="s">
        <v>133</v>
      </c>
      <c r="G28" s="133" t="s">
        <v>130</v>
      </c>
      <c r="H28" s="130" t="s">
        <v>95</v>
      </c>
      <c r="I28" s="130" t="s">
        <v>107</v>
      </c>
      <c r="J28" s="143">
        <v>0</v>
      </c>
      <c r="K28" s="145" t="str">
        <f t="shared" si="0"/>
        <v>AUDSM6AB20Y_Quote</v>
      </c>
      <c r="L28" s="144" t="str">
        <f>_xll.qlSwapRateHelper2(,$K28,B28,$D28,Calendar,$G28,$H28,$I28,$L$4,$J28,C28,,Permanent,,ObjectOverwrite)</f>
        <v>obj_003c7#0000</v>
      </c>
      <c r="M28" s="139" t="str">
        <f>_xll.ohRangeRetrieveError(L28)</f>
        <v/>
      </c>
      <c r="N28" s="140"/>
    </row>
    <row r="29" spans="1:16" ht="11.25" customHeight="1" x14ac:dyDescent="0.25">
      <c r="A29" s="52"/>
      <c r="B29" s="142">
        <v>1</v>
      </c>
      <c r="C29" s="142" t="s">
        <v>141</v>
      </c>
      <c r="D29" s="142" t="s">
        <v>13</v>
      </c>
      <c r="E29" s="142" t="s">
        <v>132</v>
      </c>
      <c r="F29" s="142" t="s">
        <v>133</v>
      </c>
      <c r="G29" s="133" t="s">
        <v>130</v>
      </c>
      <c r="H29" s="130" t="s">
        <v>95</v>
      </c>
      <c r="I29" s="130" t="s">
        <v>107</v>
      </c>
      <c r="J29" s="143">
        <v>0</v>
      </c>
      <c r="K29" s="145" t="str">
        <f t="shared" si="0"/>
        <v>AUDSM6AB21Y_Quote</v>
      </c>
      <c r="L29" s="144" t="str">
        <f>_xll.qlSwapRateHelper2(,$K29,B29,$D29,Calendar,$G29,$H29,$I29,$L$4,$J29,C29,,Permanent,,ObjectOverwrite)</f>
        <v>obj_003ae#0000</v>
      </c>
      <c r="M29" s="139" t="str">
        <f>_xll.ohRangeRetrieveError(L29)</f>
        <v/>
      </c>
      <c r="N29" s="140"/>
    </row>
    <row r="30" spans="1:16" ht="11.25" customHeight="1" x14ac:dyDescent="0.25">
      <c r="A30" s="52"/>
      <c r="B30" s="142">
        <v>1</v>
      </c>
      <c r="C30" s="142" t="s">
        <v>141</v>
      </c>
      <c r="D30" s="142" t="s">
        <v>12</v>
      </c>
      <c r="E30" s="142" t="s">
        <v>132</v>
      </c>
      <c r="F30" s="142" t="s">
        <v>133</v>
      </c>
      <c r="G30" s="133" t="s">
        <v>130</v>
      </c>
      <c r="H30" s="130" t="s">
        <v>95</v>
      </c>
      <c r="I30" s="130" t="s">
        <v>107</v>
      </c>
      <c r="J30" s="143">
        <v>0</v>
      </c>
      <c r="K30" s="145" t="str">
        <f t="shared" si="0"/>
        <v>AUDSM6AB22Y_Quote</v>
      </c>
      <c r="L30" s="144" t="str">
        <f>_xll.qlSwapRateHelper2(,$K30,B30,$D30,Calendar,$G30,$H30,$I30,$L$4,$J30,C30,,Permanent,,ObjectOverwrite)</f>
        <v>obj_003b5#0000</v>
      </c>
      <c r="M30" s="139" t="str">
        <f>_xll.ohRangeRetrieveError(L30)</f>
        <v/>
      </c>
      <c r="N30" s="140"/>
    </row>
    <row r="31" spans="1:16" ht="11.25" customHeight="1" x14ac:dyDescent="0.25">
      <c r="A31" s="52"/>
      <c r="B31" s="142">
        <v>1</v>
      </c>
      <c r="C31" s="142" t="s">
        <v>141</v>
      </c>
      <c r="D31" s="142" t="s">
        <v>11</v>
      </c>
      <c r="E31" s="142" t="s">
        <v>132</v>
      </c>
      <c r="F31" s="142" t="s">
        <v>133</v>
      </c>
      <c r="G31" s="133" t="s">
        <v>130</v>
      </c>
      <c r="H31" s="130" t="s">
        <v>95</v>
      </c>
      <c r="I31" s="130" t="s">
        <v>107</v>
      </c>
      <c r="J31" s="143">
        <v>0</v>
      </c>
      <c r="K31" s="145" t="str">
        <f t="shared" si="0"/>
        <v>AUDSM6AB23Y_Quote</v>
      </c>
      <c r="L31" s="144" t="str">
        <f>_xll.qlSwapRateHelper2(,$K31,B31,$D31,Calendar,$G31,$H31,$I31,$L$4,$J31,C31,,Permanent,,ObjectOverwrite)</f>
        <v>obj_003b7#0000</v>
      </c>
      <c r="M31" s="139" t="str">
        <f>_xll.ohRangeRetrieveError(L31)</f>
        <v/>
      </c>
      <c r="N31" s="140"/>
    </row>
    <row r="32" spans="1:16" ht="11.25" customHeight="1" x14ac:dyDescent="0.25">
      <c r="A32" s="52"/>
      <c r="B32" s="142">
        <v>1</v>
      </c>
      <c r="C32" s="142" t="s">
        <v>141</v>
      </c>
      <c r="D32" s="142" t="s">
        <v>10</v>
      </c>
      <c r="E32" s="142" t="s">
        <v>132</v>
      </c>
      <c r="F32" s="142" t="s">
        <v>133</v>
      </c>
      <c r="G32" s="133" t="s">
        <v>130</v>
      </c>
      <c r="H32" s="130" t="s">
        <v>95</v>
      </c>
      <c r="I32" s="130" t="s">
        <v>107</v>
      </c>
      <c r="J32" s="143">
        <v>0</v>
      </c>
      <c r="K32" s="145" t="str">
        <f t="shared" si="0"/>
        <v>AUDSM6AB24Y_Quote</v>
      </c>
      <c r="L32" s="144" t="str">
        <f>_xll.qlSwapRateHelper2(,$K32,B32,$D32,Calendar,$G32,$H32,$I32,$L$4,$J32,C32,,Permanent,,ObjectOverwrite)</f>
        <v>obj_003b8#0000</v>
      </c>
      <c r="M32" s="139" t="str">
        <f>_xll.ohRangeRetrieveError(L32)</f>
        <v/>
      </c>
      <c r="N32" s="140"/>
    </row>
    <row r="33" spans="1:14" ht="11.25" customHeight="1" x14ac:dyDescent="0.25">
      <c r="A33" s="52"/>
      <c r="B33" s="142">
        <v>1</v>
      </c>
      <c r="C33" s="142" t="s">
        <v>141</v>
      </c>
      <c r="D33" s="142" t="s">
        <v>9</v>
      </c>
      <c r="E33" s="142" t="s">
        <v>132</v>
      </c>
      <c r="F33" s="142" t="s">
        <v>133</v>
      </c>
      <c r="G33" s="133" t="s">
        <v>130</v>
      </c>
      <c r="H33" s="130" t="s">
        <v>95</v>
      </c>
      <c r="I33" s="130" t="s">
        <v>107</v>
      </c>
      <c r="J33" s="143">
        <v>0</v>
      </c>
      <c r="K33" s="145" t="str">
        <f t="shared" si="0"/>
        <v>AUDSM6AB25Y_Quote</v>
      </c>
      <c r="L33" s="144" t="str">
        <f>_xll.qlSwapRateHelper2(,$K33,B33,$D33,Calendar,$G33,$H33,$I33,$L$4,$J33,C33,,Permanent,,ObjectOverwrite)</f>
        <v>obj_003b2#0000</v>
      </c>
      <c r="M33" s="139" t="str">
        <f>_xll.ohRangeRetrieveError(L33)</f>
        <v/>
      </c>
      <c r="N33" s="140"/>
    </row>
    <row r="34" spans="1:14" ht="11.25" customHeight="1" x14ac:dyDescent="0.25">
      <c r="A34" s="52"/>
      <c r="B34" s="142">
        <v>1</v>
      </c>
      <c r="C34" s="142" t="s">
        <v>141</v>
      </c>
      <c r="D34" s="142" t="s">
        <v>8</v>
      </c>
      <c r="E34" s="142" t="s">
        <v>132</v>
      </c>
      <c r="F34" s="142" t="s">
        <v>133</v>
      </c>
      <c r="G34" s="133" t="s">
        <v>130</v>
      </c>
      <c r="H34" s="130" t="s">
        <v>95</v>
      </c>
      <c r="I34" s="130" t="s">
        <v>107</v>
      </c>
      <c r="J34" s="143">
        <v>0</v>
      </c>
      <c r="K34" s="145" t="str">
        <f t="shared" si="0"/>
        <v>AUDSM6AB26Y_Quote</v>
      </c>
      <c r="L34" s="144" t="str">
        <f>_xll.qlSwapRateHelper2(,$K34,B34,$D34,Calendar,$G34,$H34,$I34,$L$4,$J34,C34,,Permanent,,ObjectOverwrite)</f>
        <v>obj_003c2#0000</v>
      </c>
      <c r="M34" s="139" t="str">
        <f>_xll.ohRangeRetrieveError(L34)</f>
        <v/>
      </c>
      <c r="N34" s="140"/>
    </row>
    <row r="35" spans="1:14" ht="11.25" customHeight="1" x14ac:dyDescent="0.25">
      <c r="A35" s="52"/>
      <c r="B35" s="142">
        <v>1</v>
      </c>
      <c r="C35" s="142" t="s">
        <v>141</v>
      </c>
      <c r="D35" s="142" t="s">
        <v>7</v>
      </c>
      <c r="E35" s="142" t="s">
        <v>132</v>
      </c>
      <c r="F35" s="142" t="s">
        <v>133</v>
      </c>
      <c r="G35" s="133" t="s">
        <v>130</v>
      </c>
      <c r="H35" s="130" t="s">
        <v>95</v>
      </c>
      <c r="I35" s="130" t="s">
        <v>107</v>
      </c>
      <c r="J35" s="143">
        <v>0</v>
      </c>
      <c r="K35" s="145" t="str">
        <f t="shared" si="0"/>
        <v>AUDSM6AB27Y_Quote</v>
      </c>
      <c r="L35" s="144" t="str">
        <f>_xll.qlSwapRateHelper2(,$K35,B35,$D35,Calendar,$G35,$H35,$I35,$L$4,$J35,C35,,Permanent,,ObjectOverwrite)</f>
        <v>obj_003c5#0000</v>
      </c>
      <c r="M35" s="139" t="str">
        <f>_xll.ohRangeRetrieveError(L35)</f>
        <v/>
      </c>
      <c r="N35" s="140"/>
    </row>
    <row r="36" spans="1:14" ht="11.25" customHeight="1" x14ac:dyDescent="0.25">
      <c r="A36" s="52"/>
      <c r="B36" s="142">
        <v>1</v>
      </c>
      <c r="C36" s="142" t="s">
        <v>141</v>
      </c>
      <c r="D36" s="142" t="s">
        <v>6</v>
      </c>
      <c r="E36" s="142" t="s">
        <v>132</v>
      </c>
      <c r="F36" s="142" t="s">
        <v>133</v>
      </c>
      <c r="G36" s="133" t="s">
        <v>130</v>
      </c>
      <c r="H36" s="130" t="s">
        <v>95</v>
      </c>
      <c r="I36" s="130" t="s">
        <v>107</v>
      </c>
      <c r="J36" s="143">
        <v>0</v>
      </c>
      <c r="K36" s="145" t="str">
        <f t="shared" si="0"/>
        <v>AUDSM6AB28Y_Quote</v>
      </c>
      <c r="L36" s="144" t="str">
        <f>_xll.qlSwapRateHelper2(,$K36,B36,$D36,Calendar,$G36,$H36,$I36,$L$4,$J36,C36,,Permanent,,ObjectOverwrite)</f>
        <v>obj_003c8#0000</v>
      </c>
      <c r="M36" s="139" t="str">
        <f>_xll.ohRangeRetrieveError(L36)</f>
        <v/>
      </c>
      <c r="N36" s="140"/>
    </row>
    <row r="37" spans="1:14" ht="11.25" customHeight="1" x14ac:dyDescent="0.25">
      <c r="A37" s="52"/>
      <c r="B37" s="142">
        <v>1</v>
      </c>
      <c r="C37" s="142" t="s">
        <v>141</v>
      </c>
      <c r="D37" s="142" t="s">
        <v>5</v>
      </c>
      <c r="E37" s="142" t="s">
        <v>132</v>
      </c>
      <c r="F37" s="142" t="s">
        <v>133</v>
      </c>
      <c r="G37" s="133" t="s">
        <v>130</v>
      </c>
      <c r="H37" s="130" t="s">
        <v>95</v>
      </c>
      <c r="I37" s="130" t="s">
        <v>107</v>
      </c>
      <c r="J37" s="143">
        <v>0</v>
      </c>
      <c r="K37" s="145" t="str">
        <f t="shared" si="0"/>
        <v>AUDSM6AB29Y_Quote</v>
      </c>
      <c r="L37" s="144" t="str">
        <f>_xll.qlSwapRateHelper2(,$K37,B37,$D37,Calendar,$G37,$H37,$I37,$L$4,$J37,C37,,Permanent,,ObjectOverwrite)</f>
        <v>obj_003af#0000</v>
      </c>
      <c r="M37" s="139" t="str">
        <f>_xll.ohRangeRetrieveError(L37)</f>
        <v/>
      </c>
      <c r="N37" s="140"/>
    </row>
    <row r="38" spans="1:14" ht="11.25" customHeight="1" x14ac:dyDescent="0.25">
      <c r="A38" s="52"/>
      <c r="B38" s="142">
        <v>1</v>
      </c>
      <c r="C38" s="142" t="s">
        <v>141</v>
      </c>
      <c r="D38" s="142" t="s">
        <v>4</v>
      </c>
      <c r="E38" s="142" t="s">
        <v>132</v>
      </c>
      <c r="F38" s="142" t="s">
        <v>133</v>
      </c>
      <c r="G38" s="133" t="s">
        <v>130</v>
      </c>
      <c r="H38" s="130" t="s">
        <v>95</v>
      </c>
      <c r="I38" s="130" t="s">
        <v>107</v>
      </c>
      <c r="J38" s="143">
        <v>0</v>
      </c>
      <c r="K38" s="145" t="str">
        <f t="shared" si="0"/>
        <v>AUDSM6AB30Y_Quote</v>
      </c>
      <c r="L38" s="144" t="str">
        <f>_xll.qlSwapRateHelper2(,$K38,B38,$D38,Calendar,$G38,$H38,$I38,$L$4,$J38,C38,,Permanent,,ObjectOverwrite)</f>
        <v>obj_003b6#0000</v>
      </c>
      <c r="M38" s="139" t="str">
        <f>_xll.ohRangeRetrieveError(L38)</f>
        <v/>
      </c>
      <c r="N38" s="140"/>
    </row>
    <row r="39" spans="1:14" ht="11.25" customHeight="1" x14ac:dyDescent="0.25">
      <c r="A39" s="52"/>
      <c r="B39" s="142">
        <v>1</v>
      </c>
      <c r="C39" s="142" t="s">
        <v>141</v>
      </c>
      <c r="D39" s="142" t="s">
        <v>3</v>
      </c>
      <c r="E39" s="142" t="s">
        <v>132</v>
      </c>
      <c r="F39" s="142" t="s">
        <v>133</v>
      </c>
      <c r="G39" s="133" t="s">
        <v>130</v>
      </c>
      <c r="H39" s="130" t="s">
        <v>95</v>
      </c>
      <c r="I39" s="130" t="s">
        <v>107</v>
      </c>
      <c r="J39" s="143">
        <v>0</v>
      </c>
      <c r="K39" s="145" t="str">
        <f t="shared" si="0"/>
        <v>AUDSM6AB35Y_Quote</v>
      </c>
      <c r="L39" s="144" t="str">
        <f>_xll.qlSwapRateHelper2(,$K39,B39,$D39,Calendar,$G39,$H39,$I39,$L$4,$J39,C39,,Permanent,,ObjectOverwrite)</f>
        <v>obj_003b1#0000</v>
      </c>
      <c r="M39" s="139" t="str">
        <f>_xll.ohRangeRetrieveError(L39)</f>
        <v/>
      </c>
      <c r="N39" s="140"/>
    </row>
    <row r="40" spans="1:14" ht="11.25" customHeight="1" x14ac:dyDescent="0.25">
      <c r="A40" s="52"/>
      <c r="B40" s="142">
        <v>1</v>
      </c>
      <c r="C40" s="142" t="s">
        <v>141</v>
      </c>
      <c r="D40" s="142" t="s">
        <v>2</v>
      </c>
      <c r="E40" s="142" t="s">
        <v>132</v>
      </c>
      <c r="F40" s="142" t="s">
        <v>133</v>
      </c>
      <c r="G40" s="133" t="s">
        <v>130</v>
      </c>
      <c r="H40" s="130" t="s">
        <v>95</v>
      </c>
      <c r="I40" s="130" t="s">
        <v>107</v>
      </c>
      <c r="J40" s="143">
        <v>0</v>
      </c>
      <c r="K40" s="145" t="str">
        <f t="shared" si="0"/>
        <v>AUDSM6AB40Y_Quote</v>
      </c>
      <c r="L40" s="144" t="str">
        <f>_xll.qlSwapRateHelper2(,$K40,B40,$D40,Calendar,$G40,$H40,$I40,$L$4,$J40,C40,,Permanent,,ObjectOverwrite)</f>
        <v>obj_003ba#0000</v>
      </c>
      <c r="M40" s="139" t="str">
        <f>_xll.ohRangeRetrieveError(L40)</f>
        <v/>
      </c>
      <c r="N40" s="140"/>
    </row>
    <row r="41" spans="1:14" ht="11.25" customHeight="1" x14ac:dyDescent="0.25">
      <c r="A41" s="52"/>
      <c r="B41" s="142">
        <v>1</v>
      </c>
      <c r="C41" s="142" t="s">
        <v>141</v>
      </c>
      <c r="D41" s="142" t="s">
        <v>1</v>
      </c>
      <c r="E41" s="142" t="s">
        <v>132</v>
      </c>
      <c r="F41" s="142" t="s">
        <v>133</v>
      </c>
      <c r="G41" s="133" t="s">
        <v>130</v>
      </c>
      <c r="H41" s="130" t="s">
        <v>95</v>
      </c>
      <c r="I41" s="130" t="s">
        <v>107</v>
      </c>
      <c r="J41" s="143">
        <v>0</v>
      </c>
      <c r="K41" s="145" t="str">
        <f t="shared" si="0"/>
        <v>AUDSM6AB50Y_Quote</v>
      </c>
      <c r="L41" s="144" t="str">
        <f>_xll.qlSwapRateHelper2(,$K41,B41,$D41,Calendar,$G41,$H41,$I41,$L$4,$J41,C41,,Permanent,,ObjectOverwrite)</f>
        <v>obj_003bf#0000</v>
      </c>
      <c r="M41" s="139" t="str">
        <f>_xll.ohRangeRetrieveError(L41)</f>
        <v/>
      </c>
      <c r="N41" s="140"/>
    </row>
    <row r="42" spans="1:14" ht="11.25" customHeight="1" x14ac:dyDescent="0.25">
      <c r="A42" s="52"/>
      <c r="B42" s="142">
        <v>1</v>
      </c>
      <c r="C42" s="142" t="s">
        <v>141</v>
      </c>
      <c r="D42" s="142" t="s">
        <v>0</v>
      </c>
      <c r="E42" s="142" t="s">
        <v>132</v>
      </c>
      <c r="F42" s="142" t="s">
        <v>133</v>
      </c>
      <c r="G42" s="133" t="s">
        <v>130</v>
      </c>
      <c r="H42" s="130" t="s">
        <v>95</v>
      </c>
      <c r="I42" s="130" t="s">
        <v>107</v>
      </c>
      <c r="J42" s="143">
        <v>0</v>
      </c>
      <c r="K42" s="145" t="str">
        <f t="shared" si="0"/>
        <v>AUDSM6AB60Y_Quote</v>
      </c>
      <c r="L42" s="144" t="str">
        <f>_xll.qlSwapRateHelper2(,$K42,B42,$D42,Calendar,$G42,$H42,$I42,$L$4,$J42,C42,,Permanent,,ObjectOverwrite)</f>
        <v>obj_003c9#0000</v>
      </c>
      <c r="M42" s="139" t="str">
        <f>_xll.ohRangeRetrieveError(L42)</f>
        <v/>
      </c>
      <c r="N42" s="140"/>
    </row>
    <row r="43" spans="1:14" ht="14.25" thickBot="1" x14ac:dyDescent="0.3">
      <c r="A43" s="46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125"/>
      <c r="M43" s="125"/>
      <c r="N43" s="146"/>
    </row>
  </sheetData>
  <dataValidations count="3">
    <dataValidation type="list" allowBlank="1" showInputMessage="1" showErrorMessage="1" sqref="H6:H42">
      <formula1>"Following,Modified Following,Preceding,Modified Preceding,Month End Reference,Unadjusted Month End,Unadjusted"</formula1>
    </dataValidation>
    <dataValidation type="list" allowBlank="1" showInputMessage="1" showErrorMessage="1" sqref="G6:G42">
      <formula1>"Annual,Semiannual,EveryFourthMonth,Quarterly,Bimonthly,Monthly,Biweekly,Weekly,Daily,Once,NoFrequency"</formula1>
    </dataValidation>
    <dataValidation type="list" allowBlank="1" showInputMessage="1" showErrorMessage="1" sqref="I6:I4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2015-05-11T15:19:14Z</dcterms:modified>
</cp:coreProperties>
</file>