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15" yWindow="-15" windowWidth="15300" windowHeight="7725" activeTab="2"/>
  </bookViews>
  <sheets>
    <sheet name="General Settings" sheetId="6" r:id="rId1"/>
    <sheet name="RateHelpers" sheetId="4" r:id="rId2"/>
    <sheet name="Selected" sheetId="5" r:id="rId3"/>
    <sheet name="6M_Deposits" sheetId="7" r:id="rId4"/>
    <sheet name="6M_FRAs" sheetId="9" r:id="rId5"/>
    <sheet name="6M_Swaps" sheetId="11" r:id="rId6"/>
  </sheets>
  <definedNames>
    <definedName name="Accuracy">'General Settings'!$D$23</definedName>
    <definedName name="BondBasisDayCounter">'General Settings'!$M$13</definedName>
    <definedName name="Calendar">'General Settings'!$D$18</definedName>
    <definedName name="Conventions" localSheetId="5">'6M_Swaps'!$P$6:$R$10</definedName>
    <definedName name="Currency">'General Settings'!$D$4</definedName>
    <definedName name="DayCounter">'General Settings'!$D$19</definedName>
    <definedName name="DepoInclusionCriteria">Selected!$B$5</definedName>
    <definedName name="Discounting">'General Settings'!$M$15</definedName>
    <definedName name="Discounting2">'General Settings'!#REF!</definedName>
    <definedName name="DiscountingCurve" localSheetId="5">'6M_Swaps'!$L$2</definedName>
    <definedName name="FamilyName">'General Settings'!$M$11</definedName>
    <definedName name="FileOverwrite">'General Settings'!$M$6</definedName>
    <definedName name="FrontFuturesRollingDays">Selected!$B$4</definedName>
    <definedName name="IborType">'General Settings'!$D$7</definedName>
    <definedName name="IndexTenor">'General Settings'!$D$6</definedName>
    <definedName name="InterpolatorID">'General Settings'!$D$25</definedName>
    <definedName name="MinDistance">RateHelpers!$J$2:$J$165</definedName>
    <definedName name="MoneyMarketDayCounter">'General Settings'!$M$14</definedName>
    <definedName name="Months">'General Settings'!$D$5</definedName>
    <definedName name="NDays">'General Settings'!$D$17</definedName>
    <definedName name="nIMMFutures">Selected!$B$2</definedName>
    <definedName name="nSerialFutures">Selected!$B$3</definedName>
    <definedName name="ObjectOverwrite">'General Settings'!$D$12</definedName>
    <definedName name="Permanent">'General Settings'!$D$10</definedName>
    <definedName name="QuoteSuffix">'General Settings'!$M$12</definedName>
    <definedName name="RateHelperPrefix">'General Settings'!$D$9</definedName>
    <definedName name="RateHelpers">RateHelpers!$E$2:$E$165</definedName>
    <definedName name="RateHelpersIncluded">RateHelpers!$H$2:$H$165</definedName>
    <definedName name="RateHelpersPriority">RateHelpers!$I$2:$I$165</definedName>
    <definedName name="RateHelpersSelected">Selected!$A$7</definedName>
    <definedName name="SerializationPath">'General Settings'!$M$5</definedName>
    <definedName name="Serialize">'General Settings'!$M$4</definedName>
    <definedName name="SwapFixedFreq">'General Settings'!$D$8</definedName>
    <definedName name="TraitsID">'General Settings'!$D$24</definedName>
    <definedName name="Trigger">'General Settings'!$D$11</definedName>
    <definedName name="YieldCurve">'General Settings'!$D$14</definedName>
  </definedNames>
  <calcPr calcId="145621"/>
</workbook>
</file>

<file path=xl/calcChain.xml><?xml version="1.0" encoding="utf-8"?>
<calcChain xmlns="http://schemas.openxmlformats.org/spreadsheetml/2006/main">
  <c r="M15" i="6" l="1"/>
  <c r="M5" i="6" l="1"/>
  <c r="K2" i="11" l="1"/>
  <c r="K3" i="11" s="1"/>
  <c r="L2" i="11"/>
  <c r="D6" i="11" a="1"/>
  <c r="D8" i="11" s="1"/>
  <c r="H8" i="11" s="1"/>
  <c r="E6" i="11" a="1"/>
  <c r="E6" i="11" s="1"/>
  <c r="E1" i="9"/>
  <c r="F8" i="11" l="1"/>
  <c r="D35" i="11"/>
  <c r="E32" i="11"/>
  <c r="E24" i="11"/>
  <c r="D40" i="11"/>
  <c r="E37" i="11"/>
  <c r="D32" i="11"/>
  <c r="E29" i="11"/>
  <c r="D24" i="11"/>
  <c r="E21" i="11"/>
  <c r="D16" i="11"/>
  <c r="E13" i="11"/>
  <c r="E34" i="11"/>
  <c r="E26" i="11"/>
  <c r="D42" i="11"/>
  <c r="E41" i="11"/>
  <c r="D36" i="11"/>
  <c r="E33" i="11"/>
  <c r="D28" i="11"/>
  <c r="E25" i="11"/>
  <c r="D20" i="11"/>
  <c r="E17" i="11"/>
  <c r="D12" i="11"/>
  <c r="E9" i="11"/>
  <c r="J9" i="11" s="1"/>
  <c r="D6" i="11"/>
  <c r="J6" i="11" s="1"/>
  <c r="D37" i="11"/>
  <c r="D29" i="11"/>
  <c r="D7" i="11"/>
  <c r="D38" i="11"/>
  <c r="E35" i="11"/>
  <c r="D30" i="11"/>
  <c r="E27" i="11"/>
  <c r="D22" i="11"/>
  <c r="E19" i="11"/>
  <c r="D14" i="11"/>
  <c r="E11" i="11"/>
  <c r="E42" i="11"/>
  <c r="D21" i="11"/>
  <c r="E18" i="11"/>
  <c r="D13" i="11"/>
  <c r="E10" i="11"/>
  <c r="E39" i="11"/>
  <c r="D34" i="11"/>
  <c r="E31" i="11"/>
  <c r="D26" i="11"/>
  <c r="E23" i="11"/>
  <c r="D18" i="11"/>
  <c r="K18" i="11" s="1"/>
  <c r="E15" i="11"/>
  <c r="D10" i="11"/>
  <c r="D39" i="11"/>
  <c r="E36" i="11"/>
  <c r="D31" i="11"/>
  <c r="E28" i="11"/>
  <c r="D23" i="11"/>
  <c r="E20" i="11"/>
  <c r="D15" i="11"/>
  <c r="E12" i="11"/>
  <c r="D41" i="11"/>
  <c r="E38" i="11"/>
  <c r="D33" i="11"/>
  <c r="E30" i="11"/>
  <c r="D25" i="11"/>
  <c r="E22" i="11"/>
  <c r="D17" i="11"/>
  <c r="E14" i="11"/>
  <c r="D9" i="11"/>
  <c r="E40" i="11"/>
  <c r="D27" i="11"/>
  <c r="D19" i="11"/>
  <c r="E16" i="11"/>
  <c r="D11" i="11"/>
  <c r="E8" i="11"/>
  <c r="J8" i="11" s="1"/>
  <c r="E7" i="11"/>
  <c r="H1" i="9"/>
  <c r="H2" i="9" s="1"/>
  <c r="C3" i="9"/>
  <c r="G3" i="9" s="1"/>
  <c r="E3" i="9"/>
  <c r="C4" i="9"/>
  <c r="G4" i="9" s="1"/>
  <c r="E4" i="9"/>
  <c r="B5" i="9"/>
  <c r="D5" i="9"/>
  <c r="G5" i="9" s="1"/>
  <c r="E5" i="9"/>
  <c r="B6" i="9"/>
  <c r="D6" i="9"/>
  <c r="G6" i="9" s="1"/>
  <c r="E6" i="9"/>
  <c r="B7" i="9"/>
  <c r="D7" i="9"/>
  <c r="G7" i="9" s="1"/>
  <c r="E7" i="9"/>
  <c r="B8" i="9"/>
  <c r="D8" i="9"/>
  <c r="G8" i="9" s="1"/>
  <c r="E8" i="9"/>
  <c r="B9" i="9"/>
  <c r="D9" i="9"/>
  <c r="G9" i="9" s="1"/>
  <c r="E9" i="9"/>
  <c r="B10" i="9"/>
  <c r="D10" i="9"/>
  <c r="G10" i="9" s="1"/>
  <c r="E10" i="9"/>
  <c r="B11" i="9"/>
  <c r="D11" i="9"/>
  <c r="G11" i="9" s="1"/>
  <c r="E11" i="9"/>
  <c r="B12" i="9"/>
  <c r="D12" i="9"/>
  <c r="G12" i="9" s="1"/>
  <c r="E12" i="9"/>
  <c r="B13" i="9"/>
  <c r="D13" i="9"/>
  <c r="G13" i="9" s="1"/>
  <c r="E13" i="9"/>
  <c r="B14" i="9"/>
  <c r="D14" i="9"/>
  <c r="G14" i="9" s="1"/>
  <c r="E14" i="9"/>
  <c r="B15" i="9"/>
  <c r="D15" i="9"/>
  <c r="E15" i="9"/>
  <c r="G15" i="9"/>
  <c r="B16" i="9"/>
  <c r="D16" i="9"/>
  <c r="G16" i="9" s="1"/>
  <c r="E16" i="9"/>
  <c r="B17" i="9"/>
  <c r="D17" i="9"/>
  <c r="G17" i="9" s="1"/>
  <c r="E17" i="9"/>
  <c r="B18" i="9"/>
  <c r="D18" i="9"/>
  <c r="G18" i="9" s="1"/>
  <c r="E18" i="9"/>
  <c r="B19" i="9"/>
  <c r="D19" i="9"/>
  <c r="G19" i="9" s="1"/>
  <c r="E19" i="9"/>
  <c r="B20" i="9"/>
  <c r="D20" i="9"/>
  <c r="G20" i="9" s="1"/>
  <c r="E20" i="9"/>
  <c r="B21" i="9"/>
  <c r="D21" i="9"/>
  <c r="E21" i="9"/>
  <c r="B22" i="9"/>
  <c r="D22" i="9"/>
  <c r="G22" i="9" s="1"/>
  <c r="E22" i="9"/>
  <c r="J1" i="7"/>
  <c r="J2" i="7" s="1"/>
  <c r="I3" i="7"/>
  <c r="I4" i="7"/>
  <c r="I5" i="7"/>
  <c r="I6" i="7"/>
  <c r="I7" i="7"/>
  <c r="I8" i="7"/>
  <c r="F1" i="7"/>
  <c r="I9" i="7"/>
  <c r="I10" i="7"/>
  <c r="I11" i="7"/>
  <c r="I12" i="7"/>
  <c r="D4" i="7"/>
  <c r="D12" i="7"/>
  <c r="D11" i="7"/>
  <c r="D9" i="7"/>
  <c r="D10" i="7"/>
  <c r="D8" i="7"/>
  <c r="D7" i="7"/>
  <c r="D6" i="7"/>
  <c r="D5" i="7"/>
  <c r="E4" i="7"/>
  <c r="E10" i="7"/>
  <c r="E12" i="7"/>
  <c r="E8" i="7"/>
  <c r="E7" i="7"/>
  <c r="E9" i="7"/>
  <c r="E6" i="7"/>
  <c r="E11" i="7"/>
  <c r="E5" i="7"/>
  <c r="F8" i="7"/>
  <c r="F12" i="7"/>
  <c r="F10" i="7"/>
  <c r="F7" i="7"/>
  <c r="F11" i="7"/>
  <c r="F9" i="7"/>
  <c r="G9" i="7"/>
  <c r="G8" i="7"/>
  <c r="G7" i="7"/>
  <c r="G12" i="7"/>
  <c r="G11" i="7"/>
  <c r="G10" i="7"/>
  <c r="H4" i="7"/>
  <c r="H10" i="7"/>
  <c r="H7" i="7"/>
  <c r="H12" i="7"/>
  <c r="H9" i="7"/>
  <c r="H8" i="7"/>
  <c r="H11" i="7"/>
  <c r="H6" i="7"/>
  <c r="H5" i="7"/>
  <c r="H3" i="7"/>
  <c r="E3" i="7"/>
  <c r="D3" i="7"/>
  <c r="J31" i="11" l="1"/>
  <c r="K39" i="11"/>
  <c r="J10" i="11"/>
  <c r="K15" i="11"/>
  <c r="H6" i="11"/>
  <c r="K24" i="11"/>
  <c r="J15" i="11"/>
  <c r="J36" i="11"/>
  <c r="J14" i="11"/>
  <c r="K29" i="11"/>
  <c r="K32" i="11"/>
  <c r="J18" i="11"/>
  <c r="K6" i="11"/>
  <c r="H21" i="9"/>
  <c r="H19" i="9"/>
  <c r="H17" i="9"/>
  <c r="K22" i="11"/>
  <c r="H11" i="9"/>
  <c r="J12" i="11"/>
  <c r="J41" i="11"/>
  <c r="J34" i="11"/>
  <c r="K20" i="11"/>
  <c r="J32" i="11"/>
  <c r="K17" i="11"/>
  <c r="H20" i="9"/>
  <c r="K10" i="11"/>
  <c r="J13" i="11"/>
  <c r="J21" i="11"/>
  <c r="J35" i="11"/>
  <c r="K37" i="11"/>
  <c r="H16" i="9"/>
  <c r="H10" i="9"/>
  <c r="H4" i="9"/>
  <c r="K12" i="11"/>
  <c r="J19" i="11"/>
  <c r="K30" i="11"/>
  <c r="J28" i="11"/>
  <c r="K42" i="11"/>
  <c r="K38" i="11"/>
  <c r="K34" i="11"/>
  <c r="K40" i="11"/>
  <c r="J22" i="11"/>
  <c r="J16" i="11"/>
  <c r="H8" i="9"/>
  <c r="K27" i="11"/>
  <c r="K11" i="11"/>
  <c r="K13" i="11"/>
  <c r="J24" i="11"/>
  <c r="K36" i="11"/>
  <c r="J42" i="11"/>
  <c r="K28" i="11"/>
  <c r="K14" i="11"/>
  <c r="J29" i="11"/>
  <c r="J11" i="11"/>
  <c r="J30" i="11"/>
  <c r="K7" i="11"/>
  <c r="K35" i="11"/>
  <c r="H23" i="11"/>
  <c r="F23" i="11"/>
  <c r="H19" i="11"/>
  <c r="F19" i="11"/>
  <c r="J17" i="11"/>
  <c r="J27" i="11"/>
  <c r="J39" i="11"/>
  <c r="K19" i="11"/>
  <c r="H11" i="11"/>
  <c r="F11" i="11"/>
  <c r="H18" i="11"/>
  <c r="F18" i="11"/>
  <c r="H30" i="11"/>
  <c r="F30" i="11"/>
  <c r="H12" i="11"/>
  <c r="F12" i="11"/>
  <c r="H42" i="11"/>
  <c r="F42" i="11"/>
  <c r="H32" i="11"/>
  <c r="F32" i="11"/>
  <c r="K21" i="11"/>
  <c r="H20" i="11"/>
  <c r="F20" i="11"/>
  <c r="J20" i="11"/>
  <c r="J37" i="11"/>
  <c r="H27" i="11"/>
  <c r="F27" i="11"/>
  <c r="H33" i="11"/>
  <c r="F33" i="11"/>
  <c r="H31" i="11"/>
  <c r="F31" i="11"/>
  <c r="H7" i="11"/>
  <c r="F7" i="11"/>
  <c r="H38" i="11"/>
  <c r="F38" i="11"/>
  <c r="J33" i="11"/>
  <c r="J40" i="11"/>
  <c r="K23" i="11"/>
  <c r="K31" i="11"/>
  <c r="H34" i="11"/>
  <c r="F34" i="11"/>
  <c r="H14" i="11"/>
  <c r="F14" i="11"/>
  <c r="H29" i="11"/>
  <c r="F29" i="11"/>
  <c r="H28" i="11"/>
  <c r="F28" i="11"/>
  <c r="H16" i="11"/>
  <c r="F16" i="11"/>
  <c r="H25" i="11"/>
  <c r="F25" i="11"/>
  <c r="J23" i="11"/>
  <c r="K16" i="11"/>
  <c r="H9" i="11"/>
  <c r="F9" i="11"/>
  <c r="H41" i="11"/>
  <c r="F41" i="11"/>
  <c r="H39" i="11"/>
  <c r="F39" i="11"/>
  <c r="H37" i="11"/>
  <c r="F37" i="11"/>
  <c r="H35" i="11"/>
  <c r="F35" i="11"/>
  <c r="H26" i="11"/>
  <c r="F26" i="11"/>
  <c r="H40" i="11"/>
  <c r="F40" i="11"/>
  <c r="K9" i="11"/>
  <c r="K25" i="11"/>
  <c r="K33" i="11"/>
  <c r="K41" i="11"/>
  <c r="H10" i="11"/>
  <c r="F10" i="11"/>
  <c r="H22" i="11"/>
  <c r="F22" i="11"/>
  <c r="K4" i="11"/>
  <c r="F6" i="11"/>
  <c r="H36" i="11"/>
  <c r="F36" i="11"/>
  <c r="H24" i="11"/>
  <c r="F24" i="11"/>
  <c r="H21" i="11"/>
  <c r="F21" i="11"/>
  <c r="J26" i="11"/>
  <c r="J38" i="11"/>
  <c r="J25" i="11"/>
  <c r="K26" i="11"/>
  <c r="H17" i="11"/>
  <c r="F17" i="11"/>
  <c r="H15" i="11"/>
  <c r="F15" i="11"/>
  <c r="H13" i="11"/>
  <c r="F13" i="11"/>
  <c r="J7" i="11"/>
  <c r="K8" i="11"/>
  <c r="H18" i="9"/>
  <c r="H9" i="9"/>
  <c r="H3" i="9"/>
  <c r="H12" i="9"/>
  <c r="J12" i="7"/>
  <c r="J9" i="7"/>
  <c r="J6" i="7"/>
  <c r="J7" i="7"/>
  <c r="J11" i="7"/>
  <c r="J4" i="7"/>
  <c r="H5" i="9"/>
  <c r="H22" i="9"/>
  <c r="G21" i="9"/>
  <c r="H14" i="9"/>
  <c r="H6" i="9"/>
  <c r="H15" i="9"/>
  <c r="H7" i="9"/>
  <c r="H13" i="9"/>
  <c r="J10" i="7"/>
  <c r="J8" i="7"/>
  <c r="J3" i="7"/>
  <c r="J5" i="7"/>
  <c r="K11" i="7"/>
  <c r="K4" i="7"/>
  <c r="K8" i="7"/>
  <c r="K12" i="7"/>
  <c r="K3" i="7"/>
  <c r="K9" i="7"/>
  <c r="K5" i="7"/>
  <c r="K6" i="7"/>
  <c r="K7" i="7"/>
  <c r="K10" i="7"/>
  <c r="I16" i="9"/>
  <c r="I13" i="9"/>
  <c r="I19" i="9"/>
  <c r="I21" i="9"/>
  <c r="L4" i="11"/>
  <c r="L39" i="11"/>
  <c r="L23" i="11"/>
  <c r="L24" i="11"/>
  <c r="L28" i="11"/>
  <c r="L32" i="11"/>
  <c r="L41" i="11"/>
  <c r="I7" i="9"/>
  <c r="L11" i="11"/>
  <c r="I4" i="9"/>
  <c r="L6" i="11"/>
  <c r="L15" i="11"/>
  <c r="L30" i="11"/>
  <c r="L12" i="11"/>
  <c r="L19" i="11"/>
  <c r="L14" i="11"/>
  <c r="L37" i="11"/>
  <c r="I6" i="9"/>
  <c r="I8" i="9"/>
  <c r="L33" i="11"/>
  <c r="L16" i="11"/>
  <c r="L36" i="11"/>
  <c r="I11" i="9"/>
  <c r="I20" i="9"/>
  <c r="L38" i="11"/>
  <c r="L21" i="11"/>
  <c r="L13" i="11"/>
  <c r="I3" i="9"/>
  <c r="L35" i="11"/>
  <c r="I18" i="9"/>
  <c r="I12" i="9"/>
  <c r="I10" i="9"/>
  <c r="L31" i="11"/>
  <c r="L42" i="11"/>
  <c r="L40" i="11"/>
  <c r="I5" i="9"/>
  <c r="I17" i="9"/>
  <c r="M4" i="11"/>
  <c r="I9" i="9"/>
  <c r="I15" i="9"/>
  <c r="I22" i="9"/>
  <c r="L22" i="11"/>
  <c r="L8" i="11"/>
  <c r="L20" i="11"/>
  <c r="I14" i="9"/>
  <c r="L27" i="11"/>
  <c r="L34" i="11"/>
  <c r="I2" i="9"/>
  <c r="K2" i="7"/>
  <c r="L17" i="11"/>
  <c r="L29" i="11"/>
  <c r="L18" i="11"/>
  <c r="L9" i="11"/>
  <c r="L26" i="11"/>
  <c r="L25" i="11"/>
  <c r="L7" i="11"/>
  <c r="L10" i="11"/>
  <c r="L3" i="11" s="1"/>
  <c r="D7" i="6" l="1"/>
  <c r="C92" i="4" s="1"/>
  <c r="D8" i="6"/>
  <c r="B92" i="4" s="1"/>
  <c r="D23" i="6"/>
  <c r="C12" i="4"/>
  <c r="C13" i="4"/>
  <c r="D14" i="4"/>
  <c r="D15" i="4"/>
  <c r="D16" i="4"/>
  <c r="D17" i="4"/>
  <c r="D18" i="4"/>
  <c r="D19" i="4"/>
  <c r="D20" i="4"/>
  <c r="D21" i="4"/>
  <c r="D22" i="4"/>
  <c r="D23" i="4"/>
  <c r="D24" i="4"/>
  <c r="D25" i="4"/>
  <c r="D26" i="4"/>
  <c r="D27" i="4"/>
  <c r="D28" i="4"/>
  <c r="D29" i="4"/>
  <c r="D30" i="4"/>
  <c r="D31" i="4"/>
  <c r="D6" i="6"/>
  <c r="J13" i="9"/>
  <c r="M31" i="11"/>
  <c r="M11" i="11"/>
  <c r="J8" i="9"/>
  <c r="J20" i="9"/>
  <c r="M40" i="11"/>
  <c r="L10" i="7"/>
  <c r="L5" i="7"/>
  <c r="M35" i="11"/>
  <c r="M14" i="11"/>
  <c r="M33" i="11"/>
  <c r="J15" i="9"/>
  <c r="B1" i="6"/>
  <c r="M19" i="11"/>
  <c r="J19" i="9"/>
  <c r="M9" i="11"/>
  <c r="M26" i="11"/>
  <c r="M6" i="11"/>
  <c r="J16" i="9"/>
  <c r="J17" i="9"/>
  <c r="M16" i="11"/>
  <c r="M13" i="11"/>
  <c r="M37" i="11"/>
  <c r="M25" i="11"/>
  <c r="M12" i="11"/>
  <c r="M22" i="11"/>
  <c r="L6" i="7"/>
  <c r="M29" i="11"/>
  <c r="M38" i="11"/>
  <c r="M23" i="11"/>
  <c r="L7" i="7"/>
  <c r="L3" i="7"/>
  <c r="M7" i="11"/>
  <c r="J9" i="9"/>
  <c r="M27" i="11"/>
  <c r="M20" i="11"/>
  <c r="J11" i="9"/>
  <c r="M24" i="11"/>
  <c r="J14" i="9"/>
  <c r="M10" i="11"/>
  <c r="J10" i="9"/>
  <c r="J22" i="9"/>
  <c r="M42" i="11"/>
  <c r="L4" i="7"/>
  <c r="M30" i="11"/>
  <c r="M36" i="11"/>
  <c r="L11" i="7"/>
  <c r="M8" i="11"/>
  <c r="L8" i="7"/>
  <c r="M39" i="11"/>
  <c r="M28" i="11"/>
  <c r="M15" i="11"/>
  <c r="J5" i="9"/>
  <c r="M17" i="11"/>
  <c r="M34" i="11"/>
  <c r="M21" i="11"/>
  <c r="J6" i="9"/>
  <c r="J7" i="9"/>
  <c r="L12" i="7"/>
  <c r="J18" i="9"/>
  <c r="J12" i="9"/>
  <c r="M32" i="11"/>
  <c r="M41" i="11"/>
  <c r="J21" i="9"/>
  <c r="D32" i="4" a="1"/>
  <c r="J3" i="9"/>
  <c r="J4" i="9"/>
  <c r="D21" i="6"/>
  <c r="L9" i="7"/>
  <c r="M18" i="11"/>
  <c r="J2" i="9"/>
  <c r="L2" i="7"/>
  <c r="M3" i="11"/>
  <c r="C37" i="4" l="1"/>
  <c r="C45" i="4"/>
  <c r="C53" i="4"/>
  <c r="C61" i="4"/>
  <c r="C69" i="4"/>
  <c r="C32" i="4"/>
  <c r="C40" i="4"/>
  <c r="C48" i="4"/>
  <c r="C56" i="4"/>
  <c r="C64" i="4"/>
  <c r="C72" i="4"/>
  <c r="C33" i="4"/>
  <c r="C57" i="4"/>
  <c r="C73" i="4"/>
  <c r="C38" i="4"/>
  <c r="C46" i="4"/>
  <c r="C54" i="4"/>
  <c r="C62" i="4"/>
  <c r="C70" i="4"/>
  <c r="C34" i="4"/>
  <c r="C50" i="4"/>
  <c r="C66" i="4"/>
  <c r="D9" i="6"/>
  <c r="C39" i="4"/>
  <c r="C47" i="4"/>
  <c r="C55" i="4"/>
  <c r="C63" i="4"/>
  <c r="C71" i="4"/>
  <c r="D16" i="6"/>
  <c r="D20" i="6"/>
  <c r="C41" i="4"/>
  <c r="C49" i="4"/>
  <c r="C65" i="4"/>
  <c r="C35" i="4"/>
  <c r="C43" i="4"/>
  <c r="C51" i="4"/>
  <c r="C59" i="4"/>
  <c r="C67" i="4"/>
  <c r="C36" i="4"/>
  <c r="C44" i="4"/>
  <c r="C52" i="4"/>
  <c r="C60" i="4"/>
  <c r="C68" i="4"/>
  <c r="E20" i="6"/>
  <c r="C42" i="4"/>
  <c r="C58" i="4"/>
  <c r="E31" i="4"/>
  <c r="D36" i="4"/>
  <c r="D57" i="4"/>
  <c r="D65" i="4"/>
  <c r="D33" i="4"/>
  <c r="D37" i="4"/>
  <c r="D41" i="4"/>
  <c r="D45" i="4"/>
  <c r="D49" i="4"/>
  <c r="D53" i="4"/>
  <c r="D58" i="4"/>
  <c r="D62" i="4"/>
  <c r="D66" i="4"/>
  <c r="D70" i="4"/>
  <c r="D32" i="4"/>
  <c r="D44" i="4"/>
  <c r="D40" i="4"/>
  <c r="D52" i="4"/>
  <c r="D34" i="4"/>
  <c r="D38" i="4"/>
  <c r="D42" i="4"/>
  <c r="D46" i="4"/>
  <c r="D50" i="4"/>
  <c r="D54" i="4"/>
  <c r="D59" i="4"/>
  <c r="D63" i="4"/>
  <c r="D67" i="4"/>
  <c r="D71" i="4"/>
  <c r="D48" i="4"/>
  <c r="D61" i="4"/>
  <c r="D69" i="4"/>
  <c r="D43" i="4"/>
  <c r="D64" i="4"/>
  <c r="D47" i="4"/>
  <c r="D73" i="4"/>
  <c r="D51" i="4"/>
  <c r="D68" i="4"/>
  <c r="D56" i="4"/>
  <c r="D35" i="4"/>
  <c r="D60" i="4"/>
  <c r="D72" i="4"/>
  <c r="D39" i="4"/>
  <c r="D55" i="4"/>
  <c r="E21" i="6"/>
  <c r="B93" i="4"/>
  <c r="C93" i="4"/>
  <c r="B94" i="4"/>
  <c r="C94" i="4"/>
  <c r="B95" i="4"/>
  <c r="C95" i="4"/>
  <c r="B96" i="4"/>
  <c r="C96" i="4"/>
  <c r="B97" i="4"/>
  <c r="C97" i="4"/>
  <c r="B98" i="4"/>
  <c r="C98" i="4"/>
  <c r="E22" i="6"/>
  <c r="L31" i="4"/>
  <c r="D22" i="6"/>
  <c r="F31" i="4"/>
  <c r="K31" i="4"/>
  <c r="E13" i="4" l="1"/>
  <c r="E23" i="4"/>
  <c r="E35" i="4"/>
  <c r="E41" i="4"/>
  <c r="E7" i="4"/>
  <c r="E21" i="4"/>
  <c r="E89" i="4"/>
  <c r="E30" i="4"/>
  <c r="E10" i="4"/>
  <c r="E77" i="4"/>
  <c r="E12" i="4"/>
  <c r="E91" i="4"/>
  <c r="E90" i="4"/>
  <c r="E11" i="4"/>
  <c r="E8" i="4"/>
  <c r="E25" i="4"/>
  <c r="E36" i="4"/>
  <c r="E27" i="4"/>
  <c r="E19" i="4"/>
  <c r="E60" i="4"/>
  <c r="E43" i="4"/>
  <c r="E54" i="4"/>
  <c r="E44" i="4"/>
  <c r="E45" i="4"/>
  <c r="E20" i="4"/>
  <c r="E79" i="4"/>
  <c r="E87" i="4"/>
  <c r="E56" i="4"/>
  <c r="E46" i="4"/>
  <c r="E37" i="4"/>
  <c r="E28" i="4"/>
  <c r="E18" i="4"/>
  <c r="E3" i="4"/>
  <c r="E6" i="4"/>
  <c r="E24" i="4"/>
  <c r="E81" i="4"/>
  <c r="E92" i="4"/>
  <c r="E48" i="4"/>
  <c r="E33" i="4"/>
  <c r="E76" i="4"/>
  <c r="E78" i="4"/>
  <c r="E5" i="4"/>
  <c r="E83" i="4"/>
  <c r="E85" i="4"/>
  <c r="E65" i="4"/>
  <c r="E61" i="4"/>
  <c r="E70" i="4"/>
  <c r="E68" i="4"/>
  <c r="E42" i="4"/>
  <c r="E26" i="4"/>
  <c r="E51" i="4"/>
  <c r="E71" i="4"/>
  <c r="E38" i="4"/>
  <c r="E62" i="4"/>
  <c r="E84" i="4"/>
  <c r="E74" i="4"/>
  <c r="E88" i="4"/>
  <c r="E15" i="4"/>
  <c r="E16" i="4"/>
  <c r="E55" i="4"/>
  <c r="E2" i="4"/>
  <c r="E82" i="4"/>
  <c r="E4" i="4"/>
  <c r="E22" i="4"/>
  <c r="E17" i="4"/>
  <c r="E75" i="4"/>
  <c r="E72" i="4"/>
  <c r="E64" i="4"/>
  <c r="E40" i="4"/>
  <c r="E49" i="4"/>
  <c r="E9" i="4"/>
  <c r="E14" i="4"/>
  <c r="E29" i="4"/>
  <c r="E80" i="4"/>
  <c r="E86" i="4"/>
  <c r="E47" i="4"/>
  <c r="E69" i="4"/>
  <c r="E50" i="4"/>
  <c r="E32" i="4"/>
  <c r="E66" i="4"/>
  <c r="E67" i="4"/>
  <c r="E34" i="4"/>
  <c r="E58" i="4"/>
  <c r="E57" i="4"/>
  <c r="E39" i="4"/>
  <c r="E63" i="4"/>
  <c r="E52" i="4"/>
  <c r="E53" i="4"/>
  <c r="E73" i="4"/>
  <c r="E59" i="4"/>
  <c r="E94" i="4"/>
  <c r="E96" i="4"/>
  <c r="E97" i="4"/>
  <c r="E93" i="4"/>
  <c r="E95" i="4"/>
  <c r="E98" i="4"/>
  <c r="B99" i="4"/>
  <c r="C99" i="4"/>
  <c r="B100" i="4"/>
  <c r="C100" i="4"/>
  <c r="B101" i="4"/>
  <c r="C101" i="4"/>
  <c r="B102" i="4"/>
  <c r="C102" i="4"/>
  <c r="B103" i="4"/>
  <c r="C103" i="4"/>
  <c r="F3" i="4"/>
  <c r="F6" i="4"/>
  <c r="F4" i="4"/>
  <c r="F5" i="4"/>
  <c r="F2" i="4"/>
  <c r="K65" i="4"/>
  <c r="L30" i="4"/>
  <c r="L34" i="4"/>
  <c r="K5" i="4"/>
  <c r="K22" i="4"/>
  <c r="K79" i="4"/>
  <c r="L86" i="4"/>
  <c r="K64" i="4"/>
  <c r="L98" i="4"/>
  <c r="F79" i="4"/>
  <c r="K50" i="4"/>
  <c r="G91" i="4"/>
  <c r="F97" i="4"/>
  <c r="L16" i="4"/>
  <c r="L11" i="4"/>
  <c r="F90" i="4"/>
  <c r="G37" i="4"/>
  <c r="L55" i="4"/>
  <c r="K7" i="4"/>
  <c r="G83" i="4"/>
  <c r="G52" i="4"/>
  <c r="L14" i="4"/>
  <c r="L6" i="4"/>
  <c r="G66" i="4"/>
  <c r="L67" i="4"/>
  <c r="G43" i="4"/>
  <c r="L68" i="4"/>
  <c r="F77" i="4"/>
  <c r="F9" i="4"/>
  <c r="K71" i="4"/>
  <c r="F26" i="4"/>
  <c r="L73" i="4"/>
  <c r="G81" i="4"/>
  <c r="K98" i="4"/>
  <c r="L75" i="4"/>
  <c r="K39" i="4"/>
  <c r="G67" i="4"/>
  <c r="F11" i="4"/>
  <c r="K63" i="4"/>
  <c r="F51" i="4"/>
  <c r="K26" i="4"/>
  <c r="F8" i="4"/>
  <c r="K60" i="4"/>
  <c r="F43" i="4"/>
  <c r="G60" i="4"/>
  <c r="F91" i="4"/>
  <c r="K25" i="4"/>
  <c r="K11" i="4"/>
  <c r="K56" i="4"/>
  <c r="F44" i="4"/>
  <c r="F7" i="4"/>
  <c r="L78" i="4"/>
  <c r="L4" i="4"/>
  <c r="F84" i="4"/>
  <c r="K2" i="4"/>
  <c r="L93" i="4"/>
  <c r="K42" i="4"/>
  <c r="K54" i="4"/>
  <c r="L77" i="4"/>
  <c r="L94" i="4"/>
  <c r="F12" i="4"/>
  <c r="L17" i="4"/>
  <c r="F86" i="4"/>
  <c r="K88" i="4"/>
  <c r="L44" i="4"/>
  <c r="G79" i="4"/>
  <c r="K10" i="4"/>
  <c r="K47" i="4"/>
  <c r="G51" i="4"/>
  <c r="F33" i="4"/>
  <c r="F57" i="4"/>
  <c r="L52" i="4"/>
  <c r="G86" i="4"/>
  <c r="K95" i="4"/>
  <c r="F56" i="4"/>
  <c r="L87" i="4"/>
  <c r="K78" i="4"/>
  <c r="L48" i="4"/>
  <c r="L20" i="4"/>
  <c r="G88" i="4"/>
  <c r="K34" i="4"/>
  <c r="K17" i="4"/>
  <c r="G59" i="4"/>
  <c r="G55" i="4"/>
  <c r="K74" i="4"/>
  <c r="G65" i="4"/>
  <c r="F53" i="4"/>
  <c r="K35" i="4"/>
  <c r="F64" i="4"/>
  <c r="G53" i="4"/>
  <c r="K96" i="4"/>
  <c r="L74" i="4"/>
  <c r="L32" i="4"/>
  <c r="G61" i="4"/>
  <c r="L27" i="4"/>
  <c r="L22" i="4"/>
  <c r="F52" i="4"/>
  <c r="F25" i="4"/>
  <c r="G40" i="4"/>
  <c r="F83" i="4"/>
  <c r="L36" i="4"/>
  <c r="F15" i="4"/>
  <c r="L62" i="4"/>
  <c r="G35" i="4"/>
  <c r="F95" i="4"/>
  <c r="K19" i="4"/>
  <c r="F32" i="4"/>
  <c r="L58" i="4"/>
  <c r="K97" i="4"/>
  <c r="G56" i="4"/>
  <c r="F66" i="4"/>
  <c r="K72" i="4"/>
  <c r="G77" i="4"/>
  <c r="K70" i="4"/>
  <c r="F89" i="4"/>
  <c r="F10" i="4"/>
  <c r="K38" i="4"/>
  <c r="K48" i="4"/>
  <c r="L42" i="4"/>
  <c r="L89" i="4"/>
  <c r="K81" i="4"/>
  <c r="L76" i="4"/>
  <c r="L51" i="4"/>
  <c r="L43" i="4"/>
  <c r="L37" i="4"/>
  <c r="G38" i="4"/>
  <c r="L3" i="4"/>
  <c r="K21" i="4"/>
  <c r="L95" i="4"/>
  <c r="L81" i="4"/>
  <c r="K57" i="4"/>
  <c r="K87" i="4"/>
  <c r="G80" i="4"/>
  <c r="L19" i="4"/>
  <c r="G63" i="4"/>
  <c r="K69" i="4"/>
  <c r="G76" i="4"/>
  <c r="K32" i="4"/>
  <c r="F85" i="4"/>
  <c r="F42" i="4"/>
  <c r="L60" i="4"/>
  <c r="L97" i="4"/>
  <c r="G41" i="4"/>
  <c r="F74" i="4"/>
  <c r="L96" i="4"/>
  <c r="K27" i="4"/>
  <c r="L90" i="4"/>
  <c r="K16" i="4"/>
  <c r="K43" i="4"/>
  <c r="K59" i="4"/>
  <c r="L38" i="4"/>
  <c r="F27" i="4"/>
  <c r="G46" i="4"/>
  <c r="F28" i="4"/>
  <c r="F17" i="4"/>
  <c r="L21" i="4"/>
  <c r="K40" i="4"/>
  <c r="L54" i="4"/>
  <c r="F29" i="4"/>
  <c r="F18" i="4"/>
  <c r="K53" i="4"/>
  <c r="L72" i="4"/>
  <c r="L33" i="4"/>
  <c r="L45" i="4"/>
  <c r="F19" i="4"/>
  <c r="F50" i="4"/>
  <c r="K30" i="4"/>
  <c r="L64" i="4"/>
  <c r="G84" i="4"/>
  <c r="F30" i="4"/>
  <c r="K52" i="4"/>
  <c r="F69" i="4"/>
  <c r="K33" i="4"/>
  <c r="F59" i="4"/>
  <c r="K49" i="4"/>
  <c r="L12" i="4"/>
  <c r="K12" i="4"/>
  <c r="L29" i="4"/>
  <c r="G73" i="4"/>
  <c r="K44" i="4"/>
  <c r="G34" i="4"/>
  <c r="F87" i="4"/>
  <c r="G98" i="4"/>
  <c r="K29" i="4"/>
  <c r="K94" i="4"/>
  <c r="L79" i="4"/>
  <c r="L92" i="4"/>
  <c r="K4" i="4"/>
  <c r="K55" i="4"/>
  <c r="L46" i="4"/>
  <c r="G45" i="4"/>
  <c r="F58" i="4"/>
  <c r="G69" i="4"/>
  <c r="K62" i="4"/>
  <c r="F82" i="4"/>
  <c r="G48" i="4"/>
  <c r="K8" i="4"/>
  <c r="F35" i="4"/>
  <c r="G95" i="4"/>
  <c r="K84" i="4"/>
  <c r="F94" i="4"/>
  <c r="G92" i="4"/>
  <c r="K9" i="4"/>
  <c r="L57" i="4"/>
  <c r="K28" i="4"/>
  <c r="L13" i="4"/>
  <c r="K6" i="4"/>
  <c r="F75" i="4"/>
  <c r="K15" i="4"/>
  <c r="G44" i="4"/>
  <c r="G94" i="4"/>
  <c r="L35" i="4"/>
  <c r="K73" i="4"/>
  <c r="F48" i="4"/>
  <c r="F67" i="4"/>
  <c r="F22" i="4"/>
  <c r="L41" i="4"/>
  <c r="K46" i="4"/>
  <c r="K77" i="4"/>
  <c r="L49" i="4"/>
  <c r="G74" i="4"/>
  <c r="F71" i="4"/>
  <c r="K23" i="4"/>
  <c r="F60" i="4"/>
  <c r="G47" i="4"/>
  <c r="K51" i="4"/>
  <c r="F81" i="4"/>
  <c r="K3" i="4"/>
  <c r="F72" i="4"/>
  <c r="F46" i="4"/>
  <c r="K68" i="4"/>
  <c r="L2" i="4"/>
  <c r="K66" i="4"/>
  <c r="G87" i="4"/>
  <c r="L18" i="4"/>
  <c r="F96" i="4"/>
  <c r="F39" i="4"/>
  <c r="L24" i="4"/>
  <c r="F23" i="4"/>
  <c r="G90" i="4"/>
  <c r="K80" i="4"/>
  <c r="L5" i="4"/>
  <c r="G49" i="4"/>
  <c r="K67" i="4"/>
  <c r="G78" i="4"/>
  <c r="L85" i="4"/>
  <c r="F62" i="4"/>
  <c r="L82" i="4"/>
  <c r="K85" i="4"/>
  <c r="K37" i="4"/>
  <c r="L39" i="4"/>
  <c r="F93" i="4"/>
  <c r="G68" i="4"/>
  <c r="G85" i="4"/>
  <c r="K89" i="4"/>
  <c r="L91" i="4"/>
  <c r="L10" i="4"/>
  <c r="G39" i="4"/>
  <c r="L50" i="4"/>
  <c r="K76" i="4"/>
  <c r="F47" i="4"/>
  <c r="F78" i="4"/>
  <c r="F92" i="4"/>
  <c r="L70" i="4"/>
  <c r="K93" i="4"/>
  <c r="F38" i="4"/>
  <c r="K36" i="4"/>
  <c r="F73" i="4"/>
  <c r="K91" i="4"/>
  <c r="F88" i="4"/>
  <c r="F70" i="4"/>
  <c r="F68" i="4"/>
  <c r="F49" i="4"/>
  <c r="F36" i="4"/>
  <c r="F98" i="4"/>
  <c r="L8" i="4"/>
  <c r="K24" i="4"/>
  <c r="G50" i="4"/>
  <c r="G97" i="4"/>
  <c r="F61" i="4"/>
  <c r="F80" i="4"/>
  <c r="G57" i="4"/>
  <c r="G71" i="4"/>
  <c r="L28" i="4"/>
  <c r="G72" i="4"/>
  <c r="L40" i="4"/>
  <c r="L63" i="4"/>
  <c r="L9" i="4"/>
  <c r="F21" i="4"/>
  <c r="L15" i="4"/>
  <c r="F24" i="4"/>
  <c r="F16" i="4"/>
  <c r="K86" i="4"/>
  <c r="G89" i="4"/>
  <c r="F63" i="4"/>
  <c r="F40" i="4"/>
  <c r="L66" i="4"/>
  <c r="K20" i="4"/>
  <c r="G36" i="4"/>
  <c r="G75" i="4"/>
  <c r="K41" i="4"/>
  <c r="L7" i="4"/>
  <c r="K83" i="4"/>
  <c r="K82" i="4"/>
  <c r="F55" i="4"/>
  <c r="G64" i="4"/>
  <c r="L71" i="4"/>
  <c r="F20" i="4"/>
  <c r="L61" i="4"/>
  <c r="F41" i="4"/>
  <c r="F14" i="4"/>
  <c r="K14" i="4"/>
  <c r="L25" i="4"/>
  <c r="L53" i="4"/>
  <c r="L23" i="4"/>
  <c r="L65" i="4"/>
  <c r="G33" i="4"/>
  <c r="F37" i="4"/>
  <c r="L88" i="4"/>
  <c r="G96" i="4"/>
  <c r="K13" i="4"/>
  <c r="L59" i="4"/>
  <c r="K18" i="4"/>
  <c r="L47" i="4"/>
  <c r="K92" i="4"/>
  <c r="L83" i="4"/>
  <c r="L84" i="4"/>
  <c r="K61" i="4"/>
  <c r="G93" i="4"/>
  <c r="K45" i="4"/>
  <c r="L26" i="4"/>
  <c r="L69" i="4"/>
  <c r="G54" i="4"/>
  <c r="F54" i="4"/>
  <c r="F13" i="4"/>
  <c r="F45" i="4"/>
  <c r="K90" i="4"/>
  <c r="G32" i="4"/>
  <c r="F65" i="4"/>
  <c r="K75" i="4"/>
  <c r="G70" i="4"/>
  <c r="G62" i="4"/>
  <c r="F76" i="4"/>
  <c r="K58" i="4"/>
  <c r="L56" i="4"/>
  <c r="G82" i="4"/>
  <c r="G58" i="4"/>
  <c r="F34" i="4"/>
  <c r="G42" i="4"/>
  <c r="L80" i="4"/>
  <c r="E100" i="4" l="1"/>
  <c r="E99" i="4"/>
  <c r="E101" i="4"/>
  <c r="E102" i="4"/>
  <c r="E103" i="4"/>
  <c r="B104" i="4"/>
  <c r="C104" i="4"/>
  <c r="B105" i="4"/>
  <c r="C105" i="4"/>
  <c r="F103" i="4"/>
  <c r="G103" i="4"/>
  <c r="L101" i="4"/>
  <c r="L99" i="4"/>
  <c r="F99" i="4"/>
  <c r="L100" i="4"/>
  <c r="K102" i="4"/>
  <c r="F100" i="4"/>
  <c r="L102" i="4"/>
  <c r="L103" i="4"/>
  <c r="G100" i="4"/>
  <c r="K100" i="4"/>
  <c r="K99" i="4"/>
  <c r="K103" i="4"/>
  <c r="G102" i="4"/>
  <c r="G99" i="4"/>
  <c r="F102" i="4"/>
  <c r="K101" i="4"/>
  <c r="G101" i="4"/>
  <c r="F101" i="4"/>
  <c r="E104" i="4" l="1"/>
  <c r="E105" i="4"/>
  <c r="B106" i="4"/>
  <c r="C106" i="4"/>
  <c r="B107" i="4"/>
  <c r="C107" i="4"/>
  <c r="B108" i="4"/>
  <c r="C108" i="4"/>
  <c r="L104" i="4"/>
  <c r="K104" i="4"/>
  <c r="G104" i="4"/>
  <c r="F104" i="4"/>
  <c r="L105" i="4"/>
  <c r="F105" i="4"/>
  <c r="G105" i="4"/>
  <c r="K105" i="4"/>
  <c r="E106" i="4" l="1"/>
  <c r="E107" i="4"/>
  <c r="E108" i="4"/>
  <c r="B109" i="4"/>
  <c r="C109" i="4"/>
  <c r="G108" i="4"/>
  <c r="K106" i="4"/>
  <c r="F107" i="4"/>
  <c r="F108" i="4"/>
  <c r="G107" i="4"/>
  <c r="G106" i="4"/>
  <c r="K108" i="4"/>
  <c r="L107" i="4"/>
  <c r="K107" i="4"/>
  <c r="F106" i="4"/>
  <c r="L108" i="4"/>
  <c r="L106" i="4"/>
  <c r="E109" i="4" l="1"/>
  <c r="B110" i="4"/>
  <c r="C110" i="4"/>
  <c r="G109" i="4"/>
  <c r="K109" i="4"/>
  <c r="L109" i="4"/>
  <c r="F109" i="4"/>
  <c r="E110" i="4" l="1"/>
  <c r="B111" i="4"/>
  <c r="C111" i="4"/>
  <c r="G110" i="4"/>
  <c r="K110" i="4"/>
  <c r="F110" i="4"/>
  <c r="L110" i="4"/>
  <c r="E111" i="4" l="1"/>
  <c r="B112" i="4"/>
  <c r="C112" i="4"/>
  <c r="G111" i="4"/>
  <c r="K111" i="4"/>
  <c r="F111" i="4"/>
  <c r="L111" i="4"/>
  <c r="E112" i="4" l="1"/>
  <c r="B113" i="4"/>
  <c r="C113" i="4"/>
  <c r="G112" i="4"/>
  <c r="L112" i="4"/>
  <c r="K112" i="4"/>
  <c r="F112" i="4"/>
  <c r="E113" i="4" l="1"/>
  <c r="B114" i="4"/>
  <c r="C114" i="4"/>
  <c r="B115" i="4"/>
  <c r="C115" i="4"/>
  <c r="F113" i="4"/>
  <c r="G113" i="4"/>
  <c r="L113" i="4"/>
  <c r="K113" i="4"/>
  <c r="E114" i="4" l="1"/>
  <c r="E115" i="4"/>
  <c r="B116" i="4"/>
  <c r="C116" i="4"/>
  <c r="F114" i="4"/>
  <c r="L114" i="4"/>
  <c r="G114" i="4"/>
  <c r="L115" i="4"/>
  <c r="G115" i="4"/>
  <c r="K114" i="4"/>
  <c r="K115" i="4"/>
  <c r="F115" i="4"/>
  <c r="E116" i="4" l="1"/>
  <c r="B117" i="4"/>
  <c r="C117" i="4"/>
  <c r="F116" i="4"/>
  <c r="L116" i="4"/>
  <c r="K116" i="4"/>
  <c r="G116" i="4"/>
  <c r="E117" i="4" l="1"/>
  <c r="B118" i="4"/>
  <c r="C118" i="4"/>
  <c r="B119" i="4"/>
  <c r="C119" i="4"/>
  <c r="L117" i="4"/>
  <c r="G117" i="4"/>
  <c r="F117" i="4"/>
  <c r="K117" i="4"/>
  <c r="E118" i="4" l="1"/>
  <c r="E119" i="4"/>
  <c r="B120" i="4"/>
  <c r="C120" i="4"/>
  <c r="F119" i="4"/>
  <c r="F118" i="4"/>
  <c r="G119" i="4"/>
  <c r="L118" i="4"/>
  <c r="K118" i="4"/>
  <c r="K119" i="4"/>
  <c r="G118" i="4"/>
  <c r="L119" i="4"/>
  <c r="E120" i="4" l="1"/>
  <c r="B121" i="4"/>
  <c r="C121" i="4"/>
  <c r="G120" i="4"/>
  <c r="L120" i="4"/>
  <c r="K120" i="4"/>
  <c r="F120" i="4"/>
  <c r="E121" i="4" l="1"/>
  <c r="B122" i="4"/>
  <c r="C122" i="4"/>
  <c r="B123" i="4"/>
  <c r="C123" i="4"/>
  <c r="L121" i="4"/>
  <c r="K121" i="4"/>
  <c r="G121" i="4"/>
  <c r="F121" i="4"/>
  <c r="E122" i="4" l="1"/>
  <c r="E123" i="4"/>
  <c r="B124" i="4"/>
  <c r="C124" i="4"/>
  <c r="F122" i="4"/>
  <c r="F123" i="4"/>
  <c r="K122" i="4"/>
  <c r="K123" i="4"/>
  <c r="G123" i="4"/>
  <c r="L122" i="4"/>
  <c r="G122" i="4"/>
  <c r="L123" i="4"/>
  <c r="E124" i="4" l="1"/>
  <c r="B125" i="4"/>
  <c r="C125" i="4"/>
  <c r="G124" i="4"/>
  <c r="K124" i="4"/>
  <c r="F124" i="4"/>
  <c r="L124" i="4"/>
  <c r="E125" i="4" l="1"/>
  <c r="B126" i="4"/>
  <c r="C126" i="4"/>
  <c r="B127" i="4"/>
  <c r="C127" i="4"/>
  <c r="F125" i="4"/>
  <c r="L125" i="4"/>
  <c r="K125" i="4"/>
  <c r="G125" i="4"/>
  <c r="E126" i="4" l="1"/>
  <c r="E127" i="4"/>
  <c r="B128" i="4"/>
  <c r="C128" i="4"/>
  <c r="K127" i="4"/>
  <c r="G126" i="4"/>
  <c r="L127" i="4"/>
  <c r="G127" i="4"/>
  <c r="F127" i="4"/>
  <c r="L126" i="4"/>
  <c r="K126" i="4"/>
  <c r="F126" i="4"/>
  <c r="E128" i="4" l="1"/>
  <c r="B129" i="4"/>
  <c r="C129" i="4"/>
  <c r="L128" i="4"/>
  <c r="G128" i="4"/>
  <c r="F128" i="4"/>
  <c r="K128" i="4"/>
  <c r="E129" i="4" l="1"/>
  <c r="B130" i="4"/>
  <c r="C130" i="4"/>
  <c r="L129" i="4"/>
  <c r="K129" i="4"/>
  <c r="G129" i="4"/>
  <c r="F129" i="4"/>
  <c r="N92" i="4" l="1"/>
  <c r="E130" i="4"/>
  <c r="B131" i="4"/>
  <c r="C131" i="4"/>
  <c r="K130" i="4"/>
  <c r="L130" i="4"/>
  <c r="F130" i="4"/>
  <c r="G130" i="4"/>
  <c r="E131" i="4" l="1"/>
  <c r="N93" i="4"/>
  <c r="B132" i="4"/>
  <c r="C132" i="4"/>
  <c r="L131" i="4"/>
  <c r="F131" i="4"/>
  <c r="G131" i="4"/>
  <c r="K131" i="4"/>
  <c r="N94" i="4" l="1"/>
  <c r="E132" i="4"/>
  <c r="B133" i="4"/>
  <c r="C133" i="4"/>
  <c r="G132" i="4"/>
  <c r="F132" i="4"/>
  <c r="K132" i="4"/>
  <c r="L132" i="4"/>
  <c r="N95" i="4" l="1"/>
  <c r="E133" i="4"/>
  <c r="B134" i="4"/>
  <c r="C134" i="4"/>
  <c r="K133" i="4"/>
  <c r="G133" i="4"/>
  <c r="F133" i="4"/>
  <c r="L133" i="4"/>
  <c r="N96" i="4" l="1"/>
  <c r="E134" i="4"/>
  <c r="B135" i="4"/>
  <c r="C135" i="4"/>
  <c r="K134" i="4"/>
  <c r="L134" i="4"/>
  <c r="F134" i="4"/>
  <c r="G134" i="4"/>
  <c r="E135" i="4" l="1"/>
  <c r="N97" i="4"/>
  <c r="B136" i="4"/>
  <c r="C136" i="4"/>
  <c r="G135" i="4"/>
  <c r="K135" i="4"/>
  <c r="L135" i="4"/>
  <c r="F135" i="4"/>
  <c r="E136" i="4" l="1"/>
  <c r="N98" i="4"/>
  <c r="B137" i="4"/>
  <c r="C137" i="4"/>
  <c r="F136" i="4"/>
  <c r="L136" i="4"/>
  <c r="G136" i="4"/>
  <c r="K136" i="4"/>
  <c r="N99" i="4" l="1"/>
  <c r="E137" i="4"/>
  <c r="B138" i="4"/>
  <c r="C138" i="4"/>
  <c r="G137" i="4"/>
  <c r="F137" i="4"/>
  <c r="K137" i="4"/>
  <c r="L137" i="4"/>
  <c r="N100" i="4" l="1"/>
  <c r="E138" i="4"/>
  <c r="B139" i="4"/>
  <c r="C139" i="4"/>
  <c r="G138" i="4"/>
  <c r="F138" i="4"/>
  <c r="L138" i="4"/>
  <c r="K138" i="4"/>
  <c r="E139" i="4" l="1"/>
  <c r="N101" i="4"/>
  <c r="B140" i="4"/>
  <c r="C140" i="4"/>
  <c r="G139" i="4"/>
  <c r="L139" i="4"/>
  <c r="F139" i="4"/>
  <c r="K139" i="4"/>
  <c r="N102" i="4" l="1"/>
  <c r="E140" i="4"/>
  <c r="B141" i="4"/>
  <c r="C141" i="4"/>
  <c r="K140" i="4"/>
  <c r="L140" i="4"/>
  <c r="G140" i="4"/>
  <c r="F140" i="4"/>
  <c r="N103" i="4" l="1"/>
  <c r="E141" i="4"/>
  <c r="B142" i="4"/>
  <c r="C142" i="4"/>
  <c r="L141" i="4"/>
  <c r="F141" i="4"/>
  <c r="K141" i="4"/>
  <c r="G141" i="4"/>
  <c r="E142" i="4" l="1"/>
  <c r="N104" i="4"/>
  <c r="B143" i="4"/>
  <c r="C143" i="4"/>
  <c r="F142" i="4"/>
  <c r="K142" i="4"/>
  <c r="G142" i="4"/>
  <c r="L142" i="4"/>
  <c r="N105" i="4" l="1"/>
  <c r="E143" i="4"/>
  <c r="B144" i="4"/>
  <c r="C144" i="4"/>
  <c r="F143" i="4"/>
  <c r="K143" i="4"/>
  <c r="L143" i="4"/>
  <c r="G143" i="4"/>
  <c r="E144" i="4" l="1"/>
  <c r="N106" i="4"/>
  <c r="B145" i="4"/>
  <c r="C145" i="4"/>
  <c r="G144" i="4"/>
  <c r="K144" i="4"/>
  <c r="L144" i="4"/>
  <c r="F144" i="4"/>
  <c r="N107" i="4" l="1"/>
  <c r="E145" i="4"/>
  <c r="B146" i="4"/>
  <c r="C146" i="4"/>
  <c r="G145" i="4"/>
  <c r="L145" i="4"/>
  <c r="K145" i="4"/>
  <c r="F145" i="4"/>
  <c r="E146" i="4" l="1"/>
  <c r="N108" i="4"/>
  <c r="B147" i="4"/>
  <c r="C147" i="4"/>
  <c r="F146" i="4"/>
  <c r="L146" i="4"/>
  <c r="G146" i="4"/>
  <c r="K146" i="4"/>
  <c r="E147" i="4" l="1"/>
  <c r="N109" i="4"/>
  <c r="B148" i="4"/>
  <c r="C148" i="4"/>
  <c r="K147" i="4"/>
  <c r="L147" i="4"/>
  <c r="G147" i="4"/>
  <c r="F147" i="4"/>
  <c r="N110" i="4" l="1"/>
  <c r="E148" i="4"/>
  <c r="B149" i="4"/>
  <c r="C149" i="4"/>
  <c r="F148" i="4"/>
  <c r="G148" i="4"/>
  <c r="K148" i="4"/>
  <c r="L148" i="4"/>
  <c r="N111" i="4" l="1"/>
  <c r="E149" i="4"/>
  <c r="B150" i="4"/>
  <c r="C150" i="4"/>
  <c r="F149" i="4"/>
  <c r="L149" i="4"/>
  <c r="G149" i="4"/>
  <c r="K149" i="4"/>
  <c r="E150" i="4" l="1"/>
  <c r="N112" i="4"/>
  <c r="B151" i="4"/>
  <c r="C151" i="4"/>
  <c r="G150" i="4"/>
  <c r="L150" i="4"/>
  <c r="F150" i="4"/>
  <c r="K150" i="4"/>
  <c r="E151" i="4" l="1"/>
  <c r="N113" i="4"/>
  <c r="B152" i="4"/>
  <c r="C152" i="4"/>
  <c r="G151" i="4"/>
  <c r="K151" i="4"/>
  <c r="F151" i="4"/>
  <c r="L151" i="4"/>
  <c r="E152" i="4" l="1"/>
  <c r="N114" i="4"/>
  <c r="B153" i="4"/>
  <c r="C153" i="4"/>
  <c r="F152" i="4"/>
  <c r="G152" i="4"/>
  <c r="L152" i="4"/>
  <c r="K152" i="4"/>
  <c r="E153" i="4" l="1"/>
  <c r="N115" i="4"/>
  <c r="B154" i="4"/>
  <c r="C154" i="4"/>
  <c r="F153" i="4"/>
  <c r="L153" i="4"/>
  <c r="K153" i="4"/>
  <c r="G153" i="4"/>
  <c r="N116" i="4" l="1"/>
  <c r="E154" i="4"/>
  <c r="B155" i="4"/>
  <c r="C155" i="4"/>
  <c r="K154" i="4"/>
  <c r="F154" i="4"/>
  <c r="G154" i="4"/>
  <c r="L154" i="4"/>
  <c r="E155" i="4" l="1"/>
  <c r="N117" i="4"/>
  <c r="B156" i="4"/>
  <c r="C156" i="4"/>
  <c r="G155" i="4"/>
  <c r="K155" i="4"/>
  <c r="L155" i="4"/>
  <c r="F155" i="4"/>
  <c r="E156" i="4" l="1"/>
  <c r="N118" i="4"/>
  <c r="B157" i="4"/>
  <c r="C157" i="4"/>
  <c r="G156" i="4"/>
  <c r="K156" i="4"/>
  <c r="F156" i="4"/>
  <c r="L156" i="4"/>
  <c r="N119" i="4" l="1"/>
  <c r="E157" i="4"/>
  <c r="B158" i="4"/>
  <c r="C158" i="4"/>
  <c r="F157" i="4"/>
  <c r="G157" i="4"/>
  <c r="L157" i="4"/>
  <c r="K157" i="4"/>
  <c r="N120" i="4" l="1"/>
  <c r="E158" i="4"/>
  <c r="B159" i="4"/>
  <c r="C159" i="4"/>
  <c r="G158" i="4"/>
  <c r="F158" i="4"/>
  <c r="L158" i="4"/>
  <c r="K158" i="4"/>
  <c r="E159" i="4" l="1"/>
  <c r="N121" i="4"/>
  <c r="B160" i="4"/>
  <c r="C160" i="4"/>
  <c r="F159" i="4"/>
  <c r="G159" i="4"/>
  <c r="L159" i="4"/>
  <c r="K159" i="4"/>
  <c r="N122" i="4" l="1"/>
  <c r="E160" i="4"/>
  <c r="B161" i="4"/>
  <c r="C161" i="4"/>
  <c r="L160" i="4"/>
  <c r="G160" i="4"/>
  <c r="F160" i="4"/>
  <c r="K160" i="4"/>
  <c r="E161" i="4" l="1"/>
  <c r="N123" i="4"/>
  <c r="B162" i="4"/>
  <c r="C162" i="4"/>
  <c r="G161" i="4"/>
  <c r="F161" i="4"/>
  <c r="L161" i="4"/>
  <c r="K161" i="4"/>
  <c r="E162" i="4" l="1"/>
  <c r="N124" i="4"/>
  <c r="B163" i="4"/>
  <c r="C163" i="4"/>
  <c r="G162" i="4"/>
  <c r="K162" i="4"/>
  <c r="F162" i="4"/>
  <c r="L162" i="4"/>
  <c r="N125" i="4" l="1"/>
  <c r="E163" i="4"/>
  <c r="B164" i="4"/>
  <c r="C164" i="4"/>
  <c r="G163" i="4"/>
  <c r="L163" i="4"/>
  <c r="F163" i="4"/>
  <c r="K163" i="4"/>
  <c r="E164" i="4" l="1"/>
  <c r="N126" i="4"/>
  <c r="B165" i="4"/>
  <c r="C165" i="4"/>
  <c r="K164" i="4"/>
  <c r="F164" i="4"/>
  <c r="G164" i="4"/>
  <c r="L164" i="4"/>
  <c r="E165" i="4" l="1"/>
  <c r="N127" i="4"/>
  <c r="D2" i="5" a="1"/>
  <c r="L165" i="4"/>
  <c r="F165" i="4"/>
  <c r="K165" i="4"/>
  <c r="G165" i="4"/>
  <c r="N128" i="4" l="1"/>
  <c r="D5" i="5"/>
  <c r="D13" i="5"/>
  <c r="D21" i="5"/>
  <c r="D37" i="5"/>
  <c r="D85" i="5"/>
  <c r="D101" i="5"/>
  <c r="D109" i="5"/>
  <c r="D125" i="5"/>
  <c r="D124" i="5"/>
  <c r="D2" i="5"/>
  <c r="D10" i="5"/>
  <c r="D18" i="5"/>
  <c r="D26" i="5"/>
  <c r="D34" i="5"/>
  <c r="D42" i="5"/>
  <c r="D50" i="5"/>
  <c r="D58" i="5"/>
  <c r="D66" i="5"/>
  <c r="D74" i="5"/>
  <c r="D82" i="5"/>
  <c r="D98" i="5"/>
  <c r="D122" i="5"/>
  <c r="D12" i="5"/>
  <c r="D76" i="5"/>
  <c r="D7" i="5"/>
  <c r="D15" i="5"/>
  <c r="D23" i="5"/>
  <c r="D31" i="5"/>
  <c r="D39" i="5"/>
  <c r="D47" i="5"/>
  <c r="D55" i="5"/>
  <c r="D63" i="5"/>
  <c r="D71" i="5"/>
  <c r="D79" i="5"/>
  <c r="D87" i="5"/>
  <c r="D95" i="5"/>
  <c r="D103" i="5"/>
  <c r="D111" i="5"/>
  <c r="D44" i="5"/>
  <c r="D52" i="5"/>
  <c r="D60" i="5"/>
  <c r="D100" i="5"/>
  <c r="D116" i="5"/>
  <c r="D8" i="5"/>
  <c r="D16" i="5"/>
  <c r="D24" i="5"/>
  <c r="D32" i="5"/>
  <c r="D40" i="5"/>
  <c r="D48" i="5"/>
  <c r="D56" i="5"/>
  <c r="D64" i="5"/>
  <c r="D72" i="5"/>
  <c r="D80" i="5"/>
  <c r="D88" i="5"/>
  <c r="D96" i="5"/>
  <c r="D104" i="5"/>
  <c r="D112" i="5"/>
  <c r="D120" i="5"/>
  <c r="D29" i="5"/>
  <c r="D45" i="5"/>
  <c r="D53" i="5"/>
  <c r="D61" i="5"/>
  <c r="D69" i="5"/>
  <c r="D77" i="5"/>
  <c r="D93" i="5"/>
  <c r="D117" i="5"/>
  <c r="D90" i="5"/>
  <c r="D106" i="5"/>
  <c r="D114" i="5"/>
  <c r="D119" i="5"/>
  <c r="D4" i="5"/>
  <c r="D20" i="5"/>
  <c r="D28" i="5"/>
  <c r="D36" i="5"/>
  <c r="D68" i="5"/>
  <c r="D84" i="5"/>
  <c r="D92" i="5"/>
  <c r="D108" i="5"/>
  <c r="D9" i="5"/>
  <c r="D17" i="5"/>
  <c r="D123" i="5"/>
  <c r="D22" i="5"/>
  <c r="D110" i="5"/>
  <c r="D81" i="5"/>
  <c r="D30" i="5"/>
  <c r="D51" i="5"/>
  <c r="D94" i="5"/>
  <c r="D115" i="5"/>
  <c r="D6" i="5"/>
  <c r="D107" i="5"/>
  <c r="D35" i="5"/>
  <c r="D57" i="5"/>
  <c r="D99" i="5"/>
  <c r="D25" i="5"/>
  <c r="D46" i="5"/>
  <c r="D67" i="5"/>
  <c r="D38" i="5"/>
  <c r="D59" i="5"/>
  <c r="D65" i="5"/>
  <c r="D86" i="5"/>
  <c r="D121" i="5"/>
  <c r="D27" i="5"/>
  <c r="D49" i="5"/>
  <c r="D70" i="5"/>
  <c r="D91" i="5"/>
  <c r="D113" i="5"/>
  <c r="D14" i="5"/>
  <c r="D19" i="5"/>
  <c r="D41" i="5"/>
  <c r="D62" i="5"/>
  <c r="D83" i="5"/>
  <c r="D105" i="5"/>
  <c r="D126" i="5"/>
  <c r="D3" i="5"/>
  <c r="D33" i="5"/>
  <c r="D54" i="5"/>
  <c r="D75" i="5"/>
  <c r="D97" i="5"/>
  <c r="D118" i="5"/>
  <c r="D89" i="5"/>
  <c r="D102" i="5"/>
  <c r="D73" i="5"/>
  <c r="D11" i="5"/>
  <c r="D43" i="5"/>
  <c r="D78" i="5"/>
  <c r="G111" i="5" l="1"/>
  <c r="E61" i="5"/>
  <c r="E22" i="5"/>
  <c r="H87" i="5"/>
  <c r="G23" i="5"/>
  <c r="E115" i="5"/>
  <c r="F110" i="5"/>
  <c r="E94" i="5"/>
  <c r="H122" i="5"/>
  <c r="E8" i="5"/>
  <c r="F21" i="5"/>
  <c r="E58" i="5"/>
  <c r="H29" i="5"/>
  <c r="F16" i="5"/>
  <c r="G7" i="5"/>
  <c r="E18" i="5"/>
  <c r="H94" i="5"/>
  <c r="G116" i="5"/>
  <c r="H49" i="5"/>
  <c r="F76" i="5"/>
  <c r="H113" i="5"/>
  <c r="G28" i="5"/>
  <c r="H33" i="5"/>
  <c r="E125" i="5"/>
  <c r="H24" i="5"/>
  <c r="H11" i="5"/>
  <c r="H69" i="5"/>
  <c r="F107" i="5"/>
  <c r="F87" i="5"/>
  <c r="E82" i="5"/>
  <c r="H126" i="5"/>
  <c r="E79" i="5"/>
  <c r="E113" i="5"/>
  <c r="H101" i="5"/>
  <c r="E114" i="5"/>
  <c r="F39" i="5"/>
  <c r="F101" i="5"/>
  <c r="E39" i="5"/>
  <c r="H12" i="5"/>
  <c r="G54" i="5"/>
  <c r="F26" i="5"/>
  <c r="G98" i="5"/>
  <c r="H20" i="5"/>
  <c r="H124" i="5"/>
  <c r="E100" i="5"/>
  <c r="H37" i="5"/>
  <c r="E35" i="5"/>
  <c r="F18" i="5"/>
  <c r="E77" i="5"/>
  <c r="H89" i="5"/>
  <c r="E19" i="5"/>
  <c r="H7" i="5"/>
  <c r="H4" i="5"/>
  <c r="G39" i="5"/>
  <c r="G4" i="5"/>
  <c r="F70" i="5"/>
  <c r="B6" i="5"/>
  <c r="E55" i="5"/>
  <c r="H77" i="5"/>
  <c r="E108" i="5"/>
  <c r="E9" i="5"/>
  <c r="G32" i="5"/>
  <c r="F120" i="5"/>
  <c r="E64" i="5"/>
  <c r="H80" i="5"/>
  <c r="H105" i="5"/>
  <c r="E73" i="5"/>
  <c r="G62" i="5"/>
  <c r="G112" i="5"/>
  <c r="H91" i="5"/>
  <c r="H38" i="5"/>
  <c r="F3" i="5"/>
  <c r="H108" i="5"/>
  <c r="F2" i="5"/>
  <c r="E69" i="5"/>
  <c r="G19" i="5"/>
  <c r="G121" i="5"/>
  <c r="H73" i="5"/>
  <c r="E2" i="5"/>
  <c r="E30" i="5"/>
  <c r="F78" i="5"/>
  <c r="E95" i="5"/>
  <c r="G110" i="5"/>
  <c r="H63" i="5"/>
  <c r="H42" i="5"/>
  <c r="G122" i="5"/>
  <c r="H107" i="5"/>
  <c r="G36" i="5"/>
  <c r="H53" i="5"/>
  <c r="E75" i="5"/>
  <c r="E56" i="5"/>
  <c r="G61" i="5"/>
  <c r="F124" i="5"/>
  <c r="H17" i="5"/>
  <c r="H5" i="5"/>
  <c r="F8" i="5"/>
  <c r="E89" i="5"/>
  <c r="E59" i="5"/>
  <c r="G11" i="5"/>
  <c r="G53" i="5"/>
  <c r="E111" i="5"/>
  <c r="H71" i="5"/>
  <c r="E17" i="5"/>
  <c r="G41" i="5"/>
  <c r="F85" i="5"/>
  <c r="F49" i="5"/>
  <c r="H112" i="5"/>
  <c r="G91" i="5"/>
  <c r="F104" i="5"/>
  <c r="G85" i="5"/>
  <c r="E27" i="5"/>
  <c r="G119" i="5"/>
  <c r="G125" i="5"/>
  <c r="F4" i="5"/>
  <c r="F74" i="5"/>
  <c r="H90" i="5"/>
  <c r="H26" i="5"/>
  <c r="F103" i="5"/>
  <c r="G64" i="5"/>
  <c r="G51" i="5"/>
  <c r="H84" i="5"/>
  <c r="E21" i="5"/>
  <c r="E67" i="5"/>
  <c r="E118" i="5"/>
  <c r="F81" i="5"/>
  <c r="H79" i="5"/>
  <c r="F19" i="5"/>
  <c r="F57" i="5"/>
  <c r="E23" i="5"/>
  <c r="H8" i="5"/>
  <c r="F94" i="5"/>
  <c r="F13" i="5"/>
  <c r="H52" i="5"/>
  <c r="F102" i="5"/>
  <c r="F92" i="5"/>
  <c r="H65" i="5"/>
  <c r="G118" i="5"/>
  <c r="H27" i="5"/>
  <c r="E34" i="5"/>
  <c r="G25" i="5"/>
  <c r="F24" i="5"/>
  <c r="G100" i="5"/>
  <c r="H102" i="5"/>
  <c r="G42" i="5"/>
  <c r="G18" i="5"/>
  <c r="G106" i="5"/>
  <c r="F99" i="5"/>
  <c r="F60" i="5"/>
  <c r="E91" i="5"/>
  <c r="G57" i="5"/>
  <c r="F52" i="5"/>
  <c r="F61" i="5"/>
  <c r="F83" i="5"/>
  <c r="H97" i="5"/>
  <c r="H23" i="5"/>
  <c r="H9" i="5"/>
  <c r="E83" i="5"/>
  <c r="F25" i="5"/>
  <c r="H14" i="5"/>
  <c r="H30" i="5"/>
  <c r="E52" i="5"/>
  <c r="G3" i="5"/>
  <c r="E20" i="5"/>
  <c r="G84" i="5"/>
  <c r="E90" i="5"/>
  <c r="G49" i="5"/>
  <c r="G97" i="5"/>
  <c r="H64" i="5"/>
  <c r="G59" i="5"/>
  <c r="E16" i="5"/>
  <c r="G123" i="5"/>
  <c r="H46" i="5"/>
  <c r="F95" i="5"/>
  <c r="G120" i="5"/>
  <c r="E120" i="5"/>
  <c r="F58" i="5"/>
  <c r="E107" i="5"/>
  <c r="H123" i="5"/>
  <c r="E29" i="5"/>
  <c r="F6" i="5"/>
  <c r="F43" i="5"/>
  <c r="G22" i="5"/>
  <c r="F62" i="5"/>
  <c r="H75" i="5"/>
  <c r="H81" i="5"/>
  <c r="E45" i="5"/>
  <c r="G73" i="5"/>
  <c r="G55" i="5"/>
  <c r="F79" i="5"/>
  <c r="E44" i="5"/>
  <c r="G96" i="5"/>
  <c r="F73" i="5"/>
  <c r="F84" i="5"/>
  <c r="H118" i="5"/>
  <c r="F112" i="5"/>
  <c r="G14" i="5"/>
  <c r="F123" i="5"/>
  <c r="F45" i="5"/>
  <c r="G2" i="5"/>
  <c r="F47" i="5"/>
  <c r="G104" i="5"/>
  <c r="G109" i="5"/>
  <c r="E81" i="5"/>
  <c r="G45" i="5"/>
  <c r="G99" i="5"/>
  <c r="F33" i="5"/>
  <c r="E123" i="5"/>
  <c r="E103" i="5"/>
  <c r="G113" i="5"/>
  <c r="H48" i="5"/>
  <c r="H114" i="5"/>
  <c r="F42" i="5"/>
  <c r="F116" i="5"/>
  <c r="H50" i="5"/>
  <c r="E126" i="5"/>
  <c r="E7" i="5"/>
  <c r="H3" i="5"/>
  <c r="E80" i="5"/>
  <c r="G75" i="5"/>
  <c r="F113" i="5"/>
  <c r="F37" i="5"/>
  <c r="F32" i="5"/>
  <c r="G80" i="5"/>
  <c r="H28" i="5"/>
  <c r="H36" i="5"/>
  <c r="F41" i="5"/>
  <c r="H15" i="5"/>
  <c r="G9" i="5"/>
  <c r="G77" i="5"/>
  <c r="H61" i="5"/>
  <c r="E78" i="5"/>
  <c r="F106" i="5"/>
  <c r="F75" i="5"/>
  <c r="H116" i="5"/>
  <c r="G81" i="5"/>
  <c r="G105" i="5"/>
  <c r="H18" i="5"/>
  <c r="G47" i="5"/>
  <c r="G12" i="5"/>
  <c r="F30" i="5"/>
  <c r="G101" i="5"/>
  <c r="H99" i="5"/>
  <c r="E96" i="5"/>
  <c r="H60" i="5"/>
  <c r="F68" i="5"/>
  <c r="H110" i="5"/>
  <c r="G24" i="5"/>
  <c r="E48" i="5"/>
  <c r="E86" i="5"/>
  <c r="G16" i="5"/>
  <c r="H43" i="5"/>
  <c r="E38" i="5"/>
  <c r="G82" i="5"/>
  <c r="F22" i="5"/>
  <c r="E119" i="5"/>
  <c r="E50" i="5"/>
  <c r="E24" i="5"/>
  <c r="G35" i="5"/>
  <c r="E122" i="5"/>
  <c r="E70" i="5"/>
  <c r="F48" i="5"/>
  <c r="E88" i="5"/>
  <c r="E47" i="5"/>
  <c r="G6" i="5"/>
  <c r="G66" i="5"/>
  <c r="F80" i="5"/>
  <c r="G95" i="5"/>
  <c r="G13" i="5"/>
  <c r="G102" i="5"/>
  <c r="H82" i="5"/>
  <c r="H45" i="5"/>
  <c r="F89" i="5"/>
  <c r="H44" i="5"/>
  <c r="H51" i="5"/>
  <c r="G78" i="5"/>
  <c r="H54" i="5"/>
  <c r="G107" i="5"/>
  <c r="E43" i="5"/>
  <c r="H106" i="5"/>
  <c r="G83" i="5"/>
  <c r="E40" i="5"/>
  <c r="F97" i="5"/>
  <c r="E117" i="5"/>
  <c r="F72" i="5"/>
  <c r="G114" i="5"/>
  <c r="F119" i="5"/>
  <c r="G79" i="5"/>
  <c r="H70" i="5"/>
  <c r="G117" i="5"/>
  <c r="G5" i="5"/>
  <c r="F38" i="5"/>
  <c r="E60" i="5"/>
  <c r="H125" i="5"/>
  <c r="E106" i="5"/>
  <c r="H100" i="5"/>
  <c r="F69" i="5"/>
  <c r="H40" i="5"/>
  <c r="F9" i="5"/>
  <c r="F53" i="5"/>
  <c r="F121" i="5"/>
  <c r="H96" i="5"/>
  <c r="F11" i="5"/>
  <c r="H115" i="5"/>
  <c r="E42" i="5"/>
  <c r="G46" i="5"/>
  <c r="G10" i="5"/>
  <c r="H98" i="5"/>
  <c r="F31" i="5"/>
  <c r="E4" i="5"/>
  <c r="H41" i="5"/>
  <c r="F117" i="5"/>
  <c r="E112" i="5"/>
  <c r="G86" i="5"/>
  <c r="H35" i="5"/>
  <c r="E63" i="5"/>
  <c r="H74" i="5"/>
  <c r="F108" i="5"/>
  <c r="A7" i="5"/>
  <c r="F29" i="5"/>
  <c r="F46" i="5"/>
  <c r="F114" i="5"/>
  <c r="E104" i="5"/>
  <c r="E33" i="5"/>
  <c r="H86" i="5"/>
  <c r="H13" i="5"/>
  <c r="H32" i="5"/>
  <c r="H104" i="5"/>
  <c r="E25" i="5"/>
  <c r="H109" i="5"/>
  <c r="E65" i="5"/>
  <c r="G33" i="5"/>
  <c r="H85" i="5"/>
  <c r="E5" i="5"/>
  <c r="G67" i="5"/>
  <c r="G88" i="5"/>
  <c r="G20" i="5"/>
  <c r="E92" i="5"/>
  <c r="E3" i="5"/>
  <c r="E13" i="5"/>
  <c r="E49" i="5"/>
  <c r="H62" i="5"/>
  <c r="E85" i="5"/>
  <c r="E11" i="5"/>
  <c r="F98" i="5"/>
  <c r="H92" i="5"/>
  <c r="E101" i="5"/>
  <c r="G34" i="5"/>
  <c r="H31" i="5"/>
  <c r="E105" i="5"/>
  <c r="F93" i="5"/>
  <c r="F115" i="5"/>
  <c r="H67" i="5"/>
  <c r="G37" i="5"/>
  <c r="G93" i="5"/>
  <c r="E32" i="5"/>
  <c r="E76" i="5"/>
  <c r="F55" i="5"/>
  <c r="H19" i="5"/>
  <c r="G58" i="5"/>
  <c r="E98" i="5"/>
  <c r="E72" i="5"/>
  <c r="H103" i="5"/>
  <c r="G30" i="5"/>
  <c r="G17" i="5"/>
  <c r="E62" i="5"/>
  <c r="H95" i="5"/>
  <c r="E6" i="5"/>
  <c r="F59" i="5"/>
  <c r="B7" i="5"/>
  <c r="G70" i="5"/>
  <c r="F50" i="5"/>
  <c r="F36" i="5"/>
  <c r="H47" i="5"/>
  <c r="F40" i="5"/>
  <c r="G94" i="5"/>
  <c r="G31" i="5"/>
  <c r="E66" i="5"/>
  <c r="E31" i="5"/>
  <c r="H59" i="5"/>
  <c r="H93" i="5"/>
  <c r="F118" i="5"/>
  <c r="G26" i="5"/>
  <c r="F126" i="5"/>
  <c r="F86" i="5"/>
  <c r="G8" i="5"/>
  <c r="F66" i="5"/>
  <c r="E53" i="5"/>
  <c r="G50" i="5"/>
  <c r="F91" i="5"/>
  <c r="F7" i="5"/>
  <c r="H55" i="5"/>
  <c r="H10" i="5"/>
  <c r="F56" i="5"/>
  <c r="H66" i="5"/>
  <c r="G126" i="5"/>
  <c r="E97" i="5"/>
  <c r="E124" i="5"/>
  <c r="F23" i="5"/>
  <c r="G44" i="5"/>
  <c r="F28" i="5"/>
  <c r="G21" i="5"/>
  <c r="E12" i="5"/>
  <c r="H111" i="5"/>
  <c r="G68" i="5"/>
  <c r="H72" i="5"/>
  <c r="E74" i="5"/>
  <c r="F82" i="5"/>
  <c r="G40" i="5"/>
  <c r="E14" i="5"/>
  <c r="E46" i="5"/>
  <c r="H2" i="5"/>
  <c r="E110" i="5"/>
  <c r="G71" i="5"/>
  <c r="E71" i="5"/>
  <c r="E116" i="5"/>
  <c r="G108" i="5"/>
  <c r="F54" i="5"/>
  <c r="E51" i="5"/>
  <c r="H88" i="5"/>
  <c r="E28" i="5"/>
  <c r="H120" i="5"/>
  <c r="G76" i="5"/>
  <c r="F105" i="5"/>
  <c r="E84" i="5"/>
  <c r="F10" i="5"/>
  <c r="H76" i="5"/>
  <c r="H57" i="5"/>
  <c r="H39" i="5"/>
  <c r="H68" i="5"/>
  <c r="G87" i="5"/>
  <c r="F15" i="5"/>
  <c r="H119" i="5"/>
  <c r="F88" i="5"/>
  <c r="E121" i="5"/>
  <c r="F100" i="5"/>
  <c r="E54" i="5"/>
  <c r="G89" i="5"/>
  <c r="F64" i="5"/>
  <c r="H117" i="5"/>
  <c r="H78" i="5"/>
  <c r="G27" i="5"/>
  <c r="E109" i="5"/>
  <c r="F77" i="5"/>
  <c r="G90" i="5"/>
  <c r="E57" i="5"/>
  <c r="H56" i="5"/>
  <c r="F27" i="5"/>
  <c r="H6" i="5"/>
  <c r="F122" i="5"/>
  <c r="G38" i="5"/>
  <c r="H34" i="5"/>
  <c r="F14" i="5"/>
  <c r="F109" i="5"/>
  <c r="H58" i="5"/>
  <c r="F5" i="5"/>
  <c r="E37" i="5"/>
  <c r="F51" i="5"/>
  <c r="F96" i="5"/>
  <c r="G15" i="5"/>
  <c r="E68" i="5"/>
  <c r="F71" i="5"/>
  <c r="G72" i="5"/>
  <c r="E26" i="5"/>
  <c r="G52" i="5"/>
  <c r="E36" i="5"/>
  <c r="E10" i="5"/>
  <c r="H22" i="5"/>
  <c r="G103" i="5"/>
  <c r="E87" i="5"/>
  <c r="G65" i="5"/>
  <c r="G29" i="5"/>
  <c r="F67" i="5"/>
  <c r="F90" i="5"/>
  <c r="H25" i="5"/>
  <c r="E41" i="5"/>
  <c r="E93" i="5"/>
  <c r="F20" i="5"/>
  <c r="F63" i="5"/>
  <c r="E99" i="5"/>
  <c r="H16" i="5"/>
  <c r="F111" i="5"/>
  <c r="G48" i="5"/>
  <c r="G43" i="5"/>
  <c r="G56" i="5"/>
  <c r="G124" i="5"/>
  <c r="F125" i="5"/>
  <c r="F12" i="5"/>
  <c r="F17" i="5"/>
  <c r="H121" i="5"/>
  <c r="G92" i="5"/>
  <c r="G69" i="5"/>
  <c r="G74" i="5"/>
  <c r="F44" i="5"/>
  <c r="F35" i="5"/>
  <c r="G63" i="5"/>
  <c r="G115" i="5"/>
  <c r="G60" i="5"/>
  <c r="H83" i="5"/>
  <c r="E102" i="5"/>
  <c r="F65" i="5"/>
  <c r="F34" i="5"/>
  <c r="H21" i="5"/>
  <c r="C28" i="6" s="1"/>
  <c r="E15" i="5"/>
  <c r="D14" i="6" l="1"/>
  <c r="I1" i="5" a="1"/>
  <c r="C27" i="6"/>
  <c r="D30" i="6"/>
  <c r="I47" i="5" l="1"/>
  <c r="I24" i="5"/>
  <c r="I72" i="5"/>
  <c r="I5" i="5"/>
  <c r="I62" i="5"/>
  <c r="I48" i="5"/>
  <c r="I114" i="5"/>
  <c r="I36" i="5"/>
  <c r="I121" i="5"/>
  <c r="I18" i="5"/>
  <c r="I98" i="5"/>
  <c r="I38" i="5"/>
  <c r="I111" i="5"/>
  <c r="I67" i="5"/>
  <c r="I123" i="5"/>
  <c r="I113" i="5"/>
  <c r="I59" i="5"/>
  <c r="I110" i="5"/>
  <c r="I40" i="5"/>
  <c r="I93" i="5"/>
  <c r="I61" i="5"/>
  <c r="I105" i="5"/>
  <c r="I95" i="5"/>
  <c r="I9" i="5"/>
  <c r="I25" i="5"/>
  <c r="I53" i="5"/>
  <c r="I41" i="5"/>
  <c r="I29" i="5"/>
  <c r="I60" i="5"/>
  <c r="I37" i="5"/>
  <c r="I108" i="5"/>
  <c r="I71" i="5"/>
  <c r="I109" i="5"/>
  <c r="I124" i="5"/>
  <c r="I52" i="5"/>
  <c r="I102" i="5"/>
  <c r="I83" i="5"/>
  <c r="I4" i="5"/>
  <c r="I103" i="5"/>
  <c r="I104" i="5"/>
  <c r="I21" i="5"/>
  <c r="I90" i="5"/>
  <c r="I79" i="5"/>
  <c r="I33" i="5"/>
  <c r="I2" i="5"/>
  <c r="I15" i="5"/>
  <c r="I43" i="5"/>
  <c r="I88" i="5"/>
  <c r="I30" i="5"/>
  <c r="I46" i="5"/>
  <c r="I39" i="5"/>
  <c r="I68" i="5"/>
  <c r="I11" i="5"/>
  <c r="I76" i="5"/>
  <c r="I55" i="5"/>
  <c r="I116" i="5"/>
  <c r="I122" i="5"/>
  <c r="I77" i="5"/>
  <c r="I44" i="5"/>
  <c r="I69" i="5"/>
  <c r="I119" i="5"/>
  <c r="I45" i="5"/>
  <c r="I75" i="5"/>
  <c r="I97" i="5"/>
  <c r="I8" i="5"/>
  <c r="I42" i="5"/>
  <c r="I89" i="5"/>
  <c r="I112" i="5"/>
  <c r="I125" i="5"/>
  <c r="I73" i="5"/>
  <c r="I85" i="5"/>
  <c r="I49" i="5"/>
  <c r="I23" i="5"/>
  <c r="I96" i="5"/>
  <c r="I51" i="5"/>
  <c r="I13" i="5"/>
  <c r="I54" i="5"/>
  <c r="I101" i="5"/>
  <c r="I118" i="5"/>
  <c r="I94" i="5"/>
  <c r="I1" i="5"/>
  <c r="I100" i="5"/>
  <c r="I17" i="5"/>
  <c r="I74" i="5"/>
  <c r="I10" i="5"/>
  <c r="I34" i="5"/>
  <c r="I7" i="5"/>
  <c r="I26" i="5"/>
  <c r="I3" i="5"/>
  <c r="I20" i="5"/>
  <c r="I107" i="5"/>
  <c r="I87" i="5"/>
  <c r="I115" i="5"/>
  <c r="I82" i="5"/>
  <c r="I86" i="5"/>
  <c r="I64" i="5"/>
  <c r="I6" i="5"/>
  <c r="I16" i="5"/>
  <c r="I126" i="5"/>
  <c r="I19" i="5"/>
  <c r="I80" i="5"/>
  <c r="I91" i="5"/>
  <c r="I57" i="5"/>
  <c r="I22" i="5"/>
  <c r="I66" i="5"/>
  <c r="I12" i="5"/>
  <c r="I28" i="5"/>
  <c r="I70" i="5"/>
  <c r="I117" i="5"/>
  <c r="I63" i="5"/>
  <c r="I81" i="5"/>
  <c r="I56" i="5"/>
  <c r="I32" i="5"/>
  <c r="I35" i="5"/>
  <c r="I120" i="5"/>
  <c r="I65" i="5"/>
  <c r="I84" i="5"/>
  <c r="I78" i="5"/>
  <c r="I27" i="5"/>
  <c r="I92" i="5"/>
  <c r="I106" i="5"/>
  <c r="I31" i="5"/>
  <c r="I99" i="5"/>
  <c r="I50" i="5"/>
  <c r="I14" i="5"/>
  <c r="I58" i="5"/>
  <c r="D29" i="6"/>
  <c r="D15" i="6"/>
  <c r="D28" i="6" l="1"/>
  <c r="D27" i="6"/>
</calcChain>
</file>

<file path=xl/comments1.xml><?xml version="1.0" encoding="utf-8"?>
<comments xmlns="http://schemas.openxmlformats.org/spreadsheetml/2006/main">
  <authors>
    <author>Ferdinando Ametrano</author>
  </authors>
  <commentList>
    <comment ref="D10" authorId="0">
      <text>
        <r>
          <rPr>
            <sz val="8"/>
            <color indexed="81"/>
            <rFont val="Tahoma"/>
            <charset val="1"/>
          </rPr>
          <t>TRUE if the object must be permanent (i.e. resistant to garbage collection). Default is FALSE.</t>
        </r>
      </text>
    </comment>
    <comment ref="D16" authorId="0">
      <text>
        <r>
          <rPr>
            <sz val="8"/>
            <color indexed="81"/>
            <rFont val="Tahoma"/>
            <charset val="1"/>
          </rPr>
          <t>id of the object to be created. If missing a unique id will be automatically assigned.</t>
        </r>
      </text>
    </comment>
    <comment ref="D17" authorId="0">
      <text>
        <r>
          <rPr>
            <sz val="8"/>
            <color indexed="81"/>
            <rFont val="Tahoma"/>
            <charset val="1"/>
          </rPr>
          <t>number of days to advance from EvaluationDate (usually zero or two): it fixes the date at which the discount factor = 1.0. If omitted, default = 0 is used.</t>
        </r>
      </text>
    </comment>
    <comment ref="D24" authorId="0">
      <text>
        <r>
          <rPr>
            <sz val="8"/>
            <color indexed="81"/>
            <rFont val="Tahoma"/>
            <charset val="1"/>
          </rPr>
          <t>Discount, ZeroRate, or ForwardRate. If omitted, default = Discount is used.</t>
        </r>
      </text>
    </comment>
    <comment ref="D25" authorId="0">
      <text>
        <r>
          <rPr>
            <sz val="8"/>
            <color indexed="81"/>
            <rFont val="Tahoma"/>
            <charset val="1"/>
          </rPr>
          <t>Linear, LogLinear, or Cubic. If omitted, default = LogLinear is used.</t>
        </r>
      </text>
    </comment>
  </commentList>
</comments>
</file>

<file path=xl/comments2.xml><?xml version="1.0" encoding="utf-8"?>
<comments xmlns="http://schemas.openxmlformats.org/spreadsheetml/2006/main">
  <authors>
    <author>ametrf1a</author>
  </authors>
  <commentList>
    <comment ref="I1" authorId="0">
      <text>
        <r>
          <rPr>
            <b/>
            <sz val="8"/>
            <color indexed="81"/>
            <rFont val="Tahoma"/>
          </rPr>
          <t>Any number: higher number for higher priority</t>
        </r>
      </text>
    </comment>
  </commentList>
</comments>
</file>

<file path=xl/comments3.xml><?xml version="1.0" encoding="utf-8"?>
<comments xmlns="http://schemas.openxmlformats.org/spreadsheetml/2006/main">
  <authors>
    <author>Ferdinando Ametrano</author>
  </authors>
  <commentList>
    <comment ref="B2" authorId="0">
      <text>
        <r>
          <rPr>
            <sz val="8"/>
            <color indexed="81"/>
            <rFont val="Tahoma"/>
            <charset val="1"/>
          </rPr>
          <t>max number of Futures to be included</t>
        </r>
      </text>
    </comment>
    <comment ref="B3" authorId="0">
      <text>
        <r>
          <rPr>
            <sz val="8"/>
            <color indexed="81"/>
            <rFont val="Tahoma"/>
            <charset val="1"/>
          </rPr>
          <t>max number of Futures to be included</t>
        </r>
      </text>
    </comment>
    <comment ref="B4" authorId="0">
      <text>
        <r>
          <rPr>
            <sz val="8"/>
            <color indexed="81"/>
            <rFont val="Tahoma"/>
            <charset val="1"/>
          </rPr>
          <t>discard the front Futures the given number of days before its expiry (e.g zero implies the use of the front Futures during its expiry day)</t>
        </r>
      </text>
    </comment>
    <comment ref="B5" authorId="0">
      <text>
        <r>
          <rPr>
            <sz val="8"/>
            <color indexed="81"/>
            <rFont val="Tahoma"/>
            <charset val="1"/>
          </rPr>
          <t>Depo inclusion criteria. If missing, default=AllDepos is used</t>
        </r>
      </text>
    </comment>
  </commentList>
</comments>
</file>

<file path=xl/sharedStrings.xml><?xml version="1.0" encoding="utf-8"?>
<sst xmlns="http://schemas.openxmlformats.org/spreadsheetml/2006/main" count="428" uniqueCount="215">
  <si>
    <t>60Y</t>
  </si>
  <si>
    <t>50Y</t>
  </si>
  <si>
    <t>40Y</t>
  </si>
  <si>
    <t>35Y</t>
  </si>
  <si>
    <t>30Y</t>
  </si>
  <si>
    <t>29Y</t>
  </si>
  <si>
    <t>28Y</t>
  </si>
  <si>
    <t>27Y</t>
  </si>
  <si>
    <t>26Y</t>
  </si>
  <si>
    <t>25Y</t>
  </si>
  <si>
    <t>24Y</t>
  </si>
  <si>
    <t>23Y</t>
  </si>
  <si>
    <t>22Y</t>
  </si>
  <si>
    <t>21Y</t>
  </si>
  <si>
    <t>20Y</t>
  </si>
  <si>
    <t>19Y</t>
  </si>
  <si>
    <t>18Y</t>
  </si>
  <si>
    <t>17Y</t>
  </si>
  <si>
    <t>16Y</t>
  </si>
  <si>
    <t>15Y</t>
  </si>
  <si>
    <t>14Y</t>
  </si>
  <si>
    <t>13Y</t>
  </si>
  <si>
    <t>12Y</t>
  </si>
  <si>
    <t>11Y</t>
  </si>
  <si>
    <t>10Y</t>
  </si>
  <si>
    <t>9Y</t>
  </si>
  <si>
    <t>8Y</t>
  </si>
  <si>
    <t>7Y</t>
  </si>
  <si>
    <t>6Y</t>
  </si>
  <si>
    <t>5Y</t>
  </si>
  <si>
    <t>4Y</t>
  </si>
  <si>
    <t>3Y</t>
  </si>
  <si>
    <t>2Y</t>
  </si>
  <si>
    <t>21M</t>
  </si>
  <si>
    <t>18M</t>
  </si>
  <si>
    <t>15M</t>
  </si>
  <si>
    <t>1Y</t>
  </si>
  <si>
    <t>1S</t>
  </si>
  <si>
    <t>2S</t>
  </si>
  <si>
    <t>4S</t>
  </si>
  <si>
    <t>3S</t>
  </si>
  <si>
    <t>X1S</t>
  </si>
  <si>
    <t>x</t>
  </si>
  <si>
    <t>F1</t>
  </si>
  <si>
    <t>TOM</t>
  </si>
  <si>
    <t>T</t>
  </si>
  <si>
    <t>6MD</t>
  </si>
  <si>
    <t>5MD</t>
  </si>
  <si>
    <t>4MD</t>
  </si>
  <si>
    <t>3MD</t>
  </si>
  <si>
    <t>2MD</t>
  </si>
  <si>
    <t>1MD</t>
  </si>
  <si>
    <t>3WD</t>
  </si>
  <si>
    <t>2WD</t>
  </si>
  <si>
    <t>SWD</t>
  </si>
  <si>
    <t>SND</t>
  </si>
  <si>
    <t>Latest Date</t>
  </si>
  <si>
    <t>Earliest Date</t>
  </si>
  <si>
    <t>Min Distance</t>
  </si>
  <si>
    <t>Priority</t>
  </si>
  <si>
    <t>Include Flag</t>
  </si>
  <si>
    <t>Conv. Adj. / Spread</t>
  </si>
  <si>
    <t>Quote Value</t>
  </si>
  <si>
    <t>Rate Helpers</t>
  </si>
  <si>
    <t>Instrument code</t>
  </si>
  <si>
    <t>Error</t>
  </si>
  <si>
    <t>AllDepos</t>
  </si>
  <si>
    <t>DepoFuturesPriority</t>
  </si>
  <si>
    <t>FrontFuturesRollingDays</t>
  </si>
  <si>
    <t>nSerialFutures</t>
  </si>
  <si>
    <t>nIMMFutures</t>
  </si>
  <si>
    <t>Rate</t>
  </si>
  <si>
    <t>Rate Helpers Selected</t>
  </si>
  <si>
    <t>Rate Helpers Selection</t>
  </si>
  <si>
    <t>MonotonicLogCubicNaturalSpline</t>
  </si>
  <si>
    <t>InterpolatorID</t>
  </si>
  <si>
    <t>Discount</t>
  </si>
  <si>
    <t>TraitsID</t>
  </si>
  <si>
    <t>Accuracy</t>
  </si>
  <si>
    <t>Jump Values</t>
  </si>
  <si>
    <t>Jump Dates</t>
  </si>
  <si>
    <t>Jump Quotes</t>
  </si>
  <si>
    <t>Day Counter</t>
  </si>
  <si>
    <t>Target</t>
  </si>
  <si>
    <t>Calendar</t>
  </si>
  <si>
    <t>NDays</t>
  </si>
  <si>
    <t>ObjectID</t>
  </si>
  <si>
    <t>PiecewiseYieldCurve</t>
  </si>
  <si>
    <t>ObjectOverwrite</t>
  </si>
  <si>
    <t>Trigger</t>
  </si>
  <si>
    <t>Permanent</t>
  </si>
  <si>
    <t>RateHelperPrefix</t>
  </si>
  <si>
    <t>AM</t>
  </si>
  <si>
    <t>USD</t>
  </si>
  <si>
    <t>SwapFixedFreq</t>
  </si>
  <si>
    <t>JPY</t>
  </si>
  <si>
    <t>IborType</t>
  </si>
  <si>
    <t>GBP</t>
  </si>
  <si>
    <t>IndexTenor</t>
  </si>
  <si>
    <t>AB</t>
  </si>
  <si>
    <t>EUR</t>
  </si>
  <si>
    <t>Months</t>
  </si>
  <si>
    <t>CHF</t>
  </si>
  <si>
    <t>Currency</t>
  </si>
  <si>
    <t>General Settings</t>
  </si>
  <si>
    <t>EUR_YC6MRH_SWD</t>
  </si>
  <si>
    <t>EUR_YC6MRH_2WD</t>
  </si>
  <si>
    <t>EUR_YC6MRH_3WD</t>
  </si>
  <si>
    <t>EUR_YC6MRH_1MD</t>
  </si>
  <si>
    <t>EUR_YC6MRH_2MD</t>
  </si>
  <si>
    <t>EUR_YC6MRH_3MD</t>
  </si>
  <si>
    <t>EUR_YC6MRH_4MD</t>
  </si>
  <si>
    <t>EUR_YC6MRH_5MD</t>
  </si>
  <si>
    <t>EUR_YC6MRH_1x7F</t>
  </si>
  <si>
    <t>EUR_YC6MRH_2x8F</t>
  </si>
  <si>
    <t>EUR_YC6MRH_3x9F</t>
  </si>
  <si>
    <t>EUR_YC6MRH_4x10F</t>
  </si>
  <si>
    <t>EUR_YC6MRH_5x11F</t>
  </si>
  <si>
    <t>EUR_YC6MRH_6x12F</t>
  </si>
  <si>
    <t>EUR_YC6MRH_12x18F</t>
  </si>
  <si>
    <t>EUR_YC6MRH_18x24F</t>
  </si>
  <si>
    <t>EUR_YC6MRH_AB6E3Y</t>
  </si>
  <si>
    <t>EUR_YC6MRH_AB6E4Y</t>
  </si>
  <si>
    <t>EUR_YC6MRH_AB6E5Y</t>
  </si>
  <si>
    <t>EUR_YC6MRH_AB6E6Y</t>
  </si>
  <si>
    <t>EUR_YC6MRH_AB6E7Y</t>
  </si>
  <si>
    <t>EUR_YC6MRH_AB6E8Y</t>
  </si>
  <si>
    <t>EUR_YC6MRH_AB6E9Y</t>
  </si>
  <si>
    <t>EUR_YC6MRH_AB6E10Y</t>
  </si>
  <si>
    <t>EUR_YC6MRH_AB6E11Y</t>
  </si>
  <si>
    <t>EUR_YC6MRH_AB6E12Y</t>
  </si>
  <si>
    <t>EUR_YC6MRH_AB6E13Y</t>
  </si>
  <si>
    <t>EUR_YC6MRH_AB6E14Y</t>
  </si>
  <si>
    <t>EUR_YC6MRH_AB6E15Y</t>
  </si>
  <si>
    <t>EUR_YC6MRH_AB6E16Y</t>
  </si>
  <si>
    <t>EUR_YC6MRH_AB6E17Y</t>
  </si>
  <si>
    <t>EUR_YC6MRH_AB6E18Y</t>
  </si>
  <si>
    <t>EUR_YC6MRH_AB6E19Y</t>
  </si>
  <si>
    <t>EUR_YC6MRH_AB6E20Y</t>
  </si>
  <si>
    <t>EUR_YC6MRH_AB6E21Y</t>
  </si>
  <si>
    <t>EUR_YC6MRH_AB6E22Y</t>
  </si>
  <si>
    <t>EUR_YC6MRH_AB6E23Y</t>
  </si>
  <si>
    <t>EUR_YC6MRH_AB6E24Y</t>
  </si>
  <si>
    <t>EUR_YC6MRH_AB6E25Y</t>
  </si>
  <si>
    <t>EUR_YC6MRH_AB6E26Y</t>
  </si>
  <si>
    <t>EUR_YC6MRH_AB6E27Y</t>
  </si>
  <si>
    <t>EUR_YC6MRH_AB6E28Y</t>
  </si>
  <si>
    <t>EUR_YC6MRH_AB6E29Y</t>
  </si>
  <si>
    <t>EUR_YC6MRH_AB6E30Y</t>
  </si>
  <si>
    <t>EUR_YC6MRH_AB6E35Y</t>
  </si>
  <si>
    <t>EUR_YC6MRH_AB6E40Y</t>
  </si>
  <si>
    <t>EUR_YC6MRH_AB6E50Y</t>
  </si>
  <si>
    <t>EUR_YC6MRH_AB6E60Y</t>
  </si>
  <si>
    <t>6M</t>
  </si>
  <si>
    <t>5M</t>
  </si>
  <si>
    <t>4M</t>
  </si>
  <si>
    <t>3M</t>
  </si>
  <si>
    <t>2M</t>
  </si>
  <si>
    <t>1M</t>
  </si>
  <si>
    <t>3W</t>
  </si>
  <si>
    <t>2W</t>
  </si>
  <si>
    <t>SW</t>
  </si>
  <si>
    <t>SN</t>
  </si>
  <si>
    <t>Quote Object ID</t>
  </si>
  <si>
    <t>Index</t>
  </si>
  <si>
    <t>_Quote</t>
  </si>
  <si>
    <t>QuoteSuffix</t>
  </si>
  <si>
    <t>ibor</t>
  </si>
  <si>
    <t>FamilyName</t>
  </si>
  <si>
    <t>ADDITIONAL SETTINGS</t>
  </si>
  <si>
    <t>FileOverwrite</t>
  </si>
  <si>
    <t>SerializationPath</t>
  </si>
  <si>
    <t>Serialize</t>
  </si>
  <si>
    <t>GENERAL SETTINGS</t>
  </si>
  <si>
    <t>1D</t>
  </si>
  <si>
    <t>0D</t>
  </si>
  <si>
    <t>Synthetic</t>
  </si>
  <si>
    <t>Modified Following</t>
  </si>
  <si>
    <t>6L</t>
  </si>
  <si>
    <t>SB</t>
  </si>
  <si>
    <t>6E</t>
  </si>
  <si>
    <t>Spread</t>
  </si>
  <si>
    <t>Day Count Convention</t>
  </si>
  <si>
    <t>Business Day Convention</t>
  </si>
  <si>
    <t>Freq</t>
  </si>
  <si>
    <t>Fwd start</t>
  </si>
  <si>
    <t>Discounting</t>
  </si>
  <si>
    <t>Actual/360</t>
  </si>
  <si>
    <t>MoneyMarketDayCounter</t>
  </si>
  <si>
    <t>30/360 (Bond Basis)</t>
  </si>
  <si>
    <t>BondBasisDayCounter</t>
  </si>
  <si>
    <t>EUR_YCRH_Deposits</t>
  </si>
  <si>
    <t>EUR_YCRH_FRAs</t>
  </si>
  <si>
    <t>EUR_YCRH_Swaps</t>
  </si>
  <si>
    <t>EUR_YC6MRH_SND</t>
  </si>
  <si>
    <t>EUR_YC6MRH_7x13F</t>
  </si>
  <si>
    <t>EUR_YC6MRH_8x14F</t>
  </si>
  <si>
    <t>EUR_YC6MRH_9x15F</t>
  </si>
  <si>
    <t>EUR_YC6MRH_10x16F</t>
  </si>
  <si>
    <t>EUR_YC6MRH_11x17F</t>
  </si>
  <si>
    <t>EUR_YC6MRH_13x19F</t>
  </si>
  <si>
    <t>EUR_YC6MRH_14x20F</t>
  </si>
  <si>
    <t>EUR_YC6MRH_15x21F</t>
  </si>
  <si>
    <t>EUR_YC6MRH_16x22F</t>
  </si>
  <si>
    <t>EUR_YC6MRH_17x23F</t>
  </si>
  <si>
    <t>EUR6M</t>
  </si>
  <si>
    <t>fix days</t>
  </si>
  <si>
    <t>calendar</t>
  </si>
  <si>
    <t>conv</t>
  </si>
  <si>
    <t>EOM</t>
  </si>
  <si>
    <t>DayCounter</t>
  </si>
  <si>
    <t>1W</t>
  </si>
  <si>
    <t>label</t>
  </si>
  <si>
    <t>tenor</t>
  </si>
  <si>
    <t>Following</t>
  </si>
</sst>
</file>

<file path=xl/styles.xml><?xml version="1.0" encoding="utf-8"?>
<styleSheet xmlns="http://schemas.openxmlformats.org/spreadsheetml/2006/main" xmlns:mc="http://schemas.openxmlformats.org/markup-compatibility/2006" xmlns:x14ac="http://schemas.microsoft.com/office/spreadsheetml/2009/9/ac" mc:Ignorable="x14ac">
  <numFmts count="14">
    <numFmt numFmtId="164" formatCode="ddd\,\ d\-mmm\-yyyy"/>
    <numFmt numFmtId="165" formatCode="0.0000%"/>
    <numFmt numFmtId="166" formatCode="0.00000%"/>
    <numFmt numFmtId="167" formatCode="0.0000"/>
    <numFmt numFmtId="168" formatCode="0.000000000"/>
    <numFmt numFmtId="169" formatCode="ddd\,\ dd\-mmm\-yyyy"/>
    <numFmt numFmtId="170" formatCode="ddd\,\ dd\-mmm\-yyyy\,\ hh:mm:ss"/>
    <numFmt numFmtId="171" formatCode="ddd\,\ d\-mmm\-yy"/>
    <numFmt numFmtId="172" formatCode="ddd\,\ d\-mmm\-yyyy\,\ hh:mm:ss"/>
    <numFmt numFmtId="173" formatCode="[$-409]d\-mmm\-yy;@"/>
    <numFmt numFmtId="174" formatCode="mm/dd/yy;@"/>
    <numFmt numFmtId="175" formatCode="General_)"/>
    <numFmt numFmtId="176" formatCode="#,##0.0;#,##0.0"/>
    <numFmt numFmtId="177" formatCode="&quot;£&quot;#,##0;[Red]\-&quot;£&quot;#,##0"/>
  </numFmts>
  <fonts count="23" x14ac:knownFonts="1">
    <font>
      <sz val="11"/>
      <color theme="1"/>
      <name val="Calibri"/>
      <family val="2"/>
      <scheme val="minor"/>
    </font>
    <font>
      <sz val="10"/>
      <name val="Arial"/>
    </font>
    <font>
      <sz val="8"/>
      <name val="Arial"/>
      <family val="2"/>
    </font>
    <font>
      <b/>
      <sz val="8"/>
      <name val="Arial"/>
      <family val="2"/>
    </font>
    <font>
      <b/>
      <sz val="8"/>
      <color indexed="81"/>
      <name val="Tahoma"/>
    </font>
    <font>
      <sz val="8"/>
      <name val="Arial"/>
    </font>
    <font>
      <sz val="8"/>
      <name val="Courier New"/>
      <family val="3"/>
    </font>
    <font>
      <sz val="8"/>
      <color indexed="10"/>
      <name val="Courier New"/>
      <family val="3"/>
    </font>
    <font>
      <b/>
      <sz val="8"/>
      <name val="Courier New"/>
      <family val="3"/>
    </font>
    <font>
      <sz val="8"/>
      <color indexed="81"/>
      <name val="Tahoma"/>
      <charset val="1"/>
    </font>
    <font>
      <sz val="8"/>
      <color indexed="10"/>
      <name val="Arial"/>
      <family val="2"/>
    </font>
    <font>
      <sz val="14"/>
      <name val="Arial"/>
      <family val="2"/>
    </font>
    <font>
      <sz val="8"/>
      <color indexed="10"/>
      <name val="Microsoft Sans Serif"/>
      <family val="2"/>
    </font>
    <font>
      <sz val="8"/>
      <name val="Microsoft Sans Serif"/>
      <family val="2"/>
    </font>
    <font>
      <i/>
      <sz val="8"/>
      <name val="Microsoft Sans Serif"/>
      <family val="2"/>
    </font>
    <font>
      <sz val="10"/>
      <name val="Helv"/>
    </font>
    <font>
      <sz val="12"/>
      <name val="Helv"/>
    </font>
    <font>
      <b/>
      <sz val="12"/>
      <color indexed="16"/>
      <name val="MS Sans Serif"/>
    </font>
    <font>
      <sz val="10"/>
      <name val="MS Sans Serif"/>
      <family val="2"/>
    </font>
    <font>
      <sz val="8"/>
      <name val="MS Sans Serif"/>
      <family val="2"/>
    </font>
    <font>
      <b/>
      <u/>
      <sz val="10"/>
      <name val="Arial"/>
      <family val="2"/>
    </font>
    <font>
      <b/>
      <u/>
      <sz val="8"/>
      <name val="Arial"/>
      <family val="2"/>
    </font>
    <font>
      <sz val="11"/>
      <color theme="1"/>
      <name val="Calibri"/>
      <family val="2"/>
      <scheme val="minor"/>
    </font>
  </fonts>
  <fills count="12">
    <fill>
      <patternFill patternType="none"/>
    </fill>
    <fill>
      <patternFill patternType="gray125"/>
    </fill>
    <fill>
      <patternFill patternType="solid">
        <fgColor indexed="9"/>
        <bgColor indexed="64"/>
      </patternFill>
    </fill>
    <fill>
      <patternFill patternType="solid">
        <fgColor indexed="43"/>
        <bgColor indexed="64"/>
      </patternFill>
    </fill>
    <fill>
      <patternFill patternType="gray0625">
        <fgColor indexed="22"/>
        <bgColor indexed="26"/>
      </patternFill>
    </fill>
    <fill>
      <patternFill patternType="solid">
        <fgColor indexed="22"/>
        <bgColor indexed="64"/>
      </patternFill>
    </fill>
    <fill>
      <patternFill patternType="solid">
        <fgColor indexed="65"/>
        <bgColor indexed="64"/>
      </patternFill>
    </fill>
    <fill>
      <patternFill patternType="solid">
        <fgColor indexed="31"/>
        <bgColor indexed="64"/>
      </patternFill>
    </fill>
    <fill>
      <patternFill patternType="solid">
        <fgColor indexed="13"/>
        <bgColor indexed="64"/>
      </patternFill>
    </fill>
    <fill>
      <patternFill patternType="gray0625">
        <fgColor indexed="22"/>
        <bgColor indexed="9"/>
      </patternFill>
    </fill>
    <fill>
      <patternFill patternType="solid">
        <fgColor theme="0" tint="-0.499984740745262"/>
        <bgColor indexed="64"/>
      </patternFill>
    </fill>
    <fill>
      <patternFill patternType="solid">
        <fgColor theme="0"/>
        <bgColor indexed="64"/>
      </patternFill>
    </fill>
  </fills>
  <borders count="37">
    <border>
      <left/>
      <right/>
      <top/>
      <bottom/>
      <diagonal/>
    </border>
    <border>
      <left/>
      <right style="thin">
        <color indexed="64"/>
      </right>
      <top/>
      <bottom style="thin">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style="medium">
        <color indexed="64"/>
      </left>
      <right/>
      <top/>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style="medium">
        <color indexed="64"/>
      </right>
      <top style="medium">
        <color indexed="64"/>
      </top>
      <bottom/>
      <diagonal/>
    </border>
    <border>
      <left style="medium">
        <color indexed="64"/>
      </left>
      <right/>
      <top style="medium">
        <color indexed="64"/>
      </top>
      <bottom/>
      <diagonal/>
    </border>
    <border>
      <left/>
      <right/>
      <top style="thin">
        <color indexed="64"/>
      </top>
      <bottom style="medium">
        <color indexed="64"/>
      </bottom>
      <diagonal/>
    </border>
    <border>
      <left/>
      <right/>
      <top style="medium">
        <color indexed="64"/>
      </top>
      <bottom/>
      <diagonal/>
    </border>
    <border>
      <left/>
      <right/>
      <top style="medium">
        <color indexed="64"/>
      </top>
      <bottom style="medium">
        <color indexed="64"/>
      </bottom>
      <diagonal/>
    </border>
  </borders>
  <cellStyleXfs count="11">
    <xf numFmtId="0" fontId="0" fillId="0" borderId="0"/>
    <xf numFmtId="0" fontId="1" fillId="0" borderId="0"/>
    <xf numFmtId="9" fontId="1" fillId="0" borderId="0" applyFont="0" applyFill="0" applyBorder="0" applyAlignment="0" applyProtection="0"/>
    <xf numFmtId="0" fontId="5" fillId="0" borderId="0"/>
    <xf numFmtId="38" fontId="15" fillId="0" borderId="0" applyFont="0" applyFill="0" applyBorder="0" applyAlignment="0" applyProtection="0"/>
    <xf numFmtId="40" fontId="15" fillId="0" borderId="0" applyFont="0" applyFill="0" applyBorder="0" applyAlignment="0" applyProtection="0"/>
    <xf numFmtId="175" fontId="16" fillId="0" borderId="0"/>
    <xf numFmtId="176" fontId="17" fillId="9" borderId="0">
      <alignment horizontal="center" vertical="center"/>
    </xf>
    <xf numFmtId="177" fontId="15" fillId="0" borderId="0" applyFont="0" applyFill="0" applyBorder="0" applyAlignment="0" applyProtection="0"/>
    <xf numFmtId="177" fontId="15" fillId="0" borderId="0" applyFont="0" applyFill="0" applyBorder="0" applyAlignment="0" applyProtection="0"/>
    <xf numFmtId="9" fontId="22" fillId="0" borderId="0" applyFont="0" applyFill="0" applyBorder="0" applyAlignment="0" applyProtection="0"/>
  </cellStyleXfs>
  <cellXfs count="209">
    <xf numFmtId="0" fontId="0" fillId="0" borderId="0" xfId="0"/>
    <xf numFmtId="0" fontId="6" fillId="0" borderId="0" xfId="1" applyFont="1"/>
    <xf numFmtId="0" fontId="6" fillId="0" borderId="0" xfId="1" applyFont="1" applyAlignment="1">
      <alignment horizontal="left"/>
    </xf>
    <xf numFmtId="168" fontId="6" fillId="0" borderId="0" xfId="1" applyNumberFormat="1" applyFont="1"/>
    <xf numFmtId="169" fontId="6" fillId="2" borderId="13" xfId="1" applyNumberFormat="1" applyFont="1" applyFill="1" applyBorder="1" applyAlignment="1"/>
    <xf numFmtId="169" fontId="6" fillId="2" borderId="14" xfId="1" applyNumberFormat="1" applyFont="1" applyFill="1" applyBorder="1" applyAlignment="1"/>
    <xf numFmtId="165" fontId="6" fillId="2" borderId="14" xfId="1" applyNumberFormat="1" applyFont="1" applyFill="1" applyBorder="1" applyAlignment="1"/>
    <xf numFmtId="0" fontId="6" fillId="2" borderId="15" xfId="1" applyFont="1" applyFill="1" applyBorder="1" applyAlignment="1"/>
    <xf numFmtId="169" fontId="6" fillId="2" borderId="16" xfId="1" applyNumberFormat="1" applyFont="1" applyFill="1" applyBorder="1" applyAlignment="1"/>
    <xf numFmtId="169" fontId="6" fillId="2" borderId="0" xfId="1" applyNumberFormat="1" applyFont="1" applyFill="1" applyBorder="1" applyAlignment="1"/>
    <xf numFmtId="165" fontId="6" fillId="2" borderId="0" xfId="1" applyNumberFormat="1" applyFont="1" applyFill="1" applyBorder="1" applyAlignment="1"/>
    <xf numFmtId="0" fontId="6" fillId="2" borderId="17" xfId="1" applyFont="1" applyFill="1" applyBorder="1" applyAlignment="1"/>
    <xf numFmtId="0" fontId="7" fillId="4" borderId="18" xfId="1" applyFont="1" applyFill="1" applyBorder="1" applyAlignment="1">
      <alignment horizontal="left"/>
    </xf>
    <xf numFmtId="0" fontId="6" fillId="0" borderId="19" xfId="1" applyFont="1" applyBorder="1"/>
    <xf numFmtId="0" fontId="7" fillId="4" borderId="20" xfId="1" applyFont="1" applyFill="1" applyBorder="1" applyAlignment="1">
      <alignment horizontal="left"/>
    </xf>
    <xf numFmtId="0" fontId="8" fillId="5" borderId="21" xfId="1" applyFont="1" applyFill="1" applyBorder="1" applyAlignment="1">
      <alignment horizontal="right"/>
    </xf>
    <xf numFmtId="0" fontId="6" fillId="6" borderId="20" xfId="1" applyFont="1" applyFill="1" applyBorder="1" applyAlignment="1">
      <alignment horizontal="center"/>
    </xf>
    <xf numFmtId="3" fontId="6" fillId="6" borderId="20" xfId="1" applyNumberFormat="1" applyFont="1" applyFill="1" applyBorder="1" applyAlignment="1">
      <alignment horizontal="center"/>
    </xf>
    <xf numFmtId="3" fontId="6" fillId="6" borderId="22" xfId="1" applyNumberFormat="1" applyFont="1" applyFill="1" applyBorder="1" applyAlignment="1">
      <alignment horizontal="center"/>
    </xf>
    <xf numFmtId="0" fontId="8" fillId="5" borderId="23" xfId="1" applyFont="1" applyFill="1" applyBorder="1" applyAlignment="1">
      <alignment horizontal="right"/>
    </xf>
    <xf numFmtId="0" fontId="8" fillId="3" borderId="24" xfId="1" applyFont="1" applyFill="1" applyBorder="1" applyAlignment="1">
      <alignment horizontal="center" vertical="center" wrapText="1"/>
    </xf>
    <xf numFmtId="0" fontId="8" fillId="3" borderId="25" xfId="1" applyFont="1" applyFill="1" applyBorder="1" applyAlignment="1">
      <alignment horizontal="center" vertical="center" wrapText="1"/>
    </xf>
    <xf numFmtId="0" fontId="8" fillId="3" borderId="26" xfId="1" applyFont="1" applyFill="1" applyBorder="1" applyAlignment="1">
      <alignment horizontal="center" vertical="center" wrapText="1"/>
    </xf>
    <xf numFmtId="0" fontId="2" fillId="2" borderId="13" xfId="3" applyFont="1" applyFill="1" applyBorder="1"/>
    <xf numFmtId="0" fontId="2" fillId="2" borderId="14" xfId="3" applyFont="1" applyFill="1" applyBorder="1"/>
    <xf numFmtId="0" fontId="2" fillId="2" borderId="15" xfId="3" applyFont="1" applyFill="1" applyBorder="1"/>
    <xf numFmtId="0" fontId="2" fillId="2" borderId="16" xfId="3" applyFont="1" applyFill="1" applyBorder="1"/>
    <xf numFmtId="0" fontId="2" fillId="2" borderId="0" xfId="3" applyFont="1" applyFill="1" applyBorder="1"/>
    <xf numFmtId="0" fontId="2" fillId="2" borderId="1" xfId="1" applyFont="1" applyFill="1" applyBorder="1" applyAlignment="1">
      <alignment horizontal="left"/>
    </xf>
    <xf numFmtId="169" fontId="2" fillId="2" borderId="29" xfId="1" applyNumberFormat="1" applyFont="1" applyFill="1" applyBorder="1" applyAlignment="1">
      <alignment horizontal="right"/>
    </xf>
    <xf numFmtId="0" fontId="2" fillId="2" borderId="17" xfId="3" applyFont="1" applyFill="1" applyBorder="1"/>
    <xf numFmtId="0" fontId="2" fillId="2" borderId="4" xfId="1" applyFont="1" applyFill="1" applyBorder="1" applyAlignment="1">
      <alignment horizontal="center"/>
    </xf>
    <xf numFmtId="164" fontId="2" fillId="2" borderId="30" xfId="1" applyNumberFormat="1" applyFont="1" applyFill="1" applyBorder="1" applyAlignment="1">
      <alignment horizontal="right"/>
    </xf>
    <xf numFmtId="168" fontId="2" fillId="2" borderId="6" xfId="1" applyNumberFormat="1" applyFont="1" applyFill="1" applyBorder="1" applyAlignment="1">
      <alignment horizontal="center"/>
    </xf>
    <xf numFmtId="164" fontId="2" fillId="2" borderId="31" xfId="1" applyNumberFormat="1" applyFont="1" applyFill="1" applyBorder="1" applyAlignment="1">
      <alignment horizontal="right"/>
    </xf>
    <xf numFmtId="170" fontId="2" fillId="2" borderId="0" xfId="3" applyNumberFormat="1" applyFont="1" applyFill="1" applyBorder="1" applyAlignment="1">
      <alignment horizontal="center"/>
    </xf>
    <xf numFmtId="0" fontId="2" fillId="6" borderId="1" xfId="1" applyFont="1" applyFill="1" applyBorder="1" applyAlignment="1">
      <alignment horizontal="center"/>
    </xf>
    <xf numFmtId="0" fontId="3" fillId="5" borderId="29" xfId="1" applyFont="1" applyFill="1" applyBorder="1" applyAlignment="1">
      <alignment horizontal="right"/>
    </xf>
    <xf numFmtId="0" fontId="2" fillId="6" borderId="4" xfId="1" applyFont="1" applyFill="1" applyBorder="1" applyAlignment="1">
      <alignment horizontal="center"/>
    </xf>
    <xf numFmtId="0" fontId="3" fillId="5" borderId="30" xfId="1" applyFont="1" applyFill="1" applyBorder="1" applyAlignment="1">
      <alignment horizontal="right"/>
    </xf>
    <xf numFmtId="11" fontId="2" fillId="6" borderId="4" xfId="1" applyNumberFormat="1" applyFont="1" applyFill="1" applyBorder="1" applyAlignment="1">
      <alignment horizontal="center"/>
    </xf>
    <xf numFmtId="165" fontId="2" fillId="2" borderId="1" xfId="3" applyNumberFormat="1" applyFont="1" applyFill="1" applyBorder="1" applyAlignment="1">
      <alignment horizontal="center"/>
    </xf>
    <xf numFmtId="165" fontId="2" fillId="6" borderId="5" xfId="1" applyNumberFormat="1" applyFont="1" applyFill="1" applyBorder="1" applyAlignment="1">
      <alignment horizontal="center"/>
    </xf>
    <xf numFmtId="164" fontId="2" fillId="2" borderId="4" xfId="3" applyNumberFormat="1" applyFont="1" applyFill="1" applyBorder="1" applyAlignment="1">
      <alignment horizontal="center"/>
    </xf>
    <xf numFmtId="164" fontId="2" fillId="6" borderId="5" xfId="1" applyNumberFormat="1" applyFont="1" applyFill="1" applyBorder="1" applyAlignment="1">
      <alignment horizontal="center"/>
    </xf>
    <xf numFmtId="0" fontId="2" fillId="2" borderId="6" xfId="3" applyFont="1" applyFill="1" applyBorder="1" applyAlignment="1">
      <alignment horizontal="center"/>
    </xf>
    <xf numFmtId="11" fontId="2" fillId="6" borderId="5" xfId="1" applyNumberFormat="1" applyFont="1" applyFill="1" applyBorder="1" applyAlignment="1">
      <alignment horizontal="center"/>
    </xf>
    <xf numFmtId="0" fontId="2" fillId="2" borderId="4" xfId="3" applyFont="1" applyFill="1" applyBorder="1" applyAlignment="1">
      <alignment horizontal="center"/>
    </xf>
    <xf numFmtId="3" fontId="2" fillId="6" borderId="4" xfId="1" applyNumberFormat="1" applyFont="1" applyFill="1" applyBorder="1" applyAlignment="1">
      <alignment horizontal="center"/>
    </xf>
    <xf numFmtId="171" fontId="2" fillId="6" borderId="6" xfId="1" applyNumberFormat="1" applyFont="1" applyFill="1" applyBorder="1" applyAlignment="1">
      <alignment horizontal="center"/>
    </xf>
    <xf numFmtId="0" fontId="3" fillId="5" borderId="31" xfId="1" applyFont="1" applyFill="1" applyBorder="1" applyAlignment="1">
      <alignment horizontal="right"/>
    </xf>
    <xf numFmtId="1" fontId="10" fillId="4" borderId="1" xfId="1" applyNumberFormat="1" applyFont="1" applyFill="1" applyBorder="1" applyAlignment="1">
      <alignment horizontal="left"/>
    </xf>
    <xf numFmtId="171" fontId="2" fillId="4" borderId="6" xfId="1" quotePrefix="1" applyNumberFormat="1" applyFont="1" applyFill="1" applyBorder="1" applyAlignment="1">
      <alignment horizontal="center"/>
    </xf>
    <xf numFmtId="0" fontId="2" fillId="2" borderId="1" xfId="1" applyFont="1" applyFill="1" applyBorder="1" applyAlignment="1">
      <alignment horizontal="center"/>
    </xf>
    <xf numFmtId="0" fontId="2" fillId="5" borderId="29" xfId="1" applyFont="1" applyFill="1" applyBorder="1"/>
    <xf numFmtId="172" fontId="2" fillId="2" borderId="4" xfId="1" applyNumberFormat="1" applyFont="1" applyFill="1" applyBorder="1" applyAlignment="1">
      <alignment horizontal="center"/>
    </xf>
    <xf numFmtId="0" fontId="2" fillId="5" borderId="30" xfId="1" applyFont="1" applyFill="1" applyBorder="1"/>
    <xf numFmtId="0" fontId="2" fillId="5" borderId="30" xfId="3" applyFont="1" applyFill="1" applyBorder="1"/>
    <xf numFmtId="0" fontId="2" fillId="5" borderId="31" xfId="3" applyFont="1" applyFill="1" applyBorder="1"/>
    <xf numFmtId="0" fontId="3" fillId="2" borderId="0" xfId="3" applyFont="1" applyFill="1" applyBorder="1"/>
    <xf numFmtId="0" fontId="2" fillId="2" borderId="14" xfId="1" applyFont="1" applyFill="1" applyBorder="1"/>
    <xf numFmtId="0" fontId="2" fillId="2" borderId="13" xfId="1" applyFont="1" applyFill="1" applyBorder="1"/>
    <xf numFmtId="0" fontId="1" fillId="0" borderId="0" xfId="1"/>
    <xf numFmtId="0" fontId="2" fillId="0" borderId="0" xfId="1" applyFont="1"/>
    <xf numFmtId="0" fontId="2" fillId="2" borderId="0" xfId="1" applyFont="1" applyFill="1" applyBorder="1" applyAlignment="1">
      <alignment horizontal="center"/>
    </xf>
    <xf numFmtId="0" fontId="6" fillId="0" borderId="0" xfId="1" applyFont="1"/>
    <xf numFmtId="168" fontId="6" fillId="0" borderId="0" xfId="1" applyNumberFormat="1" applyFont="1"/>
    <xf numFmtId="0" fontId="2" fillId="2" borderId="15" xfId="1" applyFont="1" applyFill="1" applyBorder="1"/>
    <xf numFmtId="0" fontId="2" fillId="2" borderId="16" xfId="1" applyFont="1" applyFill="1" applyBorder="1"/>
    <xf numFmtId="173" fontId="12" fillId="4" borderId="10" xfId="1" applyNumberFormat="1" applyFont="1" applyFill="1" applyBorder="1" applyAlignment="1" applyProtection="1">
      <alignment horizontal="left"/>
    </xf>
    <xf numFmtId="0" fontId="2" fillId="2" borderId="1" xfId="1" applyNumberFormat="1" applyFont="1" applyFill="1" applyBorder="1" applyAlignment="1">
      <alignment horizontal="left"/>
    </xf>
    <xf numFmtId="174" fontId="2" fillId="2" borderId="29" xfId="1" applyNumberFormat="1" applyFont="1" applyFill="1" applyBorder="1" applyAlignment="1">
      <alignment horizontal="left"/>
    </xf>
    <xf numFmtId="174" fontId="2" fillId="8" borderId="29" xfId="1" applyNumberFormat="1" applyFont="1" applyFill="1" applyBorder="1" applyAlignment="1">
      <alignment horizontal="left"/>
    </xf>
    <xf numFmtId="174" fontId="2" fillId="2" borderId="29" xfId="1" applyNumberFormat="1" applyFont="1" applyFill="1" applyBorder="1" applyAlignment="1"/>
    <xf numFmtId="0" fontId="3" fillId="2" borderId="12" xfId="1" applyFont="1" applyFill="1" applyBorder="1" applyAlignment="1">
      <alignment horizontal="center"/>
    </xf>
    <xf numFmtId="0" fontId="2" fillId="2" borderId="17" xfId="1" applyFont="1" applyFill="1" applyBorder="1" applyAlignment="1">
      <alignment horizontal="center"/>
    </xf>
    <xf numFmtId="0" fontId="3" fillId="2" borderId="12" xfId="1" applyFont="1" applyFill="1" applyBorder="1" applyAlignment="1">
      <alignment horizontal="center" vertical="center" wrapText="1"/>
    </xf>
    <xf numFmtId="0" fontId="12" fillId="4" borderId="9" xfId="1" applyNumberFormat="1" applyFont="1" applyFill="1" applyBorder="1" applyAlignment="1" applyProtection="1">
      <alignment horizontal="left" vertical="center"/>
    </xf>
    <xf numFmtId="0" fontId="13" fillId="4" borderId="10" xfId="1" applyNumberFormat="1" applyFont="1" applyFill="1" applyBorder="1" applyAlignment="1" applyProtection="1">
      <alignment horizontal="center" vertical="center"/>
    </xf>
    <xf numFmtId="0" fontId="14" fillId="2" borderId="9" xfId="1" applyFont="1" applyFill="1" applyBorder="1" applyAlignment="1">
      <alignment horizontal="center" vertical="center"/>
    </xf>
    <xf numFmtId="0" fontId="3" fillId="2" borderId="9" xfId="1" applyFont="1" applyFill="1" applyBorder="1" applyAlignment="1">
      <alignment horizontal="center" vertical="center" wrapText="1"/>
    </xf>
    <xf numFmtId="0" fontId="5" fillId="0" borderId="0" xfId="1" applyFont="1"/>
    <xf numFmtId="0" fontId="5" fillId="0" borderId="0" xfId="1" applyFont="1" applyAlignment="1">
      <alignment horizontal="center"/>
    </xf>
    <xf numFmtId="0" fontId="2" fillId="2" borderId="0" xfId="1" applyFont="1" applyFill="1" applyBorder="1"/>
    <xf numFmtId="0" fontId="2" fillId="2" borderId="17" xfId="1" applyFont="1" applyFill="1" applyBorder="1"/>
    <xf numFmtId="0" fontId="1" fillId="2" borderId="13" xfId="1" applyFill="1" applyBorder="1"/>
    <xf numFmtId="0" fontId="1" fillId="2" borderId="14" xfId="1" applyFill="1" applyBorder="1"/>
    <xf numFmtId="0" fontId="1" fillId="2" borderId="15" xfId="1" applyFill="1" applyBorder="1"/>
    <xf numFmtId="0" fontId="18" fillId="2" borderId="16" xfId="1" applyFont="1" applyFill="1" applyBorder="1"/>
    <xf numFmtId="172" fontId="13" fillId="4" borderId="10" xfId="1" quotePrefix="1" applyNumberFormat="1" applyFont="1" applyFill="1" applyBorder="1" applyAlignment="1" applyProtection="1">
      <alignment horizontal="center"/>
    </xf>
    <xf numFmtId="0" fontId="19" fillId="5" borderId="9" xfId="1" applyFont="1" applyFill="1" applyBorder="1"/>
    <xf numFmtId="0" fontId="18" fillId="2" borderId="17" xfId="1" applyFont="1" applyFill="1" applyBorder="1"/>
    <xf numFmtId="172" fontId="13" fillId="4" borderId="10" xfId="1" applyNumberFormat="1" applyFont="1" applyFill="1" applyBorder="1" applyAlignment="1" applyProtection="1">
      <alignment horizontal="center"/>
    </xf>
    <xf numFmtId="0" fontId="18" fillId="2" borderId="0" xfId="1" applyFont="1" applyFill="1" applyBorder="1"/>
    <xf numFmtId="0" fontId="13" fillId="2" borderId="13" xfId="1" applyFont="1" applyFill="1" applyBorder="1"/>
    <xf numFmtId="0" fontId="13" fillId="2" borderId="14" xfId="1" applyFont="1" applyFill="1" applyBorder="1"/>
    <xf numFmtId="0" fontId="13" fillId="2" borderId="15" xfId="1" applyFont="1" applyFill="1" applyBorder="1"/>
    <xf numFmtId="15" fontId="13" fillId="2" borderId="16" xfId="1" applyNumberFormat="1" applyFont="1" applyFill="1" applyBorder="1"/>
    <xf numFmtId="0" fontId="13" fillId="5" borderId="9" xfId="1" applyNumberFormat="1" applyFont="1" applyFill="1" applyBorder="1"/>
    <xf numFmtId="0" fontId="13" fillId="2" borderId="17" xfId="1" applyFont="1" applyFill="1" applyBorder="1"/>
    <xf numFmtId="172" fontId="13" fillId="4" borderId="10" xfId="1" quotePrefix="1" applyNumberFormat="1" applyFont="1" applyFill="1" applyBorder="1" applyAlignment="1" applyProtection="1">
      <alignment horizontal="left"/>
    </xf>
    <xf numFmtId="0" fontId="13" fillId="2" borderId="16" xfId="1" applyFont="1" applyFill="1" applyBorder="1"/>
    <xf numFmtId="0" fontId="13" fillId="2" borderId="0" xfId="1" applyFont="1" applyFill="1" applyBorder="1"/>
    <xf numFmtId="0" fontId="5" fillId="0" borderId="0" xfId="1" applyFont="1" applyAlignment="1">
      <alignment horizontal="left"/>
    </xf>
    <xf numFmtId="0" fontId="2" fillId="2" borderId="34" xfId="1" applyFont="1" applyFill="1" applyBorder="1" applyAlignment="1">
      <alignment horizontal="left"/>
    </xf>
    <xf numFmtId="0" fontId="2" fillId="2" borderId="34" xfId="1" applyFont="1" applyFill="1" applyBorder="1"/>
    <xf numFmtId="0" fontId="12" fillId="4" borderId="4" xfId="1" applyNumberFormat="1" applyFont="1" applyFill="1" applyBorder="1" applyAlignment="1" applyProtection="1"/>
    <xf numFmtId="0" fontId="2" fillId="2" borderId="30" xfId="1" applyNumberFormat="1" applyFont="1" applyFill="1" applyBorder="1" applyAlignment="1">
      <alignment horizontal="left"/>
    </xf>
    <xf numFmtId="0" fontId="2" fillId="2" borderId="30" xfId="1" applyNumberFormat="1" applyFont="1" applyFill="1" applyBorder="1" applyAlignment="1">
      <alignment horizontal="center"/>
    </xf>
    <xf numFmtId="0" fontId="2" fillId="2" borderId="4" xfId="1" applyNumberFormat="1" applyFont="1" applyFill="1" applyBorder="1" applyAlignment="1">
      <alignment horizontal="left"/>
    </xf>
    <xf numFmtId="0" fontId="2" fillId="2" borderId="5" xfId="1" applyNumberFormat="1" applyFont="1" applyFill="1" applyBorder="1" applyAlignment="1">
      <alignment horizontal="left"/>
    </xf>
    <xf numFmtId="0" fontId="12" fillId="4" borderId="6" xfId="1" applyNumberFormat="1" applyFont="1" applyFill="1" applyBorder="1" applyAlignment="1" applyProtection="1"/>
    <xf numFmtId="0" fontId="2" fillId="2" borderId="31" xfId="1" applyNumberFormat="1" applyFont="1" applyFill="1" applyBorder="1" applyAlignment="1">
      <alignment horizontal="left"/>
    </xf>
    <xf numFmtId="0" fontId="2" fillId="2" borderId="31" xfId="1" applyNumberFormat="1" applyFont="1" applyFill="1" applyBorder="1" applyAlignment="1">
      <alignment horizontal="center"/>
    </xf>
    <xf numFmtId="0" fontId="2" fillId="2" borderId="6" xfId="1" applyNumberFormat="1" applyFont="1" applyFill="1" applyBorder="1" applyAlignment="1">
      <alignment horizontal="left"/>
    </xf>
    <xf numFmtId="0" fontId="2" fillId="2" borderId="8" xfId="1" applyNumberFormat="1" applyFont="1" applyFill="1" applyBorder="1" applyAlignment="1">
      <alignment horizontal="left"/>
    </xf>
    <xf numFmtId="0" fontId="12" fillId="4" borderId="1" xfId="1" applyNumberFormat="1" applyFont="1" applyFill="1" applyBorder="1" applyAlignment="1" applyProtection="1">
      <alignment vertical="center"/>
    </xf>
    <xf numFmtId="0" fontId="2" fillId="2" borderId="29" xfId="1" applyNumberFormat="1" applyFont="1" applyFill="1" applyBorder="1" applyAlignment="1">
      <alignment horizontal="left"/>
    </xf>
    <xf numFmtId="0" fontId="2" fillId="2" borderId="29" xfId="1" applyNumberFormat="1" applyFont="1" applyFill="1" applyBorder="1" applyAlignment="1">
      <alignment horizontal="center"/>
    </xf>
    <xf numFmtId="0" fontId="2" fillId="2" borderId="3" xfId="1" applyNumberFormat="1" applyFont="1" applyFill="1" applyBorder="1" applyAlignment="1">
      <alignment horizontal="left"/>
    </xf>
    <xf numFmtId="0" fontId="12" fillId="4" borderId="6" xfId="1" applyNumberFormat="1" applyFont="1" applyFill="1" applyBorder="1" applyAlignment="1" applyProtection="1">
      <alignment vertical="center"/>
    </xf>
    <xf numFmtId="0" fontId="13" fillId="4" borderId="31" xfId="1" applyNumberFormat="1" applyFont="1" applyFill="1" applyBorder="1" applyAlignment="1" applyProtection="1">
      <alignment horizontal="center" vertical="center"/>
    </xf>
    <xf numFmtId="0" fontId="14" fillId="2" borderId="31" xfId="1" applyFont="1" applyFill="1" applyBorder="1" applyAlignment="1">
      <alignment horizontal="center" vertical="center"/>
    </xf>
    <xf numFmtId="0" fontId="3" fillId="2" borderId="31" xfId="1" applyFont="1" applyFill="1" applyBorder="1" applyAlignment="1">
      <alignment horizontal="center" vertical="center" wrapText="1"/>
    </xf>
    <xf numFmtId="0" fontId="2" fillId="2" borderId="6" xfId="1" applyFont="1" applyFill="1" applyBorder="1" applyAlignment="1">
      <alignment horizontal="center" vertical="center" wrapText="1"/>
    </xf>
    <xf numFmtId="0" fontId="3" fillId="2" borderId="8" xfId="1" applyFont="1" applyFill="1" applyBorder="1" applyAlignment="1">
      <alignment horizontal="center" vertical="center" wrapText="1"/>
    </xf>
    <xf numFmtId="0" fontId="2" fillId="2" borderId="31" xfId="1" applyFont="1" applyFill="1" applyBorder="1" applyAlignment="1">
      <alignment horizontal="center"/>
    </xf>
    <xf numFmtId="0" fontId="2" fillId="2" borderId="32" xfId="1" applyFont="1" applyFill="1" applyBorder="1"/>
    <xf numFmtId="0" fontId="5" fillId="0" borderId="35" xfId="1" applyFont="1" applyBorder="1"/>
    <xf numFmtId="0" fontId="5" fillId="0" borderId="35" xfId="1" applyFont="1" applyBorder="1" applyAlignment="1">
      <alignment horizontal="left"/>
    </xf>
    <xf numFmtId="0" fontId="5" fillId="0" borderId="35" xfId="1" applyFont="1" applyBorder="1" applyAlignment="1">
      <alignment horizontal="center"/>
    </xf>
    <xf numFmtId="0" fontId="2" fillId="2" borderId="35" xfId="1" applyFont="1" applyFill="1" applyBorder="1" applyAlignment="1">
      <alignment horizontal="center"/>
    </xf>
    <xf numFmtId="0" fontId="2" fillId="2" borderId="35" xfId="1" applyFont="1" applyFill="1" applyBorder="1"/>
    <xf numFmtId="0" fontId="1" fillId="0" borderId="0" xfId="1" applyAlignment="1">
      <alignment horizontal="left"/>
    </xf>
    <xf numFmtId="0" fontId="2" fillId="2" borderId="13" xfId="1" applyFont="1" applyFill="1" applyBorder="1" applyAlignment="1">
      <alignment horizontal="left"/>
    </xf>
    <xf numFmtId="0" fontId="2" fillId="2" borderId="14" xfId="1" applyFont="1" applyFill="1" applyBorder="1" applyAlignment="1">
      <alignment horizontal="left"/>
    </xf>
    <xf numFmtId="0" fontId="20" fillId="2" borderId="16" xfId="1" applyFont="1" applyFill="1" applyBorder="1"/>
    <xf numFmtId="0" fontId="13" fillId="4" borderId="9" xfId="1" applyNumberFormat="1" applyFont="1" applyFill="1" applyBorder="1" applyAlignment="1" applyProtection="1">
      <alignment horizontal="left" vertical="center"/>
    </xf>
    <xf numFmtId="0" fontId="2" fillId="2" borderId="9" xfId="1" applyNumberFormat="1" applyFont="1" applyFill="1" applyBorder="1" applyAlignment="1"/>
    <xf numFmtId="0" fontId="2" fillId="2" borderId="9" xfId="1" applyFont="1" applyFill="1" applyBorder="1" applyAlignment="1"/>
    <xf numFmtId="0" fontId="2" fillId="2" borderId="29" xfId="1" applyFont="1" applyFill="1" applyBorder="1" applyAlignment="1"/>
    <xf numFmtId="165" fontId="2" fillId="2" borderId="9" xfId="1" applyNumberFormat="1" applyFont="1" applyFill="1" applyBorder="1" applyAlignment="1"/>
    <xf numFmtId="0" fontId="2" fillId="2" borderId="29" xfId="1" applyFont="1" applyFill="1" applyBorder="1" applyAlignment="1">
      <alignment horizontal="center"/>
    </xf>
    <xf numFmtId="0" fontId="2" fillId="2" borderId="9" xfId="1" applyNumberFormat="1" applyFont="1" applyFill="1" applyBorder="1" applyAlignment="1">
      <alignment horizontal="center"/>
    </xf>
    <xf numFmtId="0" fontId="2" fillId="0" borderId="13" xfId="1" applyFont="1" applyBorder="1" applyAlignment="1">
      <alignment horizontal="center"/>
    </xf>
    <xf numFmtId="0" fontId="2" fillId="0" borderId="14" xfId="1" applyFont="1" applyBorder="1" applyAlignment="1">
      <alignment horizontal="center"/>
    </xf>
    <xf numFmtId="0" fontId="2" fillId="0" borderId="15" xfId="1" applyFont="1" applyBorder="1"/>
    <xf numFmtId="0" fontId="2" fillId="0" borderId="16" xfId="1" applyFont="1" applyBorder="1" applyAlignment="1">
      <alignment horizontal="center"/>
    </xf>
    <xf numFmtId="0" fontId="2" fillId="0" borderId="0" xfId="1" applyFont="1" applyBorder="1" applyAlignment="1">
      <alignment horizontal="center"/>
    </xf>
    <xf numFmtId="0" fontId="2" fillId="0" borderId="17" xfId="1" applyFont="1" applyBorder="1"/>
    <xf numFmtId="0" fontId="2" fillId="0" borderId="32" xfId="1" applyFont="1" applyBorder="1" applyAlignment="1">
      <alignment horizontal="center"/>
    </xf>
    <xf numFmtId="0" fontId="2" fillId="0" borderId="35" xfId="1" applyFont="1" applyBorder="1" applyAlignment="1">
      <alignment horizontal="center"/>
    </xf>
    <xf numFmtId="0" fontId="2" fillId="0" borderId="33" xfId="1" applyFont="1" applyBorder="1"/>
    <xf numFmtId="0" fontId="2" fillId="2" borderId="9" xfId="1" applyFont="1" applyFill="1" applyBorder="1" applyAlignment="1">
      <alignment horizontal="center"/>
    </xf>
    <xf numFmtId="0" fontId="21" fillId="2" borderId="16" xfId="1" applyFont="1" applyFill="1" applyBorder="1"/>
    <xf numFmtId="173" fontId="10" fillId="4" borderId="9" xfId="1" applyNumberFormat="1" applyFont="1" applyFill="1" applyBorder="1" applyAlignment="1" applyProtection="1">
      <alignment horizontal="left"/>
    </xf>
    <xf numFmtId="0" fontId="2" fillId="2" borderId="9" xfId="1" applyFont="1" applyFill="1" applyBorder="1"/>
    <xf numFmtId="0" fontId="2" fillId="0" borderId="9" xfId="1" applyFont="1" applyBorder="1" applyAlignment="1">
      <alignment horizontal="left"/>
    </xf>
    <xf numFmtId="0" fontId="13" fillId="4" borderId="9" xfId="1" applyNumberFormat="1" applyFont="1" applyFill="1" applyBorder="1" applyAlignment="1" applyProtection="1">
      <alignment horizontal="center" vertical="center"/>
    </xf>
    <xf numFmtId="0" fontId="14" fillId="2" borderId="9" xfId="1" applyFont="1" applyFill="1" applyBorder="1" applyAlignment="1">
      <alignment horizontal="left" vertical="center"/>
    </xf>
    <xf numFmtId="0" fontId="21" fillId="2" borderId="32" xfId="1" applyFont="1" applyFill="1" applyBorder="1"/>
    <xf numFmtId="0" fontId="2" fillId="2" borderId="33" xfId="1" applyFont="1" applyFill="1" applyBorder="1" applyAlignment="1">
      <alignment horizontal="left"/>
    </xf>
    <xf numFmtId="165" fontId="6" fillId="0" borderId="0" xfId="10" applyNumberFormat="1" applyFont="1"/>
    <xf numFmtId="0" fontId="2" fillId="10" borderId="0" xfId="3" applyFont="1" applyFill="1"/>
    <xf numFmtId="0" fontId="5" fillId="10" borderId="0" xfId="3" applyFill="1"/>
    <xf numFmtId="0" fontId="2" fillId="11" borderId="33" xfId="3" applyFont="1" applyFill="1" applyBorder="1"/>
    <xf numFmtId="0" fontId="2" fillId="11" borderId="32" xfId="3" applyFont="1" applyFill="1" applyBorder="1"/>
    <xf numFmtId="0" fontId="2" fillId="11" borderId="17" xfId="3" applyFont="1" applyFill="1" applyBorder="1"/>
    <xf numFmtId="0" fontId="2" fillId="11" borderId="16" xfId="3" applyFont="1" applyFill="1" applyBorder="1"/>
    <xf numFmtId="0" fontId="2" fillId="11" borderId="15" xfId="3" applyFont="1" applyFill="1" applyBorder="1"/>
    <xf numFmtId="0" fontId="2" fillId="11" borderId="13" xfId="3" applyFont="1" applyFill="1" applyBorder="1"/>
    <xf numFmtId="0" fontId="11" fillId="7" borderId="28" xfId="3" applyFont="1" applyFill="1" applyBorder="1" applyAlignment="1">
      <alignment horizontal="center"/>
    </xf>
    <xf numFmtId="0" fontId="11" fillId="7" borderId="36" xfId="3" applyFont="1" applyFill="1" applyBorder="1" applyAlignment="1">
      <alignment horizontal="center"/>
    </xf>
    <xf numFmtId="0" fontId="11" fillId="0" borderId="27" xfId="1" applyFont="1" applyBorder="1" applyAlignment="1"/>
    <xf numFmtId="0" fontId="11" fillId="7" borderId="27" xfId="3" applyFont="1" applyFill="1" applyBorder="1" applyAlignment="1">
      <alignment horizontal="center"/>
    </xf>
    <xf numFmtId="0" fontId="8" fillId="3" borderId="28" xfId="1" applyFont="1" applyFill="1" applyBorder="1" applyAlignment="1">
      <alignment horizontal="center" vertical="center" wrapText="1"/>
    </xf>
    <xf numFmtId="0" fontId="8" fillId="3" borderId="27" xfId="1" applyFont="1" applyFill="1" applyBorder="1" applyAlignment="1">
      <alignment horizontal="center" vertical="center" wrapText="1"/>
    </xf>
    <xf numFmtId="0" fontId="2" fillId="2" borderId="29" xfId="1" applyNumberFormat="1" applyFont="1" applyFill="1" applyBorder="1" applyAlignment="1"/>
    <xf numFmtId="0" fontId="8" fillId="3" borderId="12" xfId="1" applyFont="1" applyFill="1" applyBorder="1" applyAlignment="1">
      <alignment horizontal="center" vertical="center" wrapText="1"/>
    </xf>
    <xf numFmtId="0" fontId="8" fillId="3" borderId="11" xfId="1" applyFont="1" applyFill="1" applyBorder="1" applyAlignment="1">
      <alignment horizontal="center" vertical="center" wrapText="1"/>
    </xf>
    <xf numFmtId="0" fontId="8" fillId="3" borderId="10" xfId="1" applyFont="1" applyFill="1" applyBorder="1" applyAlignment="1">
      <alignment horizontal="center" vertical="center" wrapText="1"/>
    </xf>
    <xf numFmtId="0" fontId="8" fillId="3" borderId="9" xfId="1" applyFont="1" applyFill="1" applyBorder="1" applyAlignment="1">
      <alignment horizontal="center" vertical="center" wrapText="1"/>
    </xf>
    <xf numFmtId="0" fontId="8" fillId="2" borderId="5" xfId="1" applyFont="1" applyFill="1" applyBorder="1" applyAlignment="1">
      <alignment horizontal="center" vertical="center" textRotation="90"/>
    </xf>
    <xf numFmtId="0" fontId="6" fillId="2" borderId="0" xfId="1" applyNumberFormat="1" applyFont="1" applyFill="1" applyBorder="1" applyAlignment="1">
      <alignment horizontal="center"/>
    </xf>
    <xf numFmtId="0" fontId="6" fillId="2" borderId="0" xfId="1" applyFont="1" applyFill="1" applyBorder="1" applyAlignment="1">
      <alignment horizontal="left"/>
    </xf>
    <xf numFmtId="165" fontId="6" fillId="2" borderId="0" xfId="2" applyNumberFormat="1" applyFont="1" applyFill="1" applyBorder="1" applyAlignment="1">
      <alignment horizontal="right"/>
    </xf>
    <xf numFmtId="0" fontId="6" fillId="2" borderId="0" xfId="1" applyFont="1" applyFill="1" applyBorder="1" applyAlignment="1">
      <alignment horizontal="center"/>
    </xf>
    <xf numFmtId="0" fontId="6" fillId="2" borderId="8" xfId="1" applyNumberFormat="1" applyFont="1" applyFill="1" applyBorder="1" applyAlignment="1">
      <alignment horizontal="center"/>
    </xf>
    <xf numFmtId="0" fontId="6" fillId="2" borderId="7" xfId="1" applyNumberFormat="1" applyFont="1" applyFill="1" applyBorder="1" applyAlignment="1">
      <alignment horizontal="center"/>
    </xf>
    <xf numFmtId="0" fontId="6" fillId="2" borderId="7" xfId="1" applyFont="1" applyFill="1" applyBorder="1" applyAlignment="1">
      <alignment horizontal="left"/>
    </xf>
    <xf numFmtId="165" fontId="6" fillId="2" borderId="7" xfId="2" applyNumberFormat="1" applyFont="1" applyFill="1" applyBorder="1" applyAlignment="1">
      <alignment horizontal="right"/>
    </xf>
    <xf numFmtId="0" fontId="6" fillId="2" borderId="7" xfId="1" applyFont="1" applyFill="1" applyBorder="1" applyAlignment="1">
      <alignment horizontal="center"/>
    </xf>
    <xf numFmtId="0" fontId="6" fillId="2" borderId="3" xfId="1" applyNumberFormat="1" applyFont="1" applyFill="1" applyBorder="1" applyAlignment="1">
      <alignment horizontal="center"/>
    </xf>
    <xf numFmtId="0" fontId="6" fillId="2" borderId="2" xfId="1" applyNumberFormat="1" applyFont="1" applyFill="1" applyBorder="1" applyAlignment="1">
      <alignment horizontal="center"/>
    </xf>
    <xf numFmtId="0" fontId="6" fillId="2" borderId="2" xfId="1" applyFont="1" applyFill="1" applyBorder="1" applyAlignment="1">
      <alignment horizontal="left"/>
    </xf>
    <xf numFmtId="165" fontId="6" fillId="2" borderId="2" xfId="2" applyNumberFormat="1" applyFont="1" applyFill="1" applyBorder="1" applyAlignment="1">
      <alignment horizontal="right"/>
    </xf>
    <xf numFmtId="0" fontId="6" fillId="2" borderId="2" xfId="1" applyFont="1" applyFill="1" applyBorder="1" applyAlignment="1">
      <alignment horizontal="center"/>
    </xf>
    <xf numFmtId="0" fontId="6" fillId="2" borderId="5" xfId="1" applyNumberFormat="1" applyFont="1" applyFill="1" applyBorder="1" applyAlignment="1">
      <alignment horizontal="center"/>
    </xf>
    <xf numFmtId="167" fontId="6" fillId="2" borderId="0" xfId="1" applyNumberFormat="1" applyFont="1" applyFill="1" applyBorder="1" applyAlignment="1">
      <alignment horizontal="right"/>
    </xf>
    <xf numFmtId="167" fontId="6" fillId="2" borderId="2" xfId="1" applyNumberFormat="1" applyFont="1" applyFill="1" applyBorder="1" applyAlignment="1">
      <alignment horizontal="right"/>
    </xf>
    <xf numFmtId="10" fontId="6" fillId="0" borderId="0" xfId="1" applyNumberFormat="1" applyFont="1"/>
    <xf numFmtId="165" fontId="6" fillId="0" borderId="0" xfId="1" applyNumberFormat="1" applyFont="1"/>
    <xf numFmtId="166" fontId="6" fillId="0" borderId="0" xfId="1" applyNumberFormat="1" applyFont="1"/>
    <xf numFmtId="169" fontId="6" fillId="2" borderId="0" xfId="1" applyNumberFormat="1" applyFont="1" applyFill="1" applyBorder="1" applyAlignment="1">
      <alignment horizontal="right"/>
    </xf>
    <xf numFmtId="169" fontId="6" fillId="2" borderId="4" xfId="1" applyNumberFormat="1" applyFont="1" applyFill="1" applyBorder="1" applyAlignment="1">
      <alignment horizontal="right"/>
    </xf>
    <xf numFmtId="169" fontId="6" fillId="2" borderId="7" xfId="1" applyNumberFormat="1" applyFont="1" applyFill="1" applyBorder="1" applyAlignment="1">
      <alignment horizontal="right"/>
    </xf>
    <xf numFmtId="169" fontId="6" fillId="2" borderId="6" xfId="1" applyNumberFormat="1" applyFont="1" applyFill="1" applyBorder="1" applyAlignment="1">
      <alignment horizontal="right"/>
    </xf>
    <xf numFmtId="169" fontId="6" fillId="2" borderId="2" xfId="1" applyNumberFormat="1" applyFont="1" applyFill="1" applyBorder="1" applyAlignment="1">
      <alignment horizontal="right"/>
    </xf>
    <xf numFmtId="169" fontId="6" fillId="2" borderId="1" xfId="1" applyNumberFormat="1" applyFont="1" applyFill="1" applyBorder="1" applyAlignment="1">
      <alignment horizontal="right"/>
    </xf>
  </cellXfs>
  <cellStyles count="11">
    <cellStyle name="Migliaia (0)_AZIONI" xfId="4"/>
    <cellStyle name="Migliaia_AZIONI" xfId="5"/>
    <cellStyle name="Normal" xfId="0" builtinId="0"/>
    <cellStyle name="Normal 2" xfId="1"/>
    <cellStyle name="Normal_SwaptionATMVols" xfId="3"/>
    <cellStyle name="Normale_AZIONI" xfId="6"/>
    <cellStyle name="Percent" xfId="10" builtinId="5"/>
    <cellStyle name="Percent 2" xfId="2"/>
    <cellStyle name="result" xfId="7"/>
    <cellStyle name="Valuta (0)_AZIONI" xfId="8"/>
    <cellStyle name="Valuta_AZIONI" xfId="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B1:N30"/>
  <sheetViews>
    <sheetView topLeftCell="A2" workbookViewId="0">
      <selection activeCell="D11" sqref="D11"/>
    </sheetView>
  </sheetViews>
  <sheetFormatPr defaultColWidth="8" defaultRowHeight="11.25" x14ac:dyDescent="0.2"/>
  <cols>
    <col min="1" max="2" width="2.7109375" style="163" customWidth="1"/>
    <col min="3" max="3" width="18" style="163" bestFit="1" customWidth="1"/>
    <col min="4" max="4" width="23.85546875" style="163" bestFit="1" customWidth="1"/>
    <col min="5" max="5" width="22" style="163" bestFit="1" customWidth="1"/>
    <col min="6" max="7" width="2.7109375" style="163" customWidth="1"/>
    <col min="8" max="8" width="4" style="163" bestFit="1" customWidth="1"/>
    <col min="9" max="9" width="3.28515625" style="163" bestFit="1" customWidth="1"/>
    <col min="10" max="11" width="2.7109375" style="163" customWidth="1"/>
    <col min="12" max="12" width="18.5703125" style="163" bestFit="1" customWidth="1"/>
    <col min="13" max="13" width="53.7109375" style="163" bestFit="1" customWidth="1"/>
    <col min="14" max="14" width="2.7109375" style="163" customWidth="1"/>
    <col min="15" max="16384" width="8" style="163"/>
  </cols>
  <sheetData>
    <row r="1" spans="2:14" ht="12" thickBot="1" x14ac:dyDescent="0.25">
      <c r="B1" s="163" t="str">
        <f>_xll.qlxlVersion(TRUE,Trigger)</f>
        <v>QuantLibXL 1.4.0 - MS VC++ 9.0 - Multithreaded Dynamic Runtime library - Release Configuration - Mar  3 2014 10:58:57</v>
      </c>
    </row>
    <row r="2" spans="2:14" ht="18.75" thickBot="1" x14ac:dyDescent="0.3">
      <c r="B2" s="171" t="s">
        <v>104</v>
      </c>
      <c r="C2" s="172"/>
      <c r="D2" s="172"/>
      <c r="E2" s="172"/>
      <c r="F2" s="173"/>
      <c r="K2" s="171" t="s">
        <v>173</v>
      </c>
      <c r="L2" s="172"/>
      <c r="M2" s="172"/>
      <c r="N2" s="174"/>
    </row>
    <row r="3" spans="2:14" ht="12" thickBot="1" x14ac:dyDescent="0.25">
      <c r="B3" s="30"/>
      <c r="C3" s="59"/>
      <c r="D3" s="27"/>
      <c r="E3" s="27"/>
      <c r="F3" s="26"/>
      <c r="K3" s="99"/>
      <c r="L3" s="102"/>
      <c r="M3" s="102"/>
      <c r="N3" s="101"/>
    </row>
    <row r="4" spans="2:14" x14ac:dyDescent="0.2">
      <c r="B4" s="30"/>
      <c r="C4" s="58" t="s">
        <v>103</v>
      </c>
      <c r="D4" s="45" t="s">
        <v>100</v>
      </c>
      <c r="E4" s="27"/>
      <c r="F4" s="26"/>
      <c r="H4" s="165" t="s">
        <v>102</v>
      </c>
      <c r="I4" s="166"/>
      <c r="K4" s="99"/>
      <c r="L4" s="98" t="s">
        <v>172</v>
      </c>
      <c r="M4" s="92" t="b">
        <v>1</v>
      </c>
      <c r="N4" s="97"/>
    </row>
    <row r="5" spans="2:14" x14ac:dyDescent="0.2">
      <c r="B5" s="30"/>
      <c r="C5" s="57" t="s">
        <v>101</v>
      </c>
      <c r="D5" s="31">
        <v>6</v>
      </c>
      <c r="E5" s="27"/>
      <c r="F5" s="26"/>
      <c r="H5" s="167" t="s">
        <v>100</v>
      </c>
      <c r="I5" s="168" t="s">
        <v>99</v>
      </c>
      <c r="K5" s="99"/>
      <c r="L5" s="98" t="s">
        <v>171</v>
      </c>
      <c r="M5" s="100" t="str">
        <f ca="1">SUBSTITUTE(LEFT(CELL("filename",A1),FIND("[",CELL("filename",A1),1)-1),"\XLS\","\XML\")</f>
        <v>C:\Projects\quantlib\QuantLibXL\Data2\XML\</v>
      </c>
      <c r="N5" s="97"/>
    </row>
    <row r="6" spans="2:14" x14ac:dyDescent="0.2">
      <c r="B6" s="30"/>
      <c r="C6" s="57" t="s">
        <v>98</v>
      </c>
      <c r="D6" s="31" t="str">
        <f>_xll.qlPeriodEquivalent(D5&amp;"M")</f>
        <v>6M</v>
      </c>
      <c r="E6" s="27"/>
      <c r="F6" s="26"/>
      <c r="H6" s="167" t="s">
        <v>97</v>
      </c>
      <c r="I6" s="168"/>
      <c r="K6" s="99"/>
      <c r="L6" s="98" t="s">
        <v>170</v>
      </c>
      <c r="M6" s="89" t="b">
        <v>1</v>
      </c>
      <c r="N6" s="97"/>
    </row>
    <row r="7" spans="2:14" ht="12" thickBot="1" x14ac:dyDescent="0.25">
      <c r="B7" s="30"/>
      <c r="C7" s="57" t="s">
        <v>96</v>
      </c>
      <c r="D7" s="31" t="str">
        <f>Months&amp;IF(UPPER(Currency)="EUR","E","L")</f>
        <v>6E</v>
      </c>
      <c r="E7" s="27"/>
      <c r="F7" s="26"/>
      <c r="H7" s="167" t="s">
        <v>95</v>
      </c>
      <c r="I7" s="168"/>
      <c r="K7" s="96"/>
      <c r="L7" s="95"/>
      <c r="M7" s="95"/>
      <c r="N7" s="94"/>
    </row>
    <row r="8" spans="2:14" ht="12" thickBot="1" x14ac:dyDescent="0.25">
      <c r="B8" s="30"/>
      <c r="C8" s="57" t="s">
        <v>94</v>
      </c>
      <c r="D8" s="31" t="str">
        <f>VLOOKUP(Currency,H4:I8,2)</f>
        <v>AB</v>
      </c>
      <c r="E8" s="27"/>
      <c r="F8" s="26"/>
      <c r="H8" s="169" t="s">
        <v>93</v>
      </c>
      <c r="I8" s="170" t="s">
        <v>92</v>
      </c>
      <c r="K8" s="164"/>
      <c r="L8" s="164"/>
      <c r="M8" s="164"/>
      <c r="N8" s="164"/>
    </row>
    <row r="9" spans="2:14" ht="18.75" thickBot="1" x14ac:dyDescent="0.3">
      <c r="B9" s="30"/>
      <c r="C9" s="57" t="s">
        <v>91</v>
      </c>
      <c r="D9" s="31" t="str">
        <f>Currency&amp;"_YC"&amp;IndexTenor&amp;"RH"</f>
        <v>EUR_YC6MRH</v>
      </c>
      <c r="E9" s="27"/>
      <c r="F9" s="26"/>
      <c r="K9" s="171" t="s">
        <v>169</v>
      </c>
      <c r="L9" s="172"/>
      <c r="M9" s="172"/>
      <c r="N9" s="174"/>
    </row>
    <row r="10" spans="2:14" ht="12.75" x14ac:dyDescent="0.2">
      <c r="B10" s="30"/>
      <c r="C10" s="56" t="s">
        <v>90</v>
      </c>
      <c r="D10" s="31" t="b">
        <v>1</v>
      </c>
      <c r="E10" s="27"/>
      <c r="F10" s="26"/>
      <c r="K10" s="91"/>
      <c r="L10" s="93"/>
      <c r="M10" s="93"/>
      <c r="N10" s="88"/>
    </row>
    <row r="11" spans="2:14" ht="12.75" x14ac:dyDescent="0.2">
      <c r="B11" s="30"/>
      <c r="C11" s="56" t="s">
        <v>89</v>
      </c>
      <c r="D11" s="55"/>
      <c r="E11" s="27"/>
      <c r="F11" s="26"/>
      <c r="K11" s="91"/>
      <c r="L11" s="90" t="s">
        <v>168</v>
      </c>
      <c r="M11" s="92" t="s">
        <v>167</v>
      </c>
      <c r="N11" s="88"/>
    </row>
    <row r="12" spans="2:14" ht="12.75" x14ac:dyDescent="0.2">
      <c r="B12" s="30"/>
      <c r="C12" s="54" t="s">
        <v>88</v>
      </c>
      <c r="D12" s="53" t="b">
        <v>0</v>
      </c>
      <c r="E12" s="27"/>
      <c r="F12" s="26"/>
      <c r="K12" s="91"/>
      <c r="L12" s="90" t="s">
        <v>166</v>
      </c>
      <c r="M12" s="89" t="s">
        <v>165</v>
      </c>
      <c r="N12" s="88"/>
    </row>
    <row r="13" spans="2:14" ht="12.75" x14ac:dyDescent="0.2">
      <c r="B13" s="30"/>
      <c r="C13" s="35"/>
      <c r="D13" s="35"/>
      <c r="E13" s="27"/>
      <c r="F13" s="26"/>
      <c r="K13" s="91"/>
      <c r="L13" s="90" t="s">
        <v>190</v>
      </c>
      <c r="M13" s="92" t="s">
        <v>189</v>
      </c>
      <c r="N13" s="88"/>
    </row>
    <row r="14" spans="2:14" ht="12.75" x14ac:dyDescent="0.2">
      <c r="B14" s="30"/>
      <c r="C14" s="50" t="s">
        <v>87</v>
      </c>
      <c r="D14" s="52" t="str">
        <f>_xll.qlPiecewiseYieldCurve(D16,NDays,Calendar,RateHelpersSelected,DayCounter,IF(ISERROR(D22),NA(),D20:E20),IF(ISERROR(D22),NA(),D21:E21),Accuracy,TraitsID,InterpolatorID,Permanent,,ObjectOverwrite)</f>
        <v>_EURYC6M#0004</v>
      </c>
      <c r="E14" s="27"/>
      <c r="F14" s="26"/>
      <c r="K14" s="91"/>
      <c r="L14" s="90" t="s">
        <v>188</v>
      </c>
      <c r="M14" s="92" t="s">
        <v>187</v>
      </c>
      <c r="N14" s="88"/>
    </row>
    <row r="15" spans="2:14" ht="12.75" x14ac:dyDescent="0.2">
      <c r="B15" s="30"/>
      <c r="C15" s="37" t="s">
        <v>65</v>
      </c>
      <c r="D15" s="51" t="str">
        <f>_xll.ohRangeRetrieveError(YieldCurve)</f>
        <v/>
      </c>
      <c r="E15" s="27"/>
      <c r="F15" s="26"/>
      <c r="K15" s="91"/>
      <c r="L15" s="90" t="s">
        <v>186</v>
      </c>
      <c r="M15" s="92" t="str">
        <f>PROPER(Currency)&amp;"ON"</f>
        <v>EurON</v>
      </c>
      <c r="N15" s="88"/>
    </row>
    <row r="16" spans="2:14" ht="13.5" thickBot="1" x14ac:dyDescent="0.25">
      <c r="B16" s="30"/>
      <c r="C16" s="50" t="s">
        <v>86</v>
      </c>
      <c r="D16" s="49" t="str">
        <f>"_"&amp;Currency&amp;"YC"&amp;IndexTenor</f>
        <v>_EURYC6M</v>
      </c>
      <c r="E16" s="27"/>
      <c r="F16" s="26"/>
      <c r="K16" s="87"/>
      <c r="L16" s="86"/>
      <c r="M16" s="86"/>
      <c r="N16" s="85"/>
    </row>
    <row r="17" spans="2:6" x14ac:dyDescent="0.2">
      <c r="B17" s="30"/>
      <c r="C17" s="39" t="s">
        <v>85</v>
      </c>
      <c r="D17" s="48">
        <v>2</v>
      </c>
      <c r="E17" s="27"/>
      <c r="F17" s="26"/>
    </row>
    <row r="18" spans="2:6" x14ac:dyDescent="0.2">
      <c r="B18" s="30"/>
      <c r="C18" s="39" t="s">
        <v>84</v>
      </c>
      <c r="D18" s="47" t="s">
        <v>83</v>
      </c>
      <c r="E18" s="27"/>
      <c r="F18" s="26"/>
    </row>
    <row r="19" spans="2:6" x14ac:dyDescent="0.2">
      <c r="B19" s="30"/>
      <c r="C19" s="39" t="s">
        <v>82</v>
      </c>
      <c r="D19" s="47"/>
      <c r="E19" s="27"/>
      <c r="F19" s="26"/>
    </row>
    <row r="20" spans="2:6" x14ac:dyDescent="0.2">
      <c r="B20" s="30"/>
      <c r="C20" s="39" t="s">
        <v>81</v>
      </c>
      <c r="D20" s="46" t="str">
        <f>Currency&amp;"TOY_SYNTH"&amp;IndexTenor&amp;"_Quote"</f>
        <v>EURTOY_SYNTH6M_Quote</v>
      </c>
      <c r="E20" s="45" t="str">
        <f>Currency&amp;"TOY2_SYNTH"&amp;IndexTenor&amp;"_Quote"</f>
        <v>EURTOY2_SYNTH6M_Quote</v>
      </c>
      <c r="F20" s="26"/>
    </row>
    <row r="21" spans="2:6" x14ac:dyDescent="0.2">
      <c r="B21" s="30"/>
      <c r="C21" s="39" t="s">
        <v>80</v>
      </c>
      <c r="D21" s="44">
        <f>DATE(YEAR(_xll.qlCalendarAdvance(Calendar,_xll.qlSettingsEvaluationDate(Trigger),NDays&amp;"D")),12,31)</f>
        <v>42004</v>
      </c>
      <c r="E21" s="43">
        <f>DATE(YEAR(D21+1),12,31)</f>
        <v>42369</v>
      </c>
      <c r="F21" s="26"/>
    </row>
    <row r="22" spans="2:6" x14ac:dyDescent="0.2">
      <c r="B22" s="30"/>
      <c r="C22" s="39" t="s">
        <v>79</v>
      </c>
      <c r="D22" s="42">
        <f>_xll.qlQuoteValue(D20,Trigger)</f>
        <v>1</v>
      </c>
      <c r="E22" s="41">
        <f>_xll.qlQuoteValue(E20,Trigger)</f>
        <v>1</v>
      </c>
      <c r="F22" s="26"/>
    </row>
    <row r="23" spans="2:6" x14ac:dyDescent="0.2">
      <c r="B23" s="30"/>
      <c r="C23" s="39" t="s">
        <v>78</v>
      </c>
      <c r="D23" s="40" t="e">
        <f>NA()</f>
        <v>#N/A</v>
      </c>
      <c r="E23" s="27"/>
      <c r="F23" s="26"/>
    </row>
    <row r="24" spans="2:6" x14ac:dyDescent="0.2">
      <c r="B24" s="30"/>
      <c r="C24" s="39" t="s">
        <v>77</v>
      </c>
      <c r="D24" s="38" t="s">
        <v>76</v>
      </c>
      <c r="E24" s="27"/>
      <c r="F24" s="26"/>
    </row>
    <row r="25" spans="2:6" x14ac:dyDescent="0.2">
      <c r="B25" s="30"/>
      <c r="C25" s="37" t="s">
        <v>75</v>
      </c>
      <c r="D25" s="36" t="s">
        <v>74</v>
      </c>
      <c r="E25" s="27"/>
      <c r="F25" s="26"/>
    </row>
    <row r="26" spans="2:6" x14ac:dyDescent="0.2">
      <c r="B26" s="30"/>
      <c r="C26" s="35"/>
      <c r="D26" s="35"/>
      <c r="E26" s="27"/>
      <c r="F26" s="26"/>
    </row>
    <row r="27" spans="2:6" x14ac:dyDescent="0.2">
      <c r="B27" s="30"/>
      <c r="C27" s="34">
        <f>_xll.qlTermStructureReferenceDate(YieldCurve)</f>
        <v>41704</v>
      </c>
      <c r="D27" s="33">
        <f>MAX(_xll.ohPack(Selected!I1:I126))</f>
        <v>1</v>
      </c>
      <c r="E27" s="27"/>
      <c r="F27" s="26"/>
    </row>
    <row r="28" spans="2:6" x14ac:dyDescent="0.2">
      <c r="B28" s="30"/>
      <c r="C28" s="32">
        <f>MAX(_xll.ohPack(Selected!H2:H126))</f>
        <v>63619</v>
      </c>
      <c r="D28" s="31">
        <f>MIN(_xll.ohPack(Selected!I1:I126))</f>
        <v>0.21414206058572513</v>
      </c>
      <c r="E28" s="27"/>
      <c r="F28" s="26"/>
    </row>
    <row r="29" spans="2:6" x14ac:dyDescent="0.2">
      <c r="B29" s="30"/>
      <c r="C29" s="29" t="s">
        <v>65</v>
      </c>
      <c r="D29" s="28" t="str">
        <f>_xll.ohRangeRetrieveError(Selected!I1)</f>
        <v/>
      </c>
      <c r="E29" s="27"/>
      <c r="F29" s="26"/>
    </row>
    <row r="30" spans="2:6" ht="14.25" customHeight="1" thickBot="1" x14ac:dyDescent="0.25">
      <c r="B30" s="25"/>
      <c r="C30" s="24" t="s">
        <v>205</v>
      </c>
      <c r="D30" s="24" t="b">
        <f>_xll.qlRelinkableHandleLinkTo(C30,YieldCurve)</f>
        <v>1</v>
      </c>
      <c r="E30" s="24"/>
      <c r="F30" s="23"/>
    </row>
  </sheetData>
  <mergeCells count="3">
    <mergeCell ref="B2:F2"/>
    <mergeCell ref="K2:N2"/>
    <mergeCell ref="K9:N9"/>
  </mergeCells>
  <dataValidations count="8">
    <dataValidation type="list" allowBlank="1" showInputMessage="1" showErrorMessage="1" sqref="D25 IZ25 SV25 ACR25 AMN25 AWJ25 BGF25 BQB25 BZX25 CJT25 CTP25 DDL25 DNH25 DXD25 EGZ25 EQV25 FAR25 FKN25 FUJ25 GEF25 GOB25 GXX25 HHT25 HRP25 IBL25 ILH25 IVD25 JEZ25 JOV25 JYR25 KIN25 KSJ25 LCF25 LMB25 LVX25 MFT25 MPP25 MZL25 NJH25 NTD25 OCZ25 OMV25 OWR25 PGN25 PQJ25 QAF25 QKB25 QTX25 RDT25 RNP25 RXL25 SHH25 SRD25 TAZ25 TKV25 TUR25 UEN25 UOJ25 UYF25 VIB25 VRX25 WBT25 WLP25 WVL25 D65561 IZ65561 SV65561 ACR65561 AMN65561 AWJ65561 BGF65561 BQB65561 BZX65561 CJT65561 CTP65561 DDL65561 DNH65561 DXD65561 EGZ65561 EQV65561 FAR65561 FKN65561 FUJ65561 GEF65561 GOB65561 GXX65561 HHT65561 HRP65561 IBL65561 ILH65561 IVD65561 JEZ65561 JOV65561 JYR65561 KIN65561 KSJ65561 LCF65561 LMB65561 LVX65561 MFT65561 MPP65561 MZL65561 NJH65561 NTD65561 OCZ65561 OMV65561 OWR65561 PGN65561 PQJ65561 QAF65561 QKB65561 QTX65561 RDT65561 RNP65561 RXL65561 SHH65561 SRD65561 TAZ65561 TKV65561 TUR65561 UEN65561 UOJ65561 UYF65561 VIB65561 VRX65561 WBT65561 WLP65561 WVL65561 D131097 IZ131097 SV131097 ACR131097 AMN131097 AWJ131097 BGF131097 BQB131097 BZX131097 CJT131097 CTP131097 DDL131097 DNH131097 DXD131097 EGZ131097 EQV131097 FAR131097 FKN131097 FUJ131097 GEF131097 GOB131097 GXX131097 HHT131097 HRP131097 IBL131097 ILH131097 IVD131097 JEZ131097 JOV131097 JYR131097 KIN131097 KSJ131097 LCF131097 LMB131097 LVX131097 MFT131097 MPP131097 MZL131097 NJH131097 NTD131097 OCZ131097 OMV131097 OWR131097 PGN131097 PQJ131097 QAF131097 QKB131097 QTX131097 RDT131097 RNP131097 RXL131097 SHH131097 SRD131097 TAZ131097 TKV131097 TUR131097 UEN131097 UOJ131097 UYF131097 VIB131097 VRX131097 WBT131097 WLP131097 WVL131097 D196633 IZ196633 SV196633 ACR196633 AMN196633 AWJ196633 BGF196633 BQB196633 BZX196633 CJT196633 CTP196633 DDL196633 DNH196633 DXD196633 EGZ196633 EQV196633 FAR196633 FKN196633 FUJ196633 GEF196633 GOB196633 GXX196633 HHT196633 HRP196633 IBL196633 ILH196633 IVD196633 JEZ196633 JOV196633 JYR196633 KIN196633 KSJ196633 LCF196633 LMB196633 LVX196633 MFT196633 MPP196633 MZL196633 NJH196633 NTD196633 OCZ196633 OMV196633 OWR196633 PGN196633 PQJ196633 QAF196633 QKB196633 QTX196633 RDT196633 RNP196633 RXL196633 SHH196633 SRD196633 TAZ196633 TKV196633 TUR196633 UEN196633 UOJ196633 UYF196633 VIB196633 VRX196633 WBT196633 WLP196633 WVL196633 D262169 IZ262169 SV262169 ACR262169 AMN262169 AWJ262169 BGF262169 BQB262169 BZX262169 CJT262169 CTP262169 DDL262169 DNH262169 DXD262169 EGZ262169 EQV262169 FAR262169 FKN262169 FUJ262169 GEF262169 GOB262169 GXX262169 HHT262169 HRP262169 IBL262169 ILH262169 IVD262169 JEZ262169 JOV262169 JYR262169 KIN262169 KSJ262169 LCF262169 LMB262169 LVX262169 MFT262169 MPP262169 MZL262169 NJH262169 NTD262169 OCZ262169 OMV262169 OWR262169 PGN262169 PQJ262169 QAF262169 QKB262169 QTX262169 RDT262169 RNP262169 RXL262169 SHH262169 SRD262169 TAZ262169 TKV262169 TUR262169 UEN262169 UOJ262169 UYF262169 VIB262169 VRX262169 WBT262169 WLP262169 WVL262169 D327705 IZ327705 SV327705 ACR327705 AMN327705 AWJ327705 BGF327705 BQB327705 BZX327705 CJT327705 CTP327705 DDL327705 DNH327705 DXD327705 EGZ327705 EQV327705 FAR327705 FKN327705 FUJ327705 GEF327705 GOB327705 GXX327705 HHT327705 HRP327705 IBL327705 ILH327705 IVD327705 JEZ327705 JOV327705 JYR327705 KIN327705 KSJ327705 LCF327705 LMB327705 LVX327705 MFT327705 MPP327705 MZL327705 NJH327705 NTD327705 OCZ327705 OMV327705 OWR327705 PGN327705 PQJ327705 QAF327705 QKB327705 QTX327705 RDT327705 RNP327705 RXL327705 SHH327705 SRD327705 TAZ327705 TKV327705 TUR327705 UEN327705 UOJ327705 UYF327705 VIB327705 VRX327705 WBT327705 WLP327705 WVL327705 D393241 IZ393241 SV393241 ACR393241 AMN393241 AWJ393241 BGF393241 BQB393241 BZX393241 CJT393241 CTP393241 DDL393241 DNH393241 DXD393241 EGZ393241 EQV393241 FAR393241 FKN393241 FUJ393241 GEF393241 GOB393241 GXX393241 HHT393241 HRP393241 IBL393241 ILH393241 IVD393241 JEZ393241 JOV393241 JYR393241 KIN393241 KSJ393241 LCF393241 LMB393241 LVX393241 MFT393241 MPP393241 MZL393241 NJH393241 NTD393241 OCZ393241 OMV393241 OWR393241 PGN393241 PQJ393241 QAF393241 QKB393241 QTX393241 RDT393241 RNP393241 RXL393241 SHH393241 SRD393241 TAZ393241 TKV393241 TUR393241 UEN393241 UOJ393241 UYF393241 VIB393241 VRX393241 WBT393241 WLP393241 WVL393241 D458777 IZ458777 SV458777 ACR458777 AMN458777 AWJ458777 BGF458777 BQB458777 BZX458777 CJT458777 CTP458777 DDL458777 DNH458777 DXD458777 EGZ458777 EQV458777 FAR458777 FKN458777 FUJ458777 GEF458777 GOB458777 GXX458777 HHT458777 HRP458777 IBL458777 ILH458777 IVD458777 JEZ458777 JOV458777 JYR458777 KIN458777 KSJ458777 LCF458777 LMB458777 LVX458777 MFT458777 MPP458777 MZL458777 NJH458777 NTD458777 OCZ458777 OMV458777 OWR458777 PGN458777 PQJ458777 QAF458777 QKB458777 QTX458777 RDT458777 RNP458777 RXL458777 SHH458777 SRD458777 TAZ458777 TKV458777 TUR458777 UEN458777 UOJ458777 UYF458777 VIB458777 VRX458777 WBT458777 WLP458777 WVL458777 D524313 IZ524313 SV524313 ACR524313 AMN524313 AWJ524313 BGF524313 BQB524313 BZX524313 CJT524313 CTP524313 DDL524313 DNH524313 DXD524313 EGZ524313 EQV524313 FAR524313 FKN524313 FUJ524313 GEF524313 GOB524313 GXX524313 HHT524313 HRP524313 IBL524313 ILH524313 IVD524313 JEZ524313 JOV524313 JYR524313 KIN524313 KSJ524313 LCF524313 LMB524313 LVX524313 MFT524313 MPP524313 MZL524313 NJH524313 NTD524313 OCZ524313 OMV524313 OWR524313 PGN524313 PQJ524313 QAF524313 QKB524313 QTX524313 RDT524313 RNP524313 RXL524313 SHH524313 SRD524313 TAZ524313 TKV524313 TUR524313 UEN524313 UOJ524313 UYF524313 VIB524313 VRX524313 WBT524313 WLP524313 WVL524313 D589849 IZ589849 SV589849 ACR589849 AMN589849 AWJ589849 BGF589849 BQB589849 BZX589849 CJT589849 CTP589849 DDL589849 DNH589849 DXD589849 EGZ589849 EQV589849 FAR589849 FKN589849 FUJ589849 GEF589849 GOB589849 GXX589849 HHT589849 HRP589849 IBL589849 ILH589849 IVD589849 JEZ589849 JOV589849 JYR589849 KIN589849 KSJ589849 LCF589849 LMB589849 LVX589849 MFT589849 MPP589849 MZL589849 NJH589849 NTD589849 OCZ589849 OMV589849 OWR589849 PGN589849 PQJ589849 QAF589849 QKB589849 QTX589849 RDT589849 RNP589849 RXL589849 SHH589849 SRD589849 TAZ589849 TKV589849 TUR589849 UEN589849 UOJ589849 UYF589849 VIB589849 VRX589849 WBT589849 WLP589849 WVL589849 D655385 IZ655385 SV655385 ACR655385 AMN655385 AWJ655385 BGF655385 BQB655385 BZX655385 CJT655385 CTP655385 DDL655385 DNH655385 DXD655385 EGZ655385 EQV655385 FAR655385 FKN655385 FUJ655385 GEF655385 GOB655385 GXX655385 HHT655385 HRP655385 IBL655385 ILH655385 IVD655385 JEZ655385 JOV655385 JYR655385 KIN655385 KSJ655385 LCF655385 LMB655385 LVX655385 MFT655385 MPP655385 MZL655385 NJH655385 NTD655385 OCZ655385 OMV655385 OWR655385 PGN655385 PQJ655385 QAF655385 QKB655385 QTX655385 RDT655385 RNP655385 RXL655385 SHH655385 SRD655385 TAZ655385 TKV655385 TUR655385 UEN655385 UOJ655385 UYF655385 VIB655385 VRX655385 WBT655385 WLP655385 WVL655385 D720921 IZ720921 SV720921 ACR720921 AMN720921 AWJ720921 BGF720921 BQB720921 BZX720921 CJT720921 CTP720921 DDL720921 DNH720921 DXD720921 EGZ720921 EQV720921 FAR720921 FKN720921 FUJ720921 GEF720921 GOB720921 GXX720921 HHT720921 HRP720921 IBL720921 ILH720921 IVD720921 JEZ720921 JOV720921 JYR720921 KIN720921 KSJ720921 LCF720921 LMB720921 LVX720921 MFT720921 MPP720921 MZL720921 NJH720921 NTD720921 OCZ720921 OMV720921 OWR720921 PGN720921 PQJ720921 QAF720921 QKB720921 QTX720921 RDT720921 RNP720921 RXL720921 SHH720921 SRD720921 TAZ720921 TKV720921 TUR720921 UEN720921 UOJ720921 UYF720921 VIB720921 VRX720921 WBT720921 WLP720921 WVL720921 D786457 IZ786457 SV786457 ACR786457 AMN786457 AWJ786457 BGF786457 BQB786457 BZX786457 CJT786457 CTP786457 DDL786457 DNH786457 DXD786457 EGZ786457 EQV786457 FAR786457 FKN786457 FUJ786457 GEF786457 GOB786457 GXX786457 HHT786457 HRP786457 IBL786457 ILH786457 IVD786457 JEZ786457 JOV786457 JYR786457 KIN786457 KSJ786457 LCF786457 LMB786457 LVX786457 MFT786457 MPP786457 MZL786457 NJH786457 NTD786457 OCZ786457 OMV786457 OWR786457 PGN786457 PQJ786457 QAF786457 QKB786457 QTX786457 RDT786457 RNP786457 RXL786457 SHH786457 SRD786457 TAZ786457 TKV786457 TUR786457 UEN786457 UOJ786457 UYF786457 VIB786457 VRX786457 WBT786457 WLP786457 WVL786457 D851993 IZ851993 SV851993 ACR851993 AMN851993 AWJ851993 BGF851993 BQB851993 BZX851993 CJT851993 CTP851993 DDL851993 DNH851993 DXD851993 EGZ851993 EQV851993 FAR851993 FKN851993 FUJ851993 GEF851993 GOB851993 GXX851993 HHT851993 HRP851993 IBL851993 ILH851993 IVD851993 JEZ851993 JOV851993 JYR851993 KIN851993 KSJ851993 LCF851993 LMB851993 LVX851993 MFT851993 MPP851993 MZL851993 NJH851993 NTD851993 OCZ851993 OMV851993 OWR851993 PGN851993 PQJ851993 QAF851993 QKB851993 QTX851993 RDT851993 RNP851993 RXL851993 SHH851993 SRD851993 TAZ851993 TKV851993 TUR851993 UEN851993 UOJ851993 UYF851993 VIB851993 VRX851993 WBT851993 WLP851993 WVL851993 D917529 IZ917529 SV917529 ACR917529 AMN917529 AWJ917529 BGF917529 BQB917529 BZX917529 CJT917529 CTP917529 DDL917529 DNH917529 DXD917529 EGZ917529 EQV917529 FAR917529 FKN917529 FUJ917529 GEF917529 GOB917529 GXX917529 HHT917529 HRP917529 IBL917529 ILH917529 IVD917529 JEZ917529 JOV917529 JYR917529 KIN917529 KSJ917529 LCF917529 LMB917529 LVX917529 MFT917529 MPP917529 MZL917529 NJH917529 NTD917529 OCZ917529 OMV917529 OWR917529 PGN917529 PQJ917529 QAF917529 QKB917529 QTX917529 RDT917529 RNP917529 RXL917529 SHH917529 SRD917529 TAZ917529 TKV917529 TUR917529 UEN917529 UOJ917529 UYF917529 VIB917529 VRX917529 WBT917529 WLP917529 WVL917529 D983065 IZ983065 SV983065 ACR983065 AMN983065 AWJ983065 BGF983065 BQB983065 BZX983065 CJT983065 CTP983065 DDL983065 DNH983065 DXD983065 EGZ983065 EQV983065 FAR983065 FKN983065 FUJ983065 GEF983065 GOB983065 GXX983065 HHT983065 HRP983065 IBL983065 ILH983065 IVD983065 JEZ983065 JOV983065 JYR983065 KIN983065 KSJ983065 LCF983065 LMB983065 LVX983065 MFT983065 MPP983065 MZL983065 NJH983065 NTD983065 OCZ983065 OMV983065 OWR983065 PGN983065 PQJ983065 QAF983065 QKB983065 QTX983065 RDT983065 RNP983065 RXL983065 SHH983065 SRD983065 TAZ983065 TKV983065 TUR983065 UEN983065 UOJ983065 UYF983065 VIB983065 VRX983065 WBT983065 WLP983065 WVL983065">
      <formula1>"Linear,BackwardFlat,ForwardFlat,Linear,LogLinear,CubicNaturalSpline,LogCubicNaturalSpline,MonotonicCubicNaturalSpline,MonotonicLogCubicNaturalSpline,FritschButlandCubic,FritschButlandLogCubic,KrugerCubic,KrugerLogCubic"</formula1>
    </dataValidation>
    <dataValidation type="list" allowBlank="1" showInputMessage="1" showErrorMessage="1" sqref="D6 IZ6 SV6 ACR6 AMN6 AWJ6 BGF6 BQB6 BZX6 CJT6 CTP6 DDL6 DNH6 DXD6 EGZ6 EQV6 FAR6 FKN6 FUJ6 GEF6 GOB6 GXX6 HHT6 HRP6 IBL6 ILH6 IVD6 JEZ6 JOV6 JYR6 KIN6 KSJ6 LCF6 LMB6 LVX6 MFT6 MPP6 MZL6 NJH6 NTD6 OCZ6 OMV6 OWR6 PGN6 PQJ6 QAF6 QKB6 QTX6 RDT6 RNP6 RXL6 SHH6 SRD6 TAZ6 TKV6 TUR6 UEN6 UOJ6 UYF6 VIB6 VRX6 WBT6 WLP6 WVL6 D65542 IZ65542 SV65542 ACR65542 AMN65542 AWJ65542 BGF65542 BQB65542 BZX65542 CJT65542 CTP65542 DDL65542 DNH65542 DXD65542 EGZ65542 EQV65542 FAR65542 FKN65542 FUJ65542 GEF65542 GOB65542 GXX65542 HHT65542 HRP65542 IBL65542 ILH65542 IVD65542 JEZ65542 JOV65542 JYR65542 KIN65542 KSJ65542 LCF65542 LMB65542 LVX65542 MFT65542 MPP65542 MZL65542 NJH65542 NTD65542 OCZ65542 OMV65542 OWR65542 PGN65542 PQJ65542 QAF65542 QKB65542 QTX65542 RDT65542 RNP65542 RXL65542 SHH65542 SRD65542 TAZ65542 TKV65542 TUR65542 UEN65542 UOJ65542 UYF65542 VIB65542 VRX65542 WBT65542 WLP65542 WVL65542 D131078 IZ131078 SV131078 ACR131078 AMN131078 AWJ131078 BGF131078 BQB131078 BZX131078 CJT131078 CTP131078 DDL131078 DNH131078 DXD131078 EGZ131078 EQV131078 FAR131078 FKN131078 FUJ131078 GEF131078 GOB131078 GXX131078 HHT131078 HRP131078 IBL131078 ILH131078 IVD131078 JEZ131078 JOV131078 JYR131078 KIN131078 KSJ131078 LCF131078 LMB131078 LVX131078 MFT131078 MPP131078 MZL131078 NJH131078 NTD131078 OCZ131078 OMV131078 OWR131078 PGN131078 PQJ131078 QAF131078 QKB131078 QTX131078 RDT131078 RNP131078 RXL131078 SHH131078 SRD131078 TAZ131078 TKV131078 TUR131078 UEN131078 UOJ131078 UYF131078 VIB131078 VRX131078 WBT131078 WLP131078 WVL131078 D196614 IZ196614 SV196614 ACR196614 AMN196614 AWJ196614 BGF196614 BQB196614 BZX196614 CJT196614 CTP196614 DDL196614 DNH196614 DXD196614 EGZ196614 EQV196614 FAR196614 FKN196614 FUJ196614 GEF196614 GOB196614 GXX196614 HHT196614 HRP196614 IBL196614 ILH196614 IVD196614 JEZ196614 JOV196614 JYR196614 KIN196614 KSJ196614 LCF196614 LMB196614 LVX196614 MFT196614 MPP196614 MZL196614 NJH196614 NTD196614 OCZ196614 OMV196614 OWR196614 PGN196614 PQJ196614 QAF196614 QKB196614 QTX196614 RDT196614 RNP196614 RXL196614 SHH196614 SRD196614 TAZ196614 TKV196614 TUR196614 UEN196614 UOJ196614 UYF196614 VIB196614 VRX196614 WBT196614 WLP196614 WVL196614 D262150 IZ262150 SV262150 ACR262150 AMN262150 AWJ262150 BGF262150 BQB262150 BZX262150 CJT262150 CTP262150 DDL262150 DNH262150 DXD262150 EGZ262150 EQV262150 FAR262150 FKN262150 FUJ262150 GEF262150 GOB262150 GXX262150 HHT262150 HRP262150 IBL262150 ILH262150 IVD262150 JEZ262150 JOV262150 JYR262150 KIN262150 KSJ262150 LCF262150 LMB262150 LVX262150 MFT262150 MPP262150 MZL262150 NJH262150 NTD262150 OCZ262150 OMV262150 OWR262150 PGN262150 PQJ262150 QAF262150 QKB262150 QTX262150 RDT262150 RNP262150 RXL262150 SHH262150 SRD262150 TAZ262150 TKV262150 TUR262150 UEN262150 UOJ262150 UYF262150 VIB262150 VRX262150 WBT262150 WLP262150 WVL262150 D327686 IZ327686 SV327686 ACR327686 AMN327686 AWJ327686 BGF327686 BQB327686 BZX327686 CJT327686 CTP327686 DDL327686 DNH327686 DXD327686 EGZ327686 EQV327686 FAR327686 FKN327686 FUJ327686 GEF327686 GOB327686 GXX327686 HHT327686 HRP327686 IBL327686 ILH327686 IVD327686 JEZ327686 JOV327686 JYR327686 KIN327686 KSJ327686 LCF327686 LMB327686 LVX327686 MFT327686 MPP327686 MZL327686 NJH327686 NTD327686 OCZ327686 OMV327686 OWR327686 PGN327686 PQJ327686 QAF327686 QKB327686 QTX327686 RDT327686 RNP327686 RXL327686 SHH327686 SRD327686 TAZ327686 TKV327686 TUR327686 UEN327686 UOJ327686 UYF327686 VIB327686 VRX327686 WBT327686 WLP327686 WVL327686 D393222 IZ393222 SV393222 ACR393222 AMN393222 AWJ393222 BGF393222 BQB393222 BZX393222 CJT393222 CTP393222 DDL393222 DNH393222 DXD393222 EGZ393222 EQV393222 FAR393222 FKN393222 FUJ393222 GEF393222 GOB393222 GXX393222 HHT393222 HRP393222 IBL393222 ILH393222 IVD393222 JEZ393222 JOV393222 JYR393222 KIN393222 KSJ393222 LCF393222 LMB393222 LVX393222 MFT393222 MPP393222 MZL393222 NJH393222 NTD393222 OCZ393222 OMV393222 OWR393222 PGN393222 PQJ393222 QAF393222 QKB393222 QTX393222 RDT393222 RNP393222 RXL393222 SHH393222 SRD393222 TAZ393222 TKV393222 TUR393222 UEN393222 UOJ393222 UYF393222 VIB393222 VRX393222 WBT393222 WLP393222 WVL393222 D458758 IZ458758 SV458758 ACR458758 AMN458758 AWJ458758 BGF458758 BQB458758 BZX458758 CJT458758 CTP458758 DDL458758 DNH458758 DXD458758 EGZ458758 EQV458758 FAR458758 FKN458758 FUJ458758 GEF458758 GOB458758 GXX458758 HHT458758 HRP458758 IBL458758 ILH458758 IVD458758 JEZ458758 JOV458758 JYR458758 KIN458758 KSJ458758 LCF458758 LMB458758 LVX458758 MFT458758 MPP458758 MZL458758 NJH458758 NTD458758 OCZ458758 OMV458758 OWR458758 PGN458758 PQJ458758 QAF458758 QKB458758 QTX458758 RDT458758 RNP458758 RXL458758 SHH458758 SRD458758 TAZ458758 TKV458758 TUR458758 UEN458758 UOJ458758 UYF458758 VIB458758 VRX458758 WBT458758 WLP458758 WVL458758 D524294 IZ524294 SV524294 ACR524294 AMN524294 AWJ524294 BGF524294 BQB524294 BZX524294 CJT524294 CTP524294 DDL524294 DNH524294 DXD524294 EGZ524294 EQV524294 FAR524294 FKN524294 FUJ524294 GEF524294 GOB524294 GXX524294 HHT524294 HRP524294 IBL524294 ILH524294 IVD524294 JEZ524294 JOV524294 JYR524294 KIN524294 KSJ524294 LCF524294 LMB524294 LVX524294 MFT524294 MPP524294 MZL524294 NJH524294 NTD524294 OCZ524294 OMV524294 OWR524294 PGN524294 PQJ524294 QAF524294 QKB524294 QTX524294 RDT524294 RNP524294 RXL524294 SHH524294 SRD524294 TAZ524294 TKV524294 TUR524294 UEN524294 UOJ524294 UYF524294 VIB524294 VRX524294 WBT524294 WLP524294 WVL524294 D589830 IZ589830 SV589830 ACR589830 AMN589830 AWJ589830 BGF589830 BQB589830 BZX589830 CJT589830 CTP589830 DDL589830 DNH589830 DXD589830 EGZ589830 EQV589830 FAR589830 FKN589830 FUJ589830 GEF589830 GOB589830 GXX589830 HHT589830 HRP589830 IBL589830 ILH589830 IVD589830 JEZ589830 JOV589830 JYR589830 KIN589830 KSJ589830 LCF589830 LMB589830 LVX589830 MFT589830 MPP589830 MZL589830 NJH589830 NTD589830 OCZ589830 OMV589830 OWR589830 PGN589830 PQJ589830 QAF589830 QKB589830 QTX589830 RDT589830 RNP589830 RXL589830 SHH589830 SRD589830 TAZ589830 TKV589830 TUR589830 UEN589830 UOJ589830 UYF589830 VIB589830 VRX589830 WBT589830 WLP589830 WVL589830 D655366 IZ655366 SV655366 ACR655366 AMN655366 AWJ655366 BGF655366 BQB655366 BZX655366 CJT655366 CTP655366 DDL655366 DNH655366 DXD655366 EGZ655366 EQV655366 FAR655366 FKN655366 FUJ655366 GEF655366 GOB655366 GXX655366 HHT655366 HRP655366 IBL655366 ILH655366 IVD655366 JEZ655366 JOV655366 JYR655366 KIN655366 KSJ655366 LCF655366 LMB655366 LVX655366 MFT655366 MPP655366 MZL655366 NJH655366 NTD655366 OCZ655366 OMV655366 OWR655366 PGN655366 PQJ655366 QAF655366 QKB655366 QTX655366 RDT655366 RNP655366 RXL655366 SHH655366 SRD655366 TAZ655366 TKV655366 TUR655366 UEN655366 UOJ655366 UYF655366 VIB655366 VRX655366 WBT655366 WLP655366 WVL655366 D720902 IZ720902 SV720902 ACR720902 AMN720902 AWJ720902 BGF720902 BQB720902 BZX720902 CJT720902 CTP720902 DDL720902 DNH720902 DXD720902 EGZ720902 EQV720902 FAR720902 FKN720902 FUJ720902 GEF720902 GOB720902 GXX720902 HHT720902 HRP720902 IBL720902 ILH720902 IVD720902 JEZ720902 JOV720902 JYR720902 KIN720902 KSJ720902 LCF720902 LMB720902 LVX720902 MFT720902 MPP720902 MZL720902 NJH720902 NTD720902 OCZ720902 OMV720902 OWR720902 PGN720902 PQJ720902 QAF720902 QKB720902 QTX720902 RDT720902 RNP720902 RXL720902 SHH720902 SRD720902 TAZ720902 TKV720902 TUR720902 UEN720902 UOJ720902 UYF720902 VIB720902 VRX720902 WBT720902 WLP720902 WVL720902 D786438 IZ786438 SV786438 ACR786438 AMN786438 AWJ786438 BGF786438 BQB786438 BZX786438 CJT786438 CTP786438 DDL786438 DNH786438 DXD786438 EGZ786438 EQV786438 FAR786438 FKN786438 FUJ786438 GEF786438 GOB786438 GXX786438 HHT786438 HRP786438 IBL786438 ILH786438 IVD786438 JEZ786438 JOV786438 JYR786438 KIN786438 KSJ786438 LCF786438 LMB786438 LVX786438 MFT786438 MPP786438 MZL786438 NJH786438 NTD786438 OCZ786438 OMV786438 OWR786438 PGN786438 PQJ786438 QAF786438 QKB786438 QTX786438 RDT786438 RNP786438 RXL786438 SHH786438 SRD786438 TAZ786438 TKV786438 TUR786438 UEN786438 UOJ786438 UYF786438 VIB786438 VRX786438 WBT786438 WLP786438 WVL786438 D851974 IZ851974 SV851974 ACR851974 AMN851974 AWJ851974 BGF851974 BQB851974 BZX851974 CJT851974 CTP851974 DDL851974 DNH851974 DXD851974 EGZ851974 EQV851974 FAR851974 FKN851974 FUJ851974 GEF851974 GOB851974 GXX851974 HHT851974 HRP851974 IBL851974 ILH851974 IVD851974 JEZ851974 JOV851974 JYR851974 KIN851974 KSJ851974 LCF851974 LMB851974 LVX851974 MFT851974 MPP851974 MZL851974 NJH851974 NTD851974 OCZ851974 OMV851974 OWR851974 PGN851974 PQJ851974 QAF851974 QKB851974 QTX851974 RDT851974 RNP851974 RXL851974 SHH851974 SRD851974 TAZ851974 TKV851974 TUR851974 UEN851974 UOJ851974 UYF851974 VIB851974 VRX851974 WBT851974 WLP851974 WVL851974 D917510 IZ917510 SV917510 ACR917510 AMN917510 AWJ917510 BGF917510 BQB917510 BZX917510 CJT917510 CTP917510 DDL917510 DNH917510 DXD917510 EGZ917510 EQV917510 FAR917510 FKN917510 FUJ917510 GEF917510 GOB917510 GXX917510 HHT917510 HRP917510 IBL917510 ILH917510 IVD917510 JEZ917510 JOV917510 JYR917510 KIN917510 KSJ917510 LCF917510 LMB917510 LVX917510 MFT917510 MPP917510 MZL917510 NJH917510 NTD917510 OCZ917510 OMV917510 OWR917510 PGN917510 PQJ917510 QAF917510 QKB917510 QTX917510 RDT917510 RNP917510 RXL917510 SHH917510 SRD917510 TAZ917510 TKV917510 TUR917510 UEN917510 UOJ917510 UYF917510 VIB917510 VRX917510 WBT917510 WLP917510 WVL917510 D983046 IZ983046 SV983046 ACR983046 AMN983046 AWJ983046 BGF983046 BQB983046 BZX983046 CJT983046 CTP983046 DDL983046 DNH983046 DXD983046 EGZ983046 EQV983046 FAR983046 FKN983046 FUJ983046 GEF983046 GOB983046 GXX983046 HHT983046 HRP983046 IBL983046 ILH983046 IVD983046 JEZ983046 JOV983046 JYR983046 KIN983046 KSJ983046 LCF983046 LMB983046 LVX983046 MFT983046 MPP983046 MZL983046 NJH983046 NTD983046 OCZ983046 OMV983046 OWR983046 PGN983046 PQJ983046 QAF983046 QKB983046 QTX983046 RDT983046 RNP983046 RXL983046 SHH983046 SRD983046 TAZ983046 TKV983046 TUR983046 UEN983046 UOJ983046 UYF983046 VIB983046 VRX983046 WBT983046 WLP983046 WVL983046">
      <formula1>"1D,1W,1M,2M,3M,6M,1Y"</formula1>
    </dataValidation>
    <dataValidation type="list" allowBlank="1" showInputMessage="1" showErrorMessage="1" sqref="D24 IZ24 SV24 ACR24 AMN24 AWJ24 BGF24 BQB24 BZX24 CJT24 CTP24 DDL24 DNH24 DXD24 EGZ24 EQV24 FAR24 FKN24 FUJ24 GEF24 GOB24 GXX24 HHT24 HRP24 IBL24 ILH24 IVD24 JEZ24 JOV24 JYR24 KIN24 KSJ24 LCF24 LMB24 LVX24 MFT24 MPP24 MZL24 NJH24 NTD24 OCZ24 OMV24 OWR24 PGN24 PQJ24 QAF24 QKB24 QTX24 RDT24 RNP24 RXL24 SHH24 SRD24 TAZ24 TKV24 TUR24 UEN24 UOJ24 UYF24 VIB24 VRX24 WBT24 WLP24 WVL24 D65560 IZ65560 SV65560 ACR65560 AMN65560 AWJ65560 BGF65560 BQB65560 BZX65560 CJT65560 CTP65560 DDL65560 DNH65560 DXD65560 EGZ65560 EQV65560 FAR65560 FKN65560 FUJ65560 GEF65560 GOB65560 GXX65560 HHT65560 HRP65560 IBL65560 ILH65560 IVD65560 JEZ65560 JOV65560 JYR65560 KIN65560 KSJ65560 LCF65560 LMB65560 LVX65560 MFT65560 MPP65560 MZL65560 NJH65560 NTD65560 OCZ65560 OMV65560 OWR65560 PGN65560 PQJ65560 QAF65560 QKB65560 QTX65560 RDT65560 RNP65560 RXL65560 SHH65560 SRD65560 TAZ65560 TKV65560 TUR65560 UEN65560 UOJ65560 UYF65560 VIB65560 VRX65560 WBT65560 WLP65560 WVL65560 D131096 IZ131096 SV131096 ACR131096 AMN131096 AWJ131096 BGF131096 BQB131096 BZX131096 CJT131096 CTP131096 DDL131096 DNH131096 DXD131096 EGZ131096 EQV131096 FAR131096 FKN131096 FUJ131096 GEF131096 GOB131096 GXX131096 HHT131096 HRP131096 IBL131096 ILH131096 IVD131096 JEZ131096 JOV131096 JYR131096 KIN131096 KSJ131096 LCF131096 LMB131096 LVX131096 MFT131096 MPP131096 MZL131096 NJH131096 NTD131096 OCZ131096 OMV131096 OWR131096 PGN131096 PQJ131096 QAF131096 QKB131096 QTX131096 RDT131096 RNP131096 RXL131096 SHH131096 SRD131096 TAZ131096 TKV131096 TUR131096 UEN131096 UOJ131096 UYF131096 VIB131096 VRX131096 WBT131096 WLP131096 WVL131096 D196632 IZ196632 SV196632 ACR196632 AMN196632 AWJ196632 BGF196632 BQB196632 BZX196632 CJT196632 CTP196632 DDL196632 DNH196632 DXD196632 EGZ196632 EQV196632 FAR196632 FKN196632 FUJ196632 GEF196632 GOB196632 GXX196632 HHT196632 HRP196632 IBL196632 ILH196632 IVD196632 JEZ196632 JOV196632 JYR196632 KIN196632 KSJ196632 LCF196632 LMB196632 LVX196632 MFT196632 MPP196632 MZL196632 NJH196632 NTD196632 OCZ196632 OMV196632 OWR196632 PGN196632 PQJ196632 QAF196632 QKB196632 QTX196632 RDT196632 RNP196632 RXL196632 SHH196632 SRD196632 TAZ196632 TKV196632 TUR196632 UEN196632 UOJ196632 UYF196632 VIB196632 VRX196632 WBT196632 WLP196632 WVL196632 D262168 IZ262168 SV262168 ACR262168 AMN262168 AWJ262168 BGF262168 BQB262168 BZX262168 CJT262168 CTP262168 DDL262168 DNH262168 DXD262168 EGZ262168 EQV262168 FAR262168 FKN262168 FUJ262168 GEF262168 GOB262168 GXX262168 HHT262168 HRP262168 IBL262168 ILH262168 IVD262168 JEZ262168 JOV262168 JYR262168 KIN262168 KSJ262168 LCF262168 LMB262168 LVX262168 MFT262168 MPP262168 MZL262168 NJH262168 NTD262168 OCZ262168 OMV262168 OWR262168 PGN262168 PQJ262168 QAF262168 QKB262168 QTX262168 RDT262168 RNP262168 RXL262168 SHH262168 SRD262168 TAZ262168 TKV262168 TUR262168 UEN262168 UOJ262168 UYF262168 VIB262168 VRX262168 WBT262168 WLP262168 WVL262168 D327704 IZ327704 SV327704 ACR327704 AMN327704 AWJ327704 BGF327704 BQB327704 BZX327704 CJT327704 CTP327704 DDL327704 DNH327704 DXD327704 EGZ327704 EQV327704 FAR327704 FKN327704 FUJ327704 GEF327704 GOB327704 GXX327704 HHT327704 HRP327704 IBL327704 ILH327704 IVD327704 JEZ327704 JOV327704 JYR327704 KIN327704 KSJ327704 LCF327704 LMB327704 LVX327704 MFT327704 MPP327704 MZL327704 NJH327704 NTD327704 OCZ327704 OMV327704 OWR327704 PGN327704 PQJ327704 QAF327704 QKB327704 QTX327704 RDT327704 RNP327704 RXL327704 SHH327704 SRD327704 TAZ327704 TKV327704 TUR327704 UEN327704 UOJ327704 UYF327704 VIB327704 VRX327704 WBT327704 WLP327704 WVL327704 D393240 IZ393240 SV393240 ACR393240 AMN393240 AWJ393240 BGF393240 BQB393240 BZX393240 CJT393240 CTP393240 DDL393240 DNH393240 DXD393240 EGZ393240 EQV393240 FAR393240 FKN393240 FUJ393240 GEF393240 GOB393240 GXX393240 HHT393240 HRP393240 IBL393240 ILH393240 IVD393240 JEZ393240 JOV393240 JYR393240 KIN393240 KSJ393240 LCF393240 LMB393240 LVX393240 MFT393240 MPP393240 MZL393240 NJH393240 NTD393240 OCZ393240 OMV393240 OWR393240 PGN393240 PQJ393240 QAF393240 QKB393240 QTX393240 RDT393240 RNP393240 RXL393240 SHH393240 SRD393240 TAZ393240 TKV393240 TUR393240 UEN393240 UOJ393240 UYF393240 VIB393240 VRX393240 WBT393240 WLP393240 WVL393240 D458776 IZ458776 SV458776 ACR458776 AMN458776 AWJ458776 BGF458776 BQB458776 BZX458776 CJT458776 CTP458776 DDL458776 DNH458776 DXD458776 EGZ458776 EQV458776 FAR458776 FKN458776 FUJ458776 GEF458776 GOB458776 GXX458776 HHT458776 HRP458776 IBL458776 ILH458776 IVD458776 JEZ458776 JOV458776 JYR458776 KIN458776 KSJ458776 LCF458776 LMB458776 LVX458776 MFT458776 MPP458776 MZL458776 NJH458776 NTD458776 OCZ458776 OMV458776 OWR458776 PGN458776 PQJ458776 QAF458776 QKB458776 QTX458776 RDT458776 RNP458776 RXL458776 SHH458776 SRD458776 TAZ458776 TKV458776 TUR458776 UEN458776 UOJ458776 UYF458776 VIB458776 VRX458776 WBT458776 WLP458776 WVL458776 D524312 IZ524312 SV524312 ACR524312 AMN524312 AWJ524312 BGF524312 BQB524312 BZX524312 CJT524312 CTP524312 DDL524312 DNH524312 DXD524312 EGZ524312 EQV524312 FAR524312 FKN524312 FUJ524312 GEF524312 GOB524312 GXX524312 HHT524312 HRP524312 IBL524312 ILH524312 IVD524312 JEZ524312 JOV524312 JYR524312 KIN524312 KSJ524312 LCF524312 LMB524312 LVX524312 MFT524312 MPP524312 MZL524312 NJH524312 NTD524312 OCZ524312 OMV524312 OWR524312 PGN524312 PQJ524312 QAF524312 QKB524312 QTX524312 RDT524312 RNP524312 RXL524312 SHH524312 SRD524312 TAZ524312 TKV524312 TUR524312 UEN524312 UOJ524312 UYF524312 VIB524312 VRX524312 WBT524312 WLP524312 WVL524312 D589848 IZ589848 SV589848 ACR589848 AMN589848 AWJ589848 BGF589848 BQB589848 BZX589848 CJT589848 CTP589848 DDL589848 DNH589848 DXD589848 EGZ589848 EQV589848 FAR589848 FKN589848 FUJ589848 GEF589848 GOB589848 GXX589848 HHT589848 HRP589848 IBL589848 ILH589848 IVD589848 JEZ589848 JOV589848 JYR589848 KIN589848 KSJ589848 LCF589848 LMB589848 LVX589848 MFT589848 MPP589848 MZL589848 NJH589848 NTD589848 OCZ589848 OMV589848 OWR589848 PGN589848 PQJ589848 QAF589848 QKB589848 QTX589848 RDT589848 RNP589848 RXL589848 SHH589848 SRD589848 TAZ589848 TKV589848 TUR589848 UEN589848 UOJ589848 UYF589848 VIB589848 VRX589848 WBT589848 WLP589848 WVL589848 D655384 IZ655384 SV655384 ACR655384 AMN655384 AWJ655384 BGF655384 BQB655384 BZX655384 CJT655384 CTP655384 DDL655384 DNH655384 DXD655384 EGZ655384 EQV655384 FAR655384 FKN655384 FUJ655384 GEF655384 GOB655384 GXX655384 HHT655384 HRP655384 IBL655384 ILH655384 IVD655384 JEZ655384 JOV655384 JYR655384 KIN655384 KSJ655384 LCF655384 LMB655384 LVX655384 MFT655384 MPP655384 MZL655384 NJH655384 NTD655384 OCZ655384 OMV655384 OWR655384 PGN655384 PQJ655384 QAF655384 QKB655384 QTX655384 RDT655384 RNP655384 RXL655384 SHH655384 SRD655384 TAZ655384 TKV655384 TUR655384 UEN655384 UOJ655384 UYF655384 VIB655384 VRX655384 WBT655384 WLP655384 WVL655384 D720920 IZ720920 SV720920 ACR720920 AMN720920 AWJ720920 BGF720920 BQB720920 BZX720920 CJT720920 CTP720920 DDL720920 DNH720920 DXD720920 EGZ720920 EQV720920 FAR720920 FKN720920 FUJ720920 GEF720920 GOB720920 GXX720920 HHT720920 HRP720920 IBL720920 ILH720920 IVD720920 JEZ720920 JOV720920 JYR720920 KIN720920 KSJ720920 LCF720920 LMB720920 LVX720920 MFT720920 MPP720920 MZL720920 NJH720920 NTD720920 OCZ720920 OMV720920 OWR720920 PGN720920 PQJ720920 QAF720920 QKB720920 QTX720920 RDT720920 RNP720920 RXL720920 SHH720920 SRD720920 TAZ720920 TKV720920 TUR720920 UEN720920 UOJ720920 UYF720920 VIB720920 VRX720920 WBT720920 WLP720920 WVL720920 D786456 IZ786456 SV786456 ACR786456 AMN786456 AWJ786456 BGF786456 BQB786456 BZX786456 CJT786456 CTP786456 DDL786456 DNH786456 DXD786456 EGZ786456 EQV786456 FAR786456 FKN786456 FUJ786456 GEF786456 GOB786456 GXX786456 HHT786456 HRP786456 IBL786456 ILH786456 IVD786456 JEZ786456 JOV786456 JYR786456 KIN786456 KSJ786456 LCF786456 LMB786456 LVX786456 MFT786456 MPP786456 MZL786456 NJH786456 NTD786456 OCZ786456 OMV786456 OWR786456 PGN786456 PQJ786456 QAF786456 QKB786456 QTX786456 RDT786456 RNP786456 RXL786456 SHH786456 SRD786456 TAZ786456 TKV786456 TUR786456 UEN786456 UOJ786456 UYF786456 VIB786456 VRX786456 WBT786456 WLP786456 WVL786456 D851992 IZ851992 SV851992 ACR851992 AMN851992 AWJ851992 BGF851992 BQB851992 BZX851992 CJT851992 CTP851992 DDL851992 DNH851992 DXD851992 EGZ851992 EQV851992 FAR851992 FKN851992 FUJ851992 GEF851992 GOB851992 GXX851992 HHT851992 HRP851992 IBL851992 ILH851992 IVD851992 JEZ851992 JOV851992 JYR851992 KIN851992 KSJ851992 LCF851992 LMB851992 LVX851992 MFT851992 MPP851992 MZL851992 NJH851992 NTD851992 OCZ851992 OMV851992 OWR851992 PGN851992 PQJ851992 QAF851992 QKB851992 QTX851992 RDT851992 RNP851992 RXL851992 SHH851992 SRD851992 TAZ851992 TKV851992 TUR851992 UEN851992 UOJ851992 UYF851992 VIB851992 VRX851992 WBT851992 WLP851992 WVL851992 D917528 IZ917528 SV917528 ACR917528 AMN917528 AWJ917528 BGF917528 BQB917528 BZX917528 CJT917528 CTP917528 DDL917528 DNH917528 DXD917528 EGZ917528 EQV917528 FAR917528 FKN917528 FUJ917528 GEF917528 GOB917528 GXX917528 HHT917528 HRP917528 IBL917528 ILH917528 IVD917528 JEZ917528 JOV917528 JYR917528 KIN917528 KSJ917528 LCF917528 LMB917528 LVX917528 MFT917528 MPP917528 MZL917528 NJH917528 NTD917528 OCZ917528 OMV917528 OWR917528 PGN917528 PQJ917528 QAF917528 QKB917528 QTX917528 RDT917528 RNP917528 RXL917528 SHH917528 SRD917528 TAZ917528 TKV917528 TUR917528 UEN917528 UOJ917528 UYF917528 VIB917528 VRX917528 WBT917528 WLP917528 WVL917528 D983064 IZ983064 SV983064 ACR983064 AMN983064 AWJ983064 BGF983064 BQB983064 BZX983064 CJT983064 CTP983064 DDL983064 DNH983064 DXD983064 EGZ983064 EQV983064 FAR983064 FKN983064 FUJ983064 GEF983064 GOB983064 GXX983064 HHT983064 HRP983064 IBL983064 ILH983064 IVD983064 JEZ983064 JOV983064 JYR983064 KIN983064 KSJ983064 LCF983064 LMB983064 LVX983064 MFT983064 MPP983064 MZL983064 NJH983064 NTD983064 OCZ983064 OMV983064 OWR983064 PGN983064 PQJ983064 QAF983064 QKB983064 QTX983064 RDT983064 RNP983064 RXL983064 SHH983064 SRD983064 TAZ983064 TKV983064 TUR983064 UEN983064 UOJ983064 UYF983064 VIB983064 VRX983064 WBT983064 WLP983064 WVL983064">
      <formula1>"Discount,ZeroYield,ForwardRate"</formula1>
    </dataValidation>
    <dataValidation type="list" allowBlank="1" showInputMessage="1" showErrorMessage="1" sqref="D19 IZ19 SV19 ACR19 AMN19 AWJ19 BGF19 BQB19 BZX19 CJT19 CTP19 DDL19 DNH19 DXD19 EGZ19 EQV19 FAR19 FKN19 FUJ19 GEF19 GOB19 GXX19 HHT19 HRP19 IBL19 ILH19 IVD19 JEZ19 JOV19 JYR19 KIN19 KSJ19 LCF19 LMB19 LVX19 MFT19 MPP19 MZL19 NJH19 NTD19 OCZ19 OMV19 OWR19 PGN19 PQJ19 QAF19 QKB19 QTX19 RDT19 RNP19 RXL19 SHH19 SRD19 TAZ19 TKV19 TUR19 UEN19 UOJ19 UYF19 VIB19 VRX19 WBT19 WLP19 WVL19 D65555 IZ65555 SV65555 ACR65555 AMN65555 AWJ65555 BGF65555 BQB65555 BZX65555 CJT65555 CTP65555 DDL65555 DNH65555 DXD65555 EGZ65555 EQV65555 FAR65555 FKN65555 FUJ65555 GEF65555 GOB65555 GXX65555 HHT65555 HRP65555 IBL65555 ILH65555 IVD65555 JEZ65555 JOV65555 JYR65555 KIN65555 KSJ65555 LCF65555 LMB65555 LVX65555 MFT65555 MPP65555 MZL65555 NJH65555 NTD65555 OCZ65555 OMV65555 OWR65555 PGN65555 PQJ65555 QAF65555 QKB65555 QTX65555 RDT65555 RNP65555 RXL65555 SHH65555 SRD65555 TAZ65555 TKV65555 TUR65555 UEN65555 UOJ65555 UYF65555 VIB65555 VRX65555 WBT65555 WLP65555 WVL65555 D131091 IZ131091 SV131091 ACR131091 AMN131091 AWJ131091 BGF131091 BQB131091 BZX131091 CJT131091 CTP131091 DDL131091 DNH131091 DXD131091 EGZ131091 EQV131091 FAR131091 FKN131091 FUJ131091 GEF131091 GOB131091 GXX131091 HHT131091 HRP131091 IBL131091 ILH131091 IVD131091 JEZ131091 JOV131091 JYR131091 KIN131091 KSJ131091 LCF131091 LMB131091 LVX131091 MFT131091 MPP131091 MZL131091 NJH131091 NTD131091 OCZ131091 OMV131091 OWR131091 PGN131091 PQJ131091 QAF131091 QKB131091 QTX131091 RDT131091 RNP131091 RXL131091 SHH131091 SRD131091 TAZ131091 TKV131091 TUR131091 UEN131091 UOJ131091 UYF131091 VIB131091 VRX131091 WBT131091 WLP131091 WVL131091 D196627 IZ196627 SV196627 ACR196627 AMN196627 AWJ196627 BGF196627 BQB196627 BZX196627 CJT196627 CTP196627 DDL196627 DNH196627 DXD196627 EGZ196627 EQV196627 FAR196627 FKN196627 FUJ196627 GEF196627 GOB196627 GXX196627 HHT196627 HRP196627 IBL196627 ILH196627 IVD196627 JEZ196627 JOV196627 JYR196627 KIN196627 KSJ196627 LCF196627 LMB196627 LVX196627 MFT196627 MPP196627 MZL196627 NJH196627 NTD196627 OCZ196627 OMV196627 OWR196627 PGN196627 PQJ196627 QAF196627 QKB196627 QTX196627 RDT196627 RNP196627 RXL196627 SHH196627 SRD196627 TAZ196627 TKV196627 TUR196627 UEN196627 UOJ196627 UYF196627 VIB196627 VRX196627 WBT196627 WLP196627 WVL196627 D262163 IZ262163 SV262163 ACR262163 AMN262163 AWJ262163 BGF262163 BQB262163 BZX262163 CJT262163 CTP262163 DDL262163 DNH262163 DXD262163 EGZ262163 EQV262163 FAR262163 FKN262163 FUJ262163 GEF262163 GOB262163 GXX262163 HHT262163 HRP262163 IBL262163 ILH262163 IVD262163 JEZ262163 JOV262163 JYR262163 KIN262163 KSJ262163 LCF262163 LMB262163 LVX262163 MFT262163 MPP262163 MZL262163 NJH262163 NTD262163 OCZ262163 OMV262163 OWR262163 PGN262163 PQJ262163 QAF262163 QKB262163 QTX262163 RDT262163 RNP262163 RXL262163 SHH262163 SRD262163 TAZ262163 TKV262163 TUR262163 UEN262163 UOJ262163 UYF262163 VIB262163 VRX262163 WBT262163 WLP262163 WVL262163 D327699 IZ327699 SV327699 ACR327699 AMN327699 AWJ327699 BGF327699 BQB327699 BZX327699 CJT327699 CTP327699 DDL327699 DNH327699 DXD327699 EGZ327699 EQV327699 FAR327699 FKN327699 FUJ327699 GEF327699 GOB327699 GXX327699 HHT327699 HRP327699 IBL327699 ILH327699 IVD327699 JEZ327699 JOV327699 JYR327699 KIN327699 KSJ327699 LCF327699 LMB327699 LVX327699 MFT327699 MPP327699 MZL327699 NJH327699 NTD327699 OCZ327699 OMV327699 OWR327699 PGN327699 PQJ327699 QAF327699 QKB327699 QTX327699 RDT327699 RNP327699 RXL327699 SHH327699 SRD327699 TAZ327699 TKV327699 TUR327699 UEN327699 UOJ327699 UYF327699 VIB327699 VRX327699 WBT327699 WLP327699 WVL327699 D393235 IZ393235 SV393235 ACR393235 AMN393235 AWJ393235 BGF393235 BQB393235 BZX393235 CJT393235 CTP393235 DDL393235 DNH393235 DXD393235 EGZ393235 EQV393235 FAR393235 FKN393235 FUJ393235 GEF393235 GOB393235 GXX393235 HHT393235 HRP393235 IBL393235 ILH393235 IVD393235 JEZ393235 JOV393235 JYR393235 KIN393235 KSJ393235 LCF393235 LMB393235 LVX393235 MFT393235 MPP393235 MZL393235 NJH393235 NTD393235 OCZ393235 OMV393235 OWR393235 PGN393235 PQJ393235 QAF393235 QKB393235 QTX393235 RDT393235 RNP393235 RXL393235 SHH393235 SRD393235 TAZ393235 TKV393235 TUR393235 UEN393235 UOJ393235 UYF393235 VIB393235 VRX393235 WBT393235 WLP393235 WVL393235 D458771 IZ458771 SV458771 ACR458771 AMN458771 AWJ458771 BGF458771 BQB458771 BZX458771 CJT458771 CTP458771 DDL458771 DNH458771 DXD458771 EGZ458771 EQV458771 FAR458771 FKN458771 FUJ458771 GEF458771 GOB458771 GXX458771 HHT458771 HRP458771 IBL458771 ILH458771 IVD458771 JEZ458771 JOV458771 JYR458771 KIN458771 KSJ458771 LCF458771 LMB458771 LVX458771 MFT458771 MPP458771 MZL458771 NJH458771 NTD458771 OCZ458771 OMV458771 OWR458771 PGN458771 PQJ458771 QAF458771 QKB458771 QTX458771 RDT458771 RNP458771 RXL458771 SHH458771 SRD458771 TAZ458771 TKV458771 TUR458771 UEN458771 UOJ458771 UYF458771 VIB458771 VRX458771 WBT458771 WLP458771 WVL458771 D524307 IZ524307 SV524307 ACR524307 AMN524307 AWJ524307 BGF524307 BQB524307 BZX524307 CJT524307 CTP524307 DDL524307 DNH524307 DXD524307 EGZ524307 EQV524307 FAR524307 FKN524307 FUJ524307 GEF524307 GOB524307 GXX524307 HHT524307 HRP524307 IBL524307 ILH524307 IVD524307 JEZ524307 JOV524307 JYR524307 KIN524307 KSJ524307 LCF524307 LMB524307 LVX524307 MFT524307 MPP524307 MZL524307 NJH524307 NTD524307 OCZ524307 OMV524307 OWR524307 PGN524307 PQJ524307 QAF524307 QKB524307 QTX524307 RDT524307 RNP524307 RXL524307 SHH524307 SRD524307 TAZ524307 TKV524307 TUR524307 UEN524307 UOJ524307 UYF524307 VIB524307 VRX524307 WBT524307 WLP524307 WVL524307 D589843 IZ589843 SV589843 ACR589843 AMN589843 AWJ589843 BGF589843 BQB589843 BZX589843 CJT589843 CTP589843 DDL589843 DNH589843 DXD589843 EGZ589843 EQV589843 FAR589843 FKN589843 FUJ589843 GEF589843 GOB589843 GXX589843 HHT589843 HRP589843 IBL589843 ILH589843 IVD589843 JEZ589843 JOV589843 JYR589843 KIN589843 KSJ589843 LCF589843 LMB589843 LVX589843 MFT589843 MPP589843 MZL589843 NJH589843 NTD589843 OCZ589843 OMV589843 OWR589843 PGN589843 PQJ589843 QAF589843 QKB589843 QTX589843 RDT589843 RNP589843 RXL589843 SHH589843 SRD589843 TAZ589843 TKV589843 TUR589843 UEN589843 UOJ589843 UYF589843 VIB589843 VRX589843 WBT589843 WLP589843 WVL589843 D655379 IZ655379 SV655379 ACR655379 AMN655379 AWJ655379 BGF655379 BQB655379 BZX655379 CJT655379 CTP655379 DDL655379 DNH655379 DXD655379 EGZ655379 EQV655379 FAR655379 FKN655379 FUJ655379 GEF655379 GOB655379 GXX655379 HHT655379 HRP655379 IBL655379 ILH655379 IVD655379 JEZ655379 JOV655379 JYR655379 KIN655379 KSJ655379 LCF655379 LMB655379 LVX655379 MFT655379 MPP655379 MZL655379 NJH655379 NTD655379 OCZ655379 OMV655379 OWR655379 PGN655379 PQJ655379 QAF655379 QKB655379 QTX655379 RDT655379 RNP655379 RXL655379 SHH655379 SRD655379 TAZ655379 TKV655379 TUR655379 UEN655379 UOJ655379 UYF655379 VIB655379 VRX655379 WBT655379 WLP655379 WVL655379 D720915 IZ720915 SV720915 ACR720915 AMN720915 AWJ720915 BGF720915 BQB720915 BZX720915 CJT720915 CTP720915 DDL720915 DNH720915 DXD720915 EGZ720915 EQV720915 FAR720915 FKN720915 FUJ720915 GEF720915 GOB720915 GXX720915 HHT720915 HRP720915 IBL720915 ILH720915 IVD720915 JEZ720915 JOV720915 JYR720915 KIN720915 KSJ720915 LCF720915 LMB720915 LVX720915 MFT720915 MPP720915 MZL720915 NJH720915 NTD720915 OCZ720915 OMV720915 OWR720915 PGN720915 PQJ720915 QAF720915 QKB720915 QTX720915 RDT720915 RNP720915 RXL720915 SHH720915 SRD720915 TAZ720915 TKV720915 TUR720915 UEN720915 UOJ720915 UYF720915 VIB720915 VRX720915 WBT720915 WLP720915 WVL720915 D786451 IZ786451 SV786451 ACR786451 AMN786451 AWJ786451 BGF786451 BQB786451 BZX786451 CJT786451 CTP786451 DDL786451 DNH786451 DXD786451 EGZ786451 EQV786451 FAR786451 FKN786451 FUJ786451 GEF786451 GOB786451 GXX786451 HHT786451 HRP786451 IBL786451 ILH786451 IVD786451 JEZ786451 JOV786451 JYR786451 KIN786451 KSJ786451 LCF786451 LMB786451 LVX786451 MFT786451 MPP786451 MZL786451 NJH786451 NTD786451 OCZ786451 OMV786451 OWR786451 PGN786451 PQJ786451 QAF786451 QKB786451 QTX786451 RDT786451 RNP786451 RXL786451 SHH786451 SRD786451 TAZ786451 TKV786451 TUR786451 UEN786451 UOJ786451 UYF786451 VIB786451 VRX786451 WBT786451 WLP786451 WVL786451 D851987 IZ851987 SV851987 ACR851987 AMN851987 AWJ851987 BGF851987 BQB851987 BZX851987 CJT851987 CTP851987 DDL851987 DNH851987 DXD851987 EGZ851987 EQV851987 FAR851987 FKN851987 FUJ851987 GEF851987 GOB851987 GXX851987 HHT851987 HRP851987 IBL851987 ILH851987 IVD851987 JEZ851987 JOV851987 JYR851987 KIN851987 KSJ851987 LCF851987 LMB851987 LVX851987 MFT851987 MPP851987 MZL851987 NJH851987 NTD851987 OCZ851987 OMV851987 OWR851987 PGN851987 PQJ851987 QAF851987 QKB851987 QTX851987 RDT851987 RNP851987 RXL851987 SHH851987 SRD851987 TAZ851987 TKV851987 TUR851987 UEN851987 UOJ851987 UYF851987 VIB851987 VRX851987 WBT851987 WLP851987 WVL851987 D917523 IZ917523 SV917523 ACR917523 AMN917523 AWJ917523 BGF917523 BQB917523 BZX917523 CJT917523 CTP917523 DDL917523 DNH917523 DXD917523 EGZ917523 EQV917523 FAR917523 FKN917523 FUJ917523 GEF917523 GOB917523 GXX917523 HHT917523 HRP917523 IBL917523 ILH917523 IVD917523 JEZ917523 JOV917523 JYR917523 KIN917523 KSJ917523 LCF917523 LMB917523 LVX917523 MFT917523 MPP917523 MZL917523 NJH917523 NTD917523 OCZ917523 OMV917523 OWR917523 PGN917523 PQJ917523 QAF917523 QKB917523 QTX917523 RDT917523 RNP917523 RXL917523 SHH917523 SRD917523 TAZ917523 TKV917523 TUR917523 UEN917523 UOJ917523 UYF917523 VIB917523 VRX917523 WBT917523 WLP917523 WVL917523 D983059 IZ983059 SV983059 ACR983059 AMN983059 AWJ983059 BGF983059 BQB983059 BZX983059 CJT983059 CTP983059 DDL983059 DNH983059 DXD983059 EGZ983059 EQV983059 FAR983059 FKN983059 FUJ983059 GEF983059 GOB983059 GXX983059 HHT983059 HRP983059 IBL983059 ILH983059 IVD983059 JEZ983059 JOV983059 JYR983059 KIN983059 KSJ983059 LCF983059 LMB983059 LVX983059 MFT983059 MPP983059 MZL983059 NJH983059 NTD983059 OCZ983059 OMV983059 OWR983059 PGN983059 PQJ983059 QAF983059 QKB983059 QTX983059 RDT983059 RNP983059 RXL983059 SHH983059 SRD983059 TAZ983059 TKV983059 TUR983059 UEN983059 UOJ983059 UYF983059 VIB983059 VRX983059 WBT983059 WLP983059 WVL983059">
      <formula1>"Actual/Actual (ISDA),Actual/360,30/360 (Bond Basis),30E/360 (Eurobond Basis),Actual/365 (Fixed),Actual/Actual (ISMA),Actual/Actual (AFB),'1/1,30/360 (Italian),Simple"</formula1>
    </dataValidation>
    <dataValidation type="list" allowBlank="1" showInputMessage="1" showErrorMessage="1" sqref="D4 IZ4 SV4 ACR4 AMN4 AWJ4 BGF4 BQB4 BZX4 CJT4 CTP4 DDL4 DNH4 DXD4 EGZ4 EQV4 FAR4 FKN4 FUJ4 GEF4 GOB4 GXX4 HHT4 HRP4 IBL4 ILH4 IVD4 JEZ4 JOV4 JYR4 KIN4 KSJ4 LCF4 LMB4 LVX4 MFT4 MPP4 MZL4 NJH4 NTD4 OCZ4 OMV4 OWR4 PGN4 PQJ4 QAF4 QKB4 QTX4 RDT4 RNP4 RXL4 SHH4 SRD4 TAZ4 TKV4 TUR4 UEN4 UOJ4 UYF4 VIB4 VRX4 WBT4 WLP4 WVL4 D65540 IZ65540 SV65540 ACR65540 AMN65540 AWJ65540 BGF65540 BQB65540 BZX65540 CJT65540 CTP65540 DDL65540 DNH65540 DXD65540 EGZ65540 EQV65540 FAR65540 FKN65540 FUJ65540 GEF65540 GOB65540 GXX65540 HHT65540 HRP65540 IBL65540 ILH65540 IVD65540 JEZ65540 JOV65540 JYR65540 KIN65540 KSJ65540 LCF65540 LMB65540 LVX65540 MFT65540 MPP65540 MZL65540 NJH65540 NTD65540 OCZ65540 OMV65540 OWR65540 PGN65540 PQJ65540 QAF65540 QKB65540 QTX65540 RDT65540 RNP65540 RXL65540 SHH65540 SRD65540 TAZ65540 TKV65540 TUR65540 UEN65540 UOJ65540 UYF65540 VIB65540 VRX65540 WBT65540 WLP65540 WVL65540 D131076 IZ131076 SV131076 ACR131076 AMN131076 AWJ131076 BGF131076 BQB131076 BZX131076 CJT131076 CTP131076 DDL131076 DNH131076 DXD131076 EGZ131076 EQV131076 FAR131076 FKN131076 FUJ131076 GEF131076 GOB131076 GXX131076 HHT131076 HRP131076 IBL131076 ILH131076 IVD131076 JEZ131076 JOV131076 JYR131076 KIN131076 KSJ131076 LCF131076 LMB131076 LVX131076 MFT131076 MPP131076 MZL131076 NJH131076 NTD131076 OCZ131076 OMV131076 OWR131076 PGN131076 PQJ131076 QAF131076 QKB131076 QTX131076 RDT131076 RNP131076 RXL131076 SHH131076 SRD131076 TAZ131076 TKV131076 TUR131076 UEN131076 UOJ131076 UYF131076 VIB131076 VRX131076 WBT131076 WLP131076 WVL131076 D196612 IZ196612 SV196612 ACR196612 AMN196612 AWJ196612 BGF196612 BQB196612 BZX196612 CJT196612 CTP196612 DDL196612 DNH196612 DXD196612 EGZ196612 EQV196612 FAR196612 FKN196612 FUJ196612 GEF196612 GOB196612 GXX196612 HHT196612 HRP196612 IBL196612 ILH196612 IVD196612 JEZ196612 JOV196612 JYR196612 KIN196612 KSJ196612 LCF196612 LMB196612 LVX196612 MFT196612 MPP196612 MZL196612 NJH196612 NTD196612 OCZ196612 OMV196612 OWR196612 PGN196612 PQJ196612 QAF196612 QKB196612 QTX196612 RDT196612 RNP196612 RXL196612 SHH196612 SRD196612 TAZ196612 TKV196612 TUR196612 UEN196612 UOJ196612 UYF196612 VIB196612 VRX196612 WBT196612 WLP196612 WVL196612 D262148 IZ262148 SV262148 ACR262148 AMN262148 AWJ262148 BGF262148 BQB262148 BZX262148 CJT262148 CTP262148 DDL262148 DNH262148 DXD262148 EGZ262148 EQV262148 FAR262148 FKN262148 FUJ262148 GEF262148 GOB262148 GXX262148 HHT262148 HRP262148 IBL262148 ILH262148 IVD262148 JEZ262148 JOV262148 JYR262148 KIN262148 KSJ262148 LCF262148 LMB262148 LVX262148 MFT262148 MPP262148 MZL262148 NJH262148 NTD262148 OCZ262148 OMV262148 OWR262148 PGN262148 PQJ262148 QAF262148 QKB262148 QTX262148 RDT262148 RNP262148 RXL262148 SHH262148 SRD262148 TAZ262148 TKV262148 TUR262148 UEN262148 UOJ262148 UYF262148 VIB262148 VRX262148 WBT262148 WLP262148 WVL262148 D327684 IZ327684 SV327684 ACR327684 AMN327684 AWJ327684 BGF327684 BQB327684 BZX327684 CJT327684 CTP327684 DDL327684 DNH327684 DXD327684 EGZ327684 EQV327684 FAR327684 FKN327684 FUJ327684 GEF327684 GOB327684 GXX327684 HHT327684 HRP327684 IBL327684 ILH327684 IVD327684 JEZ327684 JOV327684 JYR327684 KIN327684 KSJ327684 LCF327684 LMB327684 LVX327684 MFT327684 MPP327684 MZL327684 NJH327684 NTD327684 OCZ327684 OMV327684 OWR327684 PGN327684 PQJ327684 QAF327684 QKB327684 QTX327684 RDT327684 RNP327684 RXL327684 SHH327684 SRD327684 TAZ327684 TKV327684 TUR327684 UEN327684 UOJ327684 UYF327684 VIB327684 VRX327684 WBT327684 WLP327684 WVL327684 D393220 IZ393220 SV393220 ACR393220 AMN393220 AWJ393220 BGF393220 BQB393220 BZX393220 CJT393220 CTP393220 DDL393220 DNH393220 DXD393220 EGZ393220 EQV393220 FAR393220 FKN393220 FUJ393220 GEF393220 GOB393220 GXX393220 HHT393220 HRP393220 IBL393220 ILH393220 IVD393220 JEZ393220 JOV393220 JYR393220 KIN393220 KSJ393220 LCF393220 LMB393220 LVX393220 MFT393220 MPP393220 MZL393220 NJH393220 NTD393220 OCZ393220 OMV393220 OWR393220 PGN393220 PQJ393220 QAF393220 QKB393220 QTX393220 RDT393220 RNP393220 RXL393220 SHH393220 SRD393220 TAZ393220 TKV393220 TUR393220 UEN393220 UOJ393220 UYF393220 VIB393220 VRX393220 WBT393220 WLP393220 WVL393220 D458756 IZ458756 SV458756 ACR458756 AMN458756 AWJ458756 BGF458756 BQB458756 BZX458756 CJT458756 CTP458756 DDL458756 DNH458756 DXD458756 EGZ458756 EQV458756 FAR458756 FKN458756 FUJ458756 GEF458756 GOB458756 GXX458756 HHT458756 HRP458756 IBL458756 ILH458756 IVD458756 JEZ458756 JOV458756 JYR458756 KIN458756 KSJ458756 LCF458756 LMB458756 LVX458756 MFT458756 MPP458756 MZL458756 NJH458756 NTD458756 OCZ458756 OMV458756 OWR458756 PGN458756 PQJ458756 QAF458756 QKB458756 QTX458756 RDT458756 RNP458756 RXL458756 SHH458756 SRD458756 TAZ458756 TKV458756 TUR458756 UEN458756 UOJ458756 UYF458756 VIB458756 VRX458756 WBT458756 WLP458756 WVL458756 D524292 IZ524292 SV524292 ACR524292 AMN524292 AWJ524292 BGF524292 BQB524292 BZX524292 CJT524292 CTP524292 DDL524292 DNH524292 DXD524292 EGZ524292 EQV524292 FAR524292 FKN524292 FUJ524292 GEF524292 GOB524292 GXX524292 HHT524292 HRP524292 IBL524292 ILH524292 IVD524292 JEZ524292 JOV524292 JYR524292 KIN524292 KSJ524292 LCF524292 LMB524292 LVX524292 MFT524292 MPP524292 MZL524292 NJH524292 NTD524292 OCZ524292 OMV524292 OWR524292 PGN524292 PQJ524292 QAF524292 QKB524292 QTX524292 RDT524292 RNP524292 RXL524292 SHH524292 SRD524292 TAZ524292 TKV524292 TUR524292 UEN524292 UOJ524292 UYF524292 VIB524292 VRX524292 WBT524292 WLP524292 WVL524292 D589828 IZ589828 SV589828 ACR589828 AMN589828 AWJ589828 BGF589828 BQB589828 BZX589828 CJT589828 CTP589828 DDL589828 DNH589828 DXD589828 EGZ589828 EQV589828 FAR589828 FKN589828 FUJ589828 GEF589828 GOB589828 GXX589828 HHT589828 HRP589828 IBL589828 ILH589828 IVD589828 JEZ589828 JOV589828 JYR589828 KIN589828 KSJ589828 LCF589828 LMB589828 LVX589828 MFT589828 MPP589828 MZL589828 NJH589828 NTD589828 OCZ589828 OMV589828 OWR589828 PGN589828 PQJ589828 QAF589828 QKB589828 QTX589828 RDT589828 RNP589828 RXL589828 SHH589828 SRD589828 TAZ589828 TKV589828 TUR589828 UEN589828 UOJ589828 UYF589828 VIB589828 VRX589828 WBT589828 WLP589828 WVL589828 D655364 IZ655364 SV655364 ACR655364 AMN655364 AWJ655364 BGF655364 BQB655364 BZX655364 CJT655364 CTP655364 DDL655364 DNH655364 DXD655364 EGZ655364 EQV655364 FAR655364 FKN655364 FUJ655364 GEF655364 GOB655364 GXX655364 HHT655364 HRP655364 IBL655364 ILH655364 IVD655364 JEZ655364 JOV655364 JYR655364 KIN655364 KSJ655364 LCF655364 LMB655364 LVX655364 MFT655364 MPP655364 MZL655364 NJH655364 NTD655364 OCZ655364 OMV655364 OWR655364 PGN655364 PQJ655364 QAF655364 QKB655364 QTX655364 RDT655364 RNP655364 RXL655364 SHH655364 SRD655364 TAZ655364 TKV655364 TUR655364 UEN655364 UOJ655364 UYF655364 VIB655364 VRX655364 WBT655364 WLP655364 WVL655364 D720900 IZ720900 SV720900 ACR720900 AMN720900 AWJ720900 BGF720900 BQB720900 BZX720900 CJT720900 CTP720900 DDL720900 DNH720900 DXD720900 EGZ720900 EQV720900 FAR720900 FKN720900 FUJ720900 GEF720900 GOB720900 GXX720900 HHT720900 HRP720900 IBL720900 ILH720900 IVD720900 JEZ720900 JOV720900 JYR720900 KIN720900 KSJ720900 LCF720900 LMB720900 LVX720900 MFT720900 MPP720900 MZL720900 NJH720900 NTD720900 OCZ720900 OMV720900 OWR720900 PGN720900 PQJ720900 QAF720900 QKB720900 QTX720900 RDT720900 RNP720900 RXL720900 SHH720900 SRD720900 TAZ720900 TKV720900 TUR720900 UEN720900 UOJ720900 UYF720900 VIB720900 VRX720900 WBT720900 WLP720900 WVL720900 D786436 IZ786436 SV786436 ACR786436 AMN786436 AWJ786436 BGF786436 BQB786436 BZX786436 CJT786436 CTP786436 DDL786436 DNH786436 DXD786436 EGZ786436 EQV786436 FAR786436 FKN786436 FUJ786436 GEF786436 GOB786436 GXX786436 HHT786436 HRP786436 IBL786436 ILH786436 IVD786436 JEZ786436 JOV786436 JYR786436 KIN786436 KSJ786436 LCF786436 LMB786436 LVX786436 MFT786436 MPP786436 MZL786436 NJH786436 NTD786436 OCZ786436 OMV786436 OWR786436 PGN786436 PQJ786436 QAF786436 QKB786436 QTX786436 RDT786436 RNP786436 RXL786436 SHH786436 SRD786436 TAZ786436 TKV786436 TUR786436 UEN786436 UOJ786436 UYF786436 VIB786436 VRX786436 WBT786436 WLP786436 WVL786436 D851972 IZ851972 SV851972 ACR851972 AMN851972 AWJ851972 BGF851972 BQB851972 BZX851972 CJT851972 CTP851972 DDL851972 DNH851972 DXD851972 EGZ851972 EQV851972 FAR851972 FKN851972 FUJ851972 GEF851972 GOB851972 GXX851972 HHT851972 HRP851972 IBL851972 ILH851972 IVD851972 JEZ851972 JOV851972 JYR851972 KIN851972 KSJ851972 LCF851972 LMB851972 LVX851972 MFT851972 MPP851972 MZL851972 NJH851972 NTD851972 OCZ851972 OMV851972 OWR851972 PGN851972 PQJ851972 QAF851972 QKB851972 QTX851972 RDT851972 RNP851972 RXL851972 SHH851972 SRD851972 TAZ851972 TKV851972 TUR851972 UEN851972 UOJ851972 UYF851972 VIB851972 VRX851972 WBT851972 WLP851972 WVL851972 D917508 IZ917508 SV917508 ACR917508 AMN917508 AWJ917508 BGF917508 BQB917508 BZX917508 CJT917508 CTP917508 DDL917508 DNH917508 DXD917508 EGZ917508 EQV917508 FAR917508 FKN917508 FUJ917508 GEF917508 GOB917508 GXX917508 HHT917508 HRP917508 IBL917508 ILH917508 IVD917508 JEZ917508 JOV917508 JYR917508 KIN917508 KSJ917508 LCF917508 LMB917508 LVX917508 MFT917508 MPP917508 MZL917508 NJH917508 NTD917508 OCZ917508 OMV917508 OWR917508 PGN917508 PQJ917508 QAF917508 QKB917508 QTX917508 RDT917508 RNP917508 RXL917508 SHH917508 SRD917508 TAZ917508 TKV917508 TUR917508 UEN917508 UOJ917508 UYF917508 VIB917508 VRX917508 WBT917508 WLP917508 WVL917508 D983044 IZ983044 SV983044 ACR983044 AMN983044 AWJ983044 BGF983044 BQB983044 BZX983044 CJT983044 CTP983044 DDL983044 DNH983044 DXD983044 EGZ983044 EQV983044 FAR983044 FKN983044 FUJ983044 GEF983044 GOB983044 GXX983044 HHT983044 HRP983044 IBL983044 ILH983044 IVD983044 JEZ983044 JOV983044 JYR983044 KIN983044 KSJ983044 LCF983044 LMB983044 LVX983044 MFT983044 MPP983044 MZL983044 NJH983044 NTD983044 OCZ983044 OMV983044 OWR983044 PGN983044 PQJ983044 QAF983044 QKB983044 QTX983044 RDT983044 RNP983044 RXL983044 SHH983044 SRD983044 TAZ983044 TKV983044 TUR983044 UEN983044 UOJ983044 UYF983044 VIB983044 VRX983044 WBT983044 WLP983044 WVL983044">
      <formula1>"EUR,USD,GBP,JPY,CHF"</formula1>
    </dataValidation>
    <dataValidation type="list" allowBlank="1" showInputMessage="1" showErrorMessage="1" sqref="D18 IZ18 SV18 ACR18 AMN18 AWJ18 BGF18 BQB18 BZX18 CJT18 CTP18 DDL18 DNH18 DXD18 EGZ18 EQV18 FAR18 FKN18 FUJ18 GEF18 GOB18 GXX18 HHT18 HRP18 IBL18 ILH18 IVD18 JEZ18 JOV18 JYR18 KIN18 KSJ18 LCF18 LMB18 LVX18 MFT18 MPP18 MZL18 NJH18 NTD18 OCZ18 OMV18 OWR18 PGN18 PQJ18 QAF18 QKB18 QTX18 RDT18 RNP18 RXL18 SHH18 SRD18 TAZ18 TKV18 TUR18 UEN18 UOJ18 UYF18 VIB18 VRX18 WBT18 WLP18 WVL18 D65554 IZ65554 SV65554 ACR65554 AMN65554 AWJ65554 BGF65554 BQB65554 BZX65554 CJT65554 CTP65554 DDL65554 DNH65554 DXD65554 EGZ65554 EQV65554 FAR65554 FKN65554 FUJ65554 GEF65554 GOB65554 GXX65554 HHT65554 HRP65554 IBL65554 ILH65554 IVD65554 JEZ65554 JOV65554 JYR65554 KIN65554 KSJ65554 LCF65554 LMB65554 LVX65554 MFT65554 MPP65554 MZL65554 NJH65554 NTD65554 OCZ65554 OMV65554 OWR65554 PGN65554 PQJ65554 QAF65554 QKB65554 QTX65554 RDT65554 RNP65554 RXL65554 SHH65554 SRD65554 TAZ65554 TKV65554 TUR65554 UEN65554 UOJ65554 UYF65554 VIB65554 VRX65554 WBT65554 WLP65554 WVL65554 D131090 IZ131090 SV131090 ACR131090 AMN131090 AWJ131090 BGF131090 BQB131090 BZX131090 CJT131090 CTP131090 DDL131090 DNH131090 DXD131090 EGZ131090 EQV131090 FAR131090 FKN131090 FUJ131090 GEF131090 GOB131090 GXX131090 HHT131090 HRP131090 IBL131090 ILH131090 IVD131090 JEZ131090 JOV131090 JYR131090 KIN131090 KSJ131090 LCF131090 LMB131090 LVX131090 MFT131090 MPP131090 MZL131090 NJH131090 NTD131090 OCZ131090 OMV131090 OWR131090 PGN131090 PQJ131090 QAF131090 QKB131090 QTX131090 RDT131090 RNP131090 RXL131090 SHH131090 SRD131090 TAZ131090 TKV131090 TUR131090 UEN131090 UOJ131090 UYF131090 VIB131090 VRX131090 WBT131090 WLP131090 WVL131090 D196626 IZ196626 SV196626 ACR196626 AMN196626 AWJ196626 BGF196626 BQB196626 BZX196626 CJT196626 CTP196626 DDL196626 DNH196626 DXD196626 EGZ196626 EQV196626 FAR196626 FKN196626 FUJ196626 GEF196626 GOB196626 GXX196626 HHT196626 HRP196626 IBL196626 ILH196626 IVD196626 JEZ196626 JOV196626 JYR196626 KIN196626 KSJ196626 LCF196626 LMB196626 LVX196626 MFT196626 MPP196626 MZL196626 NJH196626 NTD196626 OCZ196626 OMV196626 OWR196626 PGN196626 PQJ196626 QAF196626 QKB196626 QTX196626 RDT196626 RNP196626 RXL196626 SHH196626 SRD196626 TAZ196626 TKV196626 TUR196626 UEN196626 UOJ196626 UYF196626 VIB196626 VRX196626 WBT196626 WLP196626 WVL196626 D262162 IZ262162 SV262162 ACR262162 AMN262162 AWJ262162 BGF262162 BQB262162 BZX262162 CJT262162 CTP262162 DDL262162 DNH262162 DXD262162 EGZ262162 EQV262162 FAR262162 FKN262162 FUJ262162 GEF262162 GOB262162 GXX262162 HHT262162 HRP262162 IBL262162 ILH262162 IVD262162 JEZ262162 JOV262162 JYR262162 KIN262162 KSJ262162 LCF262162 LMB262162 LVX262162 MFT262162 MPP262162 MZL262162 NJH262162 NTD262162 OCZ262162 OMV262162 OWR262162 PGN262162 PQJ262162 QAF262162 QKB262162 QTX262162 RDT262162 RNP262162 RXL262162 SHH262162 SRD262162 TAZ262162 TKV262162 TUR262162 UEN262162 UOJ262162 UYF262162 VIB262162 VRX262162 WBT262162 WLP262162 WVL262162 D327698 IZ327698 SV327698 ACR327698 AMN327698 AWJ327698 BGF327698 BQB327698 BZX327698 CJT327698 CTP327698 DDL327698 DNH327698 DXD327698 EGZ327698 EQV327698 FAR327698 FKN327698 FUJ327698 GEF327698 GOB327698 GXX327698 HHT327698 HRP327698 IBL327698 ILH327698 IVD327698 JEZ327698 JOV327698 JYR327698 KIN327698 KSJ327698 LCF327698 LMB327698 LVX327698 MFT327698 MPP327698 MZL327698 NJH327698 NTD327698 OCZ327698 OMV327698 OWR327698 PGN327698 PQJ327698 QAF327698 QKB327698 QTX327698 RDT327698 RNP327698 RXL327698 SHH327698 SRD327698 TAZ327698 TKV327698 TUR327698 UEN327698 UOJ327698 UYF327698 VIB327698 VRX327698 WBT327698 WLP327698 WVL327698 D393234 IZ393234 SV393234 ACR393234 AMN393234 AWJ393234 BGF393234 BQB393234 BZX393234 CJT393234 CTP393234 DDL393234 DNH393234 DXD393234 EGZ393234 EQV393234 FAR393234 FKN393234 FUJ393234 GEF393234 GOB393234 GXX393234 HHT393234 HRP393234 IBL393234 ILH393234 IVD393234 JEZ393234 JOV393234 JYR393234 KIN393234 KSJ393234 LCF393234 LMB393234 LVX393234 MFT393234 MPP393234 MZL393234 NJH393234 NTD393234 OCZ393234 OMV393234 OWR393234 PGN393234 PQJ393234 QAF393234 QKB393234 QTX393234 RDT393234 RNP393234 RXL393234 SHH393234 SRD393234 TAZ393234 TKV393234 TUR393234 UEN393234 UOJ393234 UYF393234 VIB393234 VRX393234 WBT393234 WLP393234 WVL393234 D458770 IZ458770 SV458770 ACR458770 AMN458770 AWJ458770 BGF458770 BQB458770 BZX458770 CJT458770 CTP458770 DDL458770 DNH458770 DXD458770 EGZ458770 EQV458770 FAR458770 FKN458770 FUJ458770 GEF458770 GOB458770 GXX458770 HHT458770 HRP458770 IBL458770 ILH458770 IVD458770 JEZ458770 JOV458770 JYR458770 KIN458770 KSJ458770 LCF458770 LMB458770 LVX458770 MFT458770 MPP458770 MZL458770 NJH458770 NTD458770 OCZ458770 OMV458770 OWR458770 PGN458770 PQJ458770 QAF458770 QKB458770 QTX458770 RDT458770 RNP458770 RXL458770 SHH458770 SRD458770 TAZ458770 TKV458770 TUR458770 UEN458770 UOJ458770 UYF458770 VIB458770 VRX458770 WBT458770 WLP458770 WVL458770 D524306 IZ524306 SV524306 ACR524306 AMN524306 AWJ524306 BGF524306 BQB524306 BZX524306 CJT524306 CTP524306 DDL524306 DNH524306 DXD524306 EGZ524306 EQV524306 FAR524306 FKN524306 FUJ524306 GEF524306 GOB524306 GXX524306 HHT524306 HRP524306 IBL524306 ILH524306 IVD524306 JEZ524306 JOV524306 JYR524306 KIN524306 KSJ524306 LCF524306 LMB524306 LVX524306 MFT524306 MPP524306 MZL524306 NJH524306 NTD524306 OCZ524306 OMV524306 OWR524306 PGN524306 PQJ524306 QAF524306 QKB524306 QTX524306 RDT524306 RNP524306 RXL524306 SHH524306 SRD524306 TAZ524306 TKV524306 TUR524306 UEN524306 UOJ524306 UYF524306 VIB524306 VRX524306 WBT524306 WLP524306 WVL524306 D589842 IZ589842 SV589842 ACR589842 AMN589842 AWJ589842 BGF589842 BQB589842 BZX589842 CJT589842 CTP589842 DDL589842 DNH589842 DXD589842 EGZ589842 EQV589842 FAR589842 FKN589842 FUJ589842 GEF589842 GOB589842 GXX589842 HHT589842 HRP589842 IBL589842 ILH589842 IVD589842 JEZ589842 JOV589842 JYR589842 KIN589842 KSJ589842 LCF589842 LMB589842 LVX589842 MFT589842 MPP589842 MZL589842 NJH589842 NTD589842 OCZ589842 OMV589842 OWR589842 PGN589842 PQJ589842 QAF589842 QKB589842 QTX589842 RDT589842 RNP589842 RXL589842 SHH589842 SRD589842 TAZ589842 TKV589842 TUR589842 UEN589842 UOJ589842 UYF589842 VIB589842 VRX589842 WBT589842 WLP589842 WVL589842 D655378 IZ655378 SV655378 ACR655378 AMN655378 AWJ655378 BGF655378 BQB655378 BZX655378 CJT655378 CTP655378 DDL655378 DNH655378 DXD655378 EGZ655378 EQV655378 FAR655378 FKN655378 FUJ655378 GEF655378 GOB655378 GXX655378 HHT655378 HRP655378 IBL655378 ILH655378 IVD655378 JEZ655378 JOV655378 JYR655378 KIN655378 KSJ655378 LCF655378 LMB655378 LVX655378 MFT655378 MPP655378 MZL655378 NJH655378 NTD655378 OCZ655378 OMV655378 OWR655378 PGN655378 PQJ655378 QAF655378 QKB655378 QTX655378 RDT655378 RNP655378 RXL655378 SHH655378 SRD655378 TAZ655378 TKV655378 TUR655378 UEN655378 UOJ655378 UYF655378 VIB655378 VRX655378 WBT655378 WLP655378 WVL655378 D720914 IZ720914 SV720914 ACR720914 AMN720914 AWJ720914 BGF720914 BQB720914 BZX720914 CJT720914 CTP720914 DDL720914 DNH720914 DXD720914 EGZ720914 EQV720914 FAR720914 FKN720914 FUJ720914 GEF720914 GOB720914 GXX720914 HHT720914 HRP720914 IBL720914 ILH720914 IVD720914 JEZ720914 JOV720914 JYR720914 KIN720914 KSJ720914 LCF720914 LMB720914 LVX720914 MFT720914 MPP720914 MZL720914 NJH720914 NTD720914 OCZ720914 OMV720914 OWR720914 PGN720914 PQJ720914 QAF720914 QKB720914 QTX720914 RDT720914 RNP720914 RXL720914 SHH720914 SRD720914 TAZ720914 TKV720914 TUR720914 UEN720914 UOJ720914 UYF720914 VIB720914 VRX720914 WBT720914 WLP720914 WVL720914 D786450 IZ786450 SV786450 ACR786450 AMN786450 AWJ786450 BGF786450 BQB786450 BZX786450 CJT786450 CTP786450 DDL786450 DNH786450 DXD786450 EGZ786450 EQV786450 FAR786450 FKN786450 FUJ786450 GEF786450 GOB786450 GXX786450 HHT786450 HRP786450 IBL786450 ILH786450 IVD786450 JEZ786450 JOV786450 JYR786450 KIN786450 KSJ786450 LCF786450 LMB786450 LVX786450 MFT786450 MPP786450 MZL786450 NJH786450 NTD786450 OCZ786450 OMV786450 OWR786450 PGN786450 PQJ786450 QAF786450 QKB786450 QTX786450 RDT786450 RNP786450 RXL786450 SHH786450 SRD786450 TAZ786450 TKV786450 TUR786450 UEN786450 UOJ786450 UYF786450 VIB786450 VRX786450 WBT786450 WLP786450 WVL786450 D851986 IZ851986 SV851986 ACR851986 AMN851986 AWJ851986 BGF851986 BQB851986 BZX851986 CJT851986 CTP851986 DDL851986 DNH851986 DXD851986 EGZ851986 EQV851986 FAR851986 FKN851986 FUJ851986 GEF851986 GOB851986 GXX851986 HHT851986 HRP851986 IBL851986 ILH851986 IVD851986 JEZ851986 JOV851986 JYR851986 KIN851986 KSJ851986 LCF851986 LMB851986 LVX851986 MFT851986 MPP851986 MZL851986 NJH851986 NTD851986 OCZ851986 OMV851986 OWR851986 PGN851986 PQJ851986 QAF851986 QKB851986 QTX851986 RDT851986 RNP851986 RXL851986 SHH851986 SRD851986 TAZ851986 TKV851986 TUR851986 UEN851986 UOJ851986 UYF851986 VIB851986 VRX851986 WBT851986 WLP851986 WVL851986 D917522 IZ917522 SV917522 ACR917522 AMN917522 AWJ917522 BGF917522 BQB917522 BZX917522 CJT917522 CTP917522 DDL917522 DNH917522 DXD917522 EGZ917522 EQV917522 FAR917522 FKN917522 FUJ917522 GEF917522 GOB917522 GXX917522 HHT917522 HRP917522 IBL917522 ILH917522 IVD917522 JEZ917522 JOV917522 JYR917522 KIN917522 KSJ917522 LCF917522 LMB917522 LVX917522 MFT917522 MPP917522 MZL917522 NJH917522 NTD917522 OCZ917522 OMV917522 OWR917522 PGN917522 PQJ917522 QAF917522 QKB917522 QTX917522 RDT917522 RNP917522 RXL917522 SHH917522 SRD917522 TAZ917522 TKV917522 TUR917522 UEN917522 UOJ917522 UYF917522 VIB917522 VRX917522 WBT917522 WLP917522 WVL917522 D983058 IZ983058 SV983058 ACR983058 AMN983058 AWJ983058 BGF983058 BQB983058 BZX983058 CJT983058 CTP983058 DDL983058 DNH983058 DXD983058 EGZ983058 EQV983058 FAR983058 FKN983058 FUJ983058 GEF983058 GOB983058 GXX983058 HHT983058 HRP983058 IBL983058 ILH983058 IVD983058 JEZ983058 JOV983058 JYR983058 KIN983058 KSJ983058 LCF983058 LMB983058 LVX983058 MFT983058 MPP983058 MZL983058 NJH983058 NTD983058 OCZ983058 OMV983058 OWR983058 PGN983058 PQJ983058 QAF983058 QKB983058 QTX983058 RDT983058 RNP983058 RXL983058 SHH983058 SRD983058 TAZ983058 TKV983058 TUR983058 UEN983058 UOJ983058 UYF983058 VIB983058 VRX983058 WBT983058 WLP983058 WVL983058">
      <formula1>"TARGET,UnitedKingdom::Exchange,UnitedKingdom::Metals,UnitedKingdom::Settlement,UnitedStates::GovernmentBond,UnitedStates::NERC,UnitedStates::NYSE,UnitedStates::Settlement,Switzerland,Japan,Italy::Exchange"</formula1>
    </dataValidation>
    <dataValidation type="list" showInputMessage="1" showErrorMessage="1" sqref="M11">
      <formula1>"Libor,ibor"</formula1>
    </dataValidation>
    <dataValidation type="list" allowBlank="1" showInputMessage="1" showErrorMessage="1" sqref="M13:M14">
      <formula1>"Actual/Actual (ISDA),Actual/360,30/360 (Bond Basis),30E/360 (Eurobond Basis),Actual/365 (Fixed),Actual/Actual (ISMA),Actual/Actual (AFB),1/1,30/360 (Italian),Simple"</formula1>
    </dataValidation>
  </dataValidations>
  <pageMargins left="0.75" right="0.75" top="1" bottom="1" header="0.5" footer="0.5"/>
  <pageSetup paperSize="9" orientation="portrait" r:id="rId1"/>
  <headerFooter alignWithMargins="0"/>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A1:N165"/>
  <sheetViews>
    <sheetView topLeftCell="E1" workbookViewId="0">
      <selection activeCell="E1" sqref="E1"/>
    </sheetView>
  </sheetViews>
  <sheetFormatPr defaultRowHeight="11.25" x14ac:dyDescent="0.2"/>
  <cols>
    <col min="1" max="1" width="5.7109375" style="65" hidden="1" customWidth="1"/>
    <col min="2" max="2" width="5" style="2" hidden="1" customWidth="1"/>
    <col min="3" max="3" width="8.5703125" style="2" hidden="1" customWidth="1"/>
    <col min="4" max="4" width="4.42578125" style="2" hidden="1" customWidth="1"/>
    <col min="5" max="5" width="23.28515625" style="2" bestFit="1" customWidth="1"/>
    <col min="6" max="6" width="8.140625" style="2" bestFit="1" customWidth="1"/>
    <col min="7" max="7" width="8" style="2" bestFit="1" customWidth="1"/>
    <col min="8" max="9" width="6.85546875" style="2" bestFit="1" customWidth="1"/>
    <col min="10" max="10" width="7.85546875" style="2" bestFit="1" customWidth="1"/>
    <col min="11" max="11" width="17.28515625" style="2" bestFit="1" customWidth="1"/>
    <col min="12" max="12" width="17.42578125" style="2" bestFit="1" customWidth="1"/>
    <col min="13" max="13" width="2.7109375" style="65" bestFit="1" customWidth="1"/>
    <col min="14" max="14" width="13.7109375" style="65" bestFit="1" customWidth="1"/>
    <col min="15" max="15" width="28.140625" style="65" bestFit="1" customWidth="1"/>
    <col min="16" max="16" width="3.5703125" style="65" customWidth="1"/>
    <col min="17" max="16384" width="9.140625" style="65"/>
  </cols>
  <sheetData>
    <row r="1" spans="2:12" ht="33.75" x14ac:dyDescent="0.2">
      <c r="B1" s="178" t="s">
        <v>64</v>
      </c>
      <c r="C1" s="179"/>
      <c r="D1" s="180"/>
      <c r="E1" s="181" t="s">
        <v>63</v>
      </c>
      <c r="F1" s="181" t="s">
        <v>62</v>
      </c>
      <c r="G1" s="181" t="s">
        <v>61</v>
      </c>
      <c r="H1" s="181" t="s">
        <v>60</v>
      </c>
      <c r="I1" s="181" t="s">
        <v>59</v>
      </c>
      <c r="J1" s="181" t="s">
        <v>58</v>
      </c>
      <c r="K1" s="181" t="s">
        <v>57</v>
      </c>
      <c r="L1" s="181" t="s">
        <v>56</v>
      </c>
    </row>
    <row r="2" spans="2:12" x14ac:dyDescent="0.2">
      <c r="B2" s="182"/>
      <c r="C2" s="183"/>
      <c r="D2" s="184" t="s">
        <v>55</v>
      </c>
      <c r="E2" s="184" t="str">
        <f t="shared" ref="E2:E29" si="0">RateHelperPrefix&amp;"_"&amp;$B2&amp;$C2&amp;$D2</f>
        <v>EUR_YC6MRH_SND</v>
      </c>
      <c r="F2" s="185">
        <f>_xll.qlRateHelperQuoteValue($E2,Trigger)</f>
        <v>2.2390000000000001E-3</v>
      </c>
      <c r="G2" s="185"/>
      <c r="H2" s="186" t="b">
        <v>1</v>
      </c>
      <c r="I2" s="186">
        <v>10</v>
      </c>
      <c r="J2" s="186">
        <v>1</v>
      </c>
      <c r="K2" s="203">
        <f>_xll.qlRateHelperEarliestDate($E2,Trigger)</f>
        <v>41704</v>
      </c>
      <c r="L2" s="204">
        <f>_xll.qlRateHelperLatestDate($E2,Trigger)</f>
        <v>41705</v>
      </c>
    </row>
    <row r="3" spans="2:12" x14ac:dyDescent="0.2">
      <c r="B3" s="182"/>
      <c r="C3" s="183"/>
      <c r="D3" s="184" t="s">
        <v>54</v>
      </c>
      <c r="E3" s="184" t="str">
        <f t="shared" si="0"/>
        <v>EUR_YC6MRH_SWD</v>
      </c>
      <c r="F3" s="185">
        <f>_xll.qlRateHelperQuoteValue($E3,Trigger)</f>
        <v>2.2390000000000001E-3</v>
      </c>
      <c r="G3" s="185"/>
      <c r="H3" s="186" t="b">
        <v>1</v>
      </c>
      <c r="I3" s="186">
        <v>10</v>
      </c>
      <c r="J3" s="186">
        <v>1</v>
      </c>
      <c r="K3" s="203">
        <f>_xll.qlRateHelperEarliestDate($E3,Trigger)</f>
        <v>41704</v>
      </c>
      <c r="L3" s="204">
        <f>_xll.qlRateHelperLatestDate($E3,Trigger)</f>
        <v>41711</v>
      </c>
    </row>
    <row r="4" spans="2:12" x14ac:dyDescent="0.2">
      <c r="B4" s="182"/>
      <c r="C4" s="183"/>
      <c r="D4" s="184" t="s">
        <v>53</v>
      </c>
      <c r="E4" s="184" t="str">
        <f t="shared" si="0"/>
        <v>EUR_YC6MRH_2WD</v>
      </c>
      <c r="F4" s="185">
        <f>_xll.qlRateHelperQuoteValue($E4,Trigger)</f>
        <v>2.2390000000000001E-3</v>
      </c>
      <c r="G4" s="185"/>
      <c r="H4" s="186" t="b">
        <v>1</v>
      </c>
      <c r="I4" s="186">
        <v>10</v>
      </c>
      <c r="J4" s="186">
        <v>1</v>
      </c>
      <c r="K4" s="203">
        <f>_xll.qlRateHelperEarliestDate($E4,Trigger)</f>
        <v>41704</v>
      </c>
      <c r="L4" s="204">
        <f>_xll.qlRateHelperLatestDate($E4,Trigger)</f>
        <v>41718</v>
      </c>
    </row>
    <row r="5" spans="2:12" x14ac:dyDescent="0.2">
      <c r="B5" s="182"/>
      <c r="C5" s="183"/>
      <c r="D5" s="184" t="s">
        <v>52</v>
      </c>
      <c r="E5" s="184" t="str">
        <f t="shared" si="0"/>
        <v>EUR_YC6MRH_3WD</v>
      </c>
      <c r="F5" s="185">
        <f>_xll.qlRateHelperQuoteValue($E5,Trigger)</f>
        <v>2.2390000000000001E-3</v>
      </c>
      <c r="G5" s="185"/>
      <c r="H5" s="186" t="b">
        <v>1</v>
      </c>
      <c r="I5" s="186">
        <v>10</v>
      </c>
      <c r="J5" s="186">
        <v>1</v>
      </c>
      <c r="K5" s="203">
        <f>_xll.qlRateHelperEarliestDate($E5,Trigger)</f>
        <v>41704</v>
      </c>
      <c r="L5" s="204">
        <f>_xll.qlRateHelperLatestDate($E5,Trigger)</f>
        <v>41725</v>
      </c>
    </row>
    <row r="6" spans="2:12" x14ac:dyDescent="0.2">
      <c r="B6" s="182"/>
      <c r="C6" s="183"/>
      <c r="D6" s="184" t="s">
        <v>51</v>
      </c>
      <c r="E6" s="184" t="str">
        <f t="shared" si="0"/>
        <v>EUR_YC6MRH_1MD</v>
      </c>
      <c r="F6" s="185">
        <f>_xll.qlRateHelperQuoteValue($E6,Trigger)</f>
        <v>2.2390000000000001E-3</v>
      </c>
      <c r="G6" s="185"/>
      <c r="H6" s="186" t="b">
        <v>1</v>
      </c>
      <c r="I6" s="186">
        <v>10</v>
      </c>
      <c r="J6" s="186">
        <v>1</v>
      </c>
      <c r="K6" s="203">
        <f>_xll.qlRateHelperEarliestDate($E6,Trigger)</f>
        <v>41704</v>
      </c>
      <c r="L6" s="204">
        <f>_xll.qlRateHelperLatestDate($E6,Trigger)</f>
        <v>41736</v>
      </c>
    </row>
    <row r="7" spans="2:12" x14ac:dyDescent="0.2">
      <c r="B7" s="182"/>
      <c r="C7" s="183"/>
      <c r="D7" s="184" t="s">
        <v>50</v>
      </c>
      <c r="E7" s="184" t="str">
        <f t="shared" si="0"/>
        <v>EUR_YC6MRH_2MD</v>
      </c>
      <c r="F7" s="185">
        <f>_xll.qlRateHelperQuoteValue($E7,Trigger)</f>
        <v>2.2390000000000001E-3</v>
      </c>
      <c r="G7" s="185"/>
      <c r="H7" s="186" t="b">
        <v>1</v>
      </c>
      <c r="I7" s="186">
        <v>10</v>
      </c>
      <c r="J7" s="186">
        <v>1</v>
      </c>
      <c r="K7" s="203">
        <f>_xll.qlRateHelperEarliestDate($E7,Trigger)</f>
        <v>41704</v>
      </c>
      <c r="L7" s="204">
        <f>_xll.qlRateHelperLatestDate($E7,Trigger)</f>
        <v>41765</v>
      </c>
    </row>
    <row r="8" spans="2:12" x14ac:dyDescent="0.2">
      <c r="B8" s="182"/>
      <c r="C8" s="183"/>
      <c r="D8" s="184" t="s">
        <v>49</v>
      </c>
      <c r="E8" s="184" t="str">
        <f t="shared" si="0"/>
        <v>EUR_YC6MRH_3MD</v>
      </c>
      <c r="F8" s="185">
        <f>_xll.qlRateHelperQuoteValue($E8,Trigger)</f>
        <v>2.2390000000000001E-3</v>
      </c>
      <c r="G8" s="185"/>
      <c r="H8" s="186" t="b">
        <v>1</v>
      </c>
      <c r="I8" s="186">
        <v>10</v>
      </c>
      <c r="J8" s="186">
        <v>1</v>
      </c>
      <c r="K8" s="203">
        <f>_xll.qlRateHelperEarliestDate($E8,Trigger)</f>
        <v>41704</v>
      </c>
      <c r="L8" s="204">
        <f>_xll.qlRateHelperLatestDate($E8,Trigger)</f>
        <v>41796</v>
      </c>
    </row>
    <row r="9" spans="2:12" x14ac:dyDescent="0.2">
      <c r="B9" s="182"/>
      <c r="C9" s="183"/>
      <c r="D9" s="184" t="s">
        <v>48</v>
      </c>
      <c r="E9" s="184" t="str">
        <f t="shared" si="0"/>
        <v>EUR_YC6MRH_4MD</v>
      </c>
      <c r="F9" s="185">
        <f>_xll.qlRateHelperQuoteValue($E9,Trigger)</f>
        <v>2.2390000000000001E-3</v>
      </c>
      <c r="G9" s="185"/>
      <c r="H9" s="186" t="b">
        <v>1</v>
      </c>
      <c r="I9" s="186">
        <v>10</v>
      </c>
      <c r="J9" s="186">
        <v>1</v>
      </c>
      <c r="K9" s="203">
        <f>_xll.qlRateHelperEarliestDate($E9,Trigger)</f>
        <v>41704</v>
      </c>
      <c r="L9" s="204">
        <f>_xll.qlRateHelperLatestDate($E9,Trigger)</f>
        <v>41827</v>
      </c>
    </row>
    <row r="10" spans="2:12" x14ac:dyDescent="0.2">
      <c r="B10" s="182"/>
      <c r="C10" s="183"/>
      <c r="D10" s="184" t="s">
        <v>47</v>
      </c>
      <c r="E10" s="184" t="str">
        <f t="shared" si="0"/>
        <v>EUR_YC6MRH_5MD</v>
      </c>
      <c r="F10" s="185">
        <f>_xll.qlRateHelperQuoteValue($E10,Trigger)</f>
        <v>2.2390000000000001E-3</v>
      </c>
      <c r="G10" s="185"/>
      <c r="H10" s="186" t="b">
        <v>1</v>
      </c>
      <c r="I10" s="186">
        <v>10</v>
      </c>
      <c r="J10" s="186">
        <v>1</v>
      </c>
      <c r="K10" s="203">
        <f>_xll.qlRateHelperEarliestDate($E10,Trigger)</f>
        <v>41704</v>
      </c>
      <c r="L10" s="204">
        <f>_xll.qlRateHelperLatestDate($E10,Trigger)</f>
        <v>41857</v>
      </c>
    </row>
    <row r="11" spans="2:12" x14ac:dyDescent="0.2">
      <c r="B11" s="182"/>
      <c r="C11" s="183"/>
      <c r="D11" s="184" t="s">
        <v>46</v>
      </c>
      <c r="E11" s="184" t="str">
        <f t="shared" si="0"/>
        <v>EUR_YC6MRH_6MD</v>
      </c>
      <c r="F11" s="185">
        <f>_xll.qlRateHelperQuoteValue($E11,Trigger)</f>
        <v>2.2390000000000001E-3</v>
      </c>
      <c r="G11" s="185"/>
      <c r="H11" s="186" t="b">
        <v>0</v>
      </c>
      <c r="I11" s="186">
        <v>10</v>
      </c>
      <c r="J11" s="186">
        <v>1</v>
      </c>
      <c r="K11" s="203">
        <f>_xll.qlRateHelperEarliestDate($E11,Trigger)</f>
        <v>41704</v>
      </c>
      <c r="L11" s="204">
        <f>_xll.qlRateHelperLatestDate($E11,Trigger)</f>
        <v>41890</v>
      </c>
    </row>
    <row r="12" spans="2:12" x14ac:dyDescent="0.2">
      <c r="B12" s="187" t="s">
        <v>45</v>
      </c>
      <c r="C12" s="188">
        <f>Months</f>
        <v>6</v>
      </c>
      <c r="D12" s="189" t="s">
        <v>43</v>
      </c>
      <c r="E12" s="189" t="str">
        <f t="shared" si="0"/>
        <v>EUR_YC6MRH_T6F1</v>
      </c>
      <c r="F12" s="190" t="e">
        <f>_xll.qlRateHelperQuoteValue($E12,Trigger)</f>
        <v>#NUM!</v>
      </c>
      <c r="G12" s="190"/>
      <c r="H12" s="191" t="b">
        <v>0</v>
      </c>
      <c r="I12" s="191">
        <v>20</v>
      </c>
      <c r="J12" s="191">
        <v>1</v>
      </c>
      <c r="K12" s="205">
        <f>_xll.qlRateHelperEarliestDate($E12,Trigger)</f>
        <v>41704</v>
      </c>
      <c r="L12" s="206">
        <f>_xll.qlRateHelperLatestDate($E12,Trigger)</f>
        <v>41890</v>
      </c>
    </row>
    <row r="13" spans="2:12" x14ac:dyDescent="0.2">
      <c r="B13" s="192" t="s">
        <v>44</v>
      </c>
      <c r="C13" s="193">
        <f>Months</f>
        <v>6</v>
      </c>
      <c r="D13" s="194" t="s">
        <v>43</v>
      </c>
      <c r="E13" s="194" t="str">
        <f t="shared" si="0"/>
        <v>EUR_YC6MRH_TOM6F1</v>
      </c>
      <c r="F13" s="195" t="e">
        <f>_xll.qlRateHelperQuoteValue($E13,Trigger)</f>
        <v>#NUM!</v>
      </c>
      <c r="G13" s="195"/>
      <c r="H13" s="196" t="b">
        <v>0</v>
      </c>
      <c r="I13" s="196">
        <v>20</v>
      </c>
      <c r="J13" s="196">
        <v>1</v>
      </c>
      <c r="K13" s="207">
        <f>_xll.qlRateHelperEarliestDate($E13,Trigger)</f>
        <v>41705</v>
      </c>
      <c r="L13" s="208">
        <f>_xll.qlRateHelperLatestDate($E13,Trigger)</f>
        <v>41890</v>
      </c>
    </row>
    <row r="14" spans="2:12" x14ac:dyDescent="0.2">
      <c r="B14" s="197">
        <v>1</v>
      </c>
      <c r="C14" s="183" t="s">
        <v>42</v>
      </c>
      <c r="D14" s="184" t="str">
        <f t="shared" ref="D14:D31" si="1">(B14+Months)&amp;"F"</f>
        <v>7F</v>
      </c>
      <c r="E14" s="184" t="str">
        <f t="shared" si="0"/>
        <v>EUR_YC6MRH_1x7F</v>
      </c>
      <c r="F14" s="185">
        <f>_xll.qlRateHelperQuoteValue($E14,Trigger)</f>
        <v>3.64E-3</v>
      </c>
      <c r="G14" s="185"/>
      <c r="H14" s="186" t="b">
        <v>1</v>
      </c>
      <c r="I14" s="186">
        <v>20</v>
      </c>
      <c r="J14" s="186">
        <v>1</v>
      </c>
      <c r="K14" s="203">
        <f>_xll.qlRateHelperEarliestDate($E14,Trigger)</f>
        <v>41736</v>
      </c>
      <c r="L14" s="204">
        <f>_xll.qlRateHelperLatestDate($E14,Trigger)</f>
        <v>41919</v>
      </c>
    </row>
    <row r="15" spans="2:12" x14ac:dyDescent="0.2">
      <c r="B15" s="197">
        <v>2</v>
      </c>
      <c r="C15" s="183" t="s">
        <v>42</v>
      </c>
      <c r="D15" s="184" t="str">
        <f t="shared" si="1"/>
        <v>8F</v>
      </c>
      <c r="E15" s="184" t="str">
        <f t="shared" si="0"/>
        <v>EUR_YC6MRH_2x8F</v>
      </c>
      <c r="F15" s="185">
        <f>_xll.qlRateHelperQuoteValue($E15,Trigger)</f>
        <v>3.5999999999999999E-3</v>
      </c>
      <c r="G15" s="185"/>
      <c r="H15" s="186" t="b">
        <v>1</v>
      </c>
      <c r="I15" s="186">
        <v>20</v>
      </c>
      <c r="J15" s="186">
        <v>1</v>
      </c>
      <c r="K15" s="203">
        <f>_xll.qlRateHelperEarliestDate($E15,Trigger)</f>
        <v>41765</v>
      </c>
      <c r="L15" s="204">
        <f>_xll.qlRateHelperLatestDate($E15,Trigger)</f>
        <v>41949</v>
      </c>
    </row>
    <row r="16" spans="2:12" x14ac:dyDescent="0.2">
      <c r="B16" s="197">
        <v>3</v>
      </c>
      <c r="C16" s="183" t="s">
        <v>42</v>
      </c>
      <c r="D16" s="184" t="str">
        <f t="shared" si="1"/>
        <v>9F</v>
      </c>
      <c r="E16" s="184" t="str">
        <f t="shared" si="0"/>
        <v>EUR_YC6MRH_3x9F</v>
      </c>
      <c r="F16" s="185">
        <f>_xll.qlRateHelperQuoteValue($E16,Trigger)</f>
        <v>3.5899999999999999E-3</v>
      </c>
      <c r="G16" s="185"/>
      <c r="H16" s="186" t="b">
        <v>1</v>
      </c>
      <c r="I16" s="186">
        <v>20</v>
      </c>
      <c r="J16" s="186">
        <v>1</v>
      </c>
      <c r="K16" s="203">
        <f>_xll.qlRateHelperEarliestDate($E16,Trigger)</f>
        <v>41796</v>
      </c>
      <c r="L16" s="204">
        <f>_xll.qlRateHelperLatestDate($E16,Trigger)</f>
        <v>41981</v>
      </c>
    </row>
    <row r="17" spans="1:12" x14ac:dyDescent="0.2">
      <c r="B17" s="197">
        <v>4</v>
      </c>
      <c r="C17" s="183" t="s">
        <v>42</v>
      </c>
      <c r="D17" s="184" t="str">
        <f t="shared" si="1"/>
        <v>10F</v>
      </c>
      <c r="E17" s="184" t="str">
        <f t="shared" si="0"/>
        <v>EUR_YC6MRH_4x10F</v>
      </c>
      <c r="F17" s="185">
        <f>_xll.qlRateHelperQuoteValue($E17,Trigger)</f>
        <v>3.64E-3</v>
      </c>
      <c r="G17" s="185"/>
      <c r="H17" s="186" t="b">
        <v>1</v>
      </c>
      <c r="I17" s="186">
        <v>20</v>
      </c>
      <c r="J17" s="186">
        <v>1</v>
      </c>
      <c r="K17" s="203">
        <f>_xll.qlRateHelperEarliestDate($E17,Trigger)</f>
        <v>41827</v>
      </c>
      <c r="L17" s="204">
        <f>_xll.qlRateHelperLatestDate($E17,Trigger)</f>
        <v>42011</v>
      </c>
    </row>
    <row r="18" spans="1:12" x14ac:dyDescent="0.2">
      <c r="B18" s="197">
        <v>5</v>
      </c>
      <c r="C18" s="183" t="s">
        <v>42</v>
      </c>
      <c r="D18" s="184" t="str">
        <f t="shared" si="1"/>
        <v>11F</v>
      </c>
      <c r="E18" s="184" t="str">
        <f t="shared" si="0"/>
        <v>EUR_YC6MRH_5x11F</v>
      </c>
      <c r="F18" s="185">
        <f>_xll.qlRateHelperQuoteValue($E18,Trigger)</f>
        <v>3.6800000000000001E-3</v>
      </c>
      <c r="G18" s="185"/>
      <c r="H18" s="186" t="b">
        <v>1</v>
      </c>
      <c r="I18" s="186">
        <v>20</v>
      </c>
      <c r="J18" s="186">
        <v>1</v>
      </c>
      <c r="K18" s="203">
        <f>_xll.qlRateHelperEarliestDate($E18,Trigger)</f>
        <v>41857</v>
      </c>
      <c r="L18" s="204">
        <f>_xll.qlRateHelperLatestDate($E18,Trigger)</f>
        <v>42041</v>
      </c>
    </row>
    <row r="19" spans="1:12" x14ac:dyDescent="0.2">
      <c r="B19" s="197">
        <v>6</v>
      </c>
      <c r="C19" s="183" t="s">
        <v>42</v>
      </c>
      <c r="D19" s="184" t="str">
        <f t="shared" si="1"/>
        <v>12F</v>
      </c>
      <c r="E19" s="184" t="str">
        <f t="shared" si="0"/>
        <v>EUR_YC6MRH_6x12F</v>
      </c>
      <c r="F19" s="185">
        <f>_xll.qlRateHelperQuoteValue($E19,Trigger)</f>
        <v>3.7299999999999998E-3</v>
      </c>
      <c r="G19" s="185"/>
      <c r="H19" s="186" t="b">
        <v>1</v>
      </c>
      <c r="I19" s="186">
        <v>20</v>
      </c>
      <c r="J19" s="186">
        <v>1</v>
      </c>
      <c r="K19" s="203">
        <f>_xll.qlRateHelperEarliestDate($E19,Trigger)</f>
        <v>41890</v>
      </c>
      <c r="L19" s="204">
        <f>_xll.qlRateHelperLatestDate($E19,Trigger)</f>
        <v>42072</v>
      </c>
    </row>
    <row r="20" spans="1:12" x14ac:dyDescent="0.2">
      <c r="B20" s="197">
        <v>7</v>
      </c>
      <c r="C20" s="183" t="s">
        <v>42</v>
      </c>
      <c r="D20" s="184" t="str">
        <f t="shared" si="1"/>
        <v>13F</v>
      </c>
      <c r="E20" s="184" t="str">
        <f t="shared" si="0"/>
        <v>EUR_YC6MRH_7x13F</v>
      </c>
      <c r="F20" s="185">
        <f>_xll.qlRateHelperQuoteValue($E20,Trigger)</f>
        <v>3.82E-3</v>
      </c>
      <c r="G20" s="185"/>
      <c r="H20" s="186" t="b">
        <v>1</v>
      </c>
      <c r="I20" s="186">
        <v>20</v>
      </c>
      <c r="J20" s="186">
        <v>1</v>
      </c>
      <c r="K20" s="203">
        <f>_xll.qlRateHelperEarliestDate($E20,Trigger)</f>
        <v>41918</v>
      </c>
      <c r="L20" s="204">
        <f>_xll.qlRateHelperLatestDate($E20,Trigger)</f>
        <v>42101</v>
      </c>
    </row>
    <row r="21" spans="1:12" x14ac:dyDescent="0.2">
      <c r="B21" s="197">
        <v>8</v>
      </c>
      <c r="C21" s="183" t="s">
        <v>42</v>
      </c>
      <c r="D21" s="184" t="str">
        <f t="shared" si="1"/>
        <v>14F</v>
      </c>
      <c r="E21" s="184" t="str">
        <f t="shared" si="0"/>
        <v>EUR_YC6MRH_8x14F</v>
      </c>
      <c r="F21" s="185">
        <f>_xll.qlRateHelperQuoteValue($E21,Trigger)</f>
        <v>3.9399999999999999E-3</v>
      </c>
      <c r="G21" s="185"/>
      <c r="H21" s="186" t="b">
        <v>1</v>
      </c>
      <c r="I21" s="186">
        <v>20</v>
      </c>
      <c r="J21" s="186">
        <v>1</v>
      </c>
      <c r="K21" s="203">
        <f>_xll.qlRateHelperEarliestDate($E21,Trigger)</f>
        <v>41949</v>
      </c>
      <c r="L21" s="204">
        <f>_xll.qlRateHelperLatestDate($E21,Trigger)</f>
        <v>42130</v>
      </c>
    </row>
    <row r="22" spans="1:12" x14ac:dyDescent="0.2">
      <c r="B22" s="197">
        <v>9</v>
      </c>
      <c r="C22" s="183" t="s">
        <v>42</v>
      </c>
      <c r="D22" s="184" t="str">
        <f t="shared" si="1"/>
        <v>15F</v>
      </c>
      <c r="E22" s="184" t="str">
        <f t="shared" si="0"/>
        <v>EUR_YC6MRH_9x15F</v>
      </c>
      <c r="F22" s="185">
        <f>_xll.qlRateHelperQuoteValue($E22,Trigger)</f>
        <v>4.0700000000000007E-3</v>
      </c>
      <c r="G22" s="185"/>
      <c r="H22" s="186" t="b">
        <v>1</v>
      </c>
      <c r="I22" s="186">
        <v>20</v>
      </c>
      <c r="J22" s="186">
        <v>1</v>
      </c>
      <c r="K22" s="203">
        <f>_xll.qlRateHelperEarliestDate($E22,Trigger)</f>
        <v>41981</v>
      </c>
      <c r="L22" s="204">
        <f>_xll.qlRateHelperLatestDate($E22,Trigger)</f>
        <v>42163</v>
      </c>
    </row>
    <row r="23" spans="1:12" x14ac:dyDescent="0.2">
      <c r="B23" s="197">
        <v>10</v>
      </c>
      <c r="C23" s="183" t="s">
        <v>42</v>
      </c>
      <c r="D23" s="184" t="str">
        <f t="shared" si="1"/>
        <v>16F</v>
      </c>
      <c r="E23" s="184" t="str">
        <f t="shared" si="0"/>
        <v>EUR_YC6MRH_10x16F</v>
      </c>
      <c r="F23" s="185">
        <f>_xll.qlRateHelperQuoteValue($E23,Trigger)</f>
        <v>4.1900000000000001E-3</v>
      </c>
      <c r="G23" s="185"/>
      <c r="H23" s="186" t="b">
        <v>1</v>
      </c>
      <c r="I23" s="186">
        <v>20</v>
      </c>
      <c r="J23" s="186">
        <v>1</v>
      </c>
      <c r="K23" s="203">
        <f>_xll.qlRateHelperEarliestDate($E23,Trigger)</f>
        <v>42010</v>
      </c>
      <c r="L23" s="204">
        <f>_xll.qlRateHelperLatestDate($E23,Trigger)</f>
        <v>42191</v>
      </c>
    </row>
    <row r="24" spans="1:12" x14ac:dyDescent="0.2">
      <c r="B24" s="197">
        <v>11</v>
      </c>
      <c r="C24" s="183" t="s">
        <v>42</v>
      </c>
      <c r="D24" s="184" t="str">
        <f t="shared" si="1"/>
        <v>17F</v>
      </c>
      <c r="E24" s="184" t="str">
        <f t="shared" si="0"/>
        <v>EUR_YC6MRH_11x17F</v>
      </c>
      <c r="F24" s="185">
        <f>_xll.qlRateHelperQuoteValue($E24,Trigger)</f>
        <v>4.3499999999999997E-3</v>
      </c>
      <c r="G24" s="185"/>
      <c r="H24" s="186" t="b">
        <v>1</v>
      </c>
      <c r="I24" s="186">
        <v>20</v>
      </c>
      <c r="J24" s="186">
        <v>1</v>
      </c>
      <c r="K24" s="203">
        <f>_xll.qlRateHelperEarliestDate($E24,Trigger)</f>
        <v>42041</v>
      </c>
      <c r="L24" s="204">
        <f>_xll.qlRateHelperLatestDate($E24,Trigger)</f>
        <v>42222</v>
      </c>
    </row>
    <row r="25" spans="1:12" x14ac:dyDescent="0.2">
      <c r="B25" s="197">
        <v>12</v>
      </c>
      <c r="C25" s="183" t="s">
        <v>42</v>
      </c>
      <c r="D25" s="184" t="str">
        <f t="shared" si="1"/>
        <v>18F</v>
      </c>
      <c r="E25" s="184" t="str">
        <f t="shared" si="0"/>
        <v>EUR_YC6MRH_12x18F</v>
      </c>
      <c r="F25" s="185">
        <f>_xll.qlRateHelperQuoteValue($E25,Trigger)</f>
        <v>4.4999999999999997E-3</v>
      </c>
      <c r="G25" s="185"/>
      <c r="H25" s="186" t="b">
        <v>1</v>
      </c>
      <c r="I25" s="186">
        <v>20</v>
      </c>
      <c r="J25" s="186">
        <v>1</v>
      </c>
      <c r="K25" s="203">
        <f>_xll.qlRateHelperEarliestDate($E25,Trigger)</f>
        <v>42069</v>
      </c>
      <c r="L25" s="204">
        <f>_xll.qlRateHelperLatestDate($E25,Trigger)</f>
        <v>42254</v>
      </c>
    </row>
    <row r="26" spans="1:12" x14ac:dyDescent="0.2">
      <c r="B26" s="197">
        <v>13</v>
      </c>
      <c r="C26" s="183" t="s">
        <v>42</v>
      </c>
      <c r="D26" s="184" t="str">
        <f t="shared" si="1"/>
        <v>19F</v>
      </c>
      <c r="E26" s="184" t="str">
        <f t="shared" si="0"/>
        <v>EUR_YC6MRH_13x19F</v>
      </c>
      <c r="F26" s="185">
        <f>_xll.qlRateHelperQuoteValue($E26,Trigger)</f>
        <v>4.6800000000000001E-3</v>
      </c>
      <c r="G26" s="185"/>
      <c r="H26" s="186" t="b">
        <v>1</v>
      </c>
      <c r="I26" s="186">
        <v>20</v>
      </c>
      <c r="J26" s="186">
        <v>1</v>
      </c>
      <c r="K26" s="203">
        <f>_xll.qlRateHelperEarliestDate($E26,Trigger)</f>
        <v>42101</v>
      </c>
      <c r="L26" s="204">
        <f>_xll.qlRateHelperLatestDate($E26,Trigger)</f>
        <v>42284</v>
      </c>
    </row>
    <row r="27" spans="1:12" x14ac:dyDescent="0.2">
      <c r="B27" s="197">
        <v>14</v>
      </c>
      <c r="C27" s="183" t="s">
        <v>42</v>
      </c>
      <c r="D27" s="184" t="str">
        <f t="shared" si="1"/>
        <v>20F</v>
      </c>
      <c r="E27" s="184" t="str">
        <f t="shared" si="0"/>
        <v>EUR_YC6MRH_14x20F</v>
      </c>
      <c r="F27" s="185">
        <f>_xll.qlRateHelperQuoteValue($E27,Trigger)</f>
        <v>4.8500000000000001E-3</v>
      </c>
      <c r="G27" s="185"/>
      <c r="H27" s="186" t="b">
        <v>1</v>
      </c>
      <c r="I27" s="186">
        <v>20</v>
      </c>
      <c r="J27" s="186">
        <v>1</v>
      </c>
      <c r="K27" s="203">
        <f>_xll.qlRateHelperEarliestDate($E27,Trigger)</f>
        <v>42130</v>
      </c>
      <c r="L27" s="204">
        <f>_xll.qlRateHelperLatestDate($E27,Trigger)</f>
        <v>42314</v>
      </c>
    </row>
    <row r="28" spans="1:12" x14ac:dyDescent="0.2">
      <c r="B28" s="197">
        <v>15</v>
      </c>
      <c r="C28" s="183" t="s">
        <v>42</v>
      </c>
      <c r="D28" s="184" t="str">
        <f t="shared" si="1"/>
        <v>21F</v>
      </c>
      <c r="E28" s="184" t="str">
        <f t="shared" si="0"/>
        <v>EUR_YC6MRH_15x21F</v>
      </c>
      <c r="F28" s="185">
        <f>_xll.qlRateHelperQuoteValue($E28,Trigger)</f>
        <v>5.0400000000000002E-3</v>
      </c>
      <c r="G28" s="185"/>
      <c r="H28" s="186" t="b">
        <v>1</v>
      </c>
      <c r="I28" s="186">
        <v>20</v>
      </c>
      <c r="J28" s="186">
        <v>1</v>
      </c>
      <c r="K28" s="203">
        <f>_xll.qlRateHelperEarliestDate($E28,Trigger)</f>
        <v>42163</v>
      </c>
      <c r="L28" s="204">
        <f>_xll.qlRateHelperLatestDate($E28,Trigger)</f>
        <v>42346</v>
      </c>
    </row>
    <row r="29" spans="1:12" x14ac:dyDescent="0.2">
      <c r="B29" s="197">
        <v>16</v>
      </c>
      <c r="C29" s="183" t="s">
        <v>42</v>
      </c>
      <c r="D29" s="184" t="str">
        <f t="shared" si="1"/>
        <v>22F</v>
      </c>
      <c r="E29" s="184" t="str">
        <f t="shared" si="0"/>
        <v>EUR_YC6MRH_16x22F</v>
      </c>
      <c r="F29" s="185">
        <f>_xll.qlRateHelperQuoteValue($E29,Trigger)</f>
        <v>5.2500000000000003E-3</v>
      </c>
      <c r="G29" s="185"/>
      <c r="H29" s="186" t="b">
        <v>1</v>
      </c>
      <c r="I29" s="186">
        <v>20</v>
      </c>
      <c r="J29" s="186">
        <v>1</v>
      </c>
      <c r="K29" s="203">
        <f>_xll.qlRateHelperEarliestDate($E29,Trigger)</f>
        <v>42191</v>
      </c>
      <c r="L29" s="204">
        <f>_xll.qlRateHelperLatestDate($E29,Trigger)</f>
        <v>42375</v>
      </c>
    </row>
    <row r="30" spans="1:12" x14ac:dyDescent="0.2">
      <c r="B30" s="197">
        <v>17</v>
      </c>
      <c r="C30" s="183" t="s">
        <v>42</v>
      </c>
      <c r="D30" s="184" t="str">
        <f t="shared" si="1"/>
        <v>23F</v>
      </c>
      <c r="E30" s="184" t="str">
        <f t="shared" ref="E30:E61" si="2">RateHelperPrefix&amp;"_"&amp;$B30&amp;$C30&amp;$D30</f>
        <v>EUR_YC6MRH_17x23F</v>
      </c>
      <c r="F30" s="185">
        <f>_xll.qlRateHelperQuoteValue($E30,Trigger)</f>
        <v>5.4899999999999992E-3</v>
      </c>
      <c r="G30" s="185"/>
      <c r="H30" s="186" t="b">
        <v>1</v>
      </c>
      <c r="I30" s="186">
        <v>20</v>
      </c>
      <c r="J30" s="186">
        <v>1</v>
      </c>
      <c r="K30" s="203">
        <f>_xll.qlRateHelperEarliestDate($E30,Trigger)</f>
        <v>42222</v>
      </c>
      <c r="L30" s="204">
        <f>_xll.qlRateHelperLatestDate($E30,Trigger)</f>
        <v>42408</v>
      </c>
    </row>
    <row r="31" spans="1:12" x14ac:dyDescent="0.2">
      <c r="B31" s="192">
        <v>18</v>
      </c>
      <c r="C31" s="193" t="s">
        <v>42</v>
      </c>
      <c r="D31" s="194" t="str">
        <f t="shared" si="1"/>
        <v>24F</v>
      </c>
      <c r="E31" s="194" t="str">
        <f t="shared" si="2"/>
        <v>EUR_YC6MRH_18x24F</v>
      </c>
      <c r="F31" s="195">
        <f>_xll.qlRateHelperQuoteValue($E31,Trigger)</f>
        <v>5.7099999999999998E-3</v>
      </c>
      <c r="G31" s="195"/>
      <c r="H31" s="186" t="b">
        <v>1</v>
      </c>
      <c r="I31" s="196">
        <v>20</v>
      </c>
      <c r="J31" s="196">
        <v>1</v>
      </c>
      <c r="K31" s="207">
        <f>_xll.qlRateHelperEarliestDate($E31,Trigger)</f>
        <v>42254</v>
      </c>
      <c r="L31" s="208">
        <f>_xll.qlRateHelperLatestDate($E31,Trigger)</f>
        <v>42436</v>
      </c>
    </row>
    <row r="32" spans="1:12" ht="11.25" customHeight="1" x14ac:dyDescent="0.2">
      <c r="A32" s="188" t="b">
        <v>0</v>
      </c>
      <c r="B32" s="197"/>
      <c r="C32" s="183" t="str">
        <f t="shared" ref="C32:C73" si="3">IF(IndexTenor="6M","IMMFRA","FUT")&amp;IndexTenor</f>
        <v>IMMFRA6M</v>
      </c>
      <c r="D32" s="184" t="str">
        <f t="array" ref="D32:D73">_xll.qlIMMNextCodes(_xll.qlSettingsEvaluationDate(Trigger)-1,$A32:$A73)</f>
        <v>H4</v>
      </c>
      <c r="E32" s="184" t="str">
        <f t="shared" si="2"/>
        <v>EUR_YC6MRH_IMMFRA6MH4</v>
      </c>
      <c r="F32" s="198" t="e">
        <f>_xll.qlRateHelperQuoteValue($E32,Trigger)</f>
        <v>#NUM!</v>
      </c>
      <c r="G32" s="185" t="e">
        <f>_xll.qlFuturesRateHelperConvexityAdjustment($E32,Trigger)</f>
        <v>#NUM!</v>
      </c>
      <c r="H32" s="191" t="b">
        <v>0</v>
      </c>
      <c r="I32" s="186">
        <v>60</v>
      </c>
      <c r="J32" s="186">
        <v>1</v>
      </c>
      <c r="K32" s="203" t="e">
        <f>_xll.qlRateHelperEarliestDate($E32,Trigger)</f>
        <v>#NUM!</v>
      </c>
      <c r="L32" s="204" t="e">
        <f>_xll.qlRateHelperLatestDate($E32,Trigger)</f>
        <v>#NUM!</v>
      </c>
    </row>
    <row r="33" spans="1:12" x14ac:dyDescent="0.2">
      <c r="A33" s="183" t="b">
        <v>0</v>
      </c>
      <c r="B33" s="197"/>
      <c r="C33" s="183" t="str">
        <f t="shared" si="3"/>
        <v>IMMFRA6M</v>
      </c>
      <c r="D33" s="184" t="str">
        <v>J4</v>
      </c>
      <c r="E33" s="184" t="str">
        <f t="shared" si="2"/>
        <v>EUR_YC6MRH_IMMFRA6MJ4</v>
      </c>
      <c r="F33" s="198" t="e">
        <f>_xll.qlRateHelperQuoteValue($E33,Trigger)</f>
        <v>#NUM!</v>
      </c>
      <c r="G33" s="185" t="e">
        <f>_xll.qlFuturesRateHelperConvexityAdjustment($E33,Trigger)</f>
        <v>#NUM!</v>
      </c>
      <c r="H33" s="186" t="b">
        <v>0</v>
      </c>
      <c r="I33" s="186">
        <v>60</v>
      </c>
      <c r="J33" s="186">
        <v>1</v>
      </c>
      <c r="K33" s="203" t="e">
        <f>_xll.qlRateHelperEarliestDate($E33,Trigger)</f>
        <v>#NUM!</v>
      </c>
      <c r="L33" s="204" t="e">
        <f>_xll.qlRateHelperLatestDate($E33,Trigger)</f>
        <v>#NUM!</v>
      </c>
    </row>
    <row r="34" spans="1:12" x14ac:dyDescent="0.2">
      <c r="A34" s="183" t="b">
        <v>0</v>
      </c>
      <c r="B34" s="197"/>
      <c r="C34" s="183" t="str">
        <f t="shared" si="3"/>
        <v>IMMFRA6M</v>
      </c>
      <c r="D34" s="184" t="str">
        <v>K4</v>
      </c>
      <c r="E34" s="184" t="str">
        <f t="shared" si="2"/>
        <v>EUR_YC6MRH_IMMFRA6MK4</v>
      </c>
      <c r="F34" s="198" t="e">
        <f>_xll.qlRateHelperQuoteValue($E34,Trigger)</f>
        <v>#NUM!</v>
      </c>
      <c r="G34" s="185" t="e">
        <f>_xll.qlFuturesRateHelperConvexityAdjustment($E34,Trigger)</f>
        <v>#NUM!</v>
      </c>
      <c r="H34" s="186" t="b">
        <v>0</v>
      </c>
      <c r="I34" s="186">
        <v>60</v>
      </c>
      <c r="J34" s="186">
        <v>1</v>
      </c>
      <c r="K34" s="203" t="e">
        <f>_xll.qlRateHelperEarliestDate($E34,Trigger)</f>
        <v>#NUM!</v>
      </c>
      <c r="L34" s="204" t="e">
        <f>_xll.qlRateHelperLatestDate($E34,Trigger)</f>
        <v>#NUM!</v>
      </c>
    </row>
    <row r="35" spans="1:12" x14ac:dyDescent="0.2">
      <c r="A35" s="183" t="b">
        <v>0</v>
      </c>
      <c r="B35" s="197"/>
      <c r="C35" s="183" t="str">
        <f t="shared" si="3"/>
        <v>IMMFRA6M</v>
      </c>
      <c r="D35" s="184" t="str">
        <v>M4</v>
      </c>
      <c r="E35" s="184" t="str">
        <f t="shared" si="2"/>
        <v>EUR_YC6MRH_IMMFRA6MM4</v>
      </c>
      <c r="F35" s="198" t="e">
        <f>_xll.qlRateHelperQuoteValue($E35,Trigger)</f>
        <v>#NUM!</v>
      </c>
      <c r="G35" s="185" t="e">
        <f>_xll.qlFuturesRateHelperConvexityAdjustment($E35,Trigger)</f>
        <v>#NUM!</v>
      </c>
      <c r="H35" s="186" t="b">
        <v>0</v>
      </c>
      <c r="I35" s="186">
        <v>60</v>
      </c>
      <c r="J35" s="186">
        <v>1</v>
      </c>
      <c r="K35" s="203" t="e">
        <f>_xll.qlRateHelperEarliestDate($E35,Trigger)</f>
        <v>#NUM!</v>
      </c>
      <c r="L35" s="204" t="e">
        <f>_xll.qlRateHelperLatestDate($E35,Trigger)</f>
        <v>#NUM!</v>
      </c>
    </row>
    <row r="36" spans="1:12" x14ac:dyDescent="0.2">
      <c r="A36" s="183" t="b">
        <v>0</v>
      </c>
      <c r="B36" s="197"/>
      <c r="C36" s="183" t="str">
        <f t="shared" si="3"/>
        <v>IMMFRA6M</v>
      </c>
      <c r="D36" s="184" t="str">
        <v>N4</v>
      </c>
      <c r="E36" s="184" t="str">
        <f t="shared" si="2"/>
        <v>EUR_YC6MRH_IMMFRA6MN4</v>
      </c>
      <c r="F36" s="198" t="e">
        <f>_xll.qlRateHelperQuoteValue($E36,Trigger)</f>
        <v>#NUM!</v>
      </c>
      <c r="G36" s="185" t="e">
        <f>_xll.qlFuturesRateHelperConvexityAdjustment($E36,Trigger)</f>
        <v>#NUM!</v>
      </c>
      <c r="H36" s="186" t="b">
        <v>0</v>
      </c>
      <c r="I36" s="186">
        <v>60</v>
      </c>
      <c r="J36" s="186">
        <v>1</v>
      </c>
      <c r="K36" s="203" t="e">
        <f>_xll.qlRateHelperEarliestDate($E36,Trigger)</f>
        <v>#NUM!</v>
      </c>
      <c r="L36" s="204" t="e">
        <f>_xll.qlRateHelperLatestDate($E36,Trigger)</f>
        <v>#NUM!</v>
      </c>
    </row>
    <row r="37" spans="1:12" x14ac:dyDescent="0.2">
      <c r="A37" s="183" t="b">
        <v>0</v>
      </c>
      <c r="B37" s="197"/>
      <c r="C37" s="183" t="str">
        <f t="shared" si="3"/>
        <v>IMMFRA6M</v>
      </c>
      <c r="D37" s="184" t="str">
        <v>Q4</v>
      </c>
      <c r="E37" s="184" t="str">
        <f t="shared" si="2"/>
        <v>EUR_YC6MRH_IMMFRA6MQ4</v>
      </c>
      <c r="F37" s="198" t="e">
        <f>_xll.qlRateHelperQuoteValue($E37,Trigger)</f>
        <v>#NUM!</v>
      </c>
      <c r="G37" s="185" t="e">
        <f>_xll.qlFuturesRateHelperConvexityAdjustment($E37,Trigger)</f>
        <v>#NUM!</v>
      </c>
      <c r="H37" s="186" t="b">
        <v>0</v>
      </c>
      <c r="I37" s="186">
        <v>60</v>
      </c>
      <c r="J37" s="186">
        <v>1</v>
      </c>
      <c r="K37" s="203" t="e">
        <f>_xll.qlRateHelperEarliestDate($E37,Trigger)</f>
        <v>#NUM!</v>
      </c>
      <c r="L37" s="204" t="e">
        <f>_xll.qlRateHelperLatestDate($E37,Trigger)</f>
        <v>#NUM!</v>
      </c>
    </row>
    <row r="38" spans="1:12" x14ac:dyDescent="0.2">
      <c r="A38" s="183" t="b">
        <v>0</v>
      </c>
      <c r="B38" s="197"/>
      <c r="C38" s="183" t="str">
        <f t="shared" si="3"/>
        <v>IMMFRA6M</v>
      </c>
      <c r="D38" s="184" t="str">
        <v>U4</v>
      </c>
      <c r="E38" s="184" t="str">
        <f t="shared" si="2"/>
        <v>EUR_YC6MRH_IMMFRA6MU4</v>
      </c>
      <c r="F38" s="198" t="e">
        <f>_xll.qlRateHelperQuoteValue($E38,Trigger)</f>
        <v>#NUM!</v>
      </c>
      <c r="G38" s="185" t="e">
        <f>_xll.qlFuturesRateHelperConvexityAdjustment($E38,Trigger)</f>
        <v>#NUM!</v>
      </c>
      <c r="H38" s="186" t="b">
        <v>0</v>
      </c>
      <c r="I38" s="186">
        <v>60</v>
      </c>
      <c r="J38" s="186">
        <v>1</v>
      </c>
      <c r="K38" s="203" t="e">
        <f>_xll.qlRateHelperEarliestDate($E38,Trigger)</f>
        <v>#NUM!</v>
      </c>
      <c r="L38" s="204" t="e">
        <f>_xll.qlRateHelperLatestDate($E38,Trigger)</f>
        <v>#NUM!</v>
      </c>
    </row>
    <row r="39" spans="1:12" x14ac:dyDescent="0.2">
      <c r="A39" s="183" t="b">
        <v>0</v>
      </c>
      <c r="B39" s="197"/>
      <c r="C39" s="183" t="str">
        <f t="shared" si="3"/>
        <v>IMMFRA6M</v>
      </c>
      <c r="D39" s="184" t="str">
        <v>V4</v>
      </c>
      <c r="E39" s="184" t="str">
        <f t="shared" si="2"/>
        <v>EUR_YC6MRH_IMMFRA6MV4</v>
      </c>
      <c r="F39" s="198" t="e">
        <f>_xll.qlRateHelperQuoteValue($E39,Trigger)</f>
        <v>#NUM!</v>
      </c>
      <c r="G39" s="185" t="e">
        <f>_xll.qlFuturesRateHelperConvexityAdjustment($E39,Trigger)</f>
        <v>#NUM!</v>
      </c>
      <c r="H39" s="186" t="b">
        <v>0</v>
      </c>
      <c r="I39" s="186">
        <v>60</v>
      </c>
      <c r="J39" s="186">
        <v>1</v>
      </c>
      <c r="K39" s="203" t="e">
        <f>_xll.qlRateHelperEarliestDate($E39,Trigger)</f>
        <v>#NUM!</v>
      </c>
      <c r="L39" s="204" t="e">
        <f>_xll.qlRateHelperLatestDate($E39,Trigger)</f>
        <v>#NUM!</v>
      </c>
    </row>
    <row r="40" spans="1:12" x14ac:dyDescent="0.2">
      <c r="A40" s="183" t="b">
        <v>0</v>
      </c>
      <c r="B40" s="197"/>
      <c r="C40" s="183" t="str">
        <f t="shared" si="3"/>
        <v>IMMFRA6M</v>
      </c>
      <c r="D40" s="184" t="str">
        <v>X4</v>
      </c>
      <c r="E40" s="184" t="str">
        <f t="shared" si="2"/>
        <v>EUR_YC6MRH_IMMFRA6MX4</v>
      </c>
      <c r="F40" s="198" t="e">
        <f>_xll.qlRateHelperQuoteValue($E40,Trigger)</f>
        <v>#NUM!</v>
      </c>
      <c r="G40" s="185" t="e">
        <f>_xll.qlFuturesRateHelperConvexityAdjustment($E40,Trigger)</f>
        <v>#NUM!</v>
      </c>
      <c r="H40" s="186" t="b">
        <v>0</v>
      </c>
      <c r="I40" s="186">
        <v>60</v>
      </c>
      <c r="J40" s="186">
        <v>1</v>
      </c>
      <c r="K40" s="203" t="e">
        <f>_xll.qlRateHelperEarliestDate($E40,Trigger)</f>
        <v>#NUM!</v>
      </c>
      <c r="L40" s="204" t="e">
        <f>_xll.qlRateHelperLatestDate($E40,Trigger)</f>
        <v>#NUM!</v>
      </c>
    </row>
    <row r="41" spans="1:12" x14ac:dyDescent="0.2">
      <c r="A41" s="183" t="b">
        <v>0</v>
      </c>
      <c r="B41" s="197"/>
      <c r="C41" s="183" t="str">
        <f t="shared" si="3"/>
        <v>IMMFRA6M</v>
      </c>
      <c r="D41" s="184" t="str">
        <v>Z4</v>
      </c>
      <c r="E41" s="184" t="str">
        <f t="shared" si="2"/>
        <v>EUR_YC6MRH_IMMFRA6MZ4</v>
      </c>
      <c r="F41" s="198" t="e">
        <f>_xll.qlRateHelperQuoteValue($E41,Trigger)</f>
        <v>#NUM!</v>
      </c>
      <c r="G41" s="185" t="e">
        <f>_xll.qlFuturesRateHelperConvexityAdjustment($E41,Trigger)</f>
        <v>#NUM!</v>
      </c>
      <c r="H41" s="186" t="b">
        <v>0</v>
      </c>
      <c r="I41" s="186">
        <v>60</v>
      </c>
      <c r="J41" s="186">
        <v>1</v>
      </c>
      <c r="K41" s="203" t="e">
        <f>_xll.qlRateHelperEarliestDate($E41,Trigger)</f>
        <v>#NUM!</v>
      </c>
      <c r="L41" s="204" t="e">
        <f>_xll.qlRateHelperLatestDate($E41,Trigger)</f>
        <v>#NUM!</v>
      </c>
    </row>
    <row r="42" spans="1:12" x14ac:dyDescent="0.2">
      <c r="A42" s="183" t="b">
        <v>0</v>
      </c>
      <c r="B42" s="197"/>
      <c r="C42" s="183" t="str">
        <f t="shared" si="3"/>
        <v>IMMFRA6M</v>
      </c>
      <c r="D42" s="184" t="str">
        <v>F5</v>
      </c>
      <c r="E42" s="184" t="str">
        <f t="shared" si="2"/>
        <v>EUR_YC6MRH_IMMFRA6MF5</v>
      </c>
      <c r="F42" s="198" t="e">
        <f>_xll.qlRateHelperQuoteValue($E42,Trigger)</f>
        <v>#NUM!</v>
      </c>
      <c r="G42" s="185" t="e">
        <f>_xll.qlFuturesRateHelperConvexityAdjustment($E42,Trigger)</f>
        <v>#NUM!</v>
      </c>
      <c r="H42" s="186" t="b">
        <v>0</v>
      </c>
      <c r="I42" s="186">
        <v>60</v>
      </c>
      <c r="J42" s="186">
        <v>1</v>
      </c>
      <c r="K42" s="203" t="e">
        <f>_xll.qlRateHelperEarliestDate($E42,Trigger)</f>
        <v>#NUM!</v>
      </c>
      <c r="L42" s="204" t="e">
        <f>_xll.qlRateHelperLatestDate($E42,Trigger)</f>
        <v>#NUM!</v>
      </c>
    </row>
    <row r="43" spans="1:12" x14ac:dyDescent="0.2">
      <c r="A43" s="183" t="b">
        <v>0</v>
      </c>
      <c r="B43" s="197"/>
      <c r="C43" s="183" t="str">
        <f t="shared" si="3"/>
        <v>IMMFRA6M</v>
      </c>
      <c r="D43" s="184" t="str">
        <v>G5</v>
      </c>
      <c r="E43" s="184" t="str">
        <f t="shared" si="2"/>
        <v>EUR_YC6MRH_IMMFRA6MG5</v>
      </c>
      <c r="F43" s="198" t="e">
        <f>_xll.qlRateHelperQuoteValue($E43,Trigger)</f>
        <v>#NUM!</v>
      </c>
      <c r="G43" s="185" t="e">
        <f>_xll.qlFuturesRateHelperConvexityAdjustment($E43,Trigger)</f>
        <v>#NUM!</v>
      </c>
      <c r="H43" s="186" t="b">
        <v>0</v>
      </c>
      <c r="I43" s="186">
        <v>60</v>
      </c>
      <c r="J43" s="186">
        <v>1</v>
      </c>
      <c r="K43" s="203" t="e">
        <f>_xll.qlRateHelperEarliestDate($E43,Trigger)</f>
        <v>#NUM!</v>
      </c>
      <c r="L43" s="204" t="e">
        <f>_xll.qlRateHelperLatestDate($E43,Trigger)</f>
        <v>#NUM!</v>
      </c>
    </row>
    <row r="44" spans="1:12" x14ac:dyDescent="0.2">
      <c r="A44" s="183" t="b">
        <v>1</v>
      </c>
      <c r="B44" s="197"/>
      <c r="C44" s="183" t="str">
        <f t="shared" si="3"/>
        <v>IMMFRA6M</v>
      </c>
      <c r="D44" s="184" t="str">
        <v>H5</v>
      </c>
      <c r="E44" s="184" t="str">
        <f t="shared" si="2"/>
        <v>EUR_YC6MRH_IMMFRA6MH5</v>
      </c>
      <c r="F44" s="198" t="e">
        <f>_xll.qlRateHelperQuoteValue($E44,Trigger)</f>
        <v>#NUM!</v>
      </c>
      <c r="G44" s="185" t="e">
        <f>_xll.qlFuturesRateHelperConvexityAdjustment($E44,Trigger)</f>
        <v>#NUM!</v>
      </c>
      <c r="H44" s="186" t="b">
        <v>0</v>
      </c>
      <c r="I44" s="186">
        <v>60</v>
      </c>
      <c r="J44" s="186">
        <v>1</v>
      </c>
      <c r="K44" s="203" t="e">
        <f>_xll.qlRateHelperEarliestDate($E44,Trigger)</f>
        <v>#NUM!</v>
      </c>
      <c r="L44" s="204" t="e">
        <f>_xll.qlRateHelperLatestDate($E44,Trigger)</f>
        <v>#NUM!</v>
      </c>
    </row>
    <row r="45" spans="1:12" x14ac:dyDescent="0.2">
      <c r="A45" s="183" t="b">
        <v>1</v>
      </c>
      <c r="B45" s="197"/>
      <c r="C45" s="183" t="str">
        <f t="shared" si="3"/>
        <v>IMMFRA6M</v>
      </c>
      <c r="D45" s="184" t="str">
        <v>M5</v>
      </c>
      <c r="E45" s="184" t="str">
        <f t="shared" si="2"/>
        <v>EUR_YC6MRH_IMMFRA6MM5</v>
      </c>
      <c r="F45" s="198" t="e">
        <f>_xll.qlRateHelperQuoteValue($E45,Trigger)</f>
        <v>#NUM!</v>
      </c>
      <c r="G45" s="185" t="e">
        <f>_xll.qlFuturesRateHelperConvexityAdjustment($E45,Trigger)</f>
        <v>#NUM!</v>
      </c>
      <c r="H45" s="186" t="b">
        <v>0</v>
      </c>
      <c r="I45" s="186">
        <v>60</v>
      </c>
      <c r="J45" s="186">
        <v>1</v>
      </c>
      <c r="K45" s="203" t="e">
        <f>_xll.qlRateHelperEarliestDate($E45,Trigger)</f>
        <v>#NUM!</v>
      </c>
      <c r="L45" s="204" t="e">
        <f>_xll.qlRateHelperLatestDate($E45,Trigger)</f>
        <v>#NUM!</v>
      </c>
    </row>
    <row r="46" spans="1:12" x14ac:dyDescent="0.2">
      <c r="A46" s="183" t="b">
        <v>1</v>
      </c>
      <c r="B46" s="197"/>
      <c r="C46" s="183" t="str">
        <f t="shared" si="3"/>
        <v>IMMFRA6M</v>
      </c>
      <c r="D46" s="184" t="str">
        <v>U5</v>
      </c>
      <c r="E46" s="184" t="str">
        <f t="shared" si="2"/>
        <v>EUR_YC6MRH_IMMFRA6MU5</v>
      </c>
      <c r="F46" s="198" t="e">
        <f>_xll.qlRateHelperQuoteValue($E46,Trigger)</f>
        <v>#NUM!</v>
      </c>
      <c r="G46" s="185" t="e">
        <f>_xll.qlFuturesRateHelperConvexityAdjustment($E46,Trigger)</f>
        <v>#NUM!</v>
      </c>
      <c r="H46" s="186" t="b">
        <v>0</v>
      </c>
      <c r="I46" s="186">
        <v>60</v>
      </c>
      <c r="J46" s="186">
        <v>1</v>
      </c>
      <c r="K46" s="203" t="e">
        <f>_xll.qlRateHelperEarliestDate($E46,Trigger)</f>
        <v>#NUM!</v>
      </c>
      <c r="L46" s="204" t="e">
        <f>_xll.qlRateHelperLatestDate($E46,Trigger)</f>
        <v>#NUM!</v>
      </c>
    </row>
    <row r="47" spans="1:12" x14ac:dyDescent="0.2">
      <c r="A47" s="183" t="b">
        <v>1</v>
      </c>
      <c r="B47" s="197"/>
      <c r="C47" s="183" t="str">
        <f t="shared" si="3"/>
        <v>IMMFRA6M</v>
      </c>
      <c r="D47" s="184" t="str">
        <v>Z5</v>
      </c>
      <c r="E47" s="184" t="str">
        <f t="shared" si="2"/>
        <v>EUR_YC6MRH_IMMFRA6MZ5</v>
      </c>
      <c r="F47" s="198" t="e">
        <f>_xll.qlRateHelperQuoteValue($E47,Trigger)</f>
        <v>#NUM!</v>
      </c>
      <c r="G47" s="185" t="e">
        <f>_xll.qlFuturesRateHelperConvexityAdjustment($E47,Trigger)</f>
        <v>#NUM!</v>
      </c>
      <c r="H47" s="186" t="b">
        <v>0</v>
      </c>
      <c r="I47" s="186">
        <v>60</v>
      </c>
      <c r="J47" s="186">
        <v>1</v>
      </c>
      <c r="K47" s="203" t="e">
        <f>_xll.qlRateHelperEarliestDate($E47,Trigger)</f>
        <v>#NUM!</v>
      </c>
      <c r="L47" s="204" t="e">
        <f>_xll.qlRateHelperLatestDate($E47,Trigger)</f>
        <v>#NUM!</v>
      </c>
    </row>
    <row r="48" spans="1:12" x14ac:dyDescent="0.2">
      <c r="A48" s="183" t="b">
        <v>1</v>
      </c>
      <c r="B48" s="197"/>
      <c r="C48" s="183" t="str">
        <f t="shared" si="3"/>
        <v>IMMFRA6M</v>
      </c>
      <c r="D48" s="184" t="str">
        <v>H6</v>
      </c>
      <c r="E48" s="184" t="str">
        <f t="shared" si="2"/>
        <v>EUR_YC6MRH_IMMFRA6MH6</v>
      </c>
      <c r="F48" s="198" t="e">
        <f>_xll.qlRateHelperQuoteValue($E48,Trigger)</f>
        <v>#NUM!</v>
      </c>
      <c r="G48" s="185" t="e">
        <f>_xll.qlFuturesRateHelperConvexityAdjustment($E48,Trigger)</f>
        <v>#NUM!</v>
      </c>
      <c r="H48" s="186" t="b">
        <v>0</v>
      </c>
      <c r="I48" s="186">
        <v>60</v>
      </c>
      <c r="J48" s="186">
        <v>1</v>
      </c>
      <c r="K48" s="203" t="e">
        <f>_xll.qlRateHelperEarliestDate($E48,Trigger)</f>
        <v>#NUM!</v>
      </c>
      <c r="L48" s="204" t="e">
        <f>_xll.qlRateHelperLatestDate($E48,Trigger)</f>
        <v>#NUM!</v>
      </c>
    </row>
    <row r="49" spans="1:12" x14ac:dyDescent="0.2">
      <c r="A49" s="183" t="b">
        <v>1</v>
      </c>
      <c r="B49" s="197"/>
      <c r="C49" s="183" t="str">
        <f t="shared" si="3"/>
        <v>IMMFRA6M</v>
      </c>
      <c r="D49" s="184" t="str">
        <v>M6</v>
      </c>
      <c r="E49" s="184" t="str">
        <f t="shared" si="2"/>
        <v>EUR_YC6MRH_IMMFRA6MM6</v>
      </c>
      <c r="F49" s="198" t="e">
        <f>_xll.qlRateHelperQuoteValue($E49,Trigger)</f>
        <v>#NUM!</v>
      </c>
      <c r="G49" s="185" t="e">
        <f>_xll.qlFuturesRateHelperConvexityAdjustment($E49,Trigger)</f>
        <v>#NUM!</v>
      </c>
      <c r="H49" s="186" t="b">
        <v>0</v>
      </c>
      <c r="I49" s="186">
        <v>30</v>
      </c>
      <c r="J49" s="186">
        <v>1</v>
      </c>
      <c r="K49" s="203" t="e">
        <f>_xll.qlRateHelperEarliestDate($E49,Trigger)</f>
        <v>#NUM!</v>
      </c>
      <c r="L49" s="204" t="e">
        <f>_xll.qlRateHelperLatestDate($E49,Trigger)</f>
        <v>#NUM!</v>
      </c>
    </row>
    <row r="50" spans="1:12" x14ac:dyDescent="0.2">
      <c r="A50" s="183" t="b">
        <v>1</v>
      </c>
      <c r="B50" s="197"/>
      <c r="C50" s="183" t="str">
        <f t="shared" si="3"/>
        <v>IMMFRA6M</v>
      </c>
      <c r="D50" s="184" t="str">
        <v>U6</v>
      </c>
      <c r="E50" s="184" t="str">
        <f t="shared" si="2"/>
        <v>EUR_YC6MRH_IMMFRA6MU6</v>
      </c>
      <c r="F50" s="198" t="e">
        <f>_xll.qlRateHelperQuoteValue($E50,Trigger)</f>
        <v>#NUM!</v>
      </c>
      <c r="G50" s="185" t="e">
        <f>_xll.qlFuturesRateHelperConvexityAdjustment($E50,Trigger)</f>
        <v>#NUM!</v>
      </c>
      <c r="H50" s="186" t="b">
        <v>0</v>
      </c>
      <c r="I50" s="186">
        <v>30</v>
      </c>
      <c r="J50" s="186">
        <v>1</v>
      </c>
      <c r="K50" s="203" t="e">
        <f>_xll.qlRateHelperEarliestDate($E50,Trigger)</f>
        <v>#NUM!</v>
      </c>
      <c r="L50" s="204" t="e">
        <f>_xll.qlRateHelperLatestDate($E50,Trigger)</f>
        <v>#NUM!</v>
      </c>
    </row>
    <row r="51" spans="1:12" x14ac:dyDescent="0.2">
      <c r="A51" s="183" t="b">
        <v>1</v>
      </c>
      <c r="B51" s="197"/>
      <c r="C51" s="183" t="str">
        <f t="shared" si="3"/>
        <v>IMMFRA6M</v>
      </c>
      <c r="D51" s="184" t="str">
        <v>Z6</v>
      </c>
      <c r="E51" s="184" t="str">
        <f t="shared" si="2"/>
        <v>EUR_YC6MRH_IMMFRA6MZ6</v>
      </c>
      <c r="F51" s="198" t="e">
        <f>_xll.qlRateHelperQuoteValue($E51,Trigger)</f>
        <v>#NUM!</v>
      </c>
      <c r="G51" s="185" t="e">
        <f>_xll.qlFuturesRateHelperConvexityAdjustment($E51,Trigger)</f>
        <v>#NUM!</v>
      </c>
      <c r="H51" s="186" t="b">
        <v>0</v>
      </c>
      <c r="I51" s="186">
        <v>30</v>
      </c>
      <c r="J51" s="186">
        <v>1</v>
      </c>
      <c r="K51" s="203" t="e">
        <f>_xll.qlRateHelperEarliestDate($E51,Trigger)</f>
        <v>#NUM!</v>
      </c>
      <c r="L51" s="204" t="e">
        <f>_xll.qlRateHelperLatestDate($E51,Trigger)</f>
        <v>#NUM!</v>
      </c>
    </row>
    <row r="52" spans="1:12" x14ac:dyDescent="0.2">
      <c r="A52" s="183" t="b">
        <v>1</v>
      </c>
      <c r="B52" s="197"/>
      <c r="C52" s="183" t="str">
        <f t="shared" si="3"/>
        <v>IMMFRA6M</v>
      </c>
      <c r="D52" s="184" t="str">
        <v>H7</v>
      </c>
      <c r="E52" s="184" t="str">
        <f t="shared" si="2"/>
        <v>EUR_YC6MRH_IMMFRA6MH7</v>
      </c>
      <c r="F52" s="198" t="e">
        <f>_xll.qlRateHelperQuoteValue($E52,Trigger)</f>
        <v>#NUM!</v>
      </c>
      <c r="G52" s="185" t="e">
        <f>_xll.qlFuturesRateHelperConvexityAdjustment($E52,Trigger)</f>
        <v>#NUM!</v>
      </c>
      <c r="H52" s="186" t="b">
        <v>0</v>
      </c>
      <c r="I52" s="186">
        <v>30</v>
      </c>
      <c r="J52" s="186">
        <v>1</v>
      </c>
      <c r="K52" s="203" t="e">
        <f>_xll.qlRateHelperEarliestDate($E52,Trigger)</f>
        <v>#NUM!</v>
      </c>
      <c r="L52" s="204" t="e">
        <f>_xll.qlRateHelperLatestDate($E52,Trigger)</f>
        <v>#NUM!</v>
      </c>
    </row>
    <row r="53" spans="1:12" x14ac:dyDescent="0.2">
      <c r="A53" s="183" t="b">
        <v>1</v>
      </c>
      <c r="B53" s="197"/>
      <c r="C53" s="183" t="str">
        <f t="shared" si="3"/>
        <v>IMMFRA6M</v>
      </c>
      <c r="D53" s="184" t="str">
        <v>M7</v>
      </c>
      <c r="E53" s="184" t="str">
        <f t="shared" si="2"/>
        <v>EUR_YC6MRH_IMMFRA6MM7</v>
      </c>
      <c r="F53" s="198" t="e">
        <f>_xll.qlRateHelperQuoteValue($E53,Trigger)</f>
        <v>#NUM!</v>
      </c>
      <c r="G53" s="185" t="e">
        <f>_xll.qlFuturesRateHelperConvexityAdjustment($E53,Trigger)</f>
        <v>#NUM!</v>
      </c>
      <c r="H53" s="186" t="b">
        <v>0</v>
      </c>
      <c r="I53" s="186">
        <v>30</v>
      </c>
      <c r="J53" s="186">
        <v>1</v>
      </c>
      <c r="K53" s="203" t="e">
        <f>_xll.qlRateHelperEarliestDate($E53,Trigger)</f>
        <v>#NUM!</v>
      </c>
      <c r="L53" s="204" t="e">
        <f>_xll.qlRateHelperLatestDate($E53,Trigger)</f>
        <v>#NUM!</v>
      </c>
    </row>
    <row r="54" spans="1:12" x14ac:dyDescent="0.2">
      <c r="A54" s="183" t="b">
        <v>1</v>
      </c>
      <c r="B54" s="197"/>
      <c r="C54" s="183" t="str">
        <f t="shared" si="3"/>
        <v>IMMFRA6M</v>
      </c>
      <c r="D54" s="184" t="str">
        <v>U7</v>
      </c>
      <c r="E54" s="184" t="str">
        <f t="shared" si="2"/>
        <v>EUR_YC6MRH_IMMFRA6MU7</v>
      </c>
      <c r="F54" s="198" t="e">
        <f>_xll.qlRateHelperQuoteValue($E54,Trigger)</f>
        <v>#NUM!</v>
      </c>
      <c r="G54" s="185" t="e">
        <f>_xll.qlFuturesRateHelperConvexityAdjustment($E54,Trigger)</f>
        <v>#NUM!</v>
      </c>
      <c r="H54" s="186" t="b">
        <v>0</v>
      </c>
      <c r="I54" s="186">
        <v>30</v>
      </c>
      <c r="J54" s="186">
        <v>1</v>
      </c>
      <c r="K54" s="203" t="e">
        <f>_xll.qlRateHelperEarliestDate($E54,Trigger)</f>
        <v>#NUM!</v>
      </c>
      <c r="L54" s="204" t="e">
        <f>_xll.qlRateHelperLatestDate($E54,Trigger)</f>
        <v>#NUM!</v>
      </c>
    </row>
    <row r="55" spans="1:12" x14ac:dyDescent="0.2">
      <c r="A55" s="183" t="b">
        <v>1</v>
      </c>
      <c r="B55" s="197"/>
      <c r="C55" s="183" t="str">
        <f t="shared" si="3"/>
        <v>IMMFRA6M</v>
      </c>
      <c r="D55" s="184" t="str">
        <v>Z7</v>
      </c>
      <c r="E55" s="184" t="str">
        <f t="shared" si="2"/>
        <v>EUR_YC6MRH_IMMFRA6MZ7</v>
      </c>
      <c r="F55" s="198" t="e">
        <f>_xll.qlRateHelperQuoteValue($E55,Trigger)</f>
        <v>#NUM!</v>
      </c>
      <c r="G55" s="185" t="e">
        <f>_xll.qlFuturesRateHelperConvexityAdjustment($E55,Trigger)</f>
        <v>#NUM!</v>
      </c>
      <c r="H55" s="186" t="b">
        <v>0</v>
      </c>
      <c r="I55" s="186">
        <v>30</v>
      </c>
      <c r="J55" s="186">
        <v>1</v>
      </c>
      <c r="K55" s="203" t="e">
        <f>_xll.qlRateHelperEarliestDate($E55,Trigger)</f>
        <v>#NUM!</v>
      </c>
      <c r="L55" s="204" t="e">
        <f>_xll.qlRateHelperLatestDate($E55,Trigger)</f>
        <v>#NUM!</v>
      </c>
    </row>
    <row r="56" spans="1:12" x14ac:dyDescent="0.2">
      <c r="A56" s="183" t="b">
        <v>1</v>
      </c>
      <c r="B56" s="197"/>
      <c r="C56" s="183" t="str">
        <f t="shared" si="3"/>
        <v>IMMFRA6M</v>
      </c>
      <c r="D56" s="184" t="str">
        <v>H8</v>
      </c>
      <c r="E56" s="184" t="str">
        <f t="shared" si="2"/>
        <v>EUR_YC6MRH_IMMFRA6MH8</v>
      </c>
      <c r="F56" s="198" t="e">
        <f>_xll.qlRateHelperQuoteValue($E56,Trigger)</f>
        <v>#NUM!</v>
      </c>
      <c r="G56" s="185" t="e">
        <f>_xll.qlFuturesRateHelperConvexityAdjustment($E56,Trigger)</f>
        <v>#NUM!</v>
      </c>
      <c r="H56" s="186" t="b">
        <v>0</v>
      </c>
      <c r="I56" s="186">
        <v>30</v>
      </c>
      <c r="J56" s="186">
        <v>1</v>
      </c>
      <c r="K56" s="203" t="e">
        <f>_xll.qlRateHelperEarliestDate($E56,Trigger)</f>
        <v>#NUM!</v>
      </c>
      <c r="L56" s="204" t="e">
        <f>_xll.qlRateHelperLatestDate($E56,Trigger)</f>
        <v>#NUM!</v>
      </c>
    </row>
    <row r="57" spans="1:12" x14ac:dyDescent="0.2">
      <c r="A57" s="183" t="b">
        <v>1</v>
      </c>
      <c r="B57" s="197"/>
      <c r="C57" s="183" t="str">
        <f t="shared" si="3"/>
        <v>IMMFRA6M</v>
      </c>
      <c r="D57" s="184" t="str">
        <v>M8</v>
      </c>
      <c r="E57" s="184" t="str">
        <f t="shared" si="2"/>
        <v>EUR_YC6MRH_IMMFRA6MM8</v>
      </c>
      <c r="F57" s="198" t="e">
        <f>_xll.qlRateHelperQuoteValue($E57,Trigger)</f>
        <v>#NUM!</v>
      </c>
      <c r="G57" s="185" t="e">
        <f>_xll.qlFuturesRateHelperConvexityAdjustment($E57,Trigger)</f>
        <v>#NUM!</v>
      </c>
      <c r="H57" s="186" t="b">
        <v>0</v>
      </c>
      <c r="I57" s="186">
        <v>30</v>
      </c>
      <c r="J57" s="186">
        <v>1</v>
      </c>
      <c r="K57" s="203" t="e">
        <f>_xll.qlRateHelperEarliestDate($E57,Trigger)</f>
        <v>#NUM!</v>
      </c>
      <c r="L57" s="204" t="e">
        <f>_xll.qlRateHelperLatestDate($E57,Trigger)</f>
        <v>#NUM!</v>
      </c>
    </row>
    <row r="58" spans="1:12" x14ac:dyDescent="0.2">
      <c r="A58" s="183" t="b">
        <v>1</v>
      </c>
      <c r="B58" s="197"/>
      <c r="C58" s="183" t="str">
        <f t="shared" si="3"/>
        <v>IMMFRA6M</v>
      </c>
      <c r="D58" s="184" t="str">
        <v>U8</v>
      </c>
      <c r="E58" s="184" t="str">
        <f t="shared" si="2"/>
        <v>EUR_YC6MRH_IMMFRA6MU8</v>
      </c>
      <c r="F58" s="198" t="e">
        <f>_xll.qlRateHelperQuoteValue($E58,Trigger)</f>
        <v>#NUM!</v>
      </c>
      <c r="G58" s="185" t="e">
        <f>_xll.qlFuturesRateHelperConvexityAdjustment($E58,Trigger)</f>
        <v>#NUM!</v>
      </c>
      <c r="H58" s="186" t="b">
        <v>0</v>
      </c>
      <c r="I58" s="186">
        <v>30</v>
      </c>
      <c r="J58" s="186">
        <v>1</v>
      </c>
      <c r="K58" s="203" t="e">
        <f>_xll.qlRateHelperEarliestDate($E58,Trigger)</f>
        <v>#NUM!</v>
      </c>
      <c r="L58" s="204" t="e">
        <f>_xll.qlRateHelperLatestDate($E58,Trigger)</f>
        <v>#NUM!</v>
      </c>
    </row>
    <row r="59" spans="1:12" x14ac:dyDescent="0.2">
      <c r="A59" s="183" t="b">
        <v>1</v>
      </c>
      <c r="B59" s="197"/>
      <c r="C59" s="183" t="str">
        <f t="shared" si="3"/>
        <v>IMMFRA6M</v>
      </c>
      <c r="D59" s="184" t="str">
        <v>Z8</v>
      </c>
      <c r="E59" s="184" t="str">
        <f t="shared" si="2"/>
        <v>EUR_YC6MRH_IMMFRA6MZ8</v>
      </c>
      <c r="F59" s="198" t="e">
        <f>_xll.qlRateHelperQuoteValue($E59,Trigger)</f>
        <v>#NUM!</v>
      </c>
      <c r="G59" s="185" t="e">
        <f>_xll.qlFuturesRateHelperConvexityAdjustment($E59,Trigger)</f>
        <v>#NUM!</v>
      </c>
      <c r="H59" s="186" t="b">
        <v>0</v>
      </c>
      <c r="I59" s="186">
        <v>30</v>
      </c>
      <c r="J59" s="186">
        <v>1</v>
      </c>
      <c r="K59" s="203" t="e">
        <f>_xll.qlRateHelperEarliestDate($E59,Trigger)</f>
        <v>#NUM!</v>
      </c>
      <c r="L59" s="204" t="e">
        <f>_xll.qlRateHelperLatestDate($E59,Trigger)</f>
        <v>#NUM!</v>
      </c>
    </row>
    <row r="60" spans="1:12" x14ac:dyDescent="0.2">
      <c r="A60" s="183" t="b">
        <v>1</v>
      </c>
      <c r="B60" s="197"/>
      <c r="C60" s="183" t="str">
        <f t="shared" si="3"/>
        <v>IMMFRA6M</v>
      </c>
      <c r="D60" s="184" t="str">
        <v>H9</v>
      </c>
      <c r="E60" s="184" t="str">
        <f t="shared" si="2"/>
        <v>EUR_YC6MRH_IMMFRA6MH9</v>
      </c>
      <c r="F60" s="198" t="e">
        <f>_xll.qlRateHelperQuoteValue($E60,Trigger)</f>
        <v>#NUM!</v>
      </c>
      <c r="G60" s="185" t="e">
        <f>_xll.qlFuturesRateHelperConvexityAdjustment($E60,Trigger)</f>
        <v>#NUM!</v>
      </c>
      <c r="H60" s="186" t="b">
        <v>0</v>
      </c>
      <c r="I60" s="186">
        <v>30</v>
      </c>
      <c r="J60" s="186">
        <v>1</v>
      </c>
      <c r="K60" s="203" t="e">
        <f>_xll.qlRateHelperEarliestDate($E60,Trigger)</f>
        <v>#NUM!</v>
      </c>
      <c r="L60" s="204" t="e">
        <f>_xll.qlRateHelperLatestDate($E60,Trigger)</f>
        <v>#NUM!</v>
      </c>
    </row>
    <row r="61" spans="1:12" x14ac:dyDescent="0.2">
      <c r="A61" s="183" t="b">
        <v>1</v>
      </c>
      <c r="B61" s="197"/>
      <c r="C61" s="183" t="str">
        <f t="shared" si="3"/>
        <v>IMMFRA6M</v>
      </c>
      <c r="D61" s="184" t="str">
        <v>M9</v>
      </c>
      <c r="E61" s="184" t="str">
        <f t="shared" si="2"/>
        <v>EUR_YC6MRH_IMMFRA6MM9</v>
      </c>
      <c r="F61" s="198" t="e">
        <f>_xll.qlRateHelperQuoteValue($E61,Trigger)</f>
        <v>#NUM!</v>
      </c>
      <c r="G61" s="185" t="e">
        <f>_xll.qlFuturesRateHelperConvexityAdjustment($E61,Trigger)</f>
        <v>#NUM!</v>
      </c>
      <c r="H61" s="186" t="b">
        <v>0</v>
      </c>
      <c r="I61" s="186">
        <v>30</v>
      </c>
      <c r="J61" s="186">
        <v>1</v>
      </c>
      <c r="K61" s="203" t="e">
        <f>_xll.qlRateHelperEarliestDate($E61,Trigger)</f>
        <v>#NUM!</v>
      </c>
      <c r="L61" s="204" t="e">
        <f>_xll.qlRateHelperLatestDate($E61,Trigger)</f>
        <v>#NUM!</v>
      </c>
    </row>
    <row r="62" spans="1:12" x14ac:dyDescent="0.2">
      <c r="A62" s="183" t="b">
        <v>1</v>
      </c>
      <c r="B62" s="197"/>
      <c r="C62" s="183" t="str">
        <f t="shared" si="3"/>
        <v>IMMFRA6M</v>
      </c>
      <c r="D62" s="184" t="str">
        <v>U9</v>
      </c>
      <c r="E62" s="184" t="str">
        <f t="shared" ref="E62:E93" si="4">RateHelperPrefix&amp;"_"&amp;$B62&amp;$C62&amp;$D62</f>
        <v>EUR_YC6MRH_IMMFRA6MU9</v>
      </c>
      <c r="F62" s="198" t="e">
        <f>_xll.qlRateHelperQuoteValue($E62,Trigger)</f>
        <v>#NUM!</v>
      </c>
      <c r="G62" s="185" t="e">
        <f>_xll.qlFuturesRateHelperConvexityAdjustment($E62,Trigger)</f>
        <v>#NUM!</v>
      </c>
      <c r="H62" s="186" t="b">
        <v>0</v>
      </c>
      <c r="I62" s="186">
        <v>30</v>
      </c>
      <c r="J62" s="186">
        <v>1</v>
      </c>
      <c r="K62" s="203" t="e">
        <f>_xll.qlRateHelperEarliestDate($E62,Trigger)</f>
        <v>#NUM!</v>
      </c>
      <c r="L62" s="204" t="e">
        <f>_xll.qlRateHelperLatestDate($E62,Trigger)</f>
        <v>#NUM!</v>
      </c>
    </row>
    <row r="63" spans="1:12" x14ac:dyDescent="0.2">
      <c r="A63" s="183" t="b">
        <v>1</v>
      </c>
      <c r="B63" s="197"/>
      <c r="C63" s="183" t="str">
        <f t="shared" si="3"/>
        <v>IMMFRA6M</v>
      </c>
      <c r="D63" s="184" t="str">
        <v>Z9</v>
      </c>
      <c r="E63" s="184" t="str">
        <f t="shared" si="4"/>
        <v>EUR_YC6MRH_IMMFRA6MZ9</v>
      </c>
      <c r="F63" s="198" t="e">
        <f>_xll.qlRateHelperQuoteValue($E63,Trigger)</f>
        <v>#NUM!</v>
      </c>
      <c r="G63" s="185" t="e">
        <f>_xll.qlFuturesRateHelperConvexityAdjustment($E63,Trigger)</f>
        <v>#NUM!</v>
      </c>
      <c r="H63" s="186" t="b">
        <v>0</v>
      </c>
      <c r="I63" s="186">
        <v>30</v>
      </c>
      <c r="J63" s="186">
        <v>1</v>
      </c>
      <c r="K63" s="203" t="e">
        <f>_xll.qlRateHelperEarliestDate($E63,Trigger)</f>
        <v>#NUM!</v>
      </c>
      <c r="L63" s="204" t="e">
        <f>_xll.qlRateHelperLatestDate($E63,Trigger)</f>
        <v>#NUM!</v>
      </c>
    </row>
    <row r="64" spans="1:12" x14ac:dyDescent="0.2">
      <c r="A64" s="183" t="b">
        <v>1</v>
      </c>
      <c r="B64" s="197"/>
      <c r="C64" s="183" t="str">
        <f t="shared" si="3"/>
        <v>IMMFRA6M</v>
      </c>
      <c r="D64" s="184" t="str">
        <v>H0</v>
      </c>
      <c r="E64" s="184" t="str">
        <f t="shared" si="4"/>
        <v>EUR_YC6MRH_IMMFRA6MH0</v>
      </c>
      <c r="F64" s="198" t="e">
        <f>_xll.qlRateHelperQuoteValue($E64,Trigger)</f>
        <v>#NUM!</v>
      </c>
      <c r="G64" s="185" t="e">
        <f>_xll.qlFuturesRateHelperConvexityAdjustment($E64,Trigger)</f>
        <v>#NUM!</v>
      </c>
      <c r="H64" s="186" t="b">
        <v>0</v>
      </c>
      <c r="I64" s="186">
        <v>30</v>
      </c>
      <c r="J64" s="186">
        <v>1</v>
      </c>
      <c r="K64" s="203" t="e">
        <f>_xll.qlRateHelperEarliestDate($E64,Trigger)</f>
        <v>#NUM!</v>
      </c>
      <c r="L64" s="204" t="e">
        <f>_xll.qlRateHelperLatestDate($E64,Trigger)</f>
        <v>#NUM!</v>
      </c>
    </row>
    <row r="65" spans="1:13" x14ac:dyDescent="0.2">
      <c r="A65" s="183" t="b">
        <v>1</v>
      </c>
      <c r="B65" s="197"/>
      <c r="C65" s="183" t="str">
        <f t="shared" si="3"/>
        <v>IMMFRA6M</v>
      </c>
      <c r="D65" s="184" t="str">
        <v>M0</v>
      </c>
      <c r="E65" s="184" t="str">
        <f t="shared" si="4"/>
        <v>EUR_YC6MRH_IMMFRA6MM0</v>
      </c>
      <c r="F65" s="198" t="e">
        <f>_xll.qlRateHelperQuoteValue($E65,Trigger)</f>
        <v>#NUM!</v>
      </c>
      <c r="G65" s="185" t="e">
        <f>_xll.qlFuturesRateHelperConvexityAdjustment($E65,Trigger)</f>
        <v>#NUM!</v>
      </c>
      <c r="H65" s="186" t="b">
        <v>0</v>
      </c>
      <c r="I65" s="186">
        <v>30</v>
      </c>
      <c r="J65" s="186">
        <v>1</v>
      </c>
      <c r="K65" s="203" t="e">
        <f>_xll.qlRateHelperEarliestDate($E65,Trigger)</f>
        <v>#NUM!</v>
      </c>
      <c r="L65" s="204" t="e">
        <f>_xll.qlRateHelperLatestDate($E65,Trigger)</f>
        <v>#NUM!</v>
      </c>
    </row>
    <row r="66" spans="1:13" x14ac:dyDescent="0.2">
      <c r="A66" s="183" t="b">
        <v>1</v>
      </c>
      <c r="B66" s="197"/>
      <c r="C66" s="183" t="str">
        <f t="shared" si="3"/>
        <v>IMMFRA6M</v>
      </c>
      <c r="D66" s="184" t="str">
        <v>U0</v>
      </c>
      <c r="E66" s="184" t="str">
        <f t="shared" si="4"/>
        <v>EUR_YC6MRH_IMMFRA6MU0</v>
      </c>
      <c r="F66" s="198" t="e">
        <f>_xll.qlRateHelperQuoteValue($E66,Trigger)</f>
        <v>#NUM!</v>
      </c>
      <c r="G66" s="185" t="e">
        <f>_xll.qlFuturesRateHelperConvexityAdjustment($E66,Trigger)</f>
        <v>#NUM!</v>
      </c>
      <c r="H66" s="186" t="b">
        <v>0</v>
      </c>
      <c r="I66" s="186">
        <v>30</v>
      </c>
      <c r="J66" s="186">
        <v>1</v>
      </c>
      <c r="K66" s="203" t="e">
        <f>_xll.qlRateHelperEarliestDate($E66,Trigger)</f>
        <v>#NUM!</v>
      </c>
      <c r="L66" s="204" t="e">
        <f>_xll.qlRateHelperLatestDate($E66,Trigger)</f>
        <v>#NUM!</v>
      </c>
    </row>
    <row r="67" spans="1:13" x14ac:dyDescent="0.2">
      <c r="A67" s="183" t="b">
        <v>1</v>
      </c>
      <c r="B67" s="197"/>
      <c r="C67" s="183" t="str">
        <f t="shared" si="3"/>
        <v>IMMFRA6M</v>
      </c>
      <c r="D67" s="184" t="str">
        <v>Z0</v>
      </c>
      <c r="E67" s="184" t="str">
        <f t="shared" si="4"/>
        <v>EUR_YC6MRH_IMMFRA6MZ0</v>
      </c>
      <c r="F67" s="198" t="e">
        <f>_xll.qlRateHelperQuoteValue($E67,Trigger)</f>
        <v>#NUM!</v>
      </c>
      <c r="G67" s="185" t="e">
        <f>_xll.qlFuturesRateHelperConvexityAdjustment($E67,Trigger)</f>
        <v>#NUM!</v>
      </c>
      <c r="H67" s="186" t="b">
        <v>0</v>
      </c>
      <c r="I67" s="186">
        <v>30</v>
      </c>
      <c r="J67" s="186">
        <v>1</v>
      </c>
      <c r="K67" s="203" t="e">
        <f>_xll.qlRateHelperEarliestDate($E67,Trigger)</f>
        <v>#NUM!</v>
      </c>
      <c r="L67" s="204" t="e">
        <f>_xll.qlRateHelperLatestDate($E67,Trigger)</f>
        <v>#NUM!</v>
      </c>
    </row>
    <row r="68" spans="1:13" x14ac:dyDescent="0.2">
      <c r="A68" s="183" t="b">
        <v>1</v>
      </c>
      <c r="B68" s="197"/>
      <c r="C68" s="183" t="str">
        <f t="shared" si="3"/>
        <v>IMMFRA6M</v>
      </c>
      <c r="D68" s="184" t="str">
        <v>H1</v>
      </c>
      <c r="E68" s="184" t="str">
        <f t="shared" si="4"/>
        <v>EUR_YC6MRH_IMMFRA6MH1</v>
      </c>
      <c r="F68" s="198" t="e">
        <f>_xll.qlRateHelperQuoteValue($E68,Trigger)</f>
        <v>#NUM!</v>
      </c>
      <c r="G68" s="185" t="e">
        <f>_xll.qlFuturesRateHelperConvexityAdjustment($E68,Trigger)</f>
        <v>#NUM!</v>
      </c>
      <c r="H68" s="186" t="b">
        <v>0</v>
      </c>
      <c r="I68" s="186">
        <v>30</v>
      </c>
      <c r="J68" s="186">
        <v>1</v>
      </c>
      <c r="K68" s="203" t="e">
        <f>_xll.qlRateHelperEarliestDate($E68,Trigger)</f>
        <v>#NUM!</v>
      </c>
      <c r="L68" s="204" t="e">
        <f>_xll.qlRateHelperLatestDate($E68,Trigger)</f>
        <v>#NUM!</v>
      </c>
    </row>
    <row r="69" spans="1:13" x14ac:dyDescent="0.2">
      <c r="A69" s="183" t="b">
        <v>1</v>
      </c>
      <c r="B69" s="197"/>
      <c r="C69" s="183" t="str">
        <f t="shared" si="3"/>
        <v>IMMFRA6M</v>
      </c>
      <c r="D69" s="184" t="str">
        <v>M1</v>
      </c>
      <c r="E69" s="184" t="str">
        <f t="shared" si="4"/>
        <v>EUR_YC6MRH_IMMFRA6MM1</v>
      </c>
      <c r="F69" s="198" t="e">
        <f>_xll.qlRateHelperQuoteValue($E69,Trigger)</f>
        <v>#NUM!</v>
      </c>
      <c r="G69" s="185" t="e">
        <f>_xll.qlFuturesRateHelperConvexityAdjustment($E69,Trigger)</f>
        <v>#NUM!</v>
      </c>
      <c r="H69" s="186" t="b">
        <v>0</v>
      </c>
      <c r="I69" s="186">
        <v>30</v>
      </c>
      <c r="J69" s="186">
        <v>1</v>
      </c>
      <c r="K69" s="203" t="e">
        <f>_xll.qlRateHelperEarliestDate($E69,Trigger)</f>
        <v>#NUM!</v>
      </c>
      <c r="L69" s="204" t="e">
        <f>_xll.qlRateHelperLatestDate($E69,Trigger)</f>
        <v>#NUM!</v>
      </c>
    </row>
    <row r="70" spans="1:13" x14ac:dyDescent="0.2">
      <c r="A70" s="183" t="b">
        <v>1</v>
      </c>
      <c r="B70" s="197"/>
      <c r="C70" s="183" t="str">
        <f t="shared" si="3"/>
        <v>IMMFRA6M</v>
      </c>
      <c r="D70" s="184" t="str">
        <v>U1</v>
      </c>
      <c r="E70" s="184" t="str">
        <f t="shared" si="4"/>
        <v>EUR_YC6MRH_IMMFRA6MU1</v>
      </c>
      <c r="F70" s="198" t="e">
        <f>_xll.qlRateHelperQuoteValue($E70,Trigger)</f>
        <v>#NUM!</v>
      </c>
      <c r="G70" s="185" t="e">
        <f>_xll.qlFuturesRateHelperConvexityAdjustment($E70,Trigger)</f>
        <v>#NUM!</v>
      </c>
      <c r="H70" s="186" t="b">
        <v>0</v>
      </c>
      <c r="I70" s="186">
        <v>30</v>
      </c>
      <c r="J70" s="186">
        <v>1</v>
      </c>
      <c r="K70" s="203" t="e">
        <f>_xll.qlRateHelperEarliestDate($E70,Trigger)</f>
        <v>#NUM!</v>
      </c>
      <c r="L70" s="204" t="e">
        <f>_xll.qlRateHelperLatestDate($E70,Trigger)</f>
        <v>#NUM!</v>
      </c>
    </row>
    <row r="71" spans="1:13" x14ac:dyDescent="0.2">
      <c r="A71" s="183" t="b">
        <v>1</v>
      </c>
      <c r="B71" s="197"/>
      <c r="C71" s="183" t="str">
        <f t="shared" si="3"/>
        <v>IMMFRA6M</v>
      </c>
      <c r="D71" s="184" t="str">
        <v>Z1</v>
      </c>
      <c r="E71" s="184" t="str">
        <f t="shared" si="4"/>
        <v>EUR_YC6MRH_IMMFRA6MZ1</v>
      </c>
      <c r="F71" s="198" t="e">
        <f>_xll.qlRateHelperQuoteValue($E71,Trigger)</f>
        <v>#NUM!</v>
      </c>
      <c r="G71" s="185" t="e">
        <f>_xll.qlFuturesRateHelperConvexityAdjustment($E71,Trigger)</f>
        <v>#NUM!</v>
      </c>
      <c r="H71" s="186" t="b">
        <v>0</v>
      </c>
      <c r="I71" s="186">
        <v>30</v>
      </c>
      <c r="J71" s="186">
        <v>1</v>
      </c>
      <c r="K71" s="203" t="e">
        <f>_xll.qlRateHelperEarliestDate($E71,Trigger)</f>
        <v>#NUM!</v>
      </c>
      <c r="L71" s="204" t="e">
        <f>_xll.qlRateHelperLatestDate($E71,Trigger)</f>
        <v>#NUM!</v>
      </c>
    </row>
    <row r="72" spans="1:13" x14ac:dyDescent="0.2">
      <c r="A72" s="183" t="b">
        <v>1</v>
      </c>
      <c r="B72" s="197"/>
      <c r="C72" s="183" t="str">
        <f t="shared" si="3"/>
        <v>IMMFRA6M</v>
      </c>
      <c r="D72" s="184" t="str">
        <v>H2</v>
      </c>
      <c r="E72" s="184" t="str">
        <f t="shared" si="4"/>
        <v>EUR_YC6MRH_IMMFRA6MH2</v>
      </c>
      <c r="F72" s="198" t="e">
        <f>_xll.qlRateHelperQuoteValue($E72,Trigger)</f>
        <v>#NUM!</v>
      </c>
      <c r="G72" s="185" t="e">
        <f>_xll.qlFuturesRateHelperConvexityAdjustment($E72,Trigger)</f>
        <v>#NUM!</v>
      </c>
      <c r="H72" s="186" t="b">
        <v>0</v>
      </c>
      <c r="I72" s="186">
        <v>30</v>
      </c>
      <c r="J72" s="186">
        <v>1</v>
      </c>
      <c r="K72" s="203" t="e">
        <f>_xll.qlRateHelperEarliestDate($E72,Trigger)</f>
        <v>#NUM!</v>
      </c>
      <c r="L72" s="204" t="e">
        <f>_xll.qlRateHelperLatestDate($E72,Trigger)</f>
        <v>#NUM!</v>
      </c>
    </row>
    <row r="73" spans="1:13" x14ac:dyDescent="0.2">
      <c r="A73" s="193" t="b">
        <v>1</v>
      </c>
      <c r="B73" s="192"/>
      <c r="C73" s="193" t="str">
        <f t="shared" si="3"/>
        <v>IMMFRA6M</v>
      </c>
      <c r="D73" s="194" t="str">
        <v>M2</v>
      </c>
      <c r="E73" s="194" t="str">
        <f t="shared" si="4"/>
        <v>EUR_YC6MRH_IMMFRA6MM2</v>
      </c>
      <c r="F73" s="199" t="e">
        <f>_xll.qlRateHelperQuoteValue($E73,Trigger)</f>
        <v>#NUM!</v>
      </c>
      <c r="G73" s="195" t="e">
        <f>_xll.qlFuturesRateHelperConvexityAdjustment($E73,Trigger)</f>
        <v>#NUM!</v>
      </c>
      <c r="H73" s="196" t="b">
        <v>0</v>
      </c>
      <c r="I73" s="196">
        <v>30</v>
      </c>
      <c r="J73" s="186">
        <v>1</v>
      </c>
      <c r="K73" s="207" t="e">
        <f>_xll.qlRateHelperEarliestDate($E73,Trigger)</f>
        <v>#NUM!</v>
      </c>
      <c r="L73" s="208" t="e">
        <f>_xll.qlRateHelperLatestDate($E73,Trigger)</f>
        <v>#NUM!</v>
      </c>
      <c r="M73" s="200"/>
    </row>
    <row r="74" spans="1:13" ht="11.25" customHeight="1" x14ac:dyDescent="0.2">
      <c r="B74" s="187">
        <v>2</v>
      </c>
      <c r="C74" s="188"/>
      <c r="D74" s="189" t="s">
        <v>41</v>
      </c>
      <c r="E74" s="189" t="str">
        <f t="shared" si="4"/>
        <v>EUR_YC6MRH_2X1S</v>
      </c>
      <c r="F74" s="190" t="e">
        <f>_xll.qlRateHelperQuoteValue($E74,Trigger)</f>
        <v>#NUM!</v>
      </c>
      <c r="G74" s="190" t="e">
        <f>_xll.qlSwapRateHelperSpread($E74,Trigger)</f>
        <v>#NUM!</v>
      </c>
      <c r="H74" s="191" t="b">
        <v>0</v>
      </c>
      <c r="I74" s="191">
        <v>40</v>
      </c>
      <c r="J74" s="191">
        <v>1</v>
      </c>
      <c r="K74" s="205" t="e">
        <f>_xll.qlRateHelperEarliestDate($E74,Trigger)</f>
        <v>#NUM!</v>
      </c>
      <c r="L74" s="206" t="e">
        <f>_xll.qlRateHelperLatestDate($E74,Trigger)</f>
        <v>#NUM!</v>
      </c>
      <c r="M74" s="201"/>
    </row>
    <row r="75" spans="1:13" x14ac:dyDescent="0.2">
      <c r="B75" s="197">
        <v>3</v>
      </c>
      <c r="C75" s="183"/>
      <c r="D75" s="184" t="s">
        <v>41</v>
      </c>
      <c r="E75" s="184" t="str">
        <f t="shared" si="4"/>
        <v>EUR_YC6MRH_3X1S</v>
      </c>
      <c r="F75" s="185" t="e">
        <f>_xll.qlRateHelperQuoteValue($E75,Trigger)</f>
        <v>#NUM!</v>
      </c>
      <c r="G75" s="185" t="e">
        <f>_xll.qlSwapRateHelperSpread($E75,Trigger)</f>
        <v>#NUM!</v>
      </c>
      <c r="H75" s="186" t="b">
        <v>0</v>
      </c>
      <c r="I75" s="186">
        <v>40</v>
      </c>
      <c r="J75" s="186">
        <v>1</v>
      </c>
      <c r="K75" s="203" t="e">
        <f>_xll.qlRateHelperEarliestDate($E75,Trigger)</f>
        <v>#NUM!</v>
      </c>
      <c r="L75" s="204" t="e">
        <f>_xll.qlRateHelperLatestDate($E75,Trigger)</f>
        <v>#NUM!</v>
      </c>
      <c r="M75" s="202"/>
    </row>
    <row r="76" spans="1:13" x14ac:dyDescent="0.2">
      <c r="B76" s="197">
        <v>4</v>
      </c>
      <c r="C76" s="183"/>
      <c r="D76" s="184" t="s">
        <v>41</v>
      </c>
      <c r="E76" s="184" t="str">
        <f t="shared" si="4"/>
        <v>EUR_YC6MRH_4X1S</v>
      </c>
      <c r="F76" s="185" t="e">
        <f>_xll.qlRateHelperQuoteValue($E76,Trigger)</f>
        <v>#NUM!</v>
      </c>
      <c r="G76" s="185" t="e">
        <f>_xll.qlSwapRateHelperSpread($E76,Trigger)</f>
        <v>#NUM!</v>
      </c>
      <c r="H76" s="186" t="b">
        <v>0</v>
      </c>
      <c r="I76" s="186">
        <v>40</v>
      </c>
      <c r="J76" s="186">
        <v>1</v>
      </c>
      <c r="K76" s="203" t="e">
        <f>_xll.qlRateHelperEarliestDate($E76,Trigger)</f>
        <v>#NUM!</v>
      </c>
      <c r="L76" s="204" t="e">
        <f>_xll.qlRateHelperLatestDate($E76,Trigger)</f>
        <v>#NUM!</v>
      </c>
    </row>
    <row r="77" spans="1:13" x14ac:dyDescent="0.2">
      <c r="B77" s="197">
        <v>5</v>
      </c>
      <c r="C77" s="183"/>
      <c r="D77" s="184" t="s">
        <v>41</v>
      </c>
      <c r="E77" s="184" t="str">
        <f t="shared" si="4"/>
        <v>EUR_YC6MRH_5X1S</v>
      </c>
      <c r="F77" s="185" t="e">
        <f>_xll.qlRateHelperQuoteValue($E77,Trigger)</f>
        <v>#NUM!</v>
      </c>
      <c r="G77" s="185" t="e">
        <f>_xll.qlSwapRateHelperSpread($E77,Trigger)</f>
        <v>#NUM!</v>
      </c>
      <c r="H77" s="186" t="b">
        <v>0</v>
      </c>
      <c r="I77" s="186">
        <v>40</v>
      </c>
      <c r="J77" s="186">
        <v>1</v>
      </c>
      <c r="K77" s="203" t="e">
        <f>_xll.qlRateHelperEarliestDate($E77,Trigger)</f>
        <v>#NUM!</v>
      </c>
      <c r="L77" s="204" t="e">
        <f>_xll.qlRateHelperLatestDate($E77,Trigger)</f>
        <v>#NUM!</v>
      </c>
    </row>
    <row r="78" spans="1:13" ht="11.25" customHeight="1" x14ac:dyDescent="0.2">
      <c r="B78" s="197">
        <v>6</v>
      </c>
      <c r="C78" s="183"/>
      <c r="D78" s="184" t="s">
        <v>41</v>
      </c>
      <c r="E78" s="184" t="str">
        <f t="shared" si="4"/>
        <v>EUR_YC6MRH_6X1S</v>
      </c>
      <c r="F78" s="185" t="e">
        <f>_xll.qlRateHelperQuoteValue($E78,Trigger)</f>
        <v>#NUM!</v>
      </c>
      <c r="G78" s="185" t="e">
        <f>_xll.qlSwapRateHelperSpread($E78,Trigger)</f>
        <v>#NUM!</v>
      </c>
      <c r="H78" s="186" t="b">
        <v>0</v>
      </c>
      <c r="I78" s="186">
        <v>40</v>
      </c>
      <c r="J78" s="186">
        <v>1</v>
      </c>
      <c r="K78" s="203" t="e">
        <f>_xll.qlRateHelperEarliestDate($E78,Trigger)</f>
        <v>#NUM!</v>
      </c>
      <c r="L78" s="204" t="e">
        <f>_xll.qlRateHelperLatestDate($E78,Trigger)</f>
        <v>#NUM!</v>
      </c>
    </row>
    <row r="79" spans="1:13" x14ac:dyDescent="0.2">
      <c r="B79" s="197">
        <v>7</v>
      </c>
      <c r="C79" s="183"/>
      <c r="D79" s="184" t="s">
        <v>41</v>
      </c>
      <c r="E79" s="184" t="str">
        <f t="shared" si="4"/>
        <v>EUR_YC6MRH_7X1S</v>
      </c>
      <c r="F79" s="185" t="e">
        <f>_xll.qlRateHelperQuoteValue($E79,Trigger)</f>
        <v>#NUM!</v>
      </c>
      <c r="G79" s="185" t="e">
        <f>_xll.qlSwapRateHelperSpread($E79,Trigger)</f>
        <v>#NUM!</v>
      </c>
      <c r="H79" s="186" t="b">
        <v>0</v>
      </c>
      <c r="I79" s="186">
        <v>40</v>
      </c>
      <c r="J79" s="186">
        <v>1</v>
      </c>
      <c r="K79" s="203" t="e">
        <f>_xll.qlRateHelperEarliestDate($E79,Trigger)</f>
        <v>#NUM!</v>
      </c>
      <c r="L79" s="204" t="e">
        <f>_xll.qlRateHelperLatestDate($E79,Trigger)</f>
        <v>#NUM!</v>
      </c>
    </row>
    <row r="80" spans="1:13" x14ac:dyDescent="0.2">
      <c r="B80" s="197">
        <v>8</v>
      </c>
      <c r="C80" s="183"/>
      <c r="D80" s="184" t="s">
        <v>41</v>
      </c>
      <c r="E80" s="184" t="str">
        <f t="shared" si="4"/>
        <v>EUR_YC6MRH_8X1S</v>
      </c>
      <c r="F80" s="185" t="e">
        <f>_xll.qlRateHelperQuoteValue($E80,Trigger)</f>
        <v>#NUM!</v>
      </c>
      <c r="G80" s="185" t="e">
        <f>_xll.qlSwapRateHelperSpread($E80,Trigger)</f>
        <v>#NUM!</v>
      </c>
      <c r="H80" s="186" t="b">
        <v>0</v>
      </c>
      <c r="I80" s="186">
        <v>40</v>
      </c>
      <c r="J80" s="186">
        <v>1</v>
      </c>
      <c r="K80" s="203" t="e">
        <f>_xll.qlRateHelperEarliestDate($E80,Trigger)</f>
        <v>#NUM!</v>
      </c>
      <c r="L80" s="204" t="e">
        <f>_xll.qlRateHelperLatestDate($E80,Trigger)</f>
        <v>#NUM!</v>
      </c>
    </row>
    <row r="81" spans="2:14" ht="11.25" customHeight="1" x14ac:dyDescent="0.2">
      <c r="B81" s="197">
        <v>9</v>
      </c>
      <c r="C81" s="183"/>
      <c r="D81" s="184" t="s">
        <v>41</v>
      </c>
      <c r="E81" s="184" t="str">
        <f t="shared" si="4"/>
        <v>EUR_YC6MRH_9X1S</v>
      </c>
      <c r="F81" s="185" t="e">
        <f>_xll.qlRateHelperQuoteValue($E81,Trigger)</f>
        <v>#NUM!</v>
      </c>
      <c r="G81" s="185" t="e">
        <f>_xll.qlSwapRateHelperSpread($E81,Trigger)</f>
        <v>#NUM!</v>
      </c>
      <c r="H81" s="186" t="b">
        <v>0</v>
      </c>
      <c r="I81" s="186">
        <v>40</v>
      </c>
      <c r="J81" s="186">
        <v>1</v>
      </c>
      <c r="K81" s="203" t="e">
        <f>_xll.qlRateHelperEarliestDate($E81,Trigger)</f>
        <v>#NUM!</v>
      </c>
      <c r="L81" s="204" t="e">
        <f>_xll.qlRateHelperLatestDate($E81,Trigger)</f>
        <v>#NUM!</v>
      </c>
    </row>
    <row r="82" spans="2:14" x14ac:dyDescent="0.2">
      <c r="B82" s="197">
        <v>10</v>
      </c>
      <c r="C82" s="183"/>
      <c r="D82" s="184" t="s">
        <v>41</v>
      </c>
      <c r="E82" s="184" t="str">
        <f t="shared" si="4"/>
        <v>EUR_YC6MRH_10X1S</v>
      </c>
      <c r="F82" s="185" t="e">
        <f>_xll.qlRateHelperQuoteValue($E82,Trigger)</f>
        <v>#NUM!</v>
      </c>
      <c r="G82" s="185" t="e">
        <f>_xll.qlSwapRateHelperSpread($E82,Trigger)</f>
        <v>#NUM!</v>
      </c>
      <c r="H82" s="186" t="b">
        <v>0</v>
      </c>
      <c r="I82" s="186">
        <v>40</v>
      </c>
      <c r="J82" s="186">
        <v>1</v>
      </c>
      <c r="K82" s="203" t="e">
        <f>_xll.qlRateHelperEarliestDate($E82,Trigger)</f>
        <v>#NUM!</v>
      </c>
      <c r="L82" s="204" t="e">
        <f>_xll.qlRateHelperLatestDate($E82,Trigger)</f>
        <v>#NUM!</v>
      </c>
    </row>
    <row r="83" spans="2:14" x14ac:dyDescent="0.2">
      <c r="B83" s="197">
        <v>11</v>
      </c>
      <c r="C83" s="183"/>
      <c r="D83" s="184" t="s">
        <v>41</v>
      </c>
      <c r="E83" s="184" t="str">
        <f t="shared" si="4"/>
        <v>EUR_YC6MRH_11X1S</v>
      </c>
      <c r="F83" s="185" t="e">
        <f>_xll.qlRateHelperQuoteValue($E83,Trigger)</f>
        <v>#NUM!</v>
      </c>
      <c r="G83" s="185" t="e">
        <f>_xll.qlSwapRateHelperSpread($E83,Trigger)</f>
        <v>#NUM!</v>
      </c>
      <c r="H83" s="186" t="b">
        <v>0</v>
      </c>
      <c r="I83" s="186">
        <v>40</v>
      </c>
      <c r="J83" s="186">
        <v>1</v>
      </c>
      <c r="K83" s="203" t="e">
        <f>_xll.qlRateHelperEarliestDate($E83,Trigger)</f>
        <v>#NUM!</v>
      </c>
      <c r="L83" s="204" t="e">
        <f>_xll.qlRateHelperLatestDate($E83,Trigger)</f>
        <v>#NUM!</v>
      </c>
    </row>
    <row r="84" spans="2:14" x14ac:dyDescent="0.2">
      <c r="B84" s="192">
        <v>12</v>
      </c>
      <c r="C84" s="193"/>
      <c r="D84" s="194" t="s">
        <v>41</v>
      </c>
      <c r="E84" s="194" t="str">
        <f t="shared" si="4"/>
        <v>EUR_YC6MRH_12X1S</v>
      </c>
      <c r="F84" s="195" t="e">
        <f>_xll.qlRateHelperQuoteValue($E84,Trigger)</f>
        <v>#NUM!</v>
      </c>
      <c r="G84" s="195" t="e">
        <f>_xll.qlSwapRateHelperSpread($E84,Trigger)</f>
        <v>#NUM!</v>
      </c>
      <c r="H84" s="196" t="b">
        <v>0</v>
      </c>
      <c r="I84" s="196">
        <v>40</v>
      </c>
      <c r="J84" s="186">
        <v>1</v>
      </c>
      <c r="K84" s="207" t="e">
        <f>_xll.qlRateHelperEarliestDate($E84,Trigger)</f>
        <v>#NUM!</v>
      </c>
      <c r="L84" s="208" t="e">
        <f>_xll.qlRateHelperLatestDate($E84,Trigger)</f>
        <v>#NUM!</v>
      </c>
    </row>
    <row r="85" spans="2:14" x14ac:dyDescent="0.2">
      <c r="B85" s="187" t="s">
        <v>37</v>
      </c>
      <c r="C85" s="188">
        <v>12</v>
      </c>
      <c r="D85" s="189"/>
      <c r="E85" s="189" t="str">
        <f t="shared" si="4"/>
        <v>EUR_YC6MRH_1S12</v>
      </c>
      <c r="F85" s="190" t="e">
        <f>_xll.qlRateHelperQuoteValue($E85,Trigger)</f>
        <v>#NUM!</v>
      </c>
      <c r="G85" s="190" t="e">
        <f>_xll.qlSwapRateHelperSpread($E85,Trigger)</f>
        <v>#NUM!</v>
      </c>
      <c r="H85" s="191" t="b">
        <v>0</v>
      </c>
      <c r="I85" s="191">
        <v>40</v>
      </c>
      <c r="J85" s="191">
        <v>1</v>
      </c>
      <c r="K85" s="205" t="e">
        <f>_xll.qlRateHelperEarliestDate($E85,Trigger)</f>
        <v>#NUM!</v>
      </c>
      <c r="L85" s="206" t="e">
        <f>_xll.qlRateHelperLatestDate($E85,Trigger)</f>
        <v>#NUM!</v>
      </c>
    </row>
    <row r="86" spans="2:14" x14ac:dyDescent="0.2">
      <c r="B86" s="197" t="s">
        <v>38</v>
      </c>
      <c r="C86" s="183">
        <v>12</v>
      </c>
      <c r="D86" s="184"/>
      <c r="E86" s="184" t="str">
        <f t="shared" si="4"/>
        <v>EUR_YC6MRH_2S12</v>
      </c>
      <c r="F86" s="185" t="e">
        <f>_xll.qlRateHelperQuoteValue($E86,Trigger)</f>
        <v>#NUM!</v>
      </c>
      <c r="G86" s="185" t="e">
        <f>_xll.qlSwapRateHelperSpread($E86,Trigger)</f>
        <v>#NUM!</v>
      </c>
      <c r="H86" s="186" t="b">
        <v>0</v>
      </c>
      <c r="I86" s="186">
        <v>40</v>
      </c>
      <c r="J86" s="186">
        <v>1</v>
      </c>
      <c r="K86" s="203" t="e">
        <f>_xll.qlRateHelperEarliestDate($E86,Trigger)</f>
        <v>#NUM!</v>
      </c>
      <c r="L86" s="204" t="e">
        <f>_xll.qlRateHelperLatestDate($E86,Trigger)</f>
        <v>#NUM!</v>
      </c>
    </row>
    <row r="87" spans="2:14" x14ac:dyDescent="0.2">
      <c r="B87" s="197" t="s">
        <v>40</v>
      </c>
      <c r="C87" s="183">
        <v>12</v>
      </c>
      <c r="D87" s="184"/>
      <c r="E87" s="184" t="str">
        <f t="shared" si="4"/>
        <v>EUR_YC6MRH_3S12</v>
      </c>
      <c r="F87" s="185" t="e">
        <f>_xll.qlRateHelperQuoteValue($E87,Trigger)</f>
        <v>#NUM!</v>
      </c>
      <c r="G87" s="185" t="e">
        <f>_xll.qlSwapRateHelperSpread($E87,Trigger)</f>
        <v>#NUM!</v>
      </c>
      <c r="H87" s="186" t="b">
        <v>0</v>
      </c>
      <c r="I87" s="186">
        <v>40</v>
      </c>
      <c r="J87" s="186">
        <v>1</v>
      </c>
      <c r="K87" s="203" t="e">
        <f>_xll.qlRateHelperEarliestDate($E87,Trigger)</f>
        <v>#NUM!</v>
      </c>
      <c r="L87" s="204" t="e">
        <f>_xll.qlRateHelperLatestDate($E87,Trigger)</f>
        <v>#NUM!</v>
      </c>
    </row>
    <row r="88" spans="2:14" x14ac:dyDescent="0.2">
      <c r="B88" s="197" t="s">
        <v>39</v>
      </c>
      <c r="C88" s="183">
        <v>12</v>
      </c>
      <c r="D88" s="184"/>
      <c r="E88" s="184" t="str">
        <f t="shared" si="4"/>
        <v>EUR_YC6MRH_4S12</v>
      </c>
      <c r="F88" s="185" t="e">
        <f>_xll.qlRateHelperQuoteValue($E88,Trigger)</f>
        <v>#NUM!</v>
      </c>
      <c r="G88" s="185" t="e">
        <f>_xll.qlSwapRateHelperSpread($E88,Trigger)</f>
        <v>#NUM!</v>
      </c>
      <c r="H88" s="186" t="b">
        <v>0</v>
      </c>
      <c r="I88" s="186">
        <v>40</v>
      </c>
      <c r="J88" s="186">
        <v>1</v>
      </c>
      <c r="K88" s="203" t="e">
        <f>_xll.qlRateHelperEarliestDate($E88,Trigger)</f>
        <v>#NUM!</v>
      </c>
      <c r="L88" s="204" t="e">
        <f>_xll.qlRateHelperLatestDate($E88,Trigger)</f>
        <v>#NUM!</v>
      </c>
    </row>
    <row r="89" spans="2:14" x14ac:dyDescent="0.2">
      <c r="B89" s="197" t="s">
        <v>37</v>
      </c>
      <c r="C89" s="183">
        <v>24</v>
      </c>
      <c r="D89" s="184"/>
      <c r="E89" s="184" t="str">
        <f t="shared" si="4"/>
        <v>EUR_YC6MRH_1S24</v>
      </c>
      <c r="F89" s="185" t="e">
        <f>_xll.qlRateHelperQuoteValue($E89,Trigger)</f>
        <v>#NUM!</v>
      </c>
      <c r="G89" s="185" t="e">
        <f>_xll.qlSwapRateHelperSpread($E89,Trigger)</f>
        <v>#NUM!</v>
      </c>
      <c r="H89" s="186" t="b">
        <v>0</v>
      </c>
      <c r="I89" s="186">
        <v>40</v>
      </c>
      <c r="J89" s="186">
        <v>1</v>
      </c>
      <c r="K89" s="203" t="e">
        <f>_xll.qlRateHelperEarliestDate($E89,Trigger)</f>
        <v>#NUM!</v>
      </c>
      <c r="L89" s="204" t="e">
        <f>_xll.qlRateHelperLatestDate($E89,Trigger)</f>
        <v>#NUM!</v>
      </c>
    </row>
    <row r="90" spans="2:14" x14ac:dyDescent="0.2">
      <c r="B90" s="197" t="s">
        <v>38</v>
      </c>
      <c r="C90" s="183">
        <v>24</v>
      </c>
      <c r="D90" s="184"/>
      <c r="E90" s="184" t="str">
        <f t="shared" si="4"/>
        <v>EUR_YC6MRH_2S24</v>
      </c>
      <c r="F90" s="185" t="e">
        <f>_xll.qlRateHelperQuoteValue($E90,Trigger)</f>
        <v>#NUM!</v>
      </c>
      <c r="G90" s="185" t="e">
        <f>_xll.qlSwapRateHelperSpread($E90,Trigger)</f>
        <v>#NUM!</v>
      </c>
      <c r="H90" s="186" t="b">
        <v>0</v>
      </c>
      <c r="I90" s="186">
        <v>40</v>
      </c>
      <c r="J90" s="186">
        <v>1</v>
      </c>
      <c r="K90" s="203" t="e">
        <f>_xll.qlRateHelperEarliestDate($E90,Trigger)</f>
        <v>#NUM!</v>
      </c>
      <c r="L90" s="204" t="e">
        <f>_xll.qlRateHelperLatestDate($E90,Trigger)</f>
        <v>#NUM!</v>
      </c>
    </row>
    <row r="91" spans="2:14" x14ac:dyDescent="0.2">
      <c r="B91" s="192" t="s">
        <v>37</v>
      </c>
      <c r="C91" s="193">
        <v>36</v>
      </c>
      <c r="D91" s="194"/>
      <c r="E91" s="194" t="str">
        <f t="shared" si="4"/>
        <v>EUR_YC6MRH_1S36</v>
      </c>
      <c r="F91" s="195" t="e">
        <f>_xll.qlRateHelperQuoteValue($E91,Trigger)</f>
        <v>#NUM!</v>
      </c>
      <c r="G91" s="195" t="e">
        <f>_xll.qlSwapRateHelperSpread($E91,Trigger)</f>
        <v>#NUM!</v>
      </c>
      <c r="H91" s="196" t="b">
        <v>0</v>
      </c>
      <c r="I91" s="196">
        <v>40</v>
      </c>
      <c r="J91" s="196">
        <v>1</v>
      </c>
      <c r="K91" s="207" t="e">
        <f>_xll.qlRateHelperEarliestDate($E91,Trigger)</f>
        <v>#NUM!</v>
      </c>
      <c r="L91" s="208" t="e">
        <f>_xll.qlRateHelperLatestDate($E91,Trigger)</f>
        <v>#NUM!</v>
      </c>
    </row>
    <row r="92" spans="2:14" x14ac:dyDescent="0.2">
      <c r="B92" s="197" t="str">
        <f t="shared" ref="B92:B123" si="5">SwapFixedFreq</f>
        <v>AB</v>
      </c>
      <c r="C92" s="183" t="str">
        <f t="shared" ref="C92:C128" si="6">IborType</f>
        <v>6E</v>
      </c>
      <c r="D92" s="184" t="s">
        <v>36</v>
      </c>
      <c r="E92" s="184" t="str">
        <f t="shared" si="4"/>
        <v>EUR_YC6MRH_AB6E1Y</v>
      </c>
      <c r="F92" s="185">
        <f>_xll.qlRateHelperQuoteValue($E92,Trigger)</f>
        <v>3.8500000000000001E-3</v>
      </c>
      <c r="G92" s="185">
        <f>_xll.qlSwapRateHelperSpread($E92,Trigger)</f>
        <v>0</v>
      </c>
      <c r="H92" s="186" t="b">
        <v>0</v>
      </c>
      <c r="I92" s="186">
        <v>50</v>
      </c>
      <c r="J92" s="186">
        <v>1</v>
      </c>
      <c r="K92" s="203">
        <f>_xll.qlRateHelperEarliestDate($E92,Trigger)</f>
        <v>41704</v>
      </c>
      <c r="L92" s="204">
        <f>_xll.qlRateHelperLatestDate($E92,Trigger)</f>
        <v>42069</v>
      </c>
      <c r="N92" s="201" t="e">
        <f t="shared" ref="N92:N128" si="7">IF(G92=G129,F92-F129,"--")</f>
        <v>#NUM!</v>
      </c>
    </row>
    <row r="93" spans="2:14" x14ac:dyDescent="0.2">
      <c r="B93" s="197" t="str">
        <f t="shared" si="5"/>
        <v>AB</v>
      </c>
      <c r="C93" s="183" t="str">
        <f t="shared" si="6"/>
        <v>6E</v>
      </c>
      <c r="D93" s="184" t="s">
        <v>35</v>
      </c>
      <c r="E93" s="184" t="str">
        <f t="shared" si="4"/>
        <v>EUR_YC6MRH_AB6E15M</v>
      </c>
      <c r="F93" s="185">
        <f>_xll.qlRateHelperQuoteValue($E93,Trigger)</f>
        <v>3.7000000000000002E-3</v>
      </c>
      <c r="G93" s="185">
        <f>_xll.qlSwapRateHelperSpread($E93,Trigger)</f>
        <v>0</v>
      </c>
      <c r="H93" s="186" t="b">
        <v>0</v>
      </c>
      <c r="I93" s="186">
        <v>50</v>
      </c>
      <c r="J93" s="186">
        <v>1</v>
      </c>
      <c r="K93" s="203">
        <f>_xll.qlRateHelperEarliestDate($E93,Trigger)</f>
        <v>41704</v>
      </c>
      <c r="L93" s="204">
        <f>_xll.qlRateHelperLatestDate($E93,Trigger)</f>
        <v>42163</v>
      </c>
      <c r="N93" s="201" t="e">
        <f t="shared" si="7"/>
        <v>#NUM!</v>
      </c>
    </row>
    <row r="94" spans="2:14" x14ac:dyDescent="0.2">
      <c r="B94" s="197" t="str">
        <f t="shared" si="5"/>
        <v>AB</v>
      </c>
      <c r="C94" s="183" t="str">
        <f t="shared" si="6"/>
        <v>6E</v>
      </c>
      <c r="D94" s="184" t="s">
        <v>34</v>
      </c>
      <c r="E94" s="184" t="str">
        <f t="shared" ref="E94:E125" si="8">RateHelperPrefix&amp;"_"&amp;$B94&amp;$C94&amp;$D94</f>
        <v>EUR_YC6MRH_AB6E18M</v>
      </c>
      <c r="F94" s="185">
        <f>_xll.qlRateHelperQuoteValue($E94,Trigger)</f>
        <v>4.1099999999999999E-3</v>
      </c>
      <c r="G94" s="185">
        <f>_xll.qlSwapRateHelperSpread($E94,Trigger)</f>
        <v>0</v>
      </c>
      <c r="H94" s="186" t="b">
        <v>0</v>
      </c>
      <c r="I94" s="186">
        <v>50</v>
      </c>
      <c r="J94" s="186">
        <v>1</v>
      </c>
      <c r="K94" s="203">
        <f>_xll.qlRateHelperEarliestDate($E94,Trigger)</f>
        <v>41704</v>
      </c>
      <c r="L94" s="204">
        <f>_xll.qlRateHelperLatestDate($E94,Trigger)</f>
        <v>42254</v>
      </c>
      <c r="N94" s="201" t="e">
        <f t="shared" si="7"/>
        <v>#NUM!</v>
      </c>
    </row>
    <row r="95" spans="2:14" x14ac:dyDescent="0.2">
      <c r="B95" s="197" t="str">
        <f t="shared" si="5"/>
        <v>AB</v>
      </c>
      <c r="C95" s="183" t="str">
        <f t="shared" si="6"/>
        <v>6E</v>
      </c>
      <c r="D95" s="184" t="s">
        <v>33</v>
      </c>
      <c r="E95" s="184" t="str">
        <f t="shared" si="8"/>
        <v>EUR_YC6MRH_AB6E21M</v>
      </c>
      <c r="F95" s="185">
        <f>_xll.qlRateHelperQuoteValue($E95,Trigger)</f>
        <v>4.1000000000000003E-3</v>
      </c>
      <c r="G95" s="185">
        <f>_xll.qlSwapRateHelperSpread($E95,Trigger)</f>
        <v>0</v>
      </c>
      <c r="H95" s="186" t="b">
        <v>0</v>
      </c>
      <c r="I95" s="186">
        <v>50</v>
      </c>
      <c r="J95" s="186">
        <v>1</v>
      </c>
      <c r="K95" s="203">
        <f>_xll.qlRateHelperEarliestDate($E95,Trigger)</f>
        <v>41704</v>
      </c>
      <c r="L95" s="204">
        <f>_xll.qlRateHelperLatestDate($E95,Trigger)</f>
        <v>42345</v>
      </c>
      <c r="N95" s="201" t="e">
        <f t="shared" si="7"/>
        <v>#NUM!</v>
      </c>
    </row>
    <row r="96" spans="2:14" x14ac:dyDescent="0.2">
      <c r="B96" s="197" t="str">
        <f t="shared" si="5"/>
        <v>AB</v>
      </c>
      <c r="C96" s="183" t="str">
        <f t="shared" si="6"/>
        <v>6E</v>
      </c>
      <c r="D96" s="184" t="s">
        <v>32</v>
      </c>
      <c r="E96" s="184" t="str">
        <f t="shared" si="8"/>
        <v>EUR_YC6MRH_AB6E2Y</v>
      </c>
      <c r="F96" s="185">
        <f>_xll.qlRateHelperQuoteValue($E96,Trigger)</f>
        <v>4.5099999999999993E-3</v>
      </c>
      <c r="G96" s="185">
        <f>_xll.qlSwapRateHelperSpread($E96,Trigger)</f>
        <v>0</v>
      </c>
      <c r="H96" s="186" t="b">
        <v>0</v>
      </c>
      <c r="I96" s="186">
        <v>50</v>
      </c>
      <c r="J96" s="186">
        <v>1</v>
      </c>
      <c r="K96" s="203">
        <f>_xll.qlRateHelperEarliestDate($E96,Trigger)</f>
        <v>41704</v>
      </c>
      <c r="L96" s="204">
        <f>_xll.qlRateHelperLatestDate($E96,Trigger)</f>
        <v>42436</v>
      </c>
      <c r="N96" s="201" t="e">
        <f t="shared" si="7"/>
        <v>#NUM!</v>
      </c>
    </row>
    <row r="97" spans="2:14" x14ac:dyDescent="0.2">
      <c r="B97" s="197" t="str">
        <f t="shared" si="5"/>
        <v>AB</v>
      </c>
      <c r="C97" s="183" t="str">
        <f t="shared" si="6"/>
        <v>6E</v>
      </c>
      <c r="D97" s="184" t="s">
        <v>31</v>
      </c>
      <c r="E97" s="184" t="str">
        <f t="shared" si="8"/>
        <v>EUR_YC6MRH_AB6E3Y</v>
      </c>
      <c r="F97" s="185">
        <f>_xll.qlRateHelperQuoteValue($E97,Trigger)</f>
        <v>5.9499999999999996E-3</v>
      </c>
      <c r="G97" s="185">
        <f>_xll.qlSwapRateHelperSpread($E97,Trigger)</f>
        <v>0</v>
      </c>
      <c r="H97" s="186" t="b">
        <v>1</v>
      </c>
      <c r="I97" s="186">
        <v>50</v>
      </c>
      <c r="J97" s="186">
        <v>1</v>
      </c>
      <c r="K97" s="203">
        <f>_xll.qlRateHelperEarliestDate($E97,Trigger)</f>
        <v>41704</v>
      </c>
      <c r="L97" s="204">
        <f>_xll.qlRateHelperLatestDate($E97,Trigger)</f>
        <v>42800</v>
      </c>
      <c r="N97" s="201" t="e">
        <f t="shared" si="7"/>
        <v>#NUM!</v>
      </c>
    </row>
    <row r="98" spans="2:14" x14ac:dyDescent="0.2">
      <c r="B98" s="197" t="str">
        <f t="shared" si="5"/>
        <v>AB</v>
      </c>
      <c r="C98" s="183" t="str">
        <f t="shared" si="6"/>
        <v>6E</v>
      </c>
      <c r="D98" s="184" t="s">
        <v>30</v>
      </c>
      <c r="E98" s="184" t="str">
        <f t="shared" si="8"/>
        <v>EUR_YC6MRH_AB6E4Y</v>
      </c>
      <c r="F98" s="185">
        <f>_xll.qlRateHelperQuoteValue($E98,Trigger)</f>
        <v>7.8799999999999999E-3</v>
      </c>
      <c r="G98" s="185">
        <f>_xll.qlSwapRateHelperSpread($E98,Trigger)</f>
        <v>0</v>
      </c>
      <c r="H98" s="186" t="b">
        <v>1</v>
      </c>
      <c r="I98" s="186">
        <v>50</v>
      </c>
      <c r="J98" s="186">
        <v>1</v>
      </c>
      <c r="K98" s="203">
        <f>_xll.qlRateHelperEarliestDate($E98,Trigger)</f>
        <v>41704</v>
      </c>
      <c r="L98" s="204">
        <f>_xll.qlRateHelperLatestDate($E98,Trigger)</f>
        <v>43165</v>
      </c>
      <c r="N98" s="201" t="e">
        <f t="shared" si="7"/>
        <v>#NUM!</v>
      </c>
    </row>
    <row r="99" spans="2:14" x14ac:dyDescent="0.2">
      <c r="B99" s="197" t="str">
        <f t="shared" si="5"/>
        <v>AB</v>
      </c>
      <c r="C99" s="183" t="str">
        <f t="shared" si="6"/>
        <v>6E</v>
      </c>
      <c r="D99" s="184" t="s">
        <v>29</v>
      </c>
      <c r="E99" s="184" t="str">
        <f t="shared" si="8"/>
        <v>EUR_YC6MRH_AB6E5Y</v>
      </c>
      <c r="F99" s="185">
        <f>_xll.qlRateHelperQuoteValue($E99,Trigger)</f>
        <v>9.9099999999999987E-3</v>
      </c>
      <c r="G99" s="185">
        <f>_xll.qlSwapRateHelperSpread($E99,Trigger)</f>
        <v>0</v>
      </c>
      <c r="H99" s="186" t="b">
        <v>1</v>
      </c>
      <c r="I99" s="186">
        <v>50</v>
      </c>
      <c r="J99" s="186">
        <v>1</v>
      </c>
      <c r="K99" s="203">
        <f>_xll.qlRateHelperEarliestDate($E99,Trigger)</f>
        <v>41704</v>
      </c>
      <c r="L99" s="204">
        <f>_xll.qlRateHelperLatestDate($E99,Trigger)</f>
        <v>43530</v>
      </c>
      <c r="N99" s="201" t="e">
        <f t="shared" si="7"/>
        <v>#NUM!</v>
      </c>
    </row>
    <row r="100" spans="2:14" x14ac:dyDescent="0.2">
      <c r="B100" s="197" t="str">
        <f t="shared" si="5"/>
        <v>AB</v>
      </c>
      <c r="C100" s="183" t="str">
        <f t="shared" si="6"/>
        <v>6E</v>
      </c>
      <c r="D100" s="184" t="s">
        <v>28</v>
      </c>
      <c r="E100" s="184" t="str">
        <f t="shared" si="8"/>
        <v>EUR_YC6MRH_AB6E6Y</v>
      </c>
      <c r="F100" s="185">
        <f>_xll.qlRateHelperQuoteValue($E100,Trigger)</f>
        <v>1.1890000000000001E-2</v>
      </c>
      <c r="G100" s="185">
        <f>_xll.qlSwapRateHelperSpread($E100,Trigger)</f>
        <v>0</v>
      </c>
      <c r="H100" s="186" t="b">
        <v>1</v>
      </c>
      <c r="I100" s="186">
        <v>50</v>
      </c>
      <c r="J100" s="186">
        <v>1</v>
      </c>
      <c r="K100" s="203">
        <f>_xll.qlRateHelperEarliestDate($E100,Trigger)</f>
        <v>41704</v>
      </c>
      <c r="L100" s="204">
        <f>_xll.qlRateHelperLatestDate($E100,Trigger)</f>
        <v>43896</v>
      </c>
      <c r="N100" s="201" t="e">
        <f t="shared" si="7"/>
        <v>#NUM!</v>
      </c>
    </row>
    <row r="101" spans="2:14" x14ac:dyDescent="0.2">
      <c r="B101" s="197" t="str">
        <f t="shared" si="5"/>
        <v>AB</v>
      </c>
      <c r="C101" s="183" t="str">
        <f t="shared" si="6"/>
        <v>6E</v>
      </c>
      <c r="D101" s="184" t="s">
        <v>27</v>
      </c>
      <c r="E101" s="184" t="str">
        <f t="shared" si="8"/>
        <v>EUR_YC6MRH_AB6E7Y</v>
      </c>
      <c r="F101" s="185">
        <f>_xll.qlRateHelperQuoteValue($E101,Trigger)</f>
        <v>1.374E-2</v>
      </c>
      <c r="G101" s="185">
        <f>_xll.qlSwapRateHelperSpread($E101,Trigger)</f>
        <v>0</v>
      </c>
      <c r="H101" s="186" t="b">
        <v>1</v>
      </c>
      <c r="I101" s="186">
        <v>50</v>
      </c>
      <c r="J101" s="186">
        <v>1</v>
      </c>
      <c r="K101" s="203">
        <f>_xll.qlRateHelperEarliestDate($E101,Trigger)</f>
        <v>41704</v>
      </c>
      <c r="L101" s="204">
        <f>_xll.qlRateHelperLatestDate($E101,Trigger)</f>
        <v>44263</v>
      </c>
      <c r="N101" s="201" t="e">
        <f t="shared" si="7"/>
        <v>#NUM!</v>
      </c>
    </row>
    <row r="102" spans="2:14" x14ac:dyDescent="0.2">
      <c r="B102" s="197" t="str">
        <f t="shared" si="5"/>
        <v>AB</v>
      </c>
      <c r="C102" s="183" t="str">
        <f t="shared" si="6"/>
        <v>6E</v>
      </c>
      <c r="D102" s="184" t="s">
        <v>26</v>
      </c>
      <c r="E102" s="184" t="str">
        <f t="shared" si="8"/>
        <v>EUR_YC6MRH_AB6E8Y</v>
      </c>
      <c r="F102" s="185">
        <f>_xll.qlRateHelperQuoteValue($E102,Trigger)</f>
        <v>1.5429999999999999E-2</v>
      </c>
      <c r="G102" s="185">
        <f>_xll.qlSwapRateHelperSpread($E102,Trigger)</f>
        <v>0</v>
      </c>
      <c r="H102" s="186" t="b">
        <v>1</v>
      </c>
      <c r="I102" s="186">
        <v>50</v>
      </c>
      <c r="J102" s="186">
        <v>1</v>
      </c>
      <c r="K102" s="203">
        <f>_xll.qlRateHelperEarliestDate($E102,Trigger)</f>
        <v>41704</v>
      </c>
      <c r="L102" s="204">
        <f>_xll.qlRateHelperLatestDate($E102,Trigger)</f>
        <v>44627</v>
      </c>
      <c r="N102" s="201" t="e">
        <f t="shared" si="7"/>
        <v>#NUM!</v>
      </c>
    </row>
    <row r="103" spans="2:14" x14ac:dyDescent="0.2">
      <c r="B103" s="197" t="str">
        <f t="shared" si="5"/>
        <v>AB</v>
      </c>
      <c r="C103" s="183" t="str">
        <f t="shared" si="6"/>
        <v>6E</v>
      </c>
      <c r="D103" s="184" t="s">
        <v>25</v>
      </c>
      <c r="E103" s="184" t="str">
        <f t="shared" si="8"/>
        <v>EUR_YC6MRH_AB6E9Y</v>
      </c>
      <c r="F103" s="185">
        <f>_xll.qlRateHelperQuoteValue($E103,Trigger)</f>
        <v>1.6959999999999999E-2</v>
      </c>
      <c r="G103" s="185">
        <f>_xll.qlSwapRateHelperSpread($E103,Trigger)</f>
        <v>0</v>
      </c>
      <c r="H103" s="186" t="b">
        <v>1</v>
      </c>
      <c r="I103" s="186">
        <v>50</v>
      </c>
      <c r="J103" s="186">
        <v>1</v>
      </c>
      <c r="K103" s="203">
        <f>_xll.qlRateHelperEarliestDate($E103,Trigger)</f>
        <v>41704</v>
      </c>
      <c r="L103" s="204">
        <f>_xll.qlRateHelperLatestDate($E103,Trigger)</f>
        <v>44991</v>
      </c>
      <c r="N103" s="201" t="e">
        <f t="shared" si="7"/>
        <v>#NUM!</v>
      </c>
    </row>
    <row r="104" spans="2:14" x14ac:dyDescent="0.2">
      <c r="B104" s="197" t="str">
        <f t="shared" si="5"/>
        <v>AB</v>
      </c>
      <c r="C104" s="183" t="str">
        <f t="shared" si="6"/>
        <v>6E</v>
      </c>
      <c r="D104" s="184" t="s">
        <v>24</v>
      </c>
      <c r="E104" s="184" t="str">
        <f t="shared" si="8"/>
        <v>EUR_YC6MRH_AB6E10Y</v>
      </c>
      <c r="F104" s="185">
        <f>_xll.qlRateHelperQuoteValue($E104,Trigger)</f>
        <v>1.8329999999999999E-2</v>
      </c>
      <c r="G104" s="185">
        <f>_xll.qlSwapRateHelperSpread($E104,Trigger)</f>
        <v>0</v>
      </c>
      <c r="H104" s="186" t="b">
        <v>1</v>
      </c>
      <c r="I104" s="186">
        <v>50</v>
      </c>
      <c r="J104" s="186">
        <v>1</v>
      </c>
      <c r="K104" s="203">
        <f>_xll.qlRateHelperEarliestDate($E104,Trigger)</f>
        <v>41704</v>
      </c>
      <c r="L104" s="204">
        <f>_xll.qlRateHelperLatestDate($E104,Trigger)</f>
        <v>45357</v>
      </c>
      <c r="N104" s="201" t="e">
        <f t="shared" si="7"/>
        <v>#NUM!</v>
      </c>
    </row>
    <row r="105" spans="2:14" x14ac:dyDescent="0.2">
      <c r="B105" s="197" t="str">
        <f t="shared" si="5"/>
        <v>AB</v>
      </c>
      <c r="C105" s="183" t="str">
        <f t="shared" si="6"/>
        <v>6E</v>
      </c>
      <c r="D105" s="184" t="s">
        <v>23</v>
      </c>
      <c r="E105" s="184" t="str">
        <f t="shared" si="8"/>
        <v>EUR_YC6MRH_AB6E11Y</v>
      </c>
      <c r="F105" s="185">
        <f>_xll.qlRateHelperQuoteValue($E105,Trigger)</f>
        <v>1.9519999999999999E-2</v>
      </c>
      <c r="G105" s="185">
        <f>_xll.qlSwapRateHelperSpread($E105,Trigger)</f>
        <v>0</v>
      </c>
      <c r="H105" s="186" t="b">
        <v>1</v>
      </c>
      <c r="I105" s="186">
        <v>50</v>
      </c>
      <c r="J105" s="186">
        <v>1</v>
      </c>
      <c r="K105" s="203">
        <f>_xll.qlRateHelperEarliestDate($E105,Trigger)</f>
        <v>41704</v>
      </c>
      <c r="L105" s="204">
        <f>_xll.qlRateHelperLatestDate($E105,Trigger)</f>
        <v>45722</v>
      </c>
      <c r="N105" s="201" t="e">
        <f t="shared" si="7"/>
        <v>#NUM!</v>
      </c>
    </row>
    <row r="106" spans="2:14" x14ac:dyDescent="0.2">
      <c r="B106" s="197" t="str">
        <f t="shared" si="5"/>
        <v>AB</v>
      </c>
      <c r="C106" s="183" t="str">
        <f t="shared" si="6"/>
        <v>6E</v>
      </c>
      <c r="D106" s="184" t="s">
        <v>22</v>
      </c>
      <c r="E106" s="184" t="str">
        <f t="shared" si="8"/>
        <v>EUR_YC6MRH_AB6E12Y</v>
      </c>
      <c r="F106" s="185">
        <f>_xll.qlRateHelperQuoteValue($E106,Trigger)</f>
        <v>2.053E-2</v>
      </c>
      <c r="G106" s="185">
        <f>_xll.qlSwapRateHelperSpread($E106,Trigger)</f>
        <v>0</v>
      </c>
      <c r="H106" s="186" t="b">
        <v>1</v>
      </c>
      <c r="I106" s="186">
        <v>50</v>
      </c>
      <c r="J106" s="186">
        <v>1</v>
      </c>
      <c r="K106" s="203">
        <f>_xll.qlRateHelperEarliestDate($E106,Trigger)</f>
        <v>41704</v>
      </c>
      <c r="L106" s="204">
        <f>_xll.qlRateHelperLatestDate($E106,Trigger)</f>
        <v>46087</v>
      </c>
      <c r="N106" s="201" t="e">
        <f t="shared" si="7"/>
        <v>#NUM!</v>
      </c>
    </row>
    <row r="107" spans="2:14" x14ac:dyDescent="0.2">
      <c r="B107" s="197" t="str">
        <f t="shared" si="5"/>
        <v>AB</v>
      </c>
      <c r="C107" s="183" t="str">
        <f t="shared" si="6"/>
        <v>6E</v>
      </c>
      <c r="D107" s="184" t="s">
        <v>21</v>
      </c>
      <c r="E107" s="184" t="str">
        <f t="shared" si="8"/>
        <v>EUR_YC6MRH_AB6E13Y</v>
      </c>
      <c r="F107" s="185">
        <f>_xll.qlRateHelperQuoteValue($E107,Trigger)</f>
        <v>2.1409999999999998E-2</v>
      </c>
      <c r="G107" s="185">
        <f>_xll.qlSwapRateHelperSpread($E107,Trigger)</f>
        <v>0</v>
      </c>
      <c r="H107" s="186" t="b">
        <v>1</v>
      </c>
      <c r="I107" s="186">
        <v>50</v>
      </c>
      <c r="J107" s="186">
        <v>1</v>
      </c>
      <c r="K107" s="203">
        <f>_xll.qlRateHelperEarliestDate($E107,Trigger)</f>
        <v>41704</v>
      </c>
      <c r="L107" s="204">
        <f>_xll.qlRateHelperLatestDate($E107,Trigger)</f>
        <v>46454</v>
      </c>
      <c r="N107" s="201" t="e">
        <f t="shared" si="7"/>
        <v>#NUM!</v>
      </c>
    </row>
    <row r="108" spans="2:14" x14ac:dyDescent="0.2">
      <c r="B108" s="197" t="str">
        <f t="shared" si="5"/>
        <v>AB</v>
      </c>
      <c r="C108" s="183" t="str">
        <f t="shared" si="6"/>
        <v>6E</v>
      </c>
      <c r="D108" s="184" t="s">
        <v>20</v>
      </c>
      <c r="E108" s="184" t="str">
        <f t="shared" si="8"/>
        <v>EUR_YC6MRH_AB6E14Y</v>
      </c>
      <c r="F108" s="185">
        <f>_xll.qlRateHelperQuoteValue($E108,Trigger)</f>
        <v>2.215E-2</v>
      </c>
      <c r="G108" s="185">
        <f>_xll.qlSwapRateHelperSpread($E108,Trigger)</f>
        <v>0</v>
      </c>
      <c r="H108" s="186" t="b">
        <v>1</v>
      </c>
      <c r="I108" s="186">
        <v>50</v>
      </c>
      <c r="J108" s="186">
        <v>1</v>
      </c>
      <c r="K108" s="203">
        <f>_xll.qlRateHelperEarliestDate($E108,Trigger)</f>
        <v>41704</v>
      </c>
      <c r="L108" s="204">
        <f>_xll.qlRateHelperLatestDate($E108,Trigger)</f>
        <v>46818</v>
      </c>
      <c r="N108" s="201" t="e">
        <f t="shared" si="7"/>
        <v>#NUM!</v>
      </c>
    </row>
    <row r="109" spans="2:14" x14ac:dyDescent="0.2">
      <c r="B109" s="197" t="str">
        <f t="shared" si="5"/>
        <v>AB</v>
      </c>
      <c r="C109" s="183" t="str">
        <f t="shared" si="6"/>
        <v>6E</v>
      </c>
      <c r="D109" s="184" t="s">
        <v>19</v>
      </c>
      <c r="E109" s="184" t="str">
        <f t="shared" si="8"/>
        <v>EUR_YC6MRH_AB6E15Y</v>
      </c>
      <c r="F109" s="185">
        <f>_xll.qlRateHelperQuoteValue($E109,Trigger)</f>
        <v>2.2749999999999999E-2</v>
      </c>
      <c r="G109" s="185">
        <f>_xll.qlSwapRateHelperSpread($E109,Trigger)</f>
        <v>0</v>
      </c>
      <c r="H109" s="186" t="b">
        <v>1</v>
      </c>
      <c r="I109" s="186">
        <v>50</v>
      </c>
      <c r="J109" s="186">
        <v>1</v>
      </c>
      <c r="K109" s="203">
        <f>_xll.qlRateHelperEarliestDate($E109,Trigger)</f>
        <v>41704</v>
      </c>
      <c r="L109" s="204">
        <f>_xll.qlRateHelperLatestDate($E109,Trigger)</f>
        <v>47183</v>
      </c>
      <c r="N109" s="201" t="e">
        <f t="shared" si="7"/>
        <v>#NUM!</v>
      </c>
    </row>
    <row r="110" spans="2:14" x14ac:dyDescent="0.2">
      <c r="B110" s="197" t="str">
        <f t="shared" si="5"/>
        <v>AB</v>
      </c>
      <c r="C110" s="183" t="str">
        <f t="shared" si="6"/>
        <v>6E</v>
      </c>
      <c r="D110" s="184" t="s">
        <v>18</v>
      </c>
      <c r="E110" s="184" t="str">
        <f t="shared" si="8"/>
        <v>EUR_YC6MRH_AB6E16Y</v>
      </c>
      <c r="F110" s="185">
        <f>_xll.qlRateHelperQuoteValue($E110,Trigger)</f>
        <v>2.3230000000000001E-2</v>
      </c>
      <c r="G110" s="185">
        <f>_xll.qlSwapRateHelperSpread($E110,Trigger)</f>
        <v>0</v>
      </c>
      <c r="H110" s="186" t="b">
        <v>1</v>
      </c>
      <c r="I110" s="186">
        <v>50</v>
      </c>
      <c r="J110" s="186">
        <v>1</v>
      </c>
      <c r="K110" s="203">
        <f>_xll.qlRateHelperEarliestDate($E110,Trigger)</f>
        <v>41704</v>
      </c>
      <c r="L110" s="204">
        <f>_xll.qlRateHelperLatestDate($E110,Trigger)</f>
        <v>47548</v>
      </c>
      <c r="N110" s="201" t="e">
        <f t="shared" si="7"/>
        <v>#NUM!</v>
      </c>
    </row>
    <row r="111" spans="2:14" x14ac:dyDescent="0.2">
      <c r="B111" s="197" t="str">
        <f t="shared" si="5"/>
        <v>AB</v>
      </c>
      <c r="C111" s="183" t="str">
        <f t="shared" si="6"/>
        <v>6E</v>
      </c>
      <c r="D111" s="184" t="s">
        <v>17</v>
      </c>
      <c r="E111" s="184" t="str">
        <f t="shared" si="8"/>
        <v>EUR_YC6MRH_AB6E17Y</v>
      </c>
      <c r="F111" s="185">
        <f>_xll.qlRateHelperQuoteValue($E111,Trigger)</f>
        <v>2.3609999999999999E-2</v>
      </c>
      <c r="G111" s="185">
        <f>_xll.qlSwapRateHelperSpread($E111,Trigger)</f>
        <v>0</v>
      </c>
      <c r="H111" s="186" t="b">
        <v>1</v>
      </c>
      <c r="I111" s="186">
        <v>50</v>
      </c>
      <c r="J111" s="186">
        <v>1</v>
      </c>
      <c r="K111" s="203">
        <f>_xll.qlRateHelperEarliestDate($E111,Trigger)</f>
        <v>41704</v>
      </c>
      <c r="L111" s="204">
        <f>_xll.qlRateHelperLatestDate($E111,Trigger)</f>
        <v>47913</v>
      </c>
      <c r="N111" s="201" t="e">
        <f t="shared" si="7"/>
        <v>#NUM!</v>
      </c>
    </row>
    <row r="112" spans="2:14" x14ac:dyDescent="0.2">
      <c r="B112" s="197" t="str">
        <f t="shared" si="5"/>
        <v>AB</v>
      </c>
      <c r="C112" s="183" t="str">
        <f t="shared" si="6"/>
        <v>6E</v>
      </c>
      <c r="D112" s="184" t="s">
        <v>16</v>
      </c>
      <c r="E112" s="184" t="str">
        <f t="shared" si="8"/>
        <v>EUR_YC6MRH_AB6E18Y</v>
      </c>
      <c r="F112" s="185">
        <f>_xll.qlRateHelperQuoteValue($E112,Trigger)</f>
        <v>2.3910000000000001E-2</v>
      </c>
      <c r="G112" s="185">
        <f>_xll.qlSwapRateHelperSpread($E112,Trigger)</f>
        <v>0</v>
      </c>
      <c r="H112" s="186" t="b">
        <v>1</v>
      </c>
      <c r="I112" s="186">
        <v>50</v>
      </c>
      <c r="J112" s="186">
        <v>1</v>
      </c>
      <c r="K112" s="203">
        <f>_xll.qlRateHelperEarliestDate($E112,Trigger)</f>
        <v>41704</v>
      </c>
      <c r="L112" s="204">
        <f>_xll.qlRateHelperLatestDate($E112,Trigger)</f>
        <v>48281</v>
      </c>
      <c r="N112" s="201" t="e">
        <f t="shared" si="7"/>
        <v>#NUM!</v>
      </c>
    </row>
    <row r="113" spans="2:14" x14ac:dyDescent="0.2">
      <c r="B113" s="197" t="str">
        <f t="shared" si="5"/>
        <v>AB</v>
      </c>
      <c r="C113" s="183" t="str">
        <f t="shared" si="6"/>
        <v>6E</v>
      </c>
      <c r="D113" s="184" t="s">
        <v>15</v>
      </c>
      <c r="E113" s="184" t="str">
        <f t="shared" si="8"/>
        <v>EUR_YC6MRH_AB6E19Y</v>
      </c>
      <c r="F113" s="185">
        <f>_xll.qlRateHelperQuoteValue($E113,Trigger)</f>
        <v>2.4129999999999999E-2</v>
      </c>
      <c r="G113" s="185">
        <f>_xll.qlSwapRateHelperSpread($E113,Trigger)</f>
        <v>0</v>
      </c>
      <c r="H113" s="186" t="b">
        <v>1</v>
      </c>
      <c r="I113" s="186">
        <v>50</v>
      </c>
      <c r="J113" s="186">
        <v>1</v>
      </c>
      <c r="K113" s="203">
        <f>_xll.qlRateHelperEarliestDate($E113,Trigger)</f>
        <v>41704</v>
      </c>
      <c r="L113" s="204">
        <f>_xll.qlRateHelperLatestDate($E113,Trigger)</f>
        <v>48645</v>
      </c>
      <c r="N113" s="201" t="e">
        <f t="shared" si="7"/>
        <v>#NUM!</v>
      </c>
    </row>
    <row r="114" spans="2:14" x14ac:dyDescent="0.2">
      <c r="B114" s="197" t="str">
        <f t="shared" si="5"/>
        <v>AB</v>
      </c>
      <c r="C114" s="183" t="str">
        <f t="shared" si="6"/>
        <v>6E</v>
      </c>
      <c r="D114" s="184" t="s">
        <v>14</v>
      </c>
      <c r="E114" s="184" t="str">
        <f t="shared" si="8"/>
        <v>EUR_YC6MRH_AB6E20Y</v>
      </c>
      <c r="F114" s="185">
        <f>_xll.qlRateHelperQuoteValue($E114,Trigger)</f>
        <v>2.4300000000000002E-2</v>
      </c>
      <c r="G114" s="185">
        <f>_xll.qlSwapRateHelperSpread($E114,Trigger)</f>
        <v>0</v>
      </c>
      <c r="H114" s="186" t="b">
        <v>1</v>
      </c>
      <c r="I114" s="186">
        <v>50</v>
      </c>
      <c r="J114" s="186">
        <v>1</v>
      </c>
      <c r="K114" s="203">
        <f>_xll.qlRateHelperEarliestDate($E114,Trigger)</f>
        <v>41704</v>
      </c>
      <c r="L114" s="204">
        <f>_xll.qlRateHelperLatestDate($E114,Trigger)</f>
        <v>49009</v>
      </c>
      <c r="N114" s="201" t="e">
        <f t="shared" si="7"/>
        <v>#NUM!</v>
      </c>
    </row>
    <row r="115" spans="2:14" x14ac:dyDescent="0.2">
      <c r="B115" s="197" t="str">
        <f t="shared" si="5"/>
        <v>AB</v>
      </c>
      <c r="C115" s="183" t="str">
        <f t="shared" si="6"/>
        <v>6E</v>
      </c>
      <c r="D115" s="184" t="s">
        <v>13</v>
      </c>
      <c r="E115" s="184" t="str">
        <f t="shared" si="8"/>
        <v>EUR_YC6MRH_AB6E21Y</v>
      </c>
      <c r="F115" s="185">
        <f>_xll.qlRateHelperQuoteValue($E115,Trigger)</f>
        <v>2.444E-2</v>
      </c>
      <c r="G115" s="185">
        <f>_xll.qlSwapRateHelperSpread($E115,Trigger)</f>
        <v>0</v>
      </c>
      <c r="H115" s="186" t="b">
        <v>1</v>
      </c>
      <c r="I115" s="186">
        <v>50</v>
      </c>
      <c r="J115" s="186">
        <v>1</v>
      </c>
      <c r="K115" s="203">
        <f>_xll.qlRateHelperEarliestDate($E115,Trigger)</f>
        <v>41704</v>
      </c>
      <c r="L115" s="204">
        <f>_xll.qlRateHelperLatestDate($E115,Trigger)</f>
        <v>49374</v>
      </c>
      <c r="N115" s="201" t="e">
        <f t="shared" si="7"/>
        <v>#NUM!</v>
      </c>
    </row>
    <row r="116" spans="2:14" x14ac:dyDescent="0.2">
      <c r="B116" s="197" t="str">
        <f t="shared" si="5"/>
        <v>AB</v>
      </c>
      <c r="C116" s="183" t="str">
        <f t="shared" si="6"/>
        <v>6E</v>
      </c>
      <c r="D116" s="184" t="s">
        <v>12</v>
      </c>
      <c r="E116" s="184" t="str">
        <f t="shared" si="8"/>
        <v>EUR_YC6MRH_AB6E22Y</v>
      </c>
      <c r="F116" s="185">
        <f>_xll.qlRateHelperQuoteValue($E116,Trigger)</f>
        <v>2.4559999999999998E-2</v>
      </c>
      <c r="G116" s="185">
        <f>_xll.qlSwapRateHelperSpread($E116,Trigger)</f>
        <v>0</v>
      </c>
      <c r="H116" s="186" t="b">
        <v>1</v>
      </c>
      <c r="I116" s="186">
        <v>50</v>
      </c>
      <c r="J116" s="186">
        <v>1</v>
      </c>
      <c r="K116" s="203">
        <f>_xll.qlRateHelperEarliestDate($E116,Trigger)</f>
        <v>41704</v>
      </c>
      <c r="L116" s="204">
        <f>_xll.qlRateHelperLatestDate($E116,Trigger)</f>
        <v>49740</v>
      </c>
      <c r="N116" s="201" t="e">
        <f t="shared" si="7"/>
        <v>#NUM!</v>
      </c>
    </row>
    <row r="117" spans="2:14" x14ac:dyDescent="0.2">
      <c r="B117" s="197" t="str">
        <f t="shared" si="5"/>
        <v>AB</v>
      </c>
      <c r="C117" s="183" t="str">
        <f t="shared" si="6"/>
        <v>6E</v>
      </c>
      <c r="D117" s="184" t="s">
        <v>11</v>
      </c>
      <c r="E117" s="184" t="str">
        <f t="shared" si="8"/>
        <v>EUR_YC6MRH_AB6E23Y</v>
      </c>
      <c r="F117" s="185">
        <f>_xll.qlRateHelperQuoteValue($E117,Trigger)</f>
        <v>2.4639999999999999E-2</v>
      </c>
      <c r="G117" s="185">
        <f>_xll.qlSwapRateHelperSpread($E117,Trigger)</f>
        <v>0</v>
      </c>
      <c r="H117" s="186" t="b">
        <v>1</v>
      </c>
      <c r="I117" s="186">
        <v>50</v>
      </c>
      <c r="J117" s="186">
        <v>1</v>
      </c>
      <c r="K117" s="203">
        <f>_xll.qlRateHelperEarliestDate($E117,Trigger)</f>
        <v>41704</v>
      </c>
      <c r="L117" s="204">
        <f>_xll.qlRateHelperLatestDate($E117,Trigger)</f>
        <v>50105</v>
      </c>
      <c r="N117" s="201" t="e">
        <f t="shared" si="7"/>
        <v>#NUM!</v>
      </c>
    </row>
    <row r="118" spans="2:14" x14ac:dyDescent="0.2">
      <c r="B118" s="197" t="str">
        <f t="shared" si="5"/>
        <v>AB</v>
      </c>
      <c r="C118" s="183" t="str">
        <f t="shared" si="6"/>
        <v>6E</v>
      </c>
      <c r="D118" s="184" t="s">
        <v>10</v>
      </c>
      <c r="E118" s="184" t="str">
        <f t="shared" si="8"/>
        <v>EUR_YC6MRH_AB6E24Y</v>
      </c>
      <c r="F118" s="185">
        <f>_xll.qlRateHelperQuoteValue($E118,Trigger)</f>
        <v>2.4709999999999999E-2</v>
      </c>
      <c r="G118" s="185">
        <f>_xll.qlSwapRateHelperSpread($E118,Trigger)</f>
        <v>0</v>
      </c>
      <c r="H118" s="186" t="b">
        <v>1</v>
      </c>
      <c r="I118" s="186">
        <v>50</v>
      </c>
      <c r="J118" s="186">
        <v>1</v>
      </c>
      <c r="K118" s="203">
        <f>_xll.qlRateHelperEarliestDate($E118,Trigger)</f>
        <v>41704</v>
      </c>
      <c r="L118" s="204">
        <f>_xll.qlRateHelperLatestDate($E118,Trigger)</f>
        <v>50472</v>
      </c>
      <c r="N118" s="201" t="e">
        <f t="shared" si="7"/>
        <v>#NUM!</v>
      </c>
    </row>
    <row r="119" spans="2:14" x14ac:dyDescent="0.2">
      <c r="B119" s="197" t="str">
        <f t="shared" si="5"/>
        <v>AB</v>
      </c>
      <c r="C119" s="183" t="str">
        <f t="shared" si="6"/>
        <v>6E</v>
      </c>
      <c r="D119" s="184" t="s">
        <v>9</v>
      </c>
      <c r="E119" s="184" t="str">
        <f t="shared" si="8"/>
        <v>EUR_YC6MRH_AB6E25Y</v>
      </c>
      <c r="F119" s="185">
        <f>_xll.qlRateHelperQuoteValue($E119,Trigger)</f>
        <v>2.4750000000000001E-2</v>
      </c>
      <c r="G119" s="185">
        <f>_xll.qlSwapRateHelperSpread($E119,Trigger)</f>
        <v>0</v>
      </c>
      <c r="H119" s="186" t="b">
        <v>1</v>
      </c>
      <c r="I119" s="186">
        <v>50</v>
      </c>
      <c r="J119" s="186">
        <v>1</v>
      </c>
      <c r="K119" s="203">
        <f>_xll.qlRateHelperEarliestDate($E119,Trigger)</f>
        <v>41704</v>
      </c>
      <c r="L119" s="204">
        <f>_xll.qlRateHelperLatestDate($E119,Trigger)</f>
        <v>50836</v>
      </c>
      <c r="N119" s="201" t="e">
        <f t="shared" si="7"/>
        <v>#NUM!</v>
      </c>
    </row>
    <row r="120" spans="2:14" x14ac:dyDescent="0.2">
      <c r="B120" s="197" t="str">
        <f t="shared" si="5"/>
        <v>AB</v>
      </c>
      <c r="C120" s="183" t="str">
        <f t="shared" si="6"/>
        <v>6E</v>
      </c>
      <c r="D120" s="184" t="s">
        <v>8</v>
      </c>
      <c r="E120" s="184" t="str">
        <f t="shared" si="8"/>
        <v>EUR_YC6MRH_AB6E26Y</v>
      </c>
      <c r="F120" s="185">
        <f>_xll.qlRateHelperQuoteValue($E120,Trigger)</f>
        <v>2.4780000000000003E-2</v>
      </c>
      <c r="G120" s="185">
        <f>_xll.qlSwapRateHelperSpread($E120,Trigger)</f>
        <v>0</v>
      </c>
      <c r="H120" s="186" t="b">
        <v>1</v>
      </c>
      <c r="I120" s="186">
        <v>50</v>
      </c>
      <c r="J120" s="186">
        <v>1</v>
      </c>
      <c r="K120" s="203">
        <f>_xll.qlRateHelperEarliestDate($E120,Trigger)</f>
        <v>41704</v>
      </c>
      <c r="L120" s="204">
        <f>_xll.qlRateHelperLatestDate($E120,Trigger)</f>
        <v>51201</v>
      </c>
      <c r="N120" s="201" t="e">
        <f t="shared" si="7"/>
        <v>#NUM!</v>
      </c>
    </row>
    <row r="121" spans="2:14" x14ac:dyDescent="0.2">
      <c r="B121" s="197" t="str">
        <f t="shared" si="5"/>
        <v>AB</v>
      </c>
      <c r="C121" s="183" t="str">
        <f t="shared" si="6"/>
        <v>6E</v>
      </c>
      <c r="D121" s="184" t="s">
        <v>7</v>
      </c>
      <c r="E121" s="184" t="str">
        <f t="shared" si="8"/>
        <v>EUR_YC6MRH_AB6E27Y</v>
      </c>
      <c r="F121" s="185">
        <f>_xll.qlRateHelperQuoteValue($E121,Trigger)</f>
        <v>2.479E-2</v>
      </c>
      <c r="G121" s="185">
        <f>_xll.qlSwapRateHelperSpread($E121,Trigger)</f>
        <v>0</v>
      </c>
      <c r="H121" s="186" t="b">
        <v>1</v>
      </c>
      <c r="I121" s="186">
        <v>50</v>
      </c>
      <c r="J121" s="186">
        <v>1</v>
      </c>
      <c r="K121" s="203">
        <f>_xll.qlRateHelperEarliestDate($E121,Trigger)</f>
        <v>41704</v>
      </c>
      <c r="L121" s="204">
        <f>_xll.qlRateHelperLatestDate($E121,Trigger)</f>
        <v>51566</v>
      </c>
      <c r="N121" s="201" t="e">
        <f t="shared" si="7"/>
        <v>#NUM!</v>
      </c>
    </row>
    <row r="122" spans="2:14" x14ac:dyDescent="0.2">
      <c r="B122" s="197" t="str">
        <f t="shared" si="5"/>
        <v>AB</v>
      </c>
      <c r="C122" s="183" t="str">
        <f t="shared" si="6"/>
        <v>6E</v>
      </c>
      <c r="D122" s="184" t="s">
        <v>6</v>
      </c>
      <c r="E122" s="184" t="str">
        <f t="shared" si="8"/>
        <v>EUR_YC6MRH_AB6E28Y</v>
      </c>
      <c r="F122" s="185">
        <f>_xll.qlRateHelperQuoteValue($E122,Trigger)</f>
        <v>2.4799999999999999E-2</v>
      </c>
      <c r="G122" s="185">
        <f>_xll.qlSwapRateHelperSpread($E122,Trigger)</f>
        <v>0</v>
      </c>
      <c r="H122" s="186" t="b">
        <v>1</v>
      </c>
      <c r="I122" s="186">
        <v>50</v>
      </c>
      <c r="J122" s="186">
        <v>1</v>
      </c>
      <c r="K122" s="203">
        <f>_xll.qlRateHelperEarliestDate($E122,Trigger)</f>
        <v>41704</v>
      </c>
      <c r="L122" s="204">
        <f>_xll.qlRateHelperLatestDate($E122,Trigger)</f>
        <v>51931</v>
      </c>
      <c r="N122" s="201" t="e">
        <f t="shared" si="7"/>
        <v>#NUM!</v>
      </c>
    </row>
    <row r="123" spans="2:14" x14ac:dyDescent="0.2">
      <c r="B123" s="197" t="str">
        <f t="shared" si="5"/>
        <v>AB</v>
      </c>
      <c r="C123" s="183" t="str">
        <f t="shared" si="6"/>
        <v>6E</v>
      </c>
      <c r="D123" s="184" t="s">
        <v>5</v>
      </c>
      <c r="E123" s="184" t="str">
        <f t="shared" si="8"/>
        <v>EUR_YC6MRH_AB6E29Y</v>
      </c>
      <c r="F123" s="185">
        <f>_xll.qlRateHelperQuoteValue($E123,Trigger)</f>
        <v>2.4799999999999999E-2</v>
      </c>
      <c r="G123" s="185">
        <f>_xll.qlSwapRateHelperSpread($E123,Trigger)</f>
        <v>0</v>
      </c>
      <c r="H123" s="186" t="b">
        <v>1</v>
      </c>
      <c r="I123" s="186">
        <v>50</v>
      </c>
      <c r="J123" s="186">
        <v>1</v>
      </c>
      <c r="K123" s="203">
        <f>_xll.qlRateHelperEarliestDate($E123,Trigger)</f>
        <v>41704</v>
      </c>
      <c r="L123" s="204">
        <f>_xll.qlRateHelperLatestDate($E123,Trigger)</f>
        <v>52296</v>
      </c>
      <c r="N123" s="201" t="e">
        <f t="shared" si="7"/>
        <v>#NUM!</v>
      </c>
    </row>
    <row r="124" spans="2:14" x14ac:dyDescent="0.2">
      <c r="B124" s="197" t="str">
        <f t="shared" ref="B124:B155" si="9">SwapFixedFreq</f>
        <v>AB</v>
      </c>
      <c r="C124" s="183" t="str">
        <f t="shared" si="6"/>
        <v>6E</v>
      </c>
      <c r="D124" s="184" t="s">
        <v>4</v>
      </c>
      <c r="E124" s="184" t="str">
        <f t="shared" si="8"/>
        <v>EUR_YC6MRH_AB6E30Y</v>
      </c>
      <c r="F124" s="185">
        <f>_xll.qlRateHelperQuoteValue($E124,Trigger)</f>
        <v>2.4799999999999999E-2</v>
      </c>
      <c r="G124" s="185">
        <f>_xll.qlSwapRateHelperSpread($E124,Trigger)</f>
        <v>0</v>
      </c>
      <c r="H124" s="186" t="b">
        <v>1</v>
      </c>
      <c r="I124" s="186">
        <v>50</v>
      </c>
      <c r="J124" s="186">
        <v>1</v>
      </c>
      <c r="K124" s="203">
        <f>_xll.qlRateHelperEarliestDate($E124,Trigger)</f>
        <v>41704</v>
      </c>
      <c r="L124" s="204">
        <f>_xll.qlRateHelperLatestDate($E124,Trigger)</f>
        <v>52663</v>
      </c>
      <c r="N124" s="201" t="e">
        <f t="shared" si="7"/>
        <v>#NUM!</v>
      </c>
    </row>
    <row r="125" spans="2:14" x14ac:dyDescent="0.2">
      <c r="B125" s="197" t="str">
        <f t="shared" si="9"/>
        <v>AB</v>
      </c>
      <c r="C125" s="183" t="str">
        <f t="shared" si="6"/>
        <v>6E</v>
      </c>
      <c r="D125" s="184" t="s">
        <v>3</v>
      </c>
      <c r="E125" s="184" t="str">
        <f t="shared" si="8"/>
        <v>EUR_YC6MRH_AB6E35Y</v>
      </c>
      <c r="F125" s="185">
        <f>_xll.qlRateHelperQuoteValue($E125,Trigger)</f>
        <v>2.4879999999999999E-2</v>
      </c>
      <c r="G125" s="185">
        <f>_xll.qlSwapRateHelperSpread($E125,Trigger)</f>
        <v>0</v>
      </c>
      <c r="H125" s="186" t="b">
        <v>1</v>
      </c>
      <c r="I125" s="186">
        <v>50</v>
      </c>
      <c r="J125" s="186">
        <v>1</v>
      </c>
      <c r="K125" s="203">
        <f>_xll.qlRateHelperEarliestDate($E125,Trigger)</f>
        <v>41704</v>
      </c>
      <c r="L125" s="204">
        <f>_xll.qlRateHelperLatestDate($E125,Trigger)</f>
        <v>54490</v>
      </c>
      <c r="N125" s="201" t="e">
        <f t="shared" si="7"/>
        <v>#NUM!</v>
      </c>
    </row>
    <row r="126" spans="2:14" x14ac:dyDescent="0.2">
      <c r="B126" s="197" t="str">
        <f t="shared" si="9"/>
        <v>AB</v>
      </c>
      <c r="C126" s="183" t="str">
        <f t="shared" si="6"/>
        <v>6E</v>
      </c>
      <c r="D126" s="184" t="s">
        <v>2</v>
      </c>
      <c r="E126" s="184" t="str">
        <f t="shared" ref="E126:E157" si="10">RateHelperPrefix&amp;"_"&amp;$B126&amp;$C126&amp;$D126</f>
        <v>EUR_YC6MRH_AB6E40Y</v>
      </c>
      <c r="F126" s="185">
        <f>_xll.qlRateHelperQuoteValue($E126,Trigger)</f>
        <v>2.5009999999999998E-2</v>
      </c>
      <c r="G126" s="185">
        <f>_xll.qlSwapRateHelperSpread($E126,Trigger)</f>
        <v>0</v>
      </c>
      <c r="H126" s="186" t="b">
        <v>1</v>
      </c>
      <c r="I126" s="186">
        <v>50</v>
      </c>
      <c r="J126" s="186">
        <v>1</v>
      </c>
      <c r="K126" s="203">
        <f>_xll.qlRateHelperEarliestDate($E126,Trigger)</f>
        <v>41704</v>
      </c>
      <c r="L126" s="204">
        <f>_xll.qlRateHelperLatestDate($E126,Trigger)</f>
        <v>56314</v>
      </c>
      <c r="N126" s="201" t="e">
        <f t="shared" si="7"/>
        <v>#NUM!</v>
      </c>
    </row>
    <row r="127" spans="2:14" x14ac:dyDescent="0.2">
      <c r="B127" s="197" t="str">
        <f t="shared" si="9"/>
        <v>AB</v>
      </c>
      <c r="C127" s="183" t="str">
        <f t="shared" si="6"/>
        <v>6E</v>
      </c>
      <c r="D127" s="184" t="s">
        <v>1</v>
      </c>
      <c r="E127" s="184" t="str">
        <f t="shared" si="10"/>
        <v>EUR_YC6MRH_AB6E50Y</v>
      </c>
      <c r="F127" s="185">
        <f>_xll.qlRateHelperQuoteValue($E127,Trigger)</f>
        <v>2.5150000000000002E-2</v>
      </c>
      <c r="G127" s="185">
        <f>_xll.qlSwapRateHelperSpread($E127,Trigger)</f>
        <v>0</v>
      </c>
      <c r="H127" s="186" t="b">
        <v>1</v>
      </c>
      <c r="I127" s="186">
        <v>50</v>
      </c>
      <c r="J127" s="186">
        <v>1</v>
      </c>
      <c r="K127" s="203">
        <f>_xll.qlRateHelperEarliestDate($E127,Trigger)</f>
        <v>41704</v>
      </c>
      <c r="L127" s="204">
        <f>_xll.qlRateHelperLatestDate($E127,Trigger)</f>
        <v>59967</v>
      </c>
      <c r="N127" s="201" t="e">
        <f t="shared" si="7"/>
        <v>#NUM!</v>
      </c>
    </row>
    <row r="128" spans="2:14" x14ac:dyDescent="0.2">
      <c r="B128" s="192" t="str">
        <f t="shared" si="9"/>
        <v>AB</v>
      </c>
      <c r="C128" s="193" t="str">
        <f t="shared" si="6"/>
        <v>6E</v>
      </c>
      <c r="D128" s="194" t="s">
        <v>0</v>
      </c>
      <c r="E128" s="194" t="str">
        <f t="shared" si="10"/>
        <v>EUR_YC6MRH_AB6E60Y</v>
      </c>
      <c r="F128" s="195">
        <f>_xll.qlRateHelperQuoteValue($E128,Trigger)</f>
        <v>2.528E-2</v>
      </c>
      <c r="G128" s="195">
        <f>_xll.qlSwapRateHelperSpread($E128,Trigger)</f>
        <v>0</v>
      </c>
      <c r="H128" s="196" t="b">
        <v>1</v>
      </c>
      <c r="I128" s="196">
        <v>50</v>
      </c>
      <c r="J128" s="196">
        <v>1</v>
      </c>
      <c r="K128" s="207">
        <f>_xll.qlRateHelperEarliestDate($E128,Trigger)</f>
        <v>41704</v>
      </c>
      <c r="L128" s="208">
        <f>_xll.qlRateHelperLatestDate($E128,Trigger)</f>
        <v>63619</v>
      </c>
      <c r="N128" s="201" t="e">
        <f t="shared" si="7"/>
        <v>#NUM!</v>
      </c>
    </row>
    <row r="129" spans="2:12" x14ac:dyDescent="0.2">
      <c r="B129" s="197" t="str">
        <f t="shared" si="9"/>
        <v>AB</v>
      </c>
      <c r="C129" s="183" t="str">
        <f t="shared" ref="C129:C165" si="11">IborType&amp;"BASIS"</f>
        <v>6EBASIS</v>
      </c>
      <c r="D129" s="184" t="s">
        <v>36</v>
      </c>
      <c r="E129" s="184" t="str">
        <f t="shared" si="10"/>
        <v>EUR_YC6MRH_AB6EBASIS1Y</v>
      </c>
      <c r="F129" s="185" t="e">
        <f>_xll.qlRateHelperQuoteValue($E129,Trigger)</f>
        <v>#NUM!</v>
      </c>
      <c r="G129" s="185" t="e">
        <f>_xll.qlSwapRateHelperSpread($E129,Trigger)</f>
        <v>#NUM!</v>
      </c>
      <c r="H129" s="186" t="b">
        <v>0</v>
      </c>
      <c r="I129" s="186">
        <v>40</v>
      </c>
      <c r="J129" s="186">
        <v>1</v>
      </c>
      <c r="K129" s="203" t="e">
        <f>_xll.qlRateHelperEarliestDate($E129,Trigger)</f>
        <v>#NUM!</v>
      </c>
      <c r="L129" s="204" t="e">
        <f>_xll.qlRateHelperLatestDate($E129,Trigger)</f>
        <v>#NUM!</v>
      </c>
    </row>
    <row r="130" spans="2:12" x14ac:dyDescent="0.2">
      <c r="B130" s="197" t="str">
        <f t="shared" si="9"/>
        <v>AB</v>
      </c>
      <c r="C130" s="183" t="str">
        <f t="shared" si="11"/>
        <v>6EBASIS</v>
      </c>
      <c r="D130" s="184" t="s">
        <v>35</v>
      </c>
      <c r="E130" s="184" t="str">
        <f t="shared" si="10"/>
        <v>EUR_YC6MRH_AB6EBASIS15M</v>
      </c>
      <c r="F130" s="185" t="e">
        <f>_xll.qlRateHelperQuoteValue($E130,Trigger)</f>
        <v>#NUM!</v>
      </c>
      <c r="G130" s="185" t="e">
        <f>_xll.qlSwapRateHelperSpread($E130,Trigger)</f>
        <v>#NUM!</v>
      </c>
      <c r="H130" s="186" t="b">
        <v>0</v>
      </c>
      <c r="I130" s="186">
        <v>40</v>
      </c>
      <c r="J130" s="186">
        <v>1</v>
      </c>
      <c r="K130" s="203" t="e">
        <f>_xll.qlRateHelperEarliestDate($E130,Trigger)</f>
        <v>#NUM!</v>
      </c>
      <c r="L130" s="204" t="e">
        <f>_xll.qlRateHelperLatestDate($E130,Trigger)</f>
        <v>#NUM!</v>
      </c>
    </row>
    <row r="131" spans="2:12" x14ac:dyDescent="0.2">
      <c r="B131" s="197" t="str">
        <f t="shared" si="9"/>
        <v>AB</v>
      </c>
      <c r="C131" s="183" t="str">
        <f t="shared" si="11"/>
        <v>6EBASIS</v>
      </c>
      <c r="D131" s="184" t="s">
        <v>34</v>
      </c>
      <c r="E131" s="184" t="str">
        <f t="shared" si="10"/>
        <v>EUR_YC6MRH_AB6EBASIS18M</v>
      </c>
      <c r="F131" s="185" t="e">
        <f>_xll.qlRateHelperQuoteValue($E131,Trigger)</f>
        <v>#NUM!</v>
      </c>
      <c r="G131" s="185" t="e">
        <f>_xll.qlSwapRateHelperSpread($E131,Trigger)</f>
        <v>#NUM!</v>
      </c>
      <c r="H131" s="186" t="b">
        <v>0</v>
      </c>
      <c r="I131" s="186">
        <v>40</v>
      </c>
      <c r="J131" s="186">
        <v>1</v>
      </c>
      <c r="K131" s="203" t="e">
        <f>_xll.qlRateHelperEarliestDate($E131,Trigger)</f>
        <v>#NUM!</v>
      </c>
      <c r="L131" s="204" t="e">
        <f>_xll.qlRateHelperLatestDate($E131,Trigger)</f>
        <v>#NUM!</v>
      </c>
    </row>
    <row r="132" spans="2:12" x14ac:dyDescent="0.2">
      <c r="B132" s="197" t="str">
        <f t="shared" si="9"/>
        <v>AB</v>
      </c>
      <c r="C132" s="183" t="str">
        <f t="shared" si="11"/>
        <v>6EBASIS</v>
      </c>
      <c r="D132" s="184" t="s">
        <v>33</v>
      </c>
      <c r="E132" s="184" t="str">
        <f t="shared" si="10"/>
        <v>EUR_YC6MRH_AB6EBASIS21M</v>
      </c>
      <c r="F132" s="185" t="e">
        <f>_xll.qlRateHelperQuoteValue($E132,Trigger)</f>
        <v>#NUM!</v>
      </c>
      <c r="G132" s="185" t="e">
        <f>_xll.qlSwapRateHelperSpread($E132,Trigger)</f>
        <v>#NUM!</v>
      </c>
      <c r="H132" s="186" t="b">
        <v>0</v>
      </c>
      <c r="I132" s="186">
        <v>40</v>
      </c>
      <c r="J132" s="186">
        <v>1</v>
      </c>
      <c r="K132" s="203" t="e">
        <f>_xll.qlRateHelperEarliestDate($E132,Trigger)</f>
        <v>#NUM!</v>
      </c>
      <c r="L132" s="204" t="e">
        <f>_xll.qlRateHelperLatestDate($E132,Trigger)</f>
        <v>#NUM!</v>
      </c>
    </row>
    <row r="133" spans="2:12" x14ac:dyDescent="0.2">
      <c r="B133" s="197" t="str">
        <f t="shared" si="9"/>
        <v>AB</v>
      </c>
      <c r="C133" s="183" t="str">
        <f t="shared" si="11"/>
        <v>6EBASIS</v>
      </c>
      <c r="D133" s="184" t="s">
        <v>32</v>
      </c>
      <c r="E133" s="184" t="str">
        <f t="shared" si="10"/>
        <v>EUR_YC6MRH_AB6EBASIS2Y</v>
      </c>
      <c r="F133" s="185" t="e">
        <f>_xll.qlRateHelperQuoteValue($E133,Trigger)</f>
        <v>#NUM!</v>
      </c>
      <c r="G133" s="185" t="e">
        <f>_xll.qlSwapRateHelperSpread($E133,Trigger)</f>
        <v>#NUM!</v>
      </c>
      <c r="H133" s="186" t="b">
        <v>0</v>
      </c>
      <c r="I133" s="186">
        <v>40</v>
      </c>
      <c r="J133" s="186">
        <v>1</v>
      </c>
      <c r="K133" s="203" t="e">
        <f>_xll.qlRateHelperEarliestDate($E133,Trigger)</f>
        <v>#NUM!</v>
      </c>
      <c r="L133" s="204" t="e">
        <f>_xll.qlRateHelperLatestDate($E133,Trigger)</f>
        <v>#NUM!</v>
      </c>
    </row>
    <row r="134" spans="2:12" x14ac:dyDescent="0.2">
      <c r="B134" s="197" t="str">
        <f t="shared" si="9"/>
        <v>AB</v>
      </c>
      <c r="C134" s="183" t="str">
        <f t="shared" si="11"/>
        <v>6EBASIS</v>
      </c>
      <c r="D134" s="184" t="s">
        <v>31</v>
      </c>
      <c r="E134" s="184" t="str">
        <f t="shared" si="10"/>
        <v>EUR_YC6MRH_AB6EBASIS3Y</v>
      </c>
      <c r="F134" s="185" t="e">
        <f>_xll.qlRateHelperQuoteValue($E134,Trigger)</f>
        <v>#NUM!</v>
      </c>
      <c r="G134" s="185" t="e">
        <f>_xll.qlSwapRateHelperSpread($E134,Trigger)</f>
        <v>#NUM!</v>
      </c>
      <c r="H134" s="186" t="b">
        <v>0</v>
      </c>
      <c r="I134" s="186">
        <v>40</v>
      </c>
      <c r="J134" s="186">
        <v>1</v>
      </c>
      <c r="K134" s="203" t="e">
        <f>_xll.qlRateHelperEarliestDate($E134,Trigger)</f>
        <v>#NUM!</v>
      </c>
      <c r="L134" s="204" t="e">
        <f>_xll.qlRateHelperLatestDate($E134,Trigger)</f>
        <v>#NUM!</v>
      </c>
    </row>
    <row r="135" spans="2:12" x14ac:dyDescent="0.2">
      <c r="B135" s="197" t="str">
        <f t="shared" si="9"/>
        <v>AB</v>
      </c>
      <c r="C135" s="183" t="str">
        <f t="shared" si="11"/>
        <v>6EBASIS</v>
      </c>
      <c r="D135" s="184" t="s">
        <v>30</v>
      </c>
      <c r="E135" s="184" t="str">
        <f t="shared" si="10"/>
        <v>EUR_YC6MRH_AB6EBASIS4Y</v>
      </c>
      <c r="F135" s="185" t="e">
        <f>_xll.qlRateHelperQuoteValue($E135,Trigger)</f>
        <v>#NUM!</v>
      </c>
      <c r="G135" s="185" t="e">
        <f>_xll.qlSwapRateHelperSpread($E135,Trigger)</f>
        <v>#NUM!</v>
      </c>
      <c r="H135" s="186" t="b">
        <v>0</v>
      </c>
      <c r="I135" s="186">
        <v>40</v>
      </c>
      <c r="J135" s="186">
        <v>1</v>
      </c>
      <c r="K135" s="203" t="e">
        <f>_xll.qlRateHelperEarliestDate($E135,Trigger)</f>
        <v>#NUM!</v>
      </c>
      <c r="L135" s="204" t="e">
        <f>_xll.qlRateHelperLatestDate($E135,Trigger)</f>
        <v>#NUM!</v>
      </c>
    </row>
    <row r="136" spans="2:12" x14ac:dyDescent="0.2">
      <c r="B136" s="197" t="str">
        <f t="shared" si="9"/>
        <v>AB</v>
      </c>
      <c r="C136" s="183" t="str">
        <f t="shared" si="11"/>
        <v>6EBASIS</v>
      </c>
      <c r="D136" s="184" t="s">
        <v>29</v>
      </c>
      <c r="E136" s="184" t="str">
        <f t="shared" si="10"/>
        <v>EUR_YC6MRH_AB6EBASIS5Y</v>
      </c>
      <c r="F136" s="185" t="e">
        <f>_xll.qlRateHelperQuoteValue($E136,Trigger)</f>
        <v>#NUM!</v>
      </c>
      <c r="G136" s="185" t="e">
        <f>_xll.qlSwapRateHelperSpread($E136,Trigger)</f>
        <v>#NUM!</v>
      </c>
      <c r="H136" s="186" t="b">
        <v>0</v>
      </c>
      <c r="I136" s="186">
        <v>40</v>
      </c>
      <c r="J136" s="186">
        <v>1</v>
      </c>
      <c r="K136" s="203" t="e">
        <f>_xll.qlRateHelperEarliestDate($E136,Trigger)</f>
        <v>#NUM!</v>
      </c>
      <c r="L136" s="204" t="e">
        <f>_xll.qlRateHelperLatestDate($E136,Trigger)</f>
        <v>#NUM!</v>
      </c>
    </row>
    <row r="137" spans="2:12" x14ac:dyDescent="0.2">
      <c r="B137" s="197" t="str">
        <f t="shared" si="9"/>
        <v>AB</v>
      </c>
      <c r="C137" s="183" t="str">
        <f t="shared" si="11"/>
        <v>6EBASIS</v>
      </c>
      <c r="D137" s="184" t="s">
        <v>28</v>
      </c>
      <c r="E137" s="184" t="str">
        <f t="shared" si="10"/>
        <v>EUR_YC6MRH_AB6EBASIS6Y</v>
      </c>
      <c r="F137" s="185" t="e">
        <f>_xll.qlRateHelperQuoteValue($E137,Trigger)</f>
        <v>#NUM!</v>
      </c>
      <c r="G137" s="185" t="e">
        <f>_xll.qlSwapRateHelperSpread($E137,Trigger)</f>
        <v>#NUM!</v>
      </c>
      <c r="H137" s="186" t="b">
        <v>0</v>
      </c>
      <c r="I137" s="186">
        <v>40</v>
      </c>
      <c r="J137" s="186">
        <v>1</v>
      </c>
      <c r="K137" s="203" t="e">
        <f>_xll.qlRateHelperEarliestDate($E137,Trigger)</f>
        <v>#NUM!</v>
      </c>
      <c r="L137" s="204" t="e">
        <f>_xll.qlRateHelperLatestDate($E137,Trigger)</f>
        <v>#NUM!</v>
      </c>
    </row>
    <row r="138" spans="2:12" x14ac:dyDescent="0.2">
      <c r="B138" s="197" t="str">
        <f t="shared" si="9"/>
        <v>AB</v>
      </c>
      <c r="C138" s="183" t="str">
        <f t="shared" si="11"/>
        <v>6EBASIS</v>
      </c>
      <c r="D138" s="184" t="s">
        <v>27</v>
      </c>
      <c r="E138" s="184" t="str">
        <f t="shared" si="10"/>
        <v>EUR_YC6MRH_AB6EBASIS7Y</v>
      </c>
      <c r="F138" s="185" t="e">
        <f>_xll.qlRateHelperQuoteValue($E138,Trigger)</f>
        <v>#NUM!</v>
      </c>
      <c r="G138" s="185" t="e">
        <f>_xll.qlSwapRateHelperSpread($E138,Trigger)</f>
        <v>#NUM!</v>
      </c>
      <c r="H138" s="186" t="b">
        <v>0</v>
      </c>
      <c r="I138" s="186">
        <v>40</v>
      </c>
      <c r="J138" s="186">
        <v>1</v>
      </c>
      <c r="K138" s="203" t="e">
        <f>_xll.qlRateHelperEarliestDate($E138,Trigger)</f>
        <v>#NUM!</v>
      </c>
      <c r="L138" s="204" t="e">
        <f>_xll.qlRateHelperLatestDate($E138,Trigger)</f>
        <v>#NUM!</v>
      </c>
    </row>
    <row r="139" spans="2:12" x14ac:dyDescent="0.2">
      <c r="B139" s="197" t="str">
        <f t="shared" si="9"/>
        <v>AB</v>
      </c>
      <c r="C139" s="183" t="str">
        <f t="shared" si="11"/>
        <v>6EBASIS</v>
      </c>
      <c r="D139" s="184" t="s">
        <v>26</v>
      </c>
      <c r="E139" s="184" t="str">
        <f t="shared" si="10"/>
        <v>EUR_YC6MRH_AB6EBASIS8Y</v>
      </c>
      <c r="F139" s="185" t="e">
        <f>_xll.qlRateHelperQuoteValue($E139,Trigger)</f>
        <v>#NUM!</v>
      </c>
      <c r="G139" s="185" t="e">
        <f>_xll.qlSwapRateHelperSpread($E139,Trigger)</f>
        <v>#NUM!</v>
      </c>
      <c r="H139" s="186" t="b">
        <v>0</v>
      </c>
      <c r="I139" s="186">
        <v>40</v>
      </c>
      <c r="J139" s="186">
        <v>1</v>
      </c>
      <c r="K139" s="203" t="e">
        <f>_xll.qlRateHelperEarliestDate($E139,Trigger)</f>
        <v>#NUM!</v>
      </c>
      <c r="L139" s="204" t="e">
        <f>_xll.qlRateHelperLatestDate($E139,Trigger)</f>
        <v>#NUM!</v>
      </c>
    </row>
    <row r="140" spans="2:12" x14ac:dyDescent="0.2">
      <c r="B140" s="197" t="str">
        <f t="shared" si="9"/>
        <v>AB</v>
      </c>
      <c r="C140" s="183" t="str">
        <f t="shared" si="11"/>
        <v>6EBASIS</v>
      </c>
      <c r="D140" s="184" t="s">
        <v>25</v>
      </c>
      <c r="E140" s="184" t="str">
        <f t="shared" si="10"/>
        <v>EUR_YC6MRH_AB6EBASIS9Y</v>
      </c>
      <c r="F140" s="185" t="e">
        <f>_xll.qlRateHelperQuoteValue($E140,Trigger)</f>
        <v>#NUM!</v>
      </c>
      <c r="G140" s="185" t="e">
        <f>_xll.qlSwapRateHelperSpread($E140,Trigger)</f>
        <v>#NUM!</v>
      </c>
      <c r="H140" s="186" t="b">
        <v>0</v>
      </c>
      <c r="I140" s="186">
        <v>40</v>
      </c>
      <c r="J140" s="186">
        <v>1</v>
      </c>
      <c r="K140" s="203" t="e">
        <f>_xll.qlRateHelperEarliestDate($E140,Trigger)</f>
        <v>#NUM!</v>
      </c>
      <c r="L140" s="204" t="e">
        <f>_xll.qlRateHelperLatestDate($E140,Trigger)</f>
        <v>#NUM!</v>
      </c>
    </row>
    <row r="141" spans="2:12" x14ac:dyDescent="0.2">
      <c r="B141" s="197" t="str">
        <f t="shared" si="9"/>
        <v>AB</v>
      </c>
      <c r="C141" s="183" t="str">
        <f t="shared" si="11"/>
        <v>6EBASIS</v>
      </c>
      <c r="D141" s="184" t="s">
        <v>24</v>
      </c>
      <c r="E141" s="184" t="str">
        <f t="shared" si="10"/>
        <v>EUR_YC6MRH_AB6EBASIS10Y</v>
      </c>
      <c r="F141" s="185" t="e">
        <f>_xll.qlRateHelperQuoteValue($E141,Trigger)</f>
        <v>#NUM!</v>
      </c>
      <c r="G141" s="185" t="e">
        <f>_xll.qlSwapRateHelperSpread($E141,Trigger)</f>
        <v>#NUM!</v>
      </c>
      <c r="H141" s="186" t="b">
        <v>0</v>
      </c>
      <c r="I141" s="186">
        <v>40</v>
      </c>
      <c r="J141" s="186">
        <v>1</v>
      </c>
      <c r="K141" s="203" t="e">
        <f>_xll.qlRateHelperEarliestDate($E141,Trigger)</f>
        <v>#NUM!</v>
      </c>
      <c r="L141" s="204" t="e">
        <f>_xll.qlRateHelperLatestDate($E141,Trigger)</f>
        <v>#NUM!</v>
      </c>
    </row>
    <row r="142" spans="2:12" x14ac:dyDescent="0.2">
      <c r="B142" s="197" t="str">
        <f t="shared" si="9"/>
        <v>AB</v>
      </c>
      <c r="C142" s="183" t="str">
        <f t="shared" si="11"/>
        <v>6EBASIS</v>
      </c>
      <c r="D142" s="184" t="s">
        <v>23</v>
      </c>
      <c r="E142" s="184" t="str">
        <f t="shared" si="10"/>
        <v>EUR_YC6MRH_AB6EBASIS11Y</v>
      </c>
      <c r="F142" s="185" t="e">
        <f>_xll.qlRateHelperQuoteValue($E142,Trigger)</f>
        <v>#NUM!</v>
      </c>
      <c r="G142" s="185" t="e">
        <f>_xll.qlSwapRateHelperSpread($E142,Trigger)</f>
        <v>#NUM!</v>
      </c>
      <c r="H142" s="186" t="b">
        <v>0</v>
      </c>
      <c r="I142" s="186">
        <v>40</v>
      </c>
      <c r="J142" s="186">
        <v>1</v>
      </c>
      <c r="K142" s="203" t="e">
        <f>_xll.qlRateHelperEarliestDate($E142,Trigger)</f>
        <v>#NUM!</v>
      </c>
      <c r="L142" s="204" t="e">
        <f>_xll.qlRateHelperLatestDate($E142,Trigger)</f>
        <v>#NUM!</v>
      </c>
    </row>
    <row r="143" spans="2:12" x14ac:dyDescent="0.2">
      <c r="B143" s="197" t="str">
        <f t="shared" si="9"/>
        <v>AB</v>
      </c>
      <c r="C143" s="183" t="str">
        <f t="shared" si="11"/>
        <v>6EBASIS</v>
      </c>
      <c r="D143" s="184" t="s">
        <v>22</v>
      </c>
      <c r="E143" s="184" t="str">
        <f t="shared" si="10"/>
        <v>EUR_YC6MRH_AB6EBASIS12Y</v>
      </c>
      <c r="F143" s="185" t="e">
        <f>_xll.qlRateHelperQuoteValue($E143,Trigger)</f>
        <v>#NUM!</v>
      </c>
      <c r="G143" s="185" t="e">
        <f>_xll.qlSwapRateHelperSpread($E143,Trigger)</f>
        <v>#NUM!</v>
      </c>
      <c r="H143" s="186" t="b">
        <v>0</v>
      </c>
      <c r="I143" s="186">
        <v>40</v>
      </c>
      <c r="J143" s="186">
        <v>1</v>
      </c>
      <c r="K143" s="203" t="e">
        <f>_xll.qlRateHelperEarliestDate($E143,Trigger)</f>
        <v>#NUM!</v>
      </c>
      <c r="L143" s="204" t="e">
        <f>_xll.qlRateHelperLatestDate($E143,Trigger)</f>
        <v>#NUM!</v>
      </c>
    </row>
    <row r="144" spans="2:12" x14ac:dyDescent="0.2">
      <c r="B144" s="197" t="str">
        <f t="shared" si="9"/>
        <v>AB</v>
      </c>
      <c r="C144" s="183" t="str">
        <f t="shared" si="11"/>
        <v>6EBASIS</v>
      </c>
      <c r="D144" s="184" t="s">
        <v>21</v>
      </c>
      <c r="E144" s="184" t="str">
        <f t="shared" si="10"/>
        <v>EUR_YC6MRH_AB6EBASIS13Y</v>
      </c>
      <c r="F144" s="185" t="e">
        <f>_xll.qlRateHelperQuoteValue($E144,Trigger)</f>
        <v>#NUM!</v>
      </c>
      <c r="G144" s="185" t="e">
        <f>_xll.qlSwapRateHelperSpread($E144,Trigger)</f>
        <v>#NUM!</v>
      </c>
      <c r="H144" s="186" t="b">
        <v>0</v>
      </c>
      <c r="I144" s="186">
        <v>40</v>
      </c>
      <c r="J144" s="186">
        <v>1</v>
      </c>
      <c r="K144" s="203" t="e">
        <f>_xll.qlRateHelperEarliestDate($E144,Trigger)</f>
        <v>#NUM!</v>
      </c>
      <c r="L144" s="204" t="e">
        <f>_xll.qlRateHelperLatestDate($E144,Trigger)</f>
        <v>#NUM!</v>
      </c>
    </row>
    <row r="145" spans="2:12" x14ac:dyDescent="0.2">
      <c r="B145" s="197" t="str">
        <f t="shared" si="9"/>
        <v>AB</v>
      </c>
      <c r="C145" s="183" t="str">
        <f t="shared" si="11"/>
        <v>6EBASIS</v>
      </c>
      <c r="D145" s="184" t="s">
        <v>20</v>
      </c>
      <c r="E145" s="184" t="str">
        <f t="shared" si="10"/>
        <v>EUR_YC6MRH_AB6EBASIS14Y</v>
      </c>
      <c r="F145" s="185" t="e">
        <f>_xll.qlRateHelperQuoteValue($E145,Trigger)</f>
        <v>#NUM!</v>
      </c>
      <c r="G145" s="185" t="e">
        <f>_xll.qlSwapRateHelperSpread($E145,Trigger)</f>
        <v>#NUM!</v>
      </c>
      <c r="H145" s="186" t="b">
        <v>0</v>
      </c>
      <c r="I145" s="186">
        <v>40</v>
      </c>
      <c r="J145" s="186">
        <v>1</v>
      </c>
      <c r="K145" s="203" t="e">
        <f>_xll.qlRateHelperEarliestDate($E145,Trigger)</f>
        <v>#NUM!</v>
      </c>
      <c r="L145" s="204" t="e">
        <f>_xll.qlRateHelperLatestDate($E145,Trigger)</f>
        <v>#NUM!</v>
      </c>
    </row>
    <row r="146" spans="2:12" x14ac:dyDescent="0.2">
      <c r="B146" s="197" t="str">
        <f t="shared" si="9"/>
        <v>AB</v>
      </c>
      <c r="C146" s="183" t="str">
        <f t="shared" si="11"/>
        <v>6EBASIS</v>
      </c>
      <c r="D146" s="184" t="s">
        <v>19</v>
      </c>
      <c r="E146" s="184" t="str">
        <f t="shared" si="10"/>
        <v>EUR_YC6MRH_AB6EBASIS15Y</v>
      </c>
      <c r="F146" s="185" t="e">
        <f>_xll.qlRateHelperQuoteValue($E146,Trigger)</f>
        <v>#NUM!</v>
      </c>
      <c r="G146" s="185" t="e">
        <f>_xll.qlSwapRateHelperSpread($E146,Trigger)</f>
        <v>#NUM!</v>
      </c>
      <c r="H146" s="186" t="b">
        <v>0</v>
      </c>
      <c r="I146" s="186">
        <v>40</v>
      </c>
      <c r="J146" s="186">
        <v>1</v>
      </c>
      <c r="K146" s="203" t="e">
        <f>_xll.qlRateHelperEarliestDate($E146,Trigger)</f>
        <v>#NUM!</v>
      </c>
      <c r="L146" s="204" t="e">
        <f>_xll.qlRateHelperLatestDate($E146,Trigger)</f>
        <v>#NUM!</v>
      </c>
    </row>
    <row r="147" spans="2:12" x14ac:dyDescent="0.2">
      <c r="B147" s="197" t="str">
        <f t="shared" si="9"/>
        <v>AB</v>
      </c>
      <c r="C147" s="183" t="str">
        <f t="shared" si="11"/>
        <v>6EBASIS</v>
      </c>
      <c r="D147" s="184" t="s">
        <v>18</v>
      </c>
      <c r="E147" s="184" t="str">
        <f t="shared" si="10"/>
        <v>EUR_YC6MRH_AB6EBASIS16Y</v>
      </c>
      <c r="F147" s="185" t="e">
        <f>_xll.qlRateHelperQuoteValue($E147,Trigger)</f>
        <v>#NUM!</v>
      </c>
      <c r="G147" s="185" t="e">
        <f>_xll.qlSwapRateHelperSpread($E147,Trigger)</f>
        <v>#NUM!</v>
      </c>
      <c r="H147" s="186" t="b">
        <v>0</v>
      </c>
      <c r="I147" s="186">
        <v>40</v>
      </c>
      <c r="J147" s="186">
        <v>1</v>
      </c>
      <c r="K147" s="203" t="e">
        <f>_xll.qlRateHelperEarliestDate($E147,Trigger)</f>
        <v>#NUM!</v>
      </c>
      <c r="L147" s="204" t="e">
        <f>_xll.qlRateHelperLatestDate($E147,Trigger)</f>
        <v>#NUM!</v>
      </c>
    </row>
    <row r="148" spans="2:12" x14ac:dyDescent="0.2">
      <c r="B148" s="197" t="str">
        <f t="shared" si="9"/>
        <v>AB</v>
      </c>
      <c r="C148" s="183" t="str">
        <f t="shared" si="11"/>
        <v>6EBASIS</v>
      </c>
      <c r="D148" s="184" t="s">
        <v>17</v>
      </c>
      <c r="E148" s="184" t="str">
        <f t="shared" si="10"/>
        <v>EUR_YC6MRH_AB6EBASIS17Y</v>
      </c>
      <c r="F148" s="185" t="e">
        <f>_xll.qlRateHelperQuoteValue($E148,Trigger)</f>
        <v>#NUM!</v>
      </c>
      <c r="G148" s="185" t="e">
        <f>_xll.qlSwapRateHelperSpread($E148,Trigger)</f>
        <v>#NUM!</v>
      </c>
      <c r="H148" s="186" t="b">
        <v>0</v>
      </c>
      <c r="I148" s="186">
        <v>40</v>
      </c>
      <c r="J148" s="186">
        <v>1</v>
      </c>
      <c r="K148" s="203" t="e">
        <f>_xll.qlRateHelperEarliestDate($E148,Trigger)</f>
        <v>#NUM!</v>
      </c>
      <c r="L148" s="204" t="e">
        <f>_xll.qlRateHelperLatestDate($E148,Trigger)</f>
        <v>#NUM!</v>
      </c>
    </row>
    <row r="149" spans="2:12" x14ac:dyDescent="0.2">
      <c r="B149" s="197" t="str">
        <f t="shared" si="9"/>
        <v>AB</v>
      </c>
      <c r="C149" s="183" t="str">
        <f t="shared" si="11"/>
        <v>6EBASIS</v>
      </c>
      <c r="D149" s="184" t="s">
        <v>16</v>
      </c>
      <c r="E149" s="184" t="str">
        <f t="shared" si="10"/>
        <v>EUR_YC6MRH_AB6EBASIS18Y</v>
      </c>
      <c r="F149" s="185" t="e">
        <f>_xll.qlRateHelperQuoteValue($E149,Trigger)</f>
        <v>#NUM!</v>
      </c>
      <c r="G149" s="185" t="e">
        <f>_xll.qlSwapRateHelperSpread($E149,Trigger)</f>
        <v>#NUM!</v>
      </c>
      <c r="H149" s="186" t="b">
        <v>0</v>
      </c>
      <c r="I149" s="186">
        <v>40</v>
      </c>
      <c r="J149" s="186">
        <v>1</v>
      </c>
      <c r="K149" s="203" t="e">
        <f>_xll.qlRateHelperEarliestDate($E149,Trigger)</f>
        <v>#NUM!</v>
      </c>
      <c r="L149" s="204" t="e">
        <f>_xll.qlRateHelperLatestDate($E149,Trigger)</f>
        <v>#NUM!</v>
      </c>
    </row>
    <row r="150" spans="2:12" x14ac:dyDescent="0.2">
      <c r="B150" s="197" t="str">
        <f t="shared" si="9"/>
        <v>AB</v>
      </c>
      <c r="C150" s="183" t="str">
        <f t="shared" si="11"/>
        <v>6EBASIS</v>
      </c>
      <c r="D150" s="184" t="s">
        <v>15</v>
      </c>
      <c r="E150" s="184" t="str">
        <f t="shared" si="10"/>
        <v>EUR_YC6MRH_AB6EBASIS19Y</v>
      </c>
      <c r="F150" s="185" t="e">
        <f>_xll.qlRateHelperQuoteValue($E150,Trigger)</f>
        <v>#NUM!</v>
      </c>
      <c r="G150" s="185" t="e">
        <f>_xll.qlSwapRateHelperSpread($E150,Trigger)</f>
        <v>#NUM!</v>
      </c>
      <c r="H150" s="186" t="b">
        <v>0</v>
      </c>
      <c r="I150" s="186">
        <v>40</v>
      </c>
      <c r="J150" s="186">
        <v>1</v>
      </c>
      <c r="K150" s="203" t="e">
        <f>_xll.qlRateHelperEarliestDate($E150,Trigger)</f>
        <v>#NUM!</v>
      </c>
      <c r="L150" s="204" t="e">
        <f>_xll.qlRateHelperLatestDate($E150,Trigger)</f>
        <v>#NUM!</v>
      </c>
    </row>
    <row r="151" spans="2:12" x14ac:dyDescent="0.2">
      <c r="B151" s="197" t="str">
        <f t="shared" si="9"/>
        <v>AB</v>
      </c>
      <c r="C151" s="183" t="str">
        <f t="shared" si="11"/>
        <v>6EBASIS</v>
      </c>
      <c r="D151" s="184" t="s">
        <v>14</v>
      </c>
      <c r="E151" s="184" t="str">
        <f t="shared" si="10"/>
        <v>EUR_YC6MRH_AB6EBASIS20Y</v>
      </c>
      <c r="F151" s="185" t="e">
        <f>_xll.qlRateHelperQuoteValue($E151,Trigger)</f>
        <v>#NUM!</v>
      </c>
      <c r="G151" s="185" t="e">
        <f>_xll.qlSwapRateHelperSpread($E151,Trigger)</f>
        <v>#NUM!</v>
      </c>
      <c r="H151" s="186" t="b">
        <v>0</v>
      </c>
      <c r="I151" s="186">
        <v>40</v>
      </c>
      <c r="J151" s="186">
        <v>1</v>
      </c>
      <c r="K151" s="203" t="e">
        <f>_xll.qlRateHelperEarliestDate($E151,Trigger)</f>
        <v>#NUM!</v>
      </c>
      <c r="L151" s="204" t="e">
        <f>_xll.qlRateHelperLatestDate($E151,Trigger)</f>
        <v>#NUM!</v>
      </c>
    </row>
    <row r="152" spans="2:12" x14ac:dyDescent="0.2">
      <c r="B152" s="197" t="str">
        <f t="shared" si="9"/>
        <v>AB</v>
      </c>
      <c r="C152" s="183" t="str">
        <f t="shared" si="11"/>
        <v>6EBASIS</v>
      </c>
      <c r="D152" s="184" t="s">
        <v>13</v>
      </c>
      <c r="E152" s="184" t="str">
        <f t="shared" si="10"/>
        <v>EUR_YC6MRH_AB6EBASIS21Y</v>
      </c>
      <c r="F152" s="185" t="e">
        <f>_xll.qlRateHelperQuoteValue($E152,Trigger)</f>
        <v>#NUM!</v>
      </c>
      <c r="G152" s="185" t="e">
        <f>_xll.qlSwapRateHelperSpread($E152,Trigger)</f>
        <v>#NUM!</v>
      </c>
      <c r="H152" s="186" t="b">
        <v>0</v>
      </c>
      <c r="I152" s="186">
        <v>40</v>
      </c>
      <c r="J152" s="186">
        <v>1</v>
      </c>
      <c r="K152" s="203" t="e">
        <f>_xll.qlRateHelperEarliestDate($E152,Trigger)</f>
        <v>#NUM!</v>
      </c>
      <c r="L152" s="204" t="e">
        <f>_xll.qlRateHelperLatestDate($E152,Trigger)</f>
        <v>#NUM!</v>
      </c>
    </row>
    <row r="153" spans="2:12" x14ac:dyDescent="0.2">
      <c r="B153" s="197" t="str">
        <f t="shared" si="9"/>
        <v>AB</v>
      </c>
      <c r="C153" s="183" t="str">
        <f t="shared" si="11"/>
        <v>6EBASIS</v>
      </c>
      <c r="D153" s="184" t="s">
        <v>12</v>
      </c>
      <c r="E153" s="184" t="str">
        <f t="shared" si="10"/>
        <v>EUR_YC6MRH_AB6EBASIS22Y</v>
      </c>
      <c r="F153" s="185" t="e">
        <f>_xll.qlRateHelperQuoteValue($E153,Trigger)</f>
        <v>#NUM!</v>
      </c>
      <c r="G153" s="185" t="e">
        <f>_xll.qlSwapRateHelperSpread($E153,Trigger)</f>
        <v>#NUM!</v>
      </c>
      <c r="H153" s="186" t="b">
        <v>0</v>
      </c>
      <c r="I153" s="186">
        <v>40</v>
      </c>
      <c r="J153" s="186">
        <v>1</v>
      </c>
      <c r="K153" s="203" t="e">
        <f>_xll.qlRateHelperEarliestDate($E153,Trigger)</f>
        <v>#NUM!</v>
      </c>
      <c r="L153" s="204" t="e">
        <f>_xll.qlRateHelperLatestDate($E153,Trigger)</f>
        <v>#NUM!</v>
      </c>
    </row>
    <row r="154" spans="2:12" x14ac:dyDescent="0.2">
      <c r="B154" s="197" t="str">
        <f t="shared" si="9"/>
        <v>AB</v>
      </c>
      <c r="C154" s="183" t="str">
        <f t="shared" si="11"/>
        <v>6EBASIS</v>
      </c>
      <c r="D154" s="184" t="s">
        <v>11</v>
      </c>
      <c r="E154" s="184" t="str">
        <f t="shared" si="10"/>
        <v>EUR_YC6MRH_AB6EBASIS23Y</v>
      </c>
      <c r="F154" s="185" t="e">
        <f>_xll.qlRateHelperQuoteValue($E154,Trigger)</f>
        <v>#NUM!</v>
      </c>
      <c r="G154" s="185" t="e">
        <f>_xll.qlSwapRateHelperSpread($E154,Trigger)</f>
        <v>#NUM!</v>
      </c>
      <c r="H154" s="186" t="b">
        <v>0</v>
      </c>
      <c r="I154" s="186">
        <v>40</v>
      </c>
      <c r="J154" s="186">
        <v>1</v>
      </c>
      <c r="K154" s="203" t="e">
        <f>_xll.qlRateHelperEarliestDate($E154,Trigger)</f>
        <v>#NUM!</v>
      </c>
      <c r="L154" s="204" t="e">
        <f>_xll.qlRateHelperLatestDate($E154,Trigger)</f>
        <v>#NUM!</v>
      </c>
    </row>
    <row r="155" spans="2:12" x14ac:dyDescent="0.2">
      <c r="B155" s="197" t="str">
        <f t="shared" si="9"/>
        <v>AB</v>
      </c>
      <c r="C155" s="183" t="str">
        <f t="shared" si="11"/>
        <v>6EBASIS</v>
      </c>
      <c r="D155" s="184" t="s">
        <v>10</v>
      </c>
      <c r="E155" s="184" t="str">
        <f t="shared" si="10"/>
        <v>EUR_YC6MRH_AB6EBASIS24Y</v>
      </c>
      <c r="F155" s="185" t="e">
        <f>_xll.qlRateHelperQuoteValue($E155,Trigger)</f>
        <v>#NUM!</v>
      </c>
      <c r="G155" s="185" t="e">
        <f>_xll.qlSwapRateHelperSpread($E155,Trigger)</f>
        <v>#NUM!</v>
      </c>
      <c r="H155" s="186" t="b">
        <v>0</v>
      </c>
      <c r="I155" s="186">
        <v>40</v>
      </c>
      <c r="J155" s="186">
        <v>1</v>
      </c>
      <c r="K155" s="203" t="e">
        <f>_xll.qlRateHelperEarliestDate($E155,Trigger)</f>
        <v>#NUM!</v>
      </c>
      <c r="L155" s="204" t="e">
        <f>_xll.qlRateHelperLatestDate($E155,Trigger)</f>
        <v>#NUM!</v>
      </c>
    </row>
    <row r="156" spans="2:12" x14ac:dyDescent="0.2">
      <c r="B156" s="197" t="str">
        <f t="shared" ref="B156:B165" si="12">SwapFixedFreq</f>
        <v>AB</v>
      </c>
      <c r="C156" s="183" t="str">
        <f t="shared" si="11"/>
        <v>6EBASIS</v>
      </c>
      <c r="D156" s="184" t="s">
        <v>9</v>
      </c>
      <c r="E156" s="184" t="str">
        <f t="shared" si="10"/>
        <v>EUR_YC6MRH_AB6EBASIS25Y</v>
      </c>
      <c r="F156" s="185" t="e">
        <f>_xll.qlRateHelperQuoteValue($E156,Trigger)</f>
        <v>#NUM!</v>
      </c>
      <c r="G156" s="185" t="e">
        <f>_xll.qlSwapRateHelperSpread($E156,Trigger)</f>
        <v>#NUM!</v>
      </c>
      <c r="H156" s="186" t="b">
        <v>0</v>
      </c>
      <c r="I156" s="186">
        <v>40</v>
      </c>
      <c r="J156" s="186">
        <v>1</v>
      </c>
      <c r="K156" s="203" t="e">
        <f>_xll.qlRateHelperEarliestDate($E156,Trigger)</f>
        <v>#NUM!</v>
      </c>
      <c r="L156" s="204" t="e">
        <f>_xll.qlRateHelperLatestDate($E156,Trigger)</f>
        <v>#NUM!</v>
      </c>
    </row>
    <row r="157" spans="2:12" x14ac:dyDescent="0.2">
      <c r="B157" s="197" t="str">
        <f t="shared" si="12"/>
        <v>AB</v>
      </c>
      <c r="C157" s="183" t="str">
        <f t="shared" si="11"/>
        <v>6EBASIS</v>
      </c>
      <c r="D157" s="184" t="s">
        <v>8</v>
      </c>
      <c r="E157" s="184" t="str">
        <f t="shared" si="10"/>
        <v>EUR_YC6MRH_AB6EBASIS26Y</v>
      </c>
      <c r="F157" s="185" t="e">
        <f>_xll.qlRateHelperQuoteValue($E157,Trigger)</f>
        <v>#NUM!</v>
      </c>
      <c r="G157" s="185" t="e">
        <f>_xll.qlSwapRateHelperSpread($E157,Trigger)</f>
        <v>#NUM!</v>
      </c>
      <c r="H157" s="186" t="b">
        <v>0</v>
      </c>
      <c r="I157" s="186">
        <v>40</v>
      </c>
      <c r="J157" s="186">
        <v>1</v>
      </c>
      <c r="K157" s="203" t="e">
        <f>_xll.qlRateHelperEarliestDate($E157,Trigger)</f>
        <v>#NUM!</v>
      </c>
      <c r="L157" s="204" t="e">
        <f>_xll.qlRateHelperLatestDate($E157,Trigger)</f>
        <v>#NUM!</v>
      </c>
    </row>
    <row r="158" spans="2:12" x14ac:dyDescent="0.2">
      <c r="B158" s="197" t="str">
        <f t="shared" si="12"/>
        <v>AB</v>
      </c>
      <c r="C158" s="183" t="str">
        <f t="shared" si="11"/>
        <v>6EBASIS</v>
      </c>
      <c r="D158" s="184" t="s">
        <v>7</v>
      </c>
      <c r="E158" s="184" t="str">
        <f t="shared" ref="E158:E165" si="13">RateHelperPrefix&amp;"_"&amp;$B158&amp;$C158&amp;$D158</f>
        <v>EUR_YC6MRH_AB6EBASIS27Y</v>
      </c>
      <c r="F158" s="185" t="e">
        <f>_xll.qlRateHelperQuoteValue($E158,Trigger)</f>
        <v>#NUM!</v>
      </c>
      <c r="G158" s="185" t="e">
        <f>_xll.qlSwapRateHelperSpread($E158,Trigger)</f>
        <v>#NUM!</v>
      </c>
      <c r="H158" s="186" t="b">
        <v>0</v>
      </c>
      <c r="I158" s="186">
        <v>40</v>
      </c>
      <c r="J158" s="186">
        <v>1</v>
      </c>
      <c r="K158" s="203" t="e">
        <f>_xll.qlRateHelperEarliestDate($E158,Trigger)</f>
        <v>#NUM!</v>
      </c>
      <c r="L158" s="204" t="e">
        <f>_xll.qlRateHelperLatestDate($E158,Trigger)</f>
        <v>#NUM!</v>
      </c>
    </row>
    <row r="159" spans="2:12" x14ac:dyDescent="0.2">
      <c r="B159" s="197" t="str">
        <f t="shared" si="12"/>
        <v>AB</v>
      </c>
      <c r="C159" s="183" t="str">
        <f t="shared" si="11"/>
        <v>6EBASIS</v>
      </c>
      <c r="D159" s="184" t="s">
        <v>6</v>
      </c>
      <c r="E159" s="184" t="str">
        <f t="shared" si="13"/>
        <v>EUR_YC6MRH_AB6EBASIS28Y</v>
      </c>
      <c r="F159" s="185" t="e">
        <f>_xll.qlRateHelperQuoteValue($E159,Trigger)</f>
        <v>#NUM!</v>
      </c>
      <c r="G159" s="185" t="e">
        <f>_xll.qlSwapRateHelperSpread($E159,Trigger)</f>
        <v>#NUM!</v>
      </c>
      <c r="H159" s="186" t="b">
        <v>0</v>
      </c>
      <c r="I159" s="186">
        <v>40</v>
      </c>
      <c r="J159" s="186">
        <v>1</v>
      </c>
      <c r="K159" s="203" t="e">
        <f>_xll.qlRateHelperEarliestDate($E159,Trigger)</f>
        <v>#NUM!</v>
      </c>
      <c r="L159" s="204" t="e">
        <f>_xll.qlRateHelperLatestDate($E159,Trigger)</f>
        <v>#NUM!</v>
      </c>
    </row>
    <row r="160" spans="2:12" x14ac:dyDescent="0.2">
      <c r="B160" s="197" t="str">
        <f t="shared" si="12"/>
        <v>AB</v>
      </c>
      <c r="C160" s="183" t="str">
        <f t="shared" si="11"/>
        <v>6EBASIS</v>
      </c>
      <c r="D160" s="184" t="s">
        <v>5</v>
      </c>
      <c r="E160" s="184" t="str">
        <f t="shared" si="13"/>
        <v>EUR_YC6MRH_AB6EBASIS29Y</v>
      </c>
      <c r="F160" s="185" t="e">
        <f>_xll.qlRateHelperQuoteValue($E160,Trigger)</f>
        <v>#NUM!</v>
      </c>
      <c r="G160" s="185" t="e">
        <f>_xll.qlSwapRateHelperSpread($E160,Trigger)</f>
        <v>#NUM!</v>
      </c>
      <c r="H160" s="186" t="b">
        <v>0</v>
      </c>
      <c r="I160" s="186">
        <v>40</v>
      </c>
      <c r="J160" s="186">
        <v>1</v>
      </c>
      <c r="K160" s="203" t="e">
        <f>_xll.qlRateHelperEarliestDate($E160,Trigger)</f>
        <v>#NUM!</v>
      </c>
      <c r="L160" s="204" t="e">
        <f>_xll.qlRateHelperLatestDate($E160,Trigger)</f>
        <v>#NUM!</v>
      </c>
    </row>
    <row r="161" spans="2:12" x14ac:dyDescent="0.2">
      <c r="B161" s="197" t="str">
        <f t="shared" si="12"/>
        <v>AB</v>
      </c>
      <c r="C161" s="183" t="str">
        <f t="shared" si="11"/>
        <v>6EBASIS</v>
      </c>
      <c r="D161" s="184" t="s">
        <v>4</v>
      </c>
      <c r="E161" s="184" t="str">
        <f t="shared" si="13"/>
        <v>EUR_YC6MRH_AB6EBASIS30Y</v>
      </c>
      <c r="F161" s="185" t="e">
        <f>_xll.qlRateHelperQuoteValue($E161,Trigger)</f>
        <v>#NUM!</v>
      </c>
      <c r="G161" s="185" t="e">
        <f>_xll.qlSwapRateHelperSpread($E161,Trigger)</f>
        <v>#NUM!</v>
      </c>
      <c r="H161" s="186" t="b">
        <v>0</v>
      </c>
      <c r="I161" s="186">
        <v>40</v>
      </c>
      <c r="J161" s="186">
        <v>1</v>
      </c>
      <c r="K161" s="203" t="e">
        <f>_xll.qlRateHelperEarliestDate($E161,Trigger)</f>
        <v>#NUM!</v>
      </c>
      <c r="L161" s="204" t="e">
        <f>_xll.qlRateHelperLatestDate($E161,Trigger)</f>
        <v>#NUM!</v>
      </c>
    </row>
    <row r="162" spans="2:12" x14ac:dyDescent="0.2">
      <c r="B162" s="197" t="str">
        <f t="shared" si="12"/>
        <v>AB</v>
      </c>
      <c r="C162" s="183" t="str">
        <f t="shared" si="11"/>
        <v>6EBASIS</v>
      </c>
      <c r="D162" s="184" t="s">
        <v>3</v>
      </c>
      <c r="E162" s="184" t="str">
        <f t="shared" si="13"/>
        <v>EUR_YC6MRH_AB6EBASIS35Y</v>
      </c>
      <c r="F162" s="185" t="e">
        <f>_xll.qlRateHelperQuoteValue($E162,Trigger)</f>
        <v>#NUM!</v>
      </c>
      <c r="G162" s="185" t="e">
        <f>_xll.qlSwapRateHelperSpread($E162,Trigger)</f>
        <v>#NUM!</v>
      </c>
      <c r="H162" s="186" t="b">
        <v>0</v>
      </c>
      <c r="I162" s="186">
        <v>40</v>
      </c>
      <c r="J162" s="186">
        <v>1</v>
      </c>
      <c r="K162" s="203" t="e">
        <f>_xll.qlRateHelperEarliestDate($E162,Trigger)</f>
        <v>#NUM!</v>
      </c>
      <c r="L162" s="204" t="e">
        <f>_xll.qlRateHelperLatestDate($E162,Trigger)</f>
        <v>#NUM!</v>
      </c>
    </row>
    <row r="163" spans="2:12" x14ac:dyDescent="0.2">
      <c r="B163" s="197" t="str">
        <f t="shared" si="12"/>
        <v>AB</v>
      </c>
      <c r="C163" s="183" t="str">
        <f t="shared" si="11"/>
        <v>6EBASIS</v>
      </c>
      <c r="D163" s="184" t="s">
        <v>2</v>
      </c>
      <c r="E163" s="184" t="str">
        <f t="shared" si="13"/>
        <v>EUR_YC6MRH_AB6EBASIS40Y</v>
      </c>
      <c r="F163" s="185" t="e">
        <f>_xll.qlRateHelperQuoteValue($E163,Trigger)</f>
        <v>#NUM!</v>
      </c>
      <c r="G163" s="185" t="e">
        <f>_xll.qlSwapRateHelperSpread($E163,Trigger)</f>
        <v>#NUM!</v>
      </c>
      <c r="H163" s="186" t="b">
        <v>0</v>
      </c>
      <c r="I163" s="186">
        <v>40</v>
      </c>
      <c r="J163" s="186">
        <v>1</v>
      </c>
      <c r="K163" s="203" t="e">
        <f>_xll.qlRateHelperEarliestDate($E163,Trigger)</f>
        <v>#NUM!</v>
      </c>
      <c r="L163" s="204" t="e">
        <f>_xll.qlRateHelperLatestDate($E163,Trigger)</f>
        <v>#NUM!</v>
      </c>
    </row>
    <row r="164" spans="2:12" x14ac:dyDescent="0.2">
      <c r="B164" s="197" t="str">
        <f t="shared" si="12"/>
        <v>AB</v>
      </c>
      <c r="C164" s="183" t="str">
        <f t="shared" si="11"/>
        <v>6EBASIS</v>
      </c>
      <c r="D164" s="184" t="s">
        <v>1</v>
      </c>
      <c r="E164" s="184" t="str">
        <f t="shared" si="13"/>
        <v>EUR_YC6MRH_AB6EBASIS50Y</v>
      </c>
      <c r="F164" s="185" t="e">
        <f>_xll.qlRateHelperQuoteValue($E164,Trigger)</f>
        <v>#NUM!</v>
      </c>
      <c r="G164" s="185" t="e">
        <f>_xll.qlSwapRateHelperSpread($E164,Trigger)</f>
        <v>#NUM!</v>
      </c>
      <c r="H164" s="186" t="b">
        <v>0</v>
      </c>
      <c r="I164" s="186">
        <v>40</v>
      </c>
      <c r="J164" s="186">
        <v>1</v>
      </c>
      <c r="K164" s="203" t="e">
        <f>_xll.qlRateHelperEarliestDate($E164,Trigger)</f>
        <v>#NUM!</v>
      </c>
      <c r="L164" s="204" t="e">
        <f>_xll.qlRateHelperLatestDate($E164,Trigger)</f>
        <v>#NUM!</v>
      </c>
    </row>
    <row r="165" spans="2:12" x14ac:dyDescent="0.2">
      <c r="B165" s="192" t="str">
        <f t="shared" si="12"/>
        <v>AB</v>
      </c>
      <c r="C165" s="193" t="str">
        <f t="shared" si="11"/>
        <v>6EBASIS</v>
      </c>
      <c r="D165" s="194" t="s">
        <v>0</v>
      </c>
      <c r="E165" s="194" t="str">
        <f t="shared" si="13"/>
        <v>EUR_YC6MRH_AB6EBASIS60Y</v>
      </c>
      <c r="F165" s="195" t="e">
        <f>_xll.qlRateHelperQuoteValue($E165,Trigger)</f>
        <v>#NUM!</v>
      </c>
      <c r="G165" s="195" t="e">
        <f>_xll.qlSwapRateHelperSpread($E165,Trigger)</f>
        <v>#NUM!</v>
      </c>
      <c r="H165" s="196" t="b">
        <v>0</v>
      </c>
      <c r="I165" s="196">
        <v>40</v>
      </c>
      <c r="J165" s="196">
        <v>1</v>
      </c>
      <c r="K165" s="207" t="e">
        <f>_xll.qlRateHelperEarliestDate($E165,Trigger)</f>
        <v>#NUM!</v>
      </c>
      <c r="L165" s="208" t="e">
        <f>_xll.qlRateHelperLatestDate($E165,Trigger)</f>
        <v>#NUM!</v>
      </c>
    </row>
  </sheetData>
  <mergeCells count="1">
    <mergeCell ref="B1:D1"/>
  </mergeCells>
  <pageMargins left="0.75" right="0.75" top="1" bottom="1" header="0.5" footer="0.5"/>
  <pageSetup orientation="portrait" horizontalDpi="300" verticalDpi="300" r:id="rId1"/>
  <headerFooter alignWithMargins="0"/>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dimension ref="A1:L126"/>
  <sheetViews>
    <sheetView tabSelected="1" workbookViewId="0">
      <selection activeCell="F1" sqref="F1"/>
    </sheetView>
  </sheetViews>
  <sheetFormatPr defaultRowHeight="11.25" x14ac:dyDescent="0.2"/>
  <cols>
    <col min="1" max="1" width="36.85546875" style="1" bestFit="1" customWidth="1"/>
    <col min="2" max="2" width="9" style="1" bestFit="1" customWidth="1"/>
    <col min="3" max="3" width="5.28515625" style="1" customWidth="1"/>
    <col min="4" max="4" width="19.28515625" style="2" bestFit="1" customWidth="1"/>
    <col min="5" max="5" width="8" style="2" customWidth="1"/>
    <col min="6" max="6" width="8" style="2" bestFit="1" customWidth="1"/>
    <col min="7" max="8" width="17.28515625" style="2" bestFit="1" customWidth="1"/>
    <col min="9" max="9" width="12" style="1" bestFit="1" customWidth="1"/>
    <col min="10" max="10" width="9.140625" style="1"/>
    <col min="11" max="11" width="19.28515625" style="1" bestFit="1" customWidth="1"/>
    <col min="12" max="12" width="10.5703125" style="162" bestFit="1" customWidth="1"/>
    <col min="13" max="16384" width="9.140625" style="1"/>
  </cols>
  <sheetData>
    <row r="1" spans="1:12" ht="23.25" thickBot="1" x14ac:dyDescent="0.25">
      <c r="A1" s="175" t="s">
        <v>73</v>
      </c>
      <c r="B1" s="176"/>
      <c r="D1" s="22" t="s">
        <v>72</v>
      </c>
      <c r="E1" s="21" t="s">
        <v>71</v>
      </c>
      <c r="F1" s="21"/>
      <c r="G1" s="21" t="s">
        <v>57</v>
      </c>
      <c r="H1" s="20" t="s">
        <v>56</v>
      </c>
      <c r="I1" s="3">
        <f t="array" ref="I1:I126">_xll.qlPiecewiseYieldCurveData(YieldCurve)</f>
        <v>1</v>
      </c>
      <c r="K1" s="3"/>
    </row>
    <row r="2" spans="1:12" x14ac:dyDescent="0.2">
      <c r="A2" s="19" t="s">
        <v>70</v>
      </c>
      <c r="B2" s="18">
        <v>8</v>
      </c>
      <c r="D2" s="11" t="str">
        <f t="array" ref="D2:D126">_xll.qlRateHelperSelection(_xll.ohFilter(RateHelpers,RateHelpersIncluded),_xll.ohFilter(RateHelpersPriority,RateHelpersIncluded),nIMMFutures,nSerialFutures,FrontFuturesRollingDays,DepoInclusionCriteria,_xll.ohFilter(MinDistance,RateHelpersIncluded),Trigger)</f>
        <v>EUR_YC6MRH_SND</v>
      </c>
      <c r="E2" s="10">
        <f>_xll.qlRateHelperRate($D2)</f>
        <v>2.2390000000000001E-3</v>
      </c>
      <c r="F2" s="10" t="str">
        <f>IF(ISERROR(_xll.qlSwapRateHelperSpread($D2)),IF(ISERROR(_xll.qlFuturesRateHelperConvexityAdjustment($D2)),"--",_xll.qlFuturesRateHelperConvexityAdjustment($D2)),_xll.qlSwapRateHelperSpread($D2))</f>
        <v>--</v>
      </c>
      <c r="G2" s="9">
        <f>_xll.qlRateHelperEarliestDate($D2)</f>
        <v>41704</v>
      </c>
      <c r="H2" s="8">
        <f>_xll.qlRateHelperLatestDate($D2)</f>
        <v>41705</v>
      </c>
      <c r="I2" s="3">
        <v>0.99999378059423671</v>
      </c>
      <c r="K2" s="66" t="s">
        <v>194</v>
      </c>
      <c r="L2" s="162">
        <v>4.738E-3</v>
      </c>
    </row>
    <row r="3" spans="1:12" x14ac:dyDescent="0.2">
      <c r="A3" s="15" t="s">
        <v>69</v>
      </c>
      <c r="B3" s="17">
        <v>1</v>
      </c>
      <c r="D3" s="11" t="str">
        <v>EUR_YC6MRH_SWD</v>
      </c>
      <c r="E3" s="10">
        <f>_xll.qlRateHelperRate($D3)</f>
        <v>2.2390000000000001E-3</v>
      </c>
      <c r="F3" s="10" t="str">
        <f>IF(ISERROR(_xll.qlSwapRateHelperSpread($D3)),IF(ISERROR(_xll.qlFuturesRateHelperConvexityAdjustment($D3)),"--",_xll.qlFuturesRateHelperConvexityAdjustment($D3)),_xll.qlSwapRateHelperSpread($D3))</f>
        <v>--</v>
      </c>
      <c r="G3" s="9">
        <f>_xll.qlRateHelperEarliestDate($D3)</f>
        <v>41704</v>
      </c>
      <c r="H3" s="8">
        <f>_xll.qlRateHelperLatestDate($D3)</f>
        <v>41711</v>
      </c>
      <c r="I3" s="3">
        <v>0.99995646578419928</v>
      </c>
      <c r="K3" s="66" t="s">
        <v>105</v>
      </c>
      <c r="L3" s="162">
        <v>4.2310000000000004E-3</v>
      </c>
    </row>
    <row r="4" spans="1:12" x14ac:dyDescent="0.2">
      <c r="A4" s="15" t="s">
        <v>68</v>
      </c>
      <c r="B4" s="17">
        <v>2</v>
      </c>
      <c r="D4" s="11" t="str">
        <v>EUR_YC6MRH_2WD</v>
      </c>
      <c r="E4" s="10">
        <f>_xll.qlRateHelperRate($D4)</f>
        <v>2.2390000000000001E-3</v>
      </c>
      <c r="F4" s="10" t="str">
        <f>IF(ISERROR(_xll.qlSwapRateHelperSpread($D4)),IF(ISERROR(_xll.qlFuturesRateHelperConvexityAdjustment($D4)),"--",_xll.qlFuturesRateHelperConvexityAdjustment($D4)),_xll.qlSwapRateHelperSpread($D4))</f>
        <v>--</v>
      </c>
      <c r="G4" s="9">
        <f>_xll.qlRateHelperEarliestDate($D4)</f>
        <v>41704</v>
      </c>
      <c r="H4" s="8">
        <f>_xll.qlRateHelperLatestDate($D4)</f>
        <v>41718</v>
      </c>
      <c r="I4" s="3">
        <v>0.99991293535868964</v>
      </c>
      <c r="K4" s="66" t="s">
        <v>106</v>
      </c>
      <c r="L4" s="162">
        <v>4.3449999999999999E-3</v>
      </c>
    </row>
    <row r="5" spans="1:12" x14ac:dyDescent="0.2">
      <c r="A5" s="15" t="s">
        <v>67</v>
      </c>
      <c r="B5" s="16" t="s">
        <v>66</v>
      </c>
      <c r="D5" s="11" t="str">
        <v>EUR_YC6MRH_3WD</v>
      </c>
      <c r="E5" s="10">
        <f>_xll.qlRateHelperRate($D5)</f>
        <v>2.2390000000000001E-3</v>
      </c>
      <c r="F5" s="10" t="str">
        <f>IF(ISERROR(_xll.qlSwapRateHelperSpread($D5)),IF(ISERROR(_xll.qlFuturesRateHelperConvexityAdjustment($D5)),"--",_xll.qlFuturesRateHelperConvexityAdjustment($D5)),_xll.qlSwapRateHelperSpread($D5))</f>
        <v>--</v>
      </c>
      <c r="G5" s="9">
        <f>_xll.qlRateHelperEarliestDate($D5)</f>
        <v>41704</v>
      </c>
      <c r="H5" s="8">
        <f>_xll.qlRateHelperLatestDate($D5)</f>
        <v>41725</v>
      </c>
      <c r="I5" s="3">
        <v>0.99986940872297569</v>
      </c>
      <c r="K5" s="66" t="s">
        <v>107</v>
      </c>
      <c r="L5" s="162">
        <v>4.2880000000000001E-3</v>
      </c>
    </row>
    <row r="6" spans="1:12" x14ac:dyDescent="0.2">
      <c r="A6" s="15" t="s">
        <v>65</v>
      </c>
      <c r="B6" s="14" t="str">
        <f>_xll.ohRangeRetrieveError(Selected!D2)</f>
        <v/>
      </c>
      <c r="D6" s="11" t="str">
        <v>EUR_YC6MRH_1MD</v>
      </c>
      <c r="E6" s="10">
        <f>_xll.qlRateHelperRate($D6)</f>
        <v>2.2390000000000001E-3</v>
      </c>
      <c r="F6" s="10" t="str">
        <f>IF(ISERROR(_xll.qlSwapRateHelperSpread($D6)),IF(ISERROR(_xll.qlFuturesRateHelperConvexityAdjustment($D6)),"--",_xll.qlFuturesRateHelperConvexityAdjustment($D6)),_xll.qlSwapRateHelperSpread($D6))</f>
        <v>--</v>
      </c>
      <c r="G6" s="9">
        <f>_xll.qlRateHelperEarliestDate($D6)</f>
        <v>41704</v>
      </c>
      <c r="H6" s="8">
        <f>_xll.qlRateHelperLatestDate($D6)</f>
        <v>41736</v>
      </c>
      <c r="I6" s="3">
        <v>0.99980101737974092</v>
      </c>
      <c r="K6" s="66" t="s">
        <v>108</v>
      </c>
      <c r="L6" s="162">
        <v>4.2139999999999999E-3</v>
      </c>
    </row>
    <row r="7" spans="1:12" ht="12" thickBot="1" x14ac:dyDescent="0.25">
      <c r="A7" s="13" t="str">
        <f>_xll.ohGroup(RateHelperPrefix&amp;"_RateHelpersSelected",_xll.ohPack(Selected!D2:D126),TRUE,,ObjectOverwrite)</f>
        <v>EUR_YC6MRH_RateHelpersSelected#0004</v>
      </c>
      <c r="B7" s="12" t="str">
        <f>_xll.ohRangeRetrieveError(RateHelpersSelected)</f>
        <v/>
      </c>
      <c r="D7" s="11" t="str">
        <v>EUR_YC6MRH_2MD</v>
      </c>
      <c r="E7" s="10">
        <f>_xll.qlRateHelperRate($D7)</f>
        <v>2.2390000000000001E-3</v>
      </c>
      <c r="F7" s="10" t="str">
        <f>IF(ISERROR(_xll.qlSwapRateHelperSpread($D7)),IF(ISERROR(_xll.qlFuturesRateHelperConvexityAdjustment($D7)),"--",_xll.qlFuturesRateHelperConvexityAdjustment($D7)),_xll.qlSwapRateHelperSpread($D7))</f>
        <v>--</v>
      </c>
      <c r="G7" s="9">
        <f>_xll.qlRateHelperEarliestDate($D7)</f>
        <v>41704</v>
      </c>
      <c r="H7" s="8">
        <f>_xll.qlRateHelperLatestDate($D7)</f>
        <v>41765</v>
      </c>
      <c r="I7" s="3">
        <v>0.99962075776812465</v>
      </c>
      <c r="K7" s="66" t="s">
        <v>109</v>
      </c>
      <c r="L7" s="162">
        <v>4.1989999999999996E-3</v>
      </c>
    </row>
    <row r="8" spans="1:12" x14ac:dyDescent="0.2">
      <c r="D8" s="11" t="str">
        <v>EUR_YC6MRH_3MD</v>
      </c>
      <c r="E8" s="10">
        <f>_xll.qlRateHelperRate($D8)</f>
        <v>2.2390000000000001E-3</v>
      </c>
      <c r="F8" s="10" t="str">
        <f>IF(ISERROR(_xll.qlSwapRateHelperSpread($D8)),IF(ISERROR(_xll.qlFuturesRateHelperConvexityAdjustment($D8)),"--",_xll.qlFuturesRateHelperConvexityAdjustment($D8)),_xll.qlSwapRateHelperSpread($D8))</f>
        <v>--</v>
      </c>
      <c r="G8" s="9">
        <f>_xll.qlRateHelperEarliestDate($D8)</f>
        <v>41704</v>
      </c>
      <c r="H8" s="8">
        <f>_xll.qlRateHelperLatestDate($D8)</f>
        <v>41796</v>
      </c>
      <c r="I8" s="3">
        <v>0.99942813832400845</v>
      </c>
      <c r="K8" s="66" t="s">
        <v>110</v>
      </c>
      <c r="L8" s="162">
        <v>4.1840000000000002E-3</v>
      </c>
    </row>
    <row r="9" spans="1:12" x14ac:dyDescent="0.2">
      <c r="D9" s="11" t="str">
        <v>EUR_YC6MRH_4MD</v>
      </c>
      <c r="E9" s="10">
        <f>_xll.qlRateHelperRate($D9)</f>
        <v>2.2390000000000001E-3</v>
      </c>
      <c r="F9" s="10" t="str">
        <f>IF(ISERROR(_xll.qlSwapRateHelperSpread($D9)),IF(ISERROR(_xll.qlFuturesRateHelperConvexityAdjustment($D9)),"--",_xll.qlFuturesRateHelperConvexityAdjustment($D9)),_xll.qlSwapRateHelperSpread($D9))</f>
        <v>--</v>
      </c>
      <c r="G9" s="9">
        <f>_xll.qlRateHelperEarliestDate($D9)</f>
        <v>41704</v>
      </c>
      <c r="H9" s="8">
        <f>_xll.qlRateHelperLatestDate($D9)</f>
        <v>41827</v>
      </c>
      <c r="I9" s="3">
        <v>0.99923559309824361</v>
      </c>
      <c r="K9" s="66" t="s">
        <v>111</v>
      </c>
      <c r="L9" s="162">
        <v>4.1390000000000003E-3</v>
      </c>
    </row>
    <row r="10" spans="1:12" x14ac:dyDescent="0.2">
      <c r="D10" s="11" t="str">
        <v>EUR_YC6MRH_5MD</v>
      </c>
      <c r="E10" s="10">
        <f>_xll.qlRateHelperRate($D10)</f>
        <v>2.2390000000000001E-3</v>
      </c>
      <c r="F10" s="10" t="str">
        <f>IF(ISERROR(_xll.qlSwapRateHelperSpread($D10)),IF(ISERROR(_xll.qlFuturesRateHelperConvexityAdjustment($D10)),"--",_xll.qlFuturesRateHelperConvexityAdjustment($D10)),_xll.qlSwapRateHelperSpread($D10))</f>
        <v>--</v>
      </c>
      <c r="G10" s="9">
        <f>_xll.qlRateHelperEarliestDate($D10)</f>
        <v>41704</v>
      </c>
      <c r="H10" s="8">
        <f>_xll.qlRateHelperLatestDate($D10)</f>
        <v>41857</v>
      </c>
      <c r="I10" s="3">
        <v>0.99904932963415405</v>
      </c>
      <c r="K10" s="66" t="s">
        <v>112</v>
      </c>
      <c r="L10" s="162">
        <v>4.1050000000000001E-3</v>
      </c>
    </row>
    <row r="11" spans="1:12" x14ac:dyDescent="0.2">
      <c r="D11" s="11" t="str">
        <v>EUR_YC6MRH_1x7F</v>
      </c>
      <c r="E11" s="10">
        <f>_xll.qlRateHelperRate($D11)</f>
        <v>3.64E-3</v>
      </c>
      <c r="F11" s="10" t="str">
        <f>IF(ISERROR(_xll.qlSwapRateHelperSpread($D11)),IF(ISERROR(_xll.qlFuturesRateHelperConvexityAdjustment($D11)),"--",_xll.qlFuturesRateHelperConvexityAdjustment($D11)),_xll.qlSwapRateHelperSpread($D11))</f>
        <v>--</v>
      </c>
      <c r="G11" s="9">
        <f>_xll.qlRateHelperEarliestDate($D11)</f>
        <v>41736</v>
      </c>
      <c r="H11" s="8">
        <f>_xll.qlRateHelperLatestDate($D11)</f>
        <v>41919</v>
      </c>
      <c r="I11" s="3">
        <v>0.99795446896067397</v>
      </c>
      <c r="K11" s="66" t="s">
        <v>113</v>
      </c>
      <c r="L11" s="162">
        <v>4.0200000000000001E-3</v>
      </c>
    </row>
    <row r="12" spans="1:12" x14ac:dyDescent="0.2">
      <c r="D12" s="11" t="str">
        <v>EUR_YC6MRH_2x8F</v>
      </c>
      <c r="E12" s="10">
        <f>_xll.qlRateHelperRate($D12)</f>
        <v>3.5999999999999999E-3</v>
      </c>
      <c r="F12" s="10" t="str">
        <f>IF(ISERROR(_xll.qlSwapRateHelperSpread($D12)),IF(ISERROR(_xll.qlFuturesRateHelperConvexityAdjustment($D12)),"--",_xll.qlFuturesRateHelperConvexityAdjustment($D12)),_xll.qlSwapRateHelperSpread($D12))</f>
        <v>--</v>
      </c>
      <c r="G12" s="9">
        <f>_xll.qlRateHelperEarliestDate($D12)</f>
        <v>41765</v>
      </c>
      <c r="H12" s="8">
        <f>_xll.qlRateHelperLatestDate($D12)</f>
        <v>41949</v>
      </c>
      <c r="I12" s="3">
        <v>0.99778483367416404</v>
      </c>
      <c r="K12" s="66" t="s">
        <v>114</v>
      </c>
      <c r="L12" s="162">
        <v>4.0000000000000001E-3</v>
      </c>
    </row>
    <row r="13" spans="1:12" x14ac:dyDescent="0.2">
      <c r="D13" s="11" t="str">
        <v>EUR_YC6MRH_3x9F</v>
      </c>
      <c r="E13" s="10">
        <f>_xll.qlRateHelperRate($D13)</f>
        <v>3.5899999999999999E-3</v>
      </c>
      <c r="F13" s="10" t="str">
        <f>IF(ISERROR(_xll.qlSwapRateHelperSpread($D13)),IF(ISERROR(_xll.qlFuturesRateHelperConvexityAdjustment($D13)),"--",_xll.qlFuturesRateHelperConvexityAdjustment($D13)),_xll.qlSwapRateHelperSpread($D13))</f>
        <v>--</v>
      </c>
      <c r="G13" s="9">
        <f>_xll.qlRateHelperEarliestDate($D13)</f>
        <v>41796</v>
      </c>
      <c r="H13" s="8">
        <f>_xll.qlRateHelperLatestDate($D13)</f>
        <v>41981</v>
      </c>
      <c r="I13" s="3">
        <v>0.99758772752058389</v>
      </c>
      <c r="K13" s="66" t="s">
        <v>115</v>
      </c>
      <c r="L13" s="162">
        <v>4.0099999999999997E-3</v>
      </c>
    </row>
    <row r="14" spans="1:12" x14ac:dyDescent="0.2">
      <c r="D14" s="11" t="str">
        <v>EUR_YC6MRH_4x10F</v>
      </c>
      <c r="E14" s="10">
        <f>_xll.qlRateHelperRate($D14)</f>
        <v>3.64E-3</v>
      </c>
      <c r="F14" s="10" t="str">
        <f>IF(ISERROR(_xll.qlSwapRateHelperSpread($D14)),IF(ISERROR(_xll.qlFuturesRateHelperConvexityAdjustment($D14)),"--",_xll.qlFuturesRateHelperConvexityAdjustment($D14)),_xll.qlSwapRateHelperSpread($D14))</f>
        <v>--</v>
      </c>
      <c r="G14" s="9">
        <f>_xll.qlRateHelperEarliestDate($D14)</f>
        <v>41827</v>
      </c>
      <c r="H14" s="8">
        <f>_xll.qlRateHelperLatestDate($D14)</f>
        <v>42011</v>
      </c>
      <c r="I14" s="3">
        <v>0.9973800229754991</v>
      </c>
      <c r="K14" s="66" t="s">
        <v>116</v>
      </c>
      <c r="L14" s="162">
        <v>4.0299999999999997E-3</v>
      </c>
    </row>
    <row r="15" spans="1:12" x14ac:dyDescent="0.2">
      <c r="D15" s="11" t="str">
        <v>EUR_YC6MRH_5x11F</v>
      </c>
      <c r="E15" s="10">
        <f>_xll.qlRateHelperRate($D15)</f>
        <v>3.6800000000000001E-3</v>
      </c>
      <c r="F15" s="10" t="str">
        <f>IF(ISERROR(_xll.qlSwapRateHelperSpread($D15)),IF(ISERROR(_xll.qlFuturesRateHelperConvexityAdjustment($D15)),"--",_xll.qlFuturesRateHelperConvexityAdjustment($D15)),_xll.qlSwapRateHelperSpread($D15))</f>
        <v>--</v>
      </c>
      <c r="G15" s="9">
        <f>_xll.qlRateHelperEarliestDate($D15)</f>
        <v>41857</v>
      </c>
      <c r="H15" s="8">
        <f>_xll.qlRateHelperLatestDate($D15)</f>
        <v>42041</v>
      </c>
      <c r="I15" s="3">
        <v>0.99717375659508278</v>
      </c>
      <c r="K15" s="66" t="s">
        <v>117</v>
      </c>
      <c r="L15" s="162">
        <v>4.0499999999999998E-3</v>
      </c>
    </row>
    <row r="16" spans="1:12" x14ac:dyDescent="0.2">
      <c r="D16" s="11" t="str">
        <v>EUR_YC6MRH_6x12F</v>
      </c>
      <c r="E16" s="10">
        <f>_xll.qlRateHelperRate($D16)</f>
        <v>3.7299999999999998E-3</v>
      </c>
      <c r="F16" s="10" t="str">
        <f>IF(ISERROR(_xll.qlSwapRateHelperSpread($D16)),IF(ISERROR(_xll.qlFuturesRateHelperConvexityAdjustment($D16)),"--",_xll.qlFuturesRateHelperConvexityAdjustment($D16)),_xll.qlSwapRateHelperSpread($D16))</f>
        <v>--</v>
      </c>
      <c r="G16" s="9">
        <f>_xll.qlRateHelperEarliestDate($D16)</f>
        <v>41890</v>
      </c>
      <c r="H16" s="8">
        <f>_xll.qlRateHelperLatestDate($D16)</f>
        <v>42072</v>
      </c>
      <c r="I16" s="3">
        <v>0.99657748492706322</v>
      </c>
      <c r="K16" s="66" t="s">
        <v>118</v>
      </c>
      <c r="L16" s="162">
        <v>4.1399999999999996E-3</v>
      </c>
    </row>
    <row r="17" spans="4:12" x14ac:dyDescent="0.2">
      <c r="D17" s="11" t="str">
        <v>EUR_YC6MRH_7x13F</v>
      </c>
      <c r="E17" s="10">
        <f>_xll.qlRateHelperRate($D17)</f>
        <v>3.82E-3</v>
      </c>
      <c r="F17" s="10" t="str">
        <f>IF(ISERROR(_xll.qlSwapRateHelperSpread($D17)),IF(ISERROR(_xll.qlFuturesRateHelperConvexityAdjustment($D17)),"--",_xll.qlFuturesRateHelperConvexityAdjustment($D17)),_xll.qlSwapRateHelperSpread($D17))</f>
        <v>--</v>
      </c>
      <c r="G17" s="9">
        <f>_xll.qlRateHelperEarliestDate($D17)</f>
        <v>41918</v>
      </c>
      <c r="H17" s="8">
        <f>_xll.qlRateHelperLatestDate($D17)</f>
        <v>42101</v>
      </c>
      <c r="I17" s="3">
        <v>0.99603171187632245</v>
      </c>
      <c r="K17" s="66" t="s">
        <v>195</v>
      </c>
      <c r="L17" s="162">
        <v>4.2100000000000002E-3</v>
      </c>
    </row>
    <row r="18" spans="4:12" x14ac:dyDescent="0.2">
      <c r="D18" s="11" t="str">
        <v>EUR_YC6MRH_8x14F</v>
      </c>
      <c r="E18" s="10">
        <f>_xll.qlRateHelperRate($D18)</f>
        <v>3.9399999999999999E-3</v>
      </c>
      <c r="F18" s="10" t="str">
        <f>IF(ISERROR(_xll.qlSwapRateHelperSpread($D18)),IF(ISERROR(_xll.qlFuturesRateHelperConvexityAdjustment($D18)),"--",_xll.qlFuturesRateHelperConvexityAdjustment($D18)),_xll.qlSwapRateHelperSpread($D18))</f>
        <v>--</v>
      </c>
      <c r="G18" s="9">
        <f>_xll.qlRateHelperEarliestDate($D18)</f>
        <v>41949</v>
      </c>
      <c r="H18" s="8">
        <f>_xll.qlRateHelperLatestDate($D18)</f>
        <v>42130</v>
      </c>
      <c r="I18" s="3">
        <v>0.99581218505846247</v>
      </c>
      <c r="K18" s="66" t="s">
        <v>196</v>
      </c>
      <c r="L18" s="162">
        <v>4.3E-3</v>
      </c>
    </row>
    <row r="19" spans="4:12" x14ac:dyDescent="0.2">
      <c r="D19" s="11" t="str">
        <v>EUR_YC6MRH_9x15F</v>
      </c>
      <c r="E19" s="10">
        <f>_xll.qlRateHelperRate($D19)</f>
        <v>4.0700000000000007E-3</v>
      </c>
      <c r="F19" s="10" t="str">
        <f>IF(ISERROR(_xll.qlSwapRateHelperSpread($D19)),IF(ISERROR(_xll.qlFuturesRateHelperConvexityAdjustment($D19)),"--",_xll.qlFuturesRateHelperConvexityAdjustment($D19)),_xll.qlSwapRateHelperSpread($D19))</f>
        <v>--</v>
      </c>
      <c r="G19" s="9">
        <f>_xll.qlRateHelperEarliestDate($D19)</f>
        <v>41981</v>
      </c>
      <c r="H19" s="8">
        <f>_xll.qlRateHelperLatestDate($D19)</f>
        <v>42163</v>
      </c>
      <c r="I19" s="3">
        <v>0.9955392948060432</v>
      </c>
      <c r="K19" s="66" t="s">
        <v>197</v>
      </c>
      <c r="L19" s="162">
        <v>4.4299999999999999E-3</v>
      </c>
    </row>
    <row r="20" spans="4:12" x14ac:dyDescent="0.2">
      <c r="D20" s="11" t="str">
        <v>EUR_YC6MRH_10x16F</v>
      </c>
      <c r="E20" s="10">
        <f>_xll.qlRateHelperRate($D20)</f>
        <v>4.1900000000000001E-3</v>
      </c>
      <c r="F20" s="10" t="str">
        <f>IF(ISERROR(_xll.qlSwapRateHelperSpread($D20)),IF(ISERROR(_xll.qlFuturesRateHelperConvexityAdjustment($D20)),"--",_xll.qlFuturesRateHelperConvexityAdjustment($D20)),_xll.qlSwapRateHelperSpread($D20))</f>
        <v>--</v>
      </c>
      <c r="G20" s="9">
        <f>_xll.qlRateHelperEarliestDate($D20)</f>
        <v>42010</v>
      </c>
      <c r="H20" s="8">
        <f>_xll.qlRateHelperLatestDate($D20)</f>
        <v>42191</v>
      </c>
      <c r="I20" s="3">
        <v>0.99528873211622637</v>
      </c>
      <c r="K20" s="66" t="s">
        <v>198</v>
      </c>
      <c r="L20" s="162">
        <v>4.5700000000000003E-3</v>
      </c>
    </row>
    <row r="21" spans="4:12" x14ac:dyDescent="0.2">
      <c r="D21" s="11" t="str">
        <v>EUR_YC6MRH_11x17F</v>
      </c>
      <c r="E21" s="10">
        <f>_xll.qlRateHelperRate($D21)</f>
        <v>4.3499999999999997E-3</v>
      </c>
      <c r="F21" s="10" t="str">
        <f>IF(ISERROR(_xll.qlSwapRateHelperSpread($D21)),IF(ISERROR(_xll.qlFuturesRateHelperConvexityAdjustment($D21)),"--",_xll.qlFuturesRateHelperConvexityAdjustment($D21)),_xll.qlSwapRateHelperSpread($D21))</f>
        <v>--</v>
      </c>
      <c r="G21" s="9">
        <f>_xll.qlRateHelperEarliestDate($D21)</f>
        <v>42041</v>
      </c>
      <c r="H21" s="8">
        <f>_xll.qlRateHelperLatestDate($D21)</f>
        <v>42222</v>
      </c>
      <c r="I21" s="3">
        <v>0.99499761389702224</v>
      </c>
      <c r="K21" s="66" t="s">
        <v>199</v>
      </c>
      <c r="L21" s="162">
        <v>4.7000000000000002E-3</v>
      </c>
    </row>
    <row r="22" spans="4:12" x14ac:dyDescent="0.2">
      <c r="D22" s="11" t="str">
        <v>EUR_YC6MRH_12x18F</v>
      </c>
      <c r="E22" s="10">
        <f>_xll.qlRateHelperRate($D22)</f>
        <v>4.4999999999999997E-3</v>
      </c>
      <c r="F22" s="10" t="str">
        <f>IF(ISERROR(_xll.qlSwapRateHelperSpread($D22)),IF(ISERROR(_xll.qlFuturesRateHelperConvexityAdjustment($D22)),"--",_xll.qlFuturesRateHelperConvexityAdjustment($D22)),_xll.qlSwapRateHelperSpread($D22))</f>
        <v>--</v>
      </c>
      <c r="G22" s="9">
        <f>_xll.qlRateHelperEarliestDate($D22)</f>
        <v>42069</v>
      </c>
      <c r="H22" s="8">
        <f>_xll.qlRateHelperLatestDate($D22)</f>
        <v>42254</v>
      </c>
      <c r="I22" s="3">
        <v>0.99434478160441153</v>
      </c>
      <c r="K22" s="66" t="s">
        <v>119</v>
      </c>
      <c r="L22" s="162">
        <v>4.8799999999999998E-3</v>
      </c>
    </row>
    <row r="23" spans="4:12" x14ac:dyDescent="0.2">
      <c r="D23" s="11" t="str">
        <v>EUR_YC6MRH_13x19F</v>
      </c>
      <c r="E23" s="10">
        <f>_xll.qlRateHelperRate($D23)</f>
        <v>4.6800000000000001E-3</v>
      </c>
      <c r="F23" s="10" t="str">
        <f>IF(ISERROR(_xll.qlSwapRateHelperSpread($D23)),IF(ISERROR(_xll.qlFuturesRateHelperConvexityAdjustment($D23)),"--",_xll.qlFuturesRateHelperConvexityAdjustment($D23)),_xll.qlSwapRateHelperSpread($D23))</f>
        <v>--</v>
      </c>
      <c r="G23" s="9">
        <f>_xll.qlRateHelperEarliestDate($D23)</f>
        <v>42101</v>
      </c>
      <c r="H23" s="8">
        <f>_xll.qlRateHelperLatestDate($D23)</f>
        <v>42284</v>
      </c>
      <c r="I23" s="3">
        <v>0.99366777623665548</v>
      </c>
      <c r="K23" s="66" t="s">
        <v>200</v>
      </c>
      <c r="L23" s="162">
        <v>5.0800000000000003E-3</v>
      </c>
    </row>
    <row r="24" spans="4:12" x14ac:dyDescent="0.2">
      <c r="D24" s="11" t="str">
        <v>EUR_YC6MRH_14x20F</v>
      </c>
      <c r="E24" s="10">
        <f>_xll.qlRateHelperRate($D24)</f>
        <v>4.8500000000000001E-3</v>
      </c>
      <c r="F24" s="10" t="str">
        <f>IF(ISERROR(_xll.qlSwapRateHelperSpread($D24)),IF(ISERROR(_xll.qlFuturesRateHelperConvexityAdjustment($D24)),"--",_xll.qlFuturesRateHelperConvexityAdjustment($D24)),_xll.qlSwapRateHelperSpread($D24))</f>
        <v>--</v>
      </c>
      <c r="G24" s="9">
        <f>_xll.qlRateHelperEarliestDate($D24)</f>
        <v>42130</v>
      </c>
      <c r="H24" s="8">
        <f>_xll.qlRateHelperLatestDate($D24)</f>
        <v>42314</v>
      </c>
      <c r="I24" s="3">
        <v>0.99334978132276142</v>
      </c>
      <c r="K24" s="66" t="s">
        <v>201</v>
      </c>
      <c r="L24" s="162">
        <v>5.2500000000000003E-3</v>
      </c>
    </row>
    <row r="25" spans="4:12" x14ac:dyDescent="0.2">
      <c r="D25" s="11" t="str">
        <v>EUR_YC6MRH_15x21F</v>
      </c>
      <c r="E25" s="10">
        <f>_xll.qlRateHelperRate($D25)</f>
        <v>5.0400000000000002E-3</v>
      </c>
      <c r="F25" s="10" t="str">
        <f>IF(ISERROR(_xll.qlSwapRateHelperSpread($D25)),IF(ISERROR(_xll.qlFuturesRateHelperConvexityAdjustment($D25)),"--",_xll.qlFuturesRateHelperConvexityAdjustment($D25)),_xll.qlSwapRateHelperSpread($D25))</f>
        <v>--</v>
      </c>
      <c r="G25" s="9">
        <f>_xll.qlRateHelperEarliestDate($D25)</f>
        <v>42163</v>
      </c>
      <c r="H25" s="8">
        <f>_xll.qlRateHelperLatestDate($D25)</f>
        <v>42346</v>
      </c>
      <c r="I25" s="3">
        <v>0.99299524099877023</v>
      </c>
      <c r="K25" s="66" t="s">
        <v>202</v>
      </c>
      <c r="L25" s="162">
        <v>5.4900000000000001E-3</v>
      </c>
    </row>
    <row r="26" spans="4:12" x14ac:dyDescent="0.2">
      <c r="D26" s="11" t="str">
        <v>EUR_YC6MRH_16x22F</v>
      </c>
      <c r="E26" s="10">
        <f>_xll.qlRateHelperRate($D26)</f>
        <v>5.2500000000000003E-3</v>
      </c>
      <c r="F26" s="10" t="str">
        <f>IF(ISERROR(_xll.qlSwapRateHelperSpread($D26)),IF(ISERROR(_xll.qlFuturesRateHelperConvexityAdjustment($D26)),"--",_xll.qlFuturesRateHelperConvexityAdjustment($D26)),_xll.qlSwapRateHelperSpread($D26))</f>
        <v>--</v>
      </c>
      <c r="G26" s="9">
        <f>_xll.qlRateHelperEarliestDate($D26)</f>
        <v>42191</v>
      </c>
      <c r="H26" s="8">
        <f>_xll.qlRateHelperLatestDate($D26)</f>
        <v>42375</v>
      </c>
      <c r="I26" s="3">
        <v>0.99262518786212961</v>
      </c>
      <c r="K26" s="66" t="s">
        <v>203</v>
      </c>
      <c r="L26" s="162">
        <v>5.7299999999999999E-3</v>
      </c>
    </row>
    <row r="27" spans="4:12" x14ac:dyDescent="0.2">
      <c r="D27" s="11" t="str">
        <v>EUR_YC6MRH_17x23F</v>
      </c>
      <c r="E27" s="10">
        <f>_xll.qlRateHelperRate($D27)</f>
        <v>5.4899999999999992E-3</v>
      </c>
      <c r="F27" s="10" t="str">
        <f>IF(ISERROR(_xll.qlSwapRateHelperSpread($D27)),IF(ISERROR(_xll.qlFuturesRateHelperConvexityAdjustment($D27)),"--",_xll.qlFuturesRateHelperConvexityAdjustment($D27)),_xll.qlSwapRateHelperSpread($D27))</f>
        <v>--</v>
      </c>
      <c r="G27" s="9">
        <f>_xll.qlRateHelperEarliestDate($D27)</f>
        <v>42222</v>
      </c>
      <c r="H27" s="8">
        <f>_xll.qlRateHelperLatestDate($D27)</f>
        <v>42408</v>
      </c>
      <c r="I27" s="3">
        <v>0.99218328600626582</v>
      </c>
      <c r="K27" s="66" t="s">
        <v>204</v>
      </c>
      <c r="L27" s="162">
        <v>5.9800000000000001E-3</v>
      </c>
    </row>
    <row r="28" spans="4:12" x14ac:dyDescent="0.2">
      <c r="D28" s="11" t="str">
        <v>EUR_YC6MRH_18x24F</v>
      </c>
      <c r="E28" s="10">
        <f>_xll.qlRateHelperRate($D28)</f>
        <v>5.7099999999999998E-3</v>
      </c>
      <c r="F28" s="10" t="str">
        <f>IF(ISERROR(_xll.qlSwapRateHelperSpread($D28)),IF(ISERROR(_xll.qlFuturesRateHelperConvexityAdjustment($D28)),"--",_xll.qlFuturesRateHelperConvexityAdjustment($D28)),_xll.qlSwapRateHelperSpread($D28))</f>
        <v>--</v>
      </c>
      <c r="G28" s="9">
        <f>_xll.qlRateHelperEarliestDate($D28)</f>
        <v>42254</v>
      </c>
      <c r="H28" s="8">
        <f>_xll.qlRateHelperLatestDate($D28)</f>
        <v>42436</v>
      </c>
      <c r="I28" s="3">
        <v>0.99148264661536956</v>
      </c>
      <c r="K28" s="66" t="s">
        <v>120</v>
      </c>
      <c r="L28" s="162">
        <v>6.2899999999999996E-3</v>
      </c>
    </row>
    <row r="29" spans="4:12" x14ac:dyDescent="0.2">
      <c r="D29" s="11" t="str">
        <v>EUR_YC6MRH_AB6E3Y</v>
      </c>
      <c r="E29" s="10">
        <f>_xll.qlRateHelperRate($D29)</f>
        <v>5.9499999999999996E-3</v>
      </c>
      <c r="F29" s="10">
        <f>IF(ISERROR(_xll.qlSwapRateHelperSpread($D29)),IF(ISERROR(_xll.qlFuturesRateHelperConvexityAdjustment($D29)),"--",_xll.qlFuturesRateHelperConvexityAdjustment($D29)),_xll.qlSwapRateHelperSpread($D29))</f>
        <v>0</v>
      </c>
      <c r="G29" s="9">
        <f>_xll.qlRateHelperEarliestDate($D29)</f>
        <v>41704</v>
      </c>
      <c r="H29" s="8">
        <f>_xll.qlRateHelperLatestDate($D29)</f>
        <v>42800</v>
      </c>
      <c r="I29" s="3">
        <v>0.98277394730807699</v>
      </c>
      <c r="K29" s="66" t="s">
        <v>121</v>
      </c>
      <c r="L29" s="162">
        <v>6.6E-3</v>
      </c>
    </row>
    <row r="30" spans="4:12" x14ac:dyDescent="0.2">
      <c r="D30" s="11" t="str">
        <v>EUR_YC6MRH_AB6E4Y</v>
      </c>
      <c r="E30" s="10">
        <f>_xll.qlRateHelperRate($D30)</f>
        <v>7.8799999999999999E-3</v>
      </c>
      <c r="F30" s="10">
        <f>IF(ISERROR(_xll.qlSwapRateHelperSpread($D30)),IF(ISERROR(_xll.qlFuturesRateHelperConvexityAdjustment($D30)),"--",_xll.qlFuturesRateHelperConvexityAdjustment($D30)),_xll.qlSwapRateHelperSpread($D30))</f>
        <v>0</v>
      </c>
      <c r="G30" s="9">
        <f>_xll.qlRateHelperEarliestDate($D30)</f>
        <v>41704</v>
      </c>
      <c r="H30" s="8">
        <f>_xll.qlRateHelperLatestDate($D30)</f>
        <v>43165</v>
      </c>
      <c r="I30" s="3">
        <v>0.96942837159489292</v>
      </c>
      <c r="K30" s="66" t="s">
        <v>122</v>
      </c>
      <c r="L30" s="162">
        <v>8.8699999999999994E-3</v>
      </c>
    </row>
    <row r="31" spans="4:12" x14ac:dyDescent="0.2">
      <c r="D31" s="11" t="str">
        <v>EUR_YC6MRH_AB6E5Y</v>
      </c>
      <c r="E31" s="10">
        <f>_xll.qlRateHelperRate($D31)</f>
        <v>9.9099999999999987E-3</v>
      </c>
      <c r="F31" s="10">
        <f>IF(ISERROR(_xll.qlSwapRateHelperSpread($D31)),IF(ISERROR(_xll.qlFuturesRateHelperConvexityAdjustment($D31)),"--",_xll.qlFuturesRateHelperConvexityAdjustment($D31)),_xll.qlSwapRateHelperSpread($D31))</f>
        <v>0</v>
      </c>
      <c r="G31" s="9">
        <f>_xll.qlRateHelperEarliestDate($D31)</f>
        <v>41704</v>
      </c>
      <c r="H31" s="8">
        <f>_xll.qlRateHelperLatestDate($D31)</f>
        <v>43530</v>
      </c>
      <c r="I31" s="3">
        <v>0.9520520329346579</v>
      </c>
      <c r="K31" s="66" t="s">
        <v>123</v>
      </c>
      <c r="L31" s="162">
        <v>1.12E-2</v>
      </c>
    </row>
    <row r="32" spans="4:12" x14ac:dyDescent="0.2">
      <c r="D32" s="11" t="str">
        <v>EUR_YC6MRH_AB6E6Y</v>
      </c>
      <c r="E32" s="10">
        <f>_xll.qlRateHelperRate($D32)</f>
        <v>1.1890000000000001E-2</v>
      </c>
      <c r="F32" s="10">
        <f>IF(ISERROR(_xll.qlSwapRateHelperSpread($D32)),IF(ISERROR(_xll.qlFuturesRateHelperConvexityAdjustment($D32)),"--",_xll.qlFuturesRateHelperConvexityAdjustment($D32)),_xll.qlSwapRateHelperSpread($D32))</f>
        <v>0</v>
      </c>
      <c r="G32" s="9">
        <f>_xll.qlRateHelperEarliestDate($D32)</f>
        <v>41704</v>
      </c>
      <c r="H32" s="8">
        <f>_xll.qlRateHelperLatestDate($D32)</f>
        <v>43896</v>
      </c>
      <c r="I32" s="3">
        <v>0.93137884319576825</v>
      </c>
      <c r="K32" s="66" t="s">
        <v>124</v>
      </c>
      <c r="L32" s="162">
        <v>1.3390000000000001E-2</v>
      </c>
    </row>
    <row r="33" spans="4:12" x14ac:dyDescent="0.2">
      <c r="D33" s="11" t="str">
        <v>EUR_YC6MRH_AB6E7Y</v>
      </c>
      <c r="E33" s="10">
        <f>_xll.qlRateHelperRate($D33)</f>
        <v>1.374E-2</v>
      </c>
      <c r="F33" s="10">
        <f>IF(ISERROR(_xll.qlSwapRateHelperSpread($D33)),IF(ISERROR(_xll.qlFuturesRateHelperConvexityAdjustment($D33)),"--",_xll.qlFuturesRateHelperConvexityAdjustment($D33)),_xll.qlSwapRateHelperSpread($D33))</f>
        <v>0</v>
      </c>
      <c r="G33" s="9">
        <f>_xll.qlRateHelperEarliestDate($D33)</f>
        <v>41704</v>
      </c>
      <c r="H33" s="8">
        <f>_xll.qlRateHelperLatestDate($D33)</f>
        <v>44263</v>
      </c>
      <c r="I33" s="3">
        <v>0.90817242063472281</v>
      </c>
      <c r="K33" s="66" t="s">
        <v>125</v>
      </c>
      <c r="L33" s="162">
        <v>1.5389999999999999E-2</v>
      </c>
    </row>
    <row r="34" spans="4:12" x14ac:dyDescent="0.2">
      <c r="D34" s="11" t="str">
        <v>EUR_YC6MRH_AB6E8Y</v>
      </c>
      <c r="E34" s="10">
        <f>_xll.qlRateHelperRate($D34)</f>
        <v>1.5429999999999999E-2</v>
      </c>
      <c r="F34" s="10">
        <f>IF(ISERROR(_xll.qlSwapRateHelperSpread($D34)),IF(ISERROR(_xll.qlFuturesRateHelperConvexityAdjustment($D34)),"--",_xll.qlFuturesRateHelperConvexityAdjustment($D34)),_xll.qlSwapRateHelperSpread($D34))</f>
        <v>0</v>
      </c>
      <c r="G34" s="9">
        <f>_xll.qlRateHelperEarliestDate($D34)</f>
        <v>41704</v>
      </c>
      <c r="H34" s="8">
        <f>_xll.qlRateHelperLatestDate($D34)</f>
        <v>44627</v>
      </c>
      <c r="I34" s="3">
        <v>0.8833310917740882</v>
      </c>
      <c r="K34" s="66" t="s">
        <v>126</v>
      </c>
      <c r="L34" s="162">
        <v>1.719E-2</v>
      </c>
    </row>
    <row r="35" spans="4:12" x14ac:dyDescent="0.2">
      <c r="D35" s="11" t="str">
        <v>EUR_YC6MRH_AB6E9Y</v>
      </c>
      <c r="E35" s="10">
        <f>_xll.qlRateHelperRate($D35)</f>
        <v>1.6959999999999999E-2</v>
      </c>
      <c r="F35" s="10">
        <f>IF(ISERROR(_xll.qlSwapRateHelperSpread($D35)),IF(ISERROR(_xll.qlFuturesRateHelperConvexityAdjustment($D35)),"--",_xll.qlFuturesRateHelperConvexityAdjustment($D35)),_xll.qlSwapRateHelperSpread($D35))</f>
        <v>0</v>
      </c>
      <c r="G35" s="9">
        <f>_xll.qlRateHelperEarliestDate($D35)</f>
        <v>41704</v>
      </c>
      <c r="H35" s="8">
        <f>_xll.qlRateHelperLatestDate($D35)</f>
        <v>44991</v>
      </c>
      <c r="I35" s="3">
        <v>0.85732701806448663</v>
      </c>
      <c r="K35" s="66" t="s">
        <v>127</v>
      </c>
      <c r="L35" s="162">
        <v>1.8790000000000001E-2</v>
      </c>
    </row>
    <row r="36" spans="4:12" x14ac:dyDescent="0.2">
      <c r="D36" s="11" t="str">
        <v>EUR_YC6MRH_AB6E10Y</v>
      </c>
      <c r="E36" s="10">
        <f>_xll.qlRateHelperRate($D36)</f>
        <v>1.8329999999999999E-2</v>
      </c>
      <c r="F36" s="10">
        <f>IF(ISERROR(_xll.qlSwapRateHelperSpread($D36)),IF(ISERROR(_xll.qlFuturesRateHelperConvexityAdjustment($D36)),"--",_xll.qlFuturesRateHelperConvexityAdjustment($D36)),_xll.qlSwapRateHelperSpread($D36))</f>
        <v>0</v>
      </c>
      <c r="G36" s="9">
        <f>_xll.qlRateHelperEarliestDate($D36)</f>
        <v>41704</v>
      </c>
      <c r="H36" s="8">
        <f>_xll.qlRateHelperLatestDate($D36)</f>
        <v>45357</v>
      </c>
      <c r="I36" s="3">
        <v>0.83065343520900714</v>
      </c>
      <c r="K36" s="66" t="s">
        <v>128</v>
      </c>
      <c r="L36" s="162">
        <v>2.0199999999999999E-2</v>
      </c>
    </row>
    <row r="37" spans="4:12" x14ac:dyDescent="0.2">
      <c r="D37" s="11" t="str">
        <v>EUR_YC6MRH_AB6E11Y</v>
      </c>
      <c r="E37" s="10">
        <f>_xll.qlRateHelperRate($D37)</f>
        <v>1.9519999999999999E-2</v>
      </c>
      <c r="F37" s="10">
        <f>IF(ISERROR(_xll.qlSwapRateHelperSpread($D37)),IF(ISERROR(_xll.qlFuturesRateHelperConvexityAdjustment($D37)),"--",_xll.qlFuturesRateHelperConvexityAdjustment($D37)),_xll.qlSwapRateHelperSpread($D37))</f>
        <v>0</v>
      </c>
      <c r="G37" s="9">
        <f>_xll.qlRateHelperEarliestDate($D37)</f>
        <v>41704</v>
      </c>
      <c r="H37" s="8">
        <f>_xll.qlRateHelperLatestDate($D37)</f>
        <v>45722</v>
      </c>
      <c r="I37" s="3">
        <v>0.80404655279260373</v>
      </c>
      <c r="K37" s="66" t="s">
        <v>129</v>
      </c>
      <c r="L37" s="162">
        <v>2.1420000000000002E-2</v>
      </c>
    </row>
    <row r="38" spans="4:12" x14ac:dyDescent="0.2">
      <c r="D38" s="11" t="str">
        <v>EUR_YC6MRH_AB6E12Y</v>
      </c>
      <c r="E38" s="10">
        <f>_xll.qlRateHelperRate($D38)</f>
        <v>2.053E-2</v>
      </c>
      <c r="F38" s="10">
        <f>IF(ISERROR(_xll.qlSwapRateHelperSpread($D38)),IF(ISERROR(_xll.qlFuturesRateHelperConvexityAdjustment($D38)),"--",_xll.qlFuturesRateHelperConvexityAdjustment($D38)),_xll.qlSwapRateHelperSpread($D38))</f>
        <v>0</v>
      </c>
      <c r="G38" s="9">
        <f>_xll.qlRateHelperEarliestDate($D38)</f>
        <v>41704</v>
      </c>
      <c r="H38" s="8">
        <f>_xll.qlRateHelperLatestDate($D38)</f>
        <v>46087</v>
      </c>
      <c r="I38" s="3">
        <v>0.77801594110339423</v>
      </c>
      <c r="K38" s="65" t="s">
        <v>130</v>
      </c>
      <c r="L38" s="162">
        <v>2.247E-2</v>
      </c>
    </row>
    <row r="39" spans="4:12" x14ac:dyDescent="0.2">
      <c r="D39" s="11" t="str">
        <v>EUR_YC6MRH_AB6E13Y</v>
      </c>
      <c r="E39" s="10">
        <f>_xll.qlRateHelperRate($D39)</f>
        <v>2.1409999999999998E-2</v>
      </c>
      <c r="F39" s="10">
        <f>IF(ISERROR(_xll.qlSwapRateHelperSpread($D39)),IF(ISERROR(_xll.qlFuturesRateHelperConvexityAdjustment($D39)),"--",_xll.qlFuturesRateHelperConvexityAdjustment($D39)),_xll.qlSwapRateHelperSpread($D39))</f>
        <v>0</v>
      </c>
      <c r="G39" s="9">
        <f>_xll.qlRateHelperEarliestDate($D39)</f>
        <v>41704</v>
      </c>
      <c r="H39" s="8">
        <f>_xll.qlRateHelperLatestDate($D39)</f>
        <v>46454</v>
      </c>
      <c r="I39" s="3">
        <v>0.75238210458815791</v>
      </c>
      <c r="K39" s="65" t="s">
        <v>131</v>
      </c>
      <c r="L39" s="162">
        <v>2.3359999999999999E-2</v>
      </c>
    </row>
    <row r="40" spans="4:12" x14ac:dyDescent="0.2">
      <c r="D40" s="11" t="str">
        <v>EUR_YC6MRH_AB6E14Y</v>
      </c>
      <c r="E40" s="10">
        <f>_xll.qlRateHelperRate($D40)</f>
        <v>2.215E-2</v>
      </c>
      <c r="F40" s="10">
        <f>IF(ISERROR(_xll.qlSwapRateHelperSpread($D40)),IF(ISERROR(_xll.qlFuturesRateHelperConvexityAdjustment($D40)),"--",_xll.qlFuturesRateHelperConvexityAdjustment($D40)),_xll.qlSwapRateHelperSpread($D40))</f>
        <v>0</v>
      </c>
      <c r="G40" s="9">
        <f>_xll.qlRateHelperEarliestDate($D40)</f>
        <v>41704</v>
      </c>
      <c r="H40" s="8">
        <f>_xll.qlRateHelperLatestDate($D40)</f>
        <v>46818</v>
      </c>
      <c r="I40" s="3">
        <v>0.72786461438037464</v>
      </c>
      <c r="K40" s="65" t="s">
        <v>132</v>
      </c>
      <c r="L40" s="162">
        <v>2.41E-2</v>
      </c>
    </row>
    <row r="41" spans="4:12" x14ac:dyDescent="0.2">
      <c r="D41" s="11" t="str">
        <v>EUR_YC6MRH_AB6E15Y</v>
      </c>
      <c r="E41" s="10">
        <f>_xll.qlRateHelperRate($D41)</f>
        <v>2.2749999999999999E-2</v>
      </c>
      <c r="F41" s="10">
        <f>IF(ISERROR(_xll.qlSwapRateHelperSpread($D41)),IF(ISERROR(_xll.qlFuturesRateHelperConvexityAdjustment($D41)),"--",_xll.qlFuturesRateHelperConvexityAdjustment($D41)),_xll.qlSwapRateHelperSpread($D41))</f>
        <v>0</v>
      </c>
      <c r="G41" s="9">
        <f>_xll.qlRateHelperEarliestDate($D41)</f>
        <v>41704</v>
      </c>
      <c r="H41" s="8">
        <f>_xll.qlRateHelperLatestDate($D41)</f>
        <v>47183</v>
      </c>
      <c r="I41" s="3">
        <v>0.70452915090625645</v>
      </c>
      <c r="K41" s="65" t="s">
        <v>133</v>
      </c>
      <c r="L41" s="162">
        <v>2.47E-2</v>
      </c>
    </row>
    <row r="42" spans="4:12" x14ac:dyDescent="0.2">
      <c r="D42" s="11" t="str">
        <v>EUR_YC6MRH_AB6E16Y</v>
      </c>
      <c r="E42" s="10">
        <f>_xll.qlRateHelperRate($D42)</f>
        <v>2.3230000000000001E-2</v>
      </c>
      <c r="F42" s="10">
        <f>IF(ISERROR(_xll.qlSwapRateHelperSpread($D42)),IF(ISERROR(_xll.qlFuturesRateHelperConvexityAdjustment($D42)),"--",_xll.qlFuturesRateHelperConvexityAdjustment($D42)),_xll.qlSwapRateHelperSpread($D42))</f>
        <v>0</v>
      </c>
      <c r="G42" s="9">
        <f>_xll.qlRateHelperEarliestDate($D42)</f>
        <v>41704</v>
      </c>
      <c r="H42" s="8">
        <f>_xll.qlRateHelperLatestDate($D42)</f>
        <v>47548</v>
      </c>
      <c r="I42" s="3">
        <v>0.68249435963173788</v>
      </c>
      <c r="K42" s="65" t="s">
        <v>134</v>
      </c>
      <c r="L42" s="162">
        <v>2.5180000000000001E-2</v>
      </c>
    </row>
    <row r="43" spans="4:12" x14ac:dyDescent="0.2">
      <c r="D43" s="11" t="str">
        <v>EUR_YC6MRH_AB6E17Y</v>
      </c>
      <c r="E43" s="10">
        <f>_xll.qlRateHelperRate($D43)</f>
        <v>2.3609999999999999E-2</v>
      </c>
      <c r="F43" s="10">
        <f>IF(ISERROR(_xll.qlSwapRateHelperSpread($D43)),IF(ISERROR(_xll.qlFuturesRateHelperConvexityAdjustment($D43)),"--",_xll.qlFuturesRateHelperConvexityAdjustment($D43)),_xll.qlSwapRateHelperSpread($D43))</f>
        <v>0</v>
      </c>
      <c r="G43" s="9">
        <f>_xll.qlRateHelperEarliestDate($D43)</f>
        <v>41704</v>
      </c>
      <c r="H43" s="8">
        <f>_xll.qlRateHelperLatestDate($D43)</f>
        <v>47913</v>
      </c>
      <c r="I43" s="3">
        <v>0.66172925928652671</v>
      </c>
      <c r="K43" s="65" t="s">
        <v>135</v>
      </c>
      <c r="L43" s="162">
        <v>2.555E-2</v>
      </c>
    </row>
    <row r="44" spans="4:12" x14ac:dyDescent="0.2">
      <c r="D44" s="11" t="str">
        <v>EUR_YC6MRH_AB6E18Y</v>
      </c>
      <c r="E44" s="10">
        <f>_xll.qlRateHelperRate($D44)</f>
        <v>2.3910000000000001E-2</v>
      </c>
      <c r="F44" s="10">
        <f>IF(ISERROR(_xll.qlSwapRateHelperSpread($D44)),IF(ISERROR(_xll.qlFuturesRateHelperConvexityAdjustment($D44)),"--",_xll.qlFuturesRateHelperConvexityAdjustment($D44)),_xll.qlSwapRateHelperSpread($D44))</f>
        <v>0</v>
      </c>
      <c r="G44" s="9">
        <f>_xll.qlRateHelperEarliestDate($D44)</f>
        <v>41704</v>
      </c>
      <c r="H44" s="8">
        <f>_xll.qlRateHelperLatestDate($D44)</f>
        <v>48281</v>
      </c>
      <c r="I44" s="3">
        <v>0.64204118488349493</v>
      </c>
      <c r="K44" s="65" t="s">
        <v>136</v>
      </c>
      <c r="L44" s="162">
        <v>2.5829999999999999E-2</v>
      </c>
    </row>
    <row r="45" spans="4:12" x14ac:dyDescent="0.2">
      <c r="D45" s="11" t="str">
        <v>EUR_YC6MRH_AB6E19Y</v>
      </c>
      <c r="E45" s="10">
        <f>_xll.qlRateHelperRate($D45)</f>
        <v>2.4129999999999999E-2</v>
      </c>
      <c r="F45" s="10">
        <f>IF(ISERROR(_xll.qlSwapRateHelperSpread($D45)),IF(ISERROR(_xll.qlFuturesRateHelperConvexityAdjustment($D45)),"--",_xll.qlFuturesRateHelperConvexityAdjustment($D45)),_xll.qlSwapRateHelperSpread($D45))</f>
        <v>0</v>
      </c>
      <c r="G45" s="9">
        <f>_xll.qlRateHelperEarliestDate($D45)</f>
        <v>41704</v>
      </c>
      <c r="H45" s="8">
        <f>_xll.qlRateHelperLatestDate($D45)</f>
        <v>48645</v>
      </c>
      <c r="I45" s="3">
        <v>0.62377422753073974</v>
      </c>
      <c r="K45" s="65" t="s">
        <v>137</v>
      </c>
      <c r="L45" s="162">
        <v>2.605E-2</v>
      </c>
    </row>
    <row r="46" spans="4:12" x14ac:dyDescent="0.2">
      <c r="D46" s="11" t="str">
        <v>EUR_YC6MRH_AB6E20Y</v>
      </c>
      <c r="E46" s="10">
        <f>_xll.qlRateHelperRate($D46)</f>
        <v>2.4300000000000002E-2</v>
      </c>
      <c r="F46" s="10">
        <f>IF(ISERROR(_xll.qlSwapRateHelperSpread($D46)),IF(ISERROR(_xll.qlFuturesRateHelperConvexityAdjustment($D46)),"--",_xll.qlFuturesRateHelperConvexityAdjustment($D46)),_xll.qlSwapRateHelperSpread($D46))</f>
        <v>0</v>
      </c>
      <c r="G46" s="9">
        <f>_xll.qlRateHelperEarliestDate($D46)</f>
        <v>41704</v>
      </c>
      <c r="H46" s="8">
        <f>_xll.qlRateHelperLatestDate($D46)</f>
        <v>49009</v>
      </c>
      <c r="I46" s="3">
        <v>0.60645587395288669</v>
      </c>
      <c r="K46" s="65" t="s">
        <v>138</v>
      </c>
      <c r="L46" s="162">
        <v>2.6210000000000001E-2</v>
      </c>
    </row>
    <row r="47" spans="4:12" x14ac:dyDescent="0.2">
      <c r="D47" s="11" t="str">
        <v>EUR_YC6MRH_AB6E21Y</v>
      </c>
      <c r="E47" s="10">
        <f>_xll.qlRateHelperRate($D47)</f>
        <v>2.444E-2</v>
      </c>
      <c r="F47" s="10">
        <f>IF(ISERROR(_xll.qlSwapRateHelperSpread($D47)),IF(ISERROR(_xll.qlFuturesRateHelperConvexityAdjustment($D47)),"--",_xll.qlFuturesRateHelperConvexityAdjustment($D47)),_xll.qlSwapRateHelperSpread($D47))</f>
        <v>0</v>
      </c>
      <c r="G47" s="9">
        <f>_xll.qlRateHelperEarliestDate($D47)</f>
        <v>41704</v>
      </c>
      <c r="H47" s="8">
        <f>_xll.qlRateHelperLatestDate($D47)</f>
        <v>49374</v>
      </c>
      <c r="I47" s="3">
        <v>0.58978971810785874</v>
      </c>
      <c r="K47" s="65" t="s">
        <v>139</v>
      </c>
      <c r="L47" s="162">
        <v>2.6349999999999998E-2</v>
      </c>
    </row>
    <row r="48" spans="4:12" x14ac:dyDescent="0.2">
      <c r="D48" s="11" t="str">
        <v>EUR_YC6MRH_AB6E22Y</v>
      </c>
      <c r="E48" s="10">
        <f>_xll.qlRateHelperRate($D48)</f>
        <v>2.4559999999999998E-2</v>
      </c>
      <c r="F48" s="10">
        <f>IF(ISERROR(_xll.qlSwapRateHelperSpread($D48)),IF(ISERROR(_xll.qlFuturesRateHelperConvexityAdjustment($D48)),"--",_xll.qlFuturesRateHelperConvexityAdjustment($D48)),_xll.qlSwapRateHelperSpread($D48))</f>
        <v>0</v>
      </c>
      <c r="G48" s="9">
        <f>_xll.qlRateHelperEarliestDate($D48)</f>
        <v>41704</v>
      </c>
      <c r="H48" s="8">
        <f>_xll.qlRateHelperLatestDate($D48)</f>
        <v>49740</v>
      </c>
      <c r="I48" s="3">
        <v>0.5737021733537474</v>
      </c>
      <c r="K48" s="65" t="s">
        <v>140</v>
      </c>
      <c r="L48" s="162">
        <v>2.6440000000000002E-2</v>
      </c>
    </row>
    <row r="49" spans="4:12" x14ac:dyDescent="0.2">
      <c r="D49" s="11" t="str">
        <v>EUR_YC6MRH_AB6E23Y</v>
      </c>
      <c r="E49" s="10">
        <f>_xll.qlRateHelperRate($D49)</f>
        <v>2.4639999999999999E-2</v>
      </c>
      <c r="F49" s="10">
        <f>IF(ISERROR(_xll.qlSwapRateHelperSpread($D49)),IF(ISERROR(_xll.qlFuturesRateHelperConvexityAdjustment($D49)),"--",_xll.qlFuturesRateHelperConvexityAdjustment($D49)),_xll.qlSwapRateHelperSpread($D49))</f>
        <v>0</v>
      </c>
      <c r="G49" s="9">
        <f>_xll.qlRateHelperEarliestDate($D49)</f>
        <v>41704</v>
      </c>
      <c r="H49" s="8">
        <f>_xll.qlRateHelperLatestDate($D49)</f>
        <v>50105</v>
      </c>
      <c r="I49" s="3">
        <v>0.55856397281749626</v>
      </c>
      <c r="K49" s="65" t="s">
        <v>141</v>
      </c>
      <c r="L49" s="162">
        <v>2.6519999999999998E-2</v>
      </c>
    </row>
    <row r="50" spans="4:12" x14ac:dyDescent="0.2">
      <c r="D50" s="11" t="str">
        <v>EUR_YC6MRH_AB6E24Y</v>
      </c>
      <c r="E50" s="10">
        <f>_xll.qlRateHelperRate($D50)</f>
        <v>2.4709999999999999E-2</v>
      </c>
      <c r="F50" s="10">
        <f>IF(ISERROR(_xll.qlSwapRateHelperSpread($D50)),IF(ISERROR(_xll.qlFuturesRateHelperConvexityAdjustment($D50)),"--",_xll.qlFuturesRateHelperConvexityAdjustment($D50)),_xll.qlSwapRateHelperSpread($D50))</f>
        <v>0</v>
      </c>
      <c r="G50" s="9">
        <f>_xll.qlRateHelperEarliestDate($D50)</f>
        <v>41704</v>
      </c>
      <c r="H50" s="8">
        <f>_xll.qlRateHelperLatestDate($D50)</f>
        <v>50472</v>
      </c>
      <c r="I50" s="3">
        <v>0.54381004234304919</v>
      </c>
      <c r="K50" s="65" t="s">
        <v>142</v>
      </c>
      <c r="L50" s="162">
        <v>2.657E-2</v>
      </c>
    </row>
    <row r="51" spans="4:12" x14ac:dyDescent="0.2">
      <c r="D51" s="11" t="str">
        <v>EUR_YC6MRH_AB6E25Y</v>
      </c>
      <c r="E51" s="10">
        <f>_xll.qlRateHelperRate($D51)</f>
        <v>2.4750000000000001E-2</v>
      </c>
      <c r="F51" s="10">
        <f>IF(ISERROR(_xll.qlSwapRateHelperSpread($D51)),IF(ISERROR(_xll.qlFuturesRateHelperConvexityAdjustment($D51)),"--",_xll.qlFuturesRateHelperConvexityAdjustment($D51)),_xll.qlSwapRateHelperSpread($D51))</f>
        <v>0</v>
      </c>
      <c r="G51" s="9">
        <f>_xll.qlRateHelperEarliestDate($D51)</f>
        <v>41704</v>
      </c>
      <c r="H51" s="8">
        <f>_xll.qlRateHelperLatestDate($D51)</f>
        <v>50836</v>
      </c>
      <c r="I51" s="3">
        <v>0.52999999176690593</v>
      </c>
      <c r="K51" s="65" t="s">
        <v>143</v>
      </c>
      <c r="L51" s="162">
        <v>2.6599999999999999E-2</v>
      </c>
    </row>
    <row r="52" spans="4:12" x14ac:dyDescent="0.2">
      <c r="D52" s="11" t="str">
        <v>EUR_YC6MRH_AB6E26Y</v>
      </c>
      <c r="E52" s="10">
        <f>_xll.qlRateHelperRate($D52)</f>
        <v>2.4780000000000003E-2</v>
      </c>
      <c r="F52" s="10">
        <f>IF(ISERROR(_xll.qlSwapRateHelperSpread($D52)),IF(ISERROR(_xll.qlFuturesRateHelperConvexityAdjustment($D52)),"--",_xll.qlFuturesRateHelperConvexityAdjustment($D52)),_xll.qlSwapRateHelperSpread($D52))</f>
        <v>0</v>
      </c>
      <c r="G52" s="9">
        <f>_xll.qlRateHelperEarliestDate($D52)</f>
        <v>41704</v>
      </c>
      <c r="H52" s="8">
        <f>_xll.qlRateHelperLatestDate($D52)</f>
        <v>51201</v>
      </c>
      <c r="I52" s="3">
        <v>0.5166652721144781</v>
      </c>
      <c r="K52" s="65" t="s">
        <v>144</v>
      </c>
      <c r="L52" s="162">
        <v>2.6610000000000002E-2</v>
      </c>
    </row>
    <row r="53" spans="4:12" x14ac:dyDescent="0.2">
      <c r="D53" s="11" t="str">
        <v>EUR_YC6MRH_AB6E27Y</v>
      </c>
      <c r="E53" s="10">
        <f>_xll.qlRateHelperRate($D53)</f>
        <v>2.479E-2</v>
      </c>
      <c r="F53" s="10">
        <f>IF(ISERROR(_xll.qlSwapRateHelperSpread($D53)),IF(ISERROR(_xll.qlFuturesRateHelperConvexityAdjustment($D53)),"--",_xll.qlFuturesRateHelperConvexityAdjustment($D53)),_xll.qlSwapRateHelperSpread($D53))</f>
        <v>0</v>
      </c>
      <c r="G53" s="9">
        <f>_xll.qlRateHelperEarliestDate($D53)</f>
        <v>41704</v>
      </c>
      <c r="H53" s="8">
        <f>_xll.qlRateHelperLatestDate($D53)</f>
        <v>51566</v>
      </c>
      <c r="I53" s="3">
        <v>0.50397726340012705</v>
      </c>
      <c r="K53" s="65" t="s">
        <v>145</v>
      </c>
      <c r="L53" s="162">
        <v>2.6620000000000001E-2</v>
      </c>
    </row>
    <row r="54" spans="4:12" x14ac:dyDescent="0.2">
      <c r="D54" s="11" t="str">
        <v>EUR_YC6MRH_AB6E28Y</v>
      </c>
      <c r="E54" s="10">
        <f>_xll.qlRateHelperRate($D54)</f>
        <v>2.4799999999999999E-2</v>
      </c>
      <c r="F54" s="10">
        <f>IF(ISERROR(_xll.qlSwapRateHelperSpread($D54)),IF(ISERROR(_xll.qlFuturesRateHelperConvexityAdjustment($D54)),"--",_xll.qlFuturesRateHelperConvexityAdjustment($D54)),_xll.qlSwapRateHelperSpread($D54))</f>
        <v>0</v>
      </c>
      <c r="G54" s="9">
        <f>_xll.qlRateHelperEarliestDate($D54)</f>
        <v>41704</v>
      </c>
      <c r="H54" s="8">
        <f>_xll.qlRateHelperLatestDate($D54)</f>
        <v>51931</v>
      </c>
      <c r="I54" s="3">
        <v>0.49158637383820092</v>
      </c>
      <c r="K54" s="65" t="s">
        <v>146</v>
      </c>
      <c r="L54" s="162">
        <v>2.6610000000000002E-2</v>
      </c>
    </row>
    <row r="55" spans="4:12" x14ac:dyDescent="0.2">
      <c r="D55" s="11" t="str">
        <v>EUR_YC6MRH_AB6E29Y</v>
      </c>
      <c r="E55" s="10">
        <f>_xll.qlRateHelperRate($D55)</f>
        <v>2.4799999999999999E-2</v>
      </c>
      <c r="F55" s="10">
        <f>IF(ISERROR(_xll.qlSwapRateHelperSpread($D55)),IF(ISERROR(_xll.qlFuturesRateHelperConvexityAdjustment($D55)),"--",_xll.qlFuturesRateHelperConvexityAdjustment($D55)),_xll.qlSwapRateHelperSpread($D55))</f>
        <v>0</v>
      </c>
      <c r="G55" s="9">
        <f>_xll.qlRateHelperEarliestDate($D55)</f>
        <v>41704</v>
      </c>
      <c r="H55" s="8">
        <f>_xll.qlRateHelperLatestDate($D55)</f>
        <v>52296</v>
      </c>
      <c r="I55" s="3">
        <v>0.47968991903512126</v>
      </c>
      <c r="K55" s="65" t="s">
        <v>147</v>
      </c>
      <c r="L55" s="162">
        <v>2.6599999999999999E-2</v>
      </c>
    </row>
    <row r="56" spans="4:12" x14ac:dyDescent="0.2">
      <c r="D56" s="11" t="str">
        <v>EUR_YC6MRH_AB6E30Y</v>
      </c>
      <c r="E56" s="10">
        <f>_xll.qlRateHelperRate($D56)</f>
        <v>2.4799999999999999E-2</v>
      </c>
      <c r="F56" s="10">
        <f>IF(ISERROR(_xll.qlSwapRateHelperSpread($D56)),IF(ISERROR(_xll.qlFuturesRateHelperConvexityAdjustment($D56)),"--",_xll.qlFuturesRateHelperConvexityAdjustment($D56)),_xll.qlSwapRateHelperSpread($D56))</f>
        <v>0</v>
      </c>
      <c r="G56" s="9">
        <f>_xll.qlRateHelperEarliestDate($D56)</f>
        <v>41704</v>
      </c>
      <c r="H56" s="8">
        <f>_xll.qlRateHelperLatestDate($D56)</f>
        <v>52663</v>
      </c>
      <c r="I56" s="3">
        <v>0.4680496944784186</v>
      </c>
      <c r="K56" s="65" t="s">
        <v>148</v>
      </c>
      <c r="L56" s="162">
        <v>2.6599999999999999E-2</v>
      </c>
    </row>
    <row r="57" spans="4:12" x14ac:dyDescent="0.2">
      <c r="D57" s="11" t="str">
        <v>EUR_YC6MRH_AB6E35Y</v>
      </c>
      <c r="E57" s="10">
        <f>_xll.qlRateHelperRate($D57)</f>
        <v>2.4879999999999999E-2</v>
      </c>
      <c r="F57" s="10">
        <f>IF(ISERROR(_xll.qlSwapRateHelperSpread($D57)),IF(ISERROR(_xll.qlFuturesRateHelperConvexityAdjustment($D57)),"--",_xll.qlFuturesRateHelperConvexityAdjustment($D57)),_xll.qlSwapRateHelperSpread($D57))</f>
        <v>0</v>
      </c>
      <c r="G57" s="9">
        <f>_xll.qlRateHelperEarliestDate($D57)</f>
        <v>41704</v>
      </c>
      <c r="H57" s="8">
        <f>_xll.qlRateHelperLatestDate($D57)</f>
        <v>54490</v>
      </c>
      <c r="I57" s="3">
        <v>0.41229419783642973</v>
      </c>
      <c r="K57" s="65" t="s">
        <v>149</v>
      </c>
      <c r="L57" s="162">
        <v>2.6679999999999999E-2</v>
      </c>
    </row>
    <row r="58" spans="4:12" x14ac:dyDescent="0.2">
      <c r="D58" s="11" t="str">
        <v>EUR_YC6MRH_AB6E40Y</v>
      </c>
      <c r="E58" s="10">
        <f>_xll.qlRateHelperRate($D58)</f>
        <v>2.5009999999999998E-2</v>
      </c>
      <c r="F58" s="10">
        <f>IF(ISERROR(_xll.qlSwapRateHelperSpread($D58)),IF(ISERROR(_xll.qlFuturesRateHelperConvexityAdjustment($D58)),"--",_xll.qlFuturesRateHelperConvexityAdjustment($D58)),_xll.qlSwapRateHelperSpread($D58))</f>
        <v>0</v>
      </c>
      <c r="G58" s="9">
        <f>_xll.qlRateHelperEarliestDate($D58)</f>
        <v>41704</v>
      </c>
      <c r="H58" s="8">
        <f>_xll.qlRateHelperLatestDate($D58)</f>
        <v>56314</v>
      </c>
      <c r="I58" s="3">
        <v>0.3616081510131246</v>
      </c>
      <c r="K58" s="65" t="s">
        <v>150</v>
      </c>
      <c r="L58" s="162">
        <v>2.6839999999999999E-2</v>
      </c>
    </row>
    <row r="59" spans="4:12" x14ac:dyDescent="0.2">
      <c r="D59" s="11" t="str">
        <v>EUR_YC6MRH_AB6E50Y</v>
      </c>
      <c r="E59" s="10">
        <f>_xll.qlRateHelperRate($D59)</f>
        <v>2.5150000000000002E-2</v>
      </c>
      <c r="F59" s="10">
        <f>IF(ISERROR(_xll.qlSwapRateHelperSpread($D59)),IF(ISERROR(_xll.qlFuturesRateHelperConvexityAdjustment($D59)),"--",_xll.qlFuturesRateHelperConvexityAdjustment($D59)),_xll.qlSwapRateHelperSpread($D59))</f>
        <v>0</v>
      </c>
      <c r="G59" s="9">
        <f>_xll.qlRateHelperEarliestDate($D59)</f>
        <v>41704</v>
      </c>
      <c r="H59" s="8">
        <f>_xll.qlRateHelperLatestDate($D59)</f>
        <v>59967</v>
      </c>
      <c r="I59" s="3">
        <v>0.2790098639004428</v>
      </c>
      <c r="K59" s="65" t="s">
        <v>151</v>
      </c>
      <c r="L59" s="162">
        <v>2.7029999999999998E-2</v>
      </c>
    </row>
    <row r="60" spans="4:12" x14ac:dyDescent="0.2">
      <c r="D60" s="11" t="str">
        <v>EUR_YC6MRH_AB6E60Y</v>
      </c>
      <c r="E60" s="10">
        <f>_xll.qlRateHelperRate($D60)</f>
        <v>2.528E-2</v>
      </c>
      <c r="F60" s="10">
        <f>IF(ISERROR(_xll.qlSwapRateHelperSpread($D60)),IF(ISERROR(_xll.qlFuturesRateHelperConvexityAdjustment($D60)),"--",_xll.qlFuturesRateHelperConvexityAdjustment($D60)),_xll.qlSwapRateHelperSpread($D60))</f>
        <v>0</v>
      </c>
      <c r="G60" s="9">
        <f>_xll.qlRateHelperEarliestDate($D60)</f>
        <v>41704</v>
      </c>
      <c r="H60" s="8">
        <f>_xll.qlRateHelperLatestDate($D60)</f>
        <v>63619</v>
      </c>
      <c r="I60" s="3">
        <v>0.21414206058572513</v>
      </c>
      <c r="K60" s="65" t="s">
        <v>152</v>
      </c>
      <c r="L60" s="162">
        <v>2.716E-2</v>
      </c>
    </row>
    <row r="61" spans="4:12" x14ac:dyDescent="0.2">
      <c r="D61" s="11" t="e">
        <v>#N/A</v>
      </c>
      <c r="E61" s="10" t="e">
        <f>_xll.qlRateHelperRate($D61)</f>
        <v>#VALUE!</v>
      </c>
      <c r="F61" s="10" t="str">
        <f>IF(ISERROR(_xll.qlSwapRateHelperSpread($D61)),IF(ISERROR(_xll.qlFuturesRateHelperConvexityAdjustment($D61)),"--",_xll.qlFuturesRateHelperConvexityAdjustment($D61)),_xll.qlSwapRateHelperSpread($D61))</f>
        <v>--</v>
      </c>
      <c r="G61" s="9" t="e">
        <f>_xll.qlRateHelperEarliestDate($D61)</f>
        <v>#VALUE!</v>
      </c>
      <c r="H61" s="8" t="e">
        <f>_xll.qlRateHelperLatestDate($D61)</f>
        <v>#VALUE!</v>
      </c>
      <c r="I61" s="3" t="e">
        <v>#N/A</v>
      </c>
    </row>
    <row r="62" spans="4:12" x14ac:dyDescent="0.2">
      <c r="D62" s="11" t="e">
        <v>#N/A</v>
      </c>
      <c r="E62" s="10" t="e">
        <f>_xll.qlRateHelperRate($D62)</f>
        <v>#VALUE!</v>
      </c>
      <c r="F62" s="10" t="str">
        <f>IF(ISERROR(_xll.qlSwapRateHelperSpread($D62)),IF(ISERROR(_xll.qlFuturesRateHelperConvexityAdjustment($D62)),"--",_xll.qlFuturesRateHelperConvexityAdjustment($D62)),_xll.qlSwapRateHelperSpread($D62))</f>
        <v>--</v>
      </c>
      <c r="G62" s="9" t="e">
        <f>_xll.qlRateHelperEarliestDate($D62)</f>
        <v>#VALUE!</v>
      </c>
      <c r="H62" s="8" t="e">
        <f>_xll.qlRateHelperLatestDate($D62)</f>
        <v>#VALUE!</v>
      </c>
      <c r="I62" s="3" t="e">
        <v>#N/A</v>
      </c>
    </row>
    <row r="63" spans="4:12" x14ac:dyDescent="0.2">
      <c r="D63" s="11" t="e">
        <v>#N/A</v>
      </c>
      <c r="E63" s="10" t="e">
        <f>_xll.qlRateHelperRate($D63)</f>
        <v>#VALUE!</v>
      </c>
      <c r="F63" s="10" t="str">
        <f>IF(ISERROR(_xll.qlSwapRateHelperSpread($D63)),IF(ISERROR(_xll.qlFuturesRateHelperConvexityAdjustment($D63)),"--",_xll.qlFuturesRateHelperConvexityAdjustment($D63)),_xll.qlSwapRateHelperSpread($D63))</f>
        <v>--</v>
      </c>
      <c r="G63" s="9" t="e">
        <f>_xll.qlRateHelperEarliestDate($D63)</f>
        <v>#VALUE!</v>
      </c>
      <c r="H63" s="8" t="e">
        <f>_xll.qlRateHelperLatestDate($D63)</f>
        <v>#VALUE!</v>
      </c>
      <c r="I63" s="3" t="e">
        <v>#N/A</v>
      </c>
    </row>
    <row r="64" spans="4:12" x14ac:dyDescent="0.2">
      <c r="D64" s="11" t="e">
        <v>#N/A</v>
      </c>
      <c r="E64" s="10" t="e">
        <f>_xll.qlRateHelperRate($D64)</f>
        <v>#VALUE!</v>
      </c>
      <c r="F64" s="10" t="str">
        <f>IF(ISERROR(_xll.qlSwapRateHelperSpread($D64)),IF(ISERROR(_xll.qlFuturesRateHelperConvexityAdjustment($D64)),"--",_xll.qlFuturesRateHelperConvexityAdjustment($D64)),_xll.qlSwapRateHelperSpread($D64))</f>
        <v>--</v>
      </c>
      <c r="G64" s="9" t="e">
        <f>_xll.qlRateHelperEarliestDate($D64)</f>
        <v>#VALUE!</v>
      </c>
      <c r="H64" s="8" t="e">
        <f>_xll.qlRateHelperLatestDate($D64)</f>
        <v>#VALUE!</v>
      </c>
      <c r="I64" s="3" t="e">
        <v>#N/A</v>
      </c>
    </row>
    <row r="65" spans="4:9" x14ac:dyDescent="0.2">
      <c r="D65" s="11" t="e">
        <v>#N/A</v>
      </c>
      <c r="E65" s="10" t="e">
        <f>_xll.qlRateHelperRate($D65)</f>
        <v>#VALUE!</v>
      </c>
      <c r="F65" s="10" t="str">
        <f>IF(ISERROR(_xll.qlSwapRateHelperSpread($D65)),IF(ISERROR(_xll.qlFuturesRateHelperConvexityAdjustment($D65)),"--",_xll.qlFuturesRateHelperConvexityAdjustment($D65)),_xll.qlSwapRateHelperSpread($D65))</f>
        <v>--</v>
      </c>
      <c r="G65" s="9" t="e">
        <f>_xll.qlRateHelperEarliestDate($D65)</f>
        <v>#VALUE!</v>
      </c>
      <c r="H65" s="8" t="e">
        <f>_xll.qlRateHelperLatestDate($D65)</f>
        <v>#VALUE!</v>
      </c>
      <c r="I65" s="3" t="e">
        <v>#N/A</v>
      </c>
    </row>
    <row r="66" spans="4:9" x14ac:dyDescent="0.2">
      <c r="D66" s="11" t="e">
        <v>#N/A</v>
      </c>
      <c r="E66" s="10" t="e">
        <f>_xll.qlRateHelperRate($D66)</f>
        <v>#VALUE!</v>
      </c>
      <c r="F66" s="10" t="str">
        <f>IF(ISERROR(_xll.qlSwapRateHelperSpread($D66)),IF(ISERROR(_xll.qlFuturesRateHelperConvexityAdjustment($D66)),"--",_xll.qlFuturesRateHelperConvexityAdjustment($D66)),_xll.qlSwapRateHelperSpread($D66))</f>
        <v>--</v>
      </c>
      <c r="G66" s="9" t="e">
        <f>_xll.qlRateHelperEarliestDate($D66)</f>
        <v>#VALUE!</v>
      </c>
      <c r="H66" s="8" t="e">
        <f>_xll.qlRateHelperLatestDate($D66)</f>
        <v>#VALUE!</v>
      </c>
      <c r="I66" s="3" t="e">
        <v>#N/A</v>
      </c>
    </row>
    <row r="67" spans="4:9" x14ac:dyDescent="0.2">
      <c r="D67" s="11" t="e">
        <v>#N/A</v>
      </c>
      <c r="E67" s="10" t="e">
        <f>_xll.qlRateHelperRate($D67)</f>
        <v>#VALUE!</v>
      </c>
      <c r="F67" s="10" t="str">
        <f>IF(ISERROR(_xll.qlSwapRateHelperSpread($D67)),IF(ISERROR(_xll.qlFuturesRateHelperConvexityAdjustment($D67)),"--",_xll.qlFuturesRateHelperConvexityAdjustment($D67)),_xll.qlSwapRateHelperSpread($D67))</f>
        <v>--</v>
      </c>
      <c r="G67" s="9" t="e">
        <f>_xll.qlRateHelperEarliestDate($D67)</f>
        <v>#VALUE!</v>
      </c>
      <c r="H67" s="8" t="e">
        <f>_xll.qlRateHelperLatestDate($D67)</f>
        <v>#VALUE!</v>
      </c>
      <c r="I67" s="3" t="e">
        <v>#N/A</v>
      </c>
    </row>
    <row r="68" spans="4:9" x14ac:dyDescent="0.2">
      <c r="D68" s="11" t="e">
        <v>#N/A</v>
      </c>
      <c r="E68" s="10" t="e">
        <f>_xll.qlRateHelperRate($D68)</f>
        <v>#VALUE!</v>
      </c>
      <c r="F68" s="10" t="str">
        <f>IF(ISERROR(_xll.qlSwapRateHelperSpread($D68)),IF(ISERROR(_xll.qlFuturesRateHelperConvexityAdjustment($D68)),"--",_xll.qlFuturesRateHelperConvexityAdjustment($D68)),_xll.qlSwapRateHelperSpread($D68))</f>
        <v>--</v>
      </c>
      <c r="G68" s="9" t="e">
        <f>_xll.qlRateHelperEarliestDate($D68)</f>
        <v>#VALUE!</v>
      </c>
      <c r="H68" s="8" t="e">
        <f>_xll.qlRateHelperLatestDate($D68)</f>
        <v>#VALUE!</v>
      </c>
      <c r="I68" s="3" t="e">
        <v>#N/A</v>
      </c>
    </row>
    <row r="69" spans="4:9" x14ac:dyDescent="0.2">
      <c r="D69" s="11" t="e">
        <v>#N/A</v>
      </c>
      <c r="E69" s="10" t="e">
        <f>_xll.qlRateHelperRate($D69)</f>
        <v>#VALUE!</v>
      </c>
      <c r="F69" s="10" t="str">
        <f>IF(ISERROR(_xll.qlSwapRateHelperSpread($D69)),IF(ISERROR(_xll.qlFuturesRateHelperConvexityAdjustment($D69)),"--",_xll.qlFuturesRateHelperConvexityAdjustment($D69)),_xll.qlSwapRateHelperSpread($D69))</f>
        <v>--</v>
      </c>
      <c r="G69" s="9" t="e">
        <f>_xll.qlRateHelperEarliestDate($D69)</f>
        <v>#VALUE!</v>
      </c>
      <c r="H69" s="8" t="e">
        <f>_xll.qlRateHelperLatestDate($D69)</f>
        <v>#VALUE!</v>
      </c>
      <c r="I69" s="3" t="e">
        <v>#N/A</v>
      </c>
    </row>
    <row r="70" spans="4:9" x14ac:dyDescent="0.2">
      <c r="D70" s="11" t="e">
        <v>#N/A</v>
      </c>
      <c r="E70" s="10" t="e">
        <f>_xll.qlRateHelperRate($D70)</f>
        <v>#VALUE!</v>
      </c>
      <c r="F70" s="10" t="str">
        <f>IF(ISERROR(_xll.qlSwapRateHelperSpread($D70)),IF(ISERROR(_xll.qlFuturesRateHelperConvexityAdjustment($D70)),"--",_xll.qlFuturesRateHelperConvexityAdjustment($D70)),_xll.qlSwapRateHelperSpread($D70))</f>
        <v>--</v>
      </c>
      <c r="G70" s="9" t="e">
        <f>_xll.qlRateHelperEarliestDate($D70)</f>
        <v>#VALUE!</v>
      </c>
      <c r="H70" s="8" t="e">
        <f>_xll.qlRateHelperLatestDate($D70)</f>
        <v>#VALUE!</v>
      </c>
      <c r="I70" s="3" t="e">
        <v>#N/A</v>
      </c>
    </row>
    <row r="71" spans="4:9" x14ac:dyDescent="0.2">
      <c r="D71" s="11" t="e">
        <v>#N/A</v>
      </c>
      <c r="E71" s="10" t="e">
        <f>_xll.qlRateHelperRate($D71)</f>
        <v>#VALUE!</v>
      </c>
      <c r="F71" s="10" t="str">
        <f>IF(ISERROR(_xll.qlSwapRateHelperSpread($D71)),IF(ISERROR(_xll.qlFuturesRateHelperConvexityAdjustment($D71)),"--",_xll.qlFuturesRateHelperConvexityAdjustment($D71)),_xll.qlSwapRateHelperSpread($D71))</f>
        <v>--</v>
      </c>
      <c r="G71" s="9" t="e">
        <f>_xll.qlRateHelperEarliestDate($D71)</f>
        <v>#VALUE!</v>
      </c>
      <c r="H71" s="8" t="e">
        <f>_xll.qlRateHelperLatestDate($D71)</f>
        <v>#VALUE!</v>
      </c>
      <c r="I71" s="3" t="e">
        <v>#N/A</v>
      </c>
    </row>
    <row r="72" spans="4:9" x14ac:dyDescent="0.2">
      <c r="D72" s="11" t="e">
        <v>#N/A</v>
      </c>
      <c r="E72" s="10" t="e">
        <f>_xll.qlRateHelperRate($D72)</f>
        <v>#VALUE!</v>
      </c>
      <c r="F72" s="10" t="str">
        <f>IF(ISERROR(_xll.qlSwapRateHelperSpread($D72)),IF(ISERROR(_xll.qlFuturesRateHelperConvexityAdjustment($D72)),"--",_xll.qlFuturesRateHelperConvexityAdjustment($D72)),_xll.qlSwapRateHelperSpread($D72))</f>
        <v>--</v>
      </c>
      <c r="G72" s="9" t="e">
        <f>_xll.qlRateHelperEarliestDate($D72)</f>
        <v>#VALUE!</v>
      </c>
      <c r="H72" s="8" t="e">
        <f>_xll.qlRateHelperLatestDate($D72)</f>
        <v>#VALUE!</v>
      </c>
      <c r="I72" s="3" t="e">
        <v>#N/A</v>
      </c>
    </row>
    <row r="73" spans="4:9" x14ac:dyDescent="0.2">
      <c r="D73" s="11" t="e">
        <v>#N/A</v>
      </c>
      <c r="E73" s="10" t="e">
        <f>_xll.qlRateHelperRate($D73)</f>
        <v>#VALUE!</v>
      </c>
      <c r="F73" s="10" t="str">
        <f>IF(ISERROR(_xll.qlSwapRateHelperSpread($D73)),IF(ISERROR(_xll.qlFuturesRateHelperConvexityAdjustment($D73)),"--",_xll.qlFuturesRateHelperConvexityAdjustment($D73)),_xll.qlSwapRateHelperSpread($D73))</f>
        <v>--</v>
      </c>
      <c r="G73" s="9" t="e">
        <f>_xll.qlRateHelperEarliestDate($D73)</f>
        <v>#VALUE!</v>
      </c>
      <c r="H73" s="8" t="e">
        <f>_xll.qlRateHelperLatestDate($D73)</f>
        <v>#VALUE!</v>
      </c>
      <c r="I73" s="3" t="e">
        <v>#N/A</v>
      </c>
    </row>
    <row r="74" spans="4:9" x14ac:dyDescent="0.2">
      <c r="D74" s="11" t="e">
        <v>#N/A</v>
      </c>
      <c r="E74" s="10" t="e">
        <f>_xll.qlRateHelperRate($D74)</f>
        <v>#VALUE!</v>
      </c>
      <c r="F74" s="10" t="str">
        <f>IF(ISERROR(_xll.qlSwapRateHelperSpread($D74)),IF(ISERROR(_xll.qlFuturesRateHelperConvexityAdjustment($D74)),"--",_xll.qlFuturesRateHelperConvexityAdjustment($D74)),_xll.qlSwapRateHelperSpread($D74))</f>
        <v>--</v>
      </c>
      <c r="G74" s="9" t="e">
        <f>_xll.qlRateHelperEarliestDate($D74)</f>
        <v>#VALUE!</v>
      </c>
      <c r="H74" s="8" t="e">
        <f>_xll.qlRateHelperLatestDate($D74)</f>
        <v>#VALUE!</v>
      </c>
      <c r="I74" s="3" t="e">
        <v>#N/A</v>
      </c>
    </row>
    <row r="75" spans="4:9" x14ac:dyDescent="0.2">
      <c r="D75" s="11" t="e">
        <v>#N/A</v>
      </c>
      <c r="E75" s="10" t="e">
        <f>_xll.qlRateHelperRate($D75)</f>
        <v>#VALUE!</v>
      </c>
      <c r="F75" s="10" t="str">
        <f>IF(ISERROR(_xll.qlSwapRateHelperSpread($D75)),IF(ISERROR(_xll.qlFuturesRateHelperConvexityAdjustment($D75)),"--",_xll.qlFuturesRateHelperConvexityAdjustment($D75)),_xll.qlSwapRateHelperSpread($D75))</f>
        <v>--</v>
      </c>
      <c r="G75" s="9" t="e">
        <f>_xll.qlRateHelperEarliestDate($D75)</f>
        <v>#VALUE!</v>
      </c>
      <c r="H75" s="8" t="e">
        <f>_xll.qlRateHelperLatestDate($D75)</f>
        <v>#VALUE!</v>
      </c>
      <c r="I75" s="3" t="e">
        <v>#N/A</v>
      </c>
    </row>
    <row r="76" spans="4:9" x14ac:dyDescent="0.2">
      <c r="D76" s="11" t="e">
        <v>#N/A</v>
      </c>
      <c r="E76" s="10" t="e">
        <f>_xll.qlRateHelperRate($D76)</f>
        <v>#VALUE!</v>
      </c>
      <c r="F76" s="10" t="str">
        <f>IF(ISERROR(_xll.qlSwapRateHelperSpread($D76)),IF(ISERROR(_xll.qlFuturesRateHelperConvexityAdjustment($D76)),"--",_xll.qlFuturesRateHelperConvexityAdjustment($D76)),_xll.qlSwapRateHelperSpread($D76))</f>
        <v>--</v>
      </c>
      <c r="G76" s="9" t="e">
        <f>_xll.qlRateHelperEarliestDate($D76)</f>
        <v>#VALUE!</v>
      </c>
      <c r="H76" s="8" t="e">
        <f>_xll.qlRateHelperLatestDate($D76)</f>
        <v>#VALUE!</v>
      </c>
      <c r="I76" s="3" t="e">
        <v>#N/A</v>
      </c>
    </row>
    <row r="77" spans="4:9" x14ac:dyDescent="0.2">
      <c r="D77" s="11" t="e">
        <v>#N/A</v>
      </c>
      <c r="E77" s="10" t="e">
        <f>_xll.qlRateHelperRate($D77)</f>
        <v>#VALUE!</v>
      </c>
      <c r="F77" s="10" t="str">
        <f>IF(ISERROR(_xll.qlSwapRateHelperSpread($D77)),IF(ISERROR(_xll.qlFuturesRateHelperConvexityAdjustment($D77)),"--",_xll.qlFuturesRateHelperConvexityAdjustment($D77)),_xll.qlSwapRateHelperSpread($D77))</f>
        <v>--</v>
      </c>
      <c r="G77" s="9" t="e">
        <f>_xll.qlRateHelperEarliestDate($D77)</f>
        <v>#VALUE!</v>
      </c>
      <c r="H77" s="8" t="e">
        <f>_xll.qlRateHelperLatestDate($D77)</f>
        <v>#VALUE!</v>
      </c>
      <c r="I77" s="3" t="e">
        <v>#N/A</v>
      </c>
    </row>
    <row r="78" spans="4:9" x14ac:dyDescent="0.2">
      <c r="D78" s="11" t="e">
        <v>#N/A</v>
      </c>
      <c r="E78" s="10" t="e">
        <f>_xll.qlRateHelperRate($D78)</f>
        <v>#VALUE!</v>
      </c>
      <c r="F78" s="10" t="str">
        <f>IF(ISERROR(_xll.qlSwapRateHelperSpread($D78)),IF(ISERROR(_xll.qlFuturesRateHelperConvexityAdjustment($D78)),"--",_xll.qlFuturesRateHelperConvexityAdjustment($D78)),_xll.qlSwapRateHelperSpread($D78))</f>
        <v>--</v>
      </c>
      <c r="G78" s="9" t="e">
        <f>_xll.qlRateHelperEarliestDate($D78)</f>
        <v>#VALUE!</v>
      </c>
      <c r="H78" s="8" t="e">
        <f>_xll.qlRateHelperLatestDate($D78)</f>
        <v>#VALUE!</v>
      </c>
      <c r="I78" s="3" t="e">
        <v>#N/A</v>
      </c>
    </row>
    <row r="79" spans="4:9" x14ac:dyDescent="0.2">
      <c r="D79" s="11" t="e">
        <v>#N/A</v>
      </c>
      <c r="E79" s="10" t="e">
        <f>_xll.qlRateHelperRate($D79)</f>
        <v>#VALUE!</v>
      </c>
      <c r="F79" s="10" t="str">
        <f>IF(ISERROR(_xll.qlSwapRateHelperSpread($D79)),IF(ISERROR(_xll.qlFuturesRateHelperConvexityAdjustment($D79)),"--",_xll.qlFuturesRateHelperConvexityAdjustment($D79)),_xll.qlSwapRateHelperSpread($D79))</f>
        <v>--</v>
      </c>
      <c r="G79" s="9" t="e">
        <f>_xll.qlRateHelperEarliestDate($D79)</f>
        <v>#VALUE!</v>
      </c>
      <c r="H79" s="8" t="e">
        <f>_xll.qlRateHelperLatestDate($D79)</f>
        <v>#VALUE!</v>
      </c>
      <c r="I79" s="3" t="e">
        <v>#N/A</v>
      </c>
    </row>
    <row r="80" spans="4:9" x14ac:dyDescent="0.2">
      <c r="D80" s="11" t="e">
        <v>#N/A</v>
      </c>
      <c r="E80" s="10" t="e">
        <f>_xll.qlRateHelperRate($D80)</f>
        <v>#VALUE!</v>
      </c>
      <c r="F80" s="10" t="str">
        <f>IF(ISERROR(_xll.qlSwapRateHelperSpread($D80)),IF(ISERROR(_xll.qlFuturesRateHelperConvexityAdjustment($D80)),"--",_xll.qlFuturesRateHelperConvexityAdjustment($D80)),_xll.qlSwapRateHelperSpread($D80))</f>
        <v>--</v>
      </c>
      <c r="G80" s="9" t="e">
        <f>_xll.qlRateHelperEarliestDate($D80)</f>
        <v>#VALUE!</v>
      </c>
      <c r="H80" s="8" t="e">
        <f>_xll.qlRateHelperLatestDate($D80)</f>
        <v>#VALUE!</v>
      </c>
      <c r="I80" s="3" t="e">
        <v>#N/A</v>
      </c>
    </row>
    <row r="81" spans="4:9" x14ac:dyDescent="0.2">
      <c r="D81" s="11" t="e">
        <v>#N/A</v>
      </c>
      <c r="E81" s="10" t="e">
        <f>_xll.qlRateHelperRate($D81)</f>
        <v>#VALUE!</v>
      </c>
      <c r="F81" s="10" t="str">
        <f>IF(ISERROR(_xll.qlSwapRateHelperSpread($D81)),IF(ISERROR(_xll.qlFuturesRateHelperConvexityAdjustment($D81)),"--",_xll.qlFuturesRateHelperConvexityAdjustment($D81)),_xll.qlSwapRateHelperSpread($D81))</f>
        <v>--</v>
      </c>
      <c r="G81" s="9" t="e">
        <f>_xll.qlRateHelperEarliestDate($D81)</f>
        <v>#VALUE!</v>
      </c>
      <c r="H81" s="8" t="e">
        <f>_xll.qlRateHelperLatestDate($D81)</f>
        <v>#VALUE!</v>
      </c>
      <c r="I81" s="3" t="e">
        <v>#N/A</v>
      </c>
    </row>
    <row r="82" spans="4:9" x14ac:dyDescent="0.2">
      <c r="D82" s="11" t="e">
        <v>#N/A</v>
      </c>
      <c r="E82" s="10" t="e">
        <f>_xll.qlRateHelperRate($D82)</f>
        <v>#VALUE!</v>
      </c>
      <c r="F82" s="10" t="str">
        <f>IF(ISERROR(_xll.qlSwapRateHelperSpread($D82)),IF(ISERROR(_xll.qlFuturesRateHelperConvexityAdjustment($D82)),"--",_xll.qlFuturesRateHelperConvexityAdjustment($D82)),_xll.qlSwapRateHelperSpread($D82))</f>
        <v>--</v>
      </c>
      <c r="G82" s="9" t="e">
        <f>_xll.qlRateHelperEarliestDate($D82)</f>
        <v>#VALUE!</v>
      </c>
      <c r="H82" s="8" t="e">
        <f>_xll.qlRateHelperLatestDate($D82)</f>
        <v>#VALUE!</v>
      </c>
      <c r="I82" s="3" t="e">
        <v>#N/A</v>
      </c>
    </row>
    <row r="83" spans="4:9" x14ac:dyDescent="0.2">
      <c r="D83" s="11" t="e">
        <v>#N/A</v>
      </c>
      <c r="E83" s="10" t="e">
        <f>_xll.qlRateHelperRate($D83)</f>
        <v>#VALUE!</v>
      </c>
      <c r="F83" s="10" t="str">
        <f>IF(ISERROR(_xll.qlSwapRateHelperSpread($D83)),IF(ISERROR(_xll.qlFuturesRateHelperConvexityAdjustment($D83)),"--",_xll.qlFuturesRateHelperConvexityAdjustment($D83)),_xll.qlSwapRateHelperSpread($D83))</f>
        <v>--</v>
      </c>
      <c r="G83" s="9" t="e">
        <f>_xll.qlRateHelperEarliestDate($D83)</f>
        <v>#VALUE!</v>
      </c>
      <c r="H83" s="8" t="e">
        <f>_xll.qlRateHelperLatestDate($D83)</f>
        <v>#VALUE!</v>
      </c>
      <c r="I83" s="3" t="e">
        <v>#N/A</v>
      </c>
    </row>
    <row r="84" spans="4:9" x14ac:dyDescent="0.2">
      <c r="D84" s="11" t="e">
        <v>#N/A</v>
      </c>
      <c r="E84" s="10" t="e">
        <f>_xll.qlRateHelperRate($D84)</f>
        <v>#VALUE!</v>
      </c>
      <c r="F84" s="10" t="str">
        <f>IF(ISERROR(_xll.qlSwapRateHelperSpread($D84)),IF(ISERROR(_xll.qlFuturesRateHelperConvexityAdjustment($D84)),"--",_xll.qlFuturesRateHelperConvexityAdjustment($D84)),_xll.qlSwapRateHelperSpread($D84))</f>
        <v>--</v>
      </c>
      <c r="G84" s="9" t="e">
        <f>_xll.qlRateHelperEarliestDate($D84)</f>
        <v>#VALUE!</v>
      </c>
      <c r="H84" s="8" t="e">
        <f>_xll.qlRateHelperLatestDate($D84)</f>
        <v>#VALUE!</v>
      </c>
      <c r="I84" s="3" t="e">
        <v>#N/A</v>
      </c>
    </row>
    <row r="85" spans="4:9" x14ac:dyDescent="0.2">
      <c r="D85" s="11" t="e">
        <v>#N/A</v>
      </c>
      <c r="E85" s="10" t="e">
        <f>_xll.qlRateHelperRate($D85)</f>
        <v>#VALUE!</v>
      </c>
      <c r="F85" s="10" t="str">
        <f>IF(ISERROR(_xll.qlSwapRateHelperSpread($D85)),IF(ISERROR(_xll.qlFuturesRateHelperConvexityAdjustment($D85)),"--",_xll.qlFuturesRateHelperConvexityAdjustment($D85)),_xll.qlSwapRateHelperSpread($D85))</f>
        <v>--</v>
      </c>
      <c r="G85" s="9" t="e">
        <f>_xll.qlRateHelperEarliestDate($D85)</f>
        <v>#VALUE!</v>
      </c>
      <c r="H85" s="8" t="e">
        <f>_xll.qlRateHelperLatestDate($D85)</f>
        <v>#VALUE!</v>
      </c>
      <c r="I85" s="3" t="e">
        <v>#N/A</v>
      </c>
    </row>
    <row r="86" spans="4:9" x14ac:dyDescent="0.2">
      <c r="D86" s="11" t="e">
        <v>#N/A</v>
      </c>
      <c r="E86" s="10" t="e">
        <f>_xll.qlRateHelperRate($D86)</f>
        <v>#VALUE!</v>
      </c>
      <c r="F86" s="10" t="str">
        <f>IF(ISERROR(_xll.qlSwapRateHelperSpread($D86)),IF(ISERROR(_xll.qlFuturesRateHelperConvexityAdjustment($D86)),"--",_xll.qlFuturesRateHelperConvexityAdjustment($D86)),_xll.qlSwapRateHelperSpread($D86))</f>
        <v>--</v>
      </c>
      <c r="G86" s="9" t="e">
        <f>_xll.qlRateHelperEarliestDate($D86)</f>
        <v>#VALUE!</v>
      </c>
      <c r="H86" s="8" t="e">
        <f>_xll.qlRateHelperLatestDate($D86)</f>
        <v>#VALUE!</v>
      </c>
      <c r="I86" s="3" t="e">
        <v>#N/A</v>
      </c>
    </row>
    <row r="87" spans="4:9" x14ac:dyDescent="0.2">
      <c r="D87" s="11" t="e">
        <v>#N/A</v>
      </c>
      <c r="E87" s="10" t="e">
        <f>_xll.qlRateHelperRate($D87)</f>
        <v>#VALUE!</v>
      </c>
      <c r="F87" s="10" t="str">
        <f>IF(ISERROR(_xll.qlSwapRateHelperSpread($D87)),IF(ISERROR(_xll.qlFuturesRateHelperConvexityAdjustment($D87)),"--",_xll.qlFuturesRateHelperConvexityAdjustment($D87)),_xll.qlSwapRateHelperSpread($D87))</f>
        <v>--</v>
      </c>
      <c r="G87" s="9" t="e">
        <f>_xll.qlRateHelperEarliestDate($D87)</f>
        <v>#VALUE!</v>
      </c>
      <c r="H87" s="8" t="e">
        <f>_xll.qlRateHelperLatestDate($D87)</f>
        <v>#VALUE!</v>
      </c>
      <c r="I87" s="3" t="e">
        <v>#N/A</v>
      </c>
    </row>
    <row r="88" spans="4:9" x14ac:dyDescent="0.2">
      <c r="D88" s="11" t="e">
        <v>#N/A</v>
      </c>
      <c r="E88" s="10" t="e">
        <f>_xll.qlRateHelperRate($D88)</f>
        <v>#VALUE!</v>
      </c>
      <c r="F88" s="10" t="str">
        <f>IF(ISERROR(_xll.qlSwapRateHelperSpread($D88)),IF(ISERROR(_xll.qlFuturesRateHelperConvexityAdjustment($D88)),"--",_xll.qlFuturesRateHelperConvexityAdjustment($D88)),_xll.qlSwapRateHelperSpread($D88))</f>
        <v>--</v>
      </c>
      <c r="G88" s="9" t="e">
        <f>_xll.qlRateHelperEarliestDate($D88)</f>
        <v>#VALUE!</v>
      </c>
      <c r="H88" s="8" t="e">
        <f>_xll.qlRateHelperLatestDate($D88)</f>
        <v>#VALUE!</v>
      </c>
      <c r="I88" s="3" t="e">
        <v>#N/A</v>
      </c>
    </row>
    <row r="89" spans="4:9" x14ac:dyDescent="0.2">
      <c r="D89" s="11" t="e">
        <v>#N/A</v>
      </c>
      <c r="E89" s="10" t="e">
        <f>_xll.qlRateHelperRate($D89)</f>
        <v>#VALUE!</v>
      </c>
      <c r="F89" s="10" t="str">
        <f>IF(ISERROR(_xll.qlSwapRateHelperSpread($D89)),IF(ISERROR(_xll.qlFuturesRateHelperConvexityAdjustment($D89)),"--",_xll.qlFuturesRateHelperConvexityAdjustment($D89)),_xll.qlSwapRateHelperSpread($D89))</f>
        <v>--</v>
      </c>
      <c r="G89" s="9" t="e">
        <f>_xll.qlRateHelperEarliestDate($D89)</f>
        <v>#VALUE!</v>
      </c>
      <c r="H89" s="8" t="e">
        <f>_xll.qlRateHelperLatestDate($D89)</f>
        <v>#VALUE!</v>
      </c>
      <c r="I89" s="3" t="e">
        <v>#N/A</v>
      </c>
    </row>
    <row r="90" spans="4:9" x14ac:dyDescent="0.2">
      <c r="D90" s="11" t="e">
        <v>#N/A</v>
      </c>
      <c r="E90" s="10" t="e">
        <f>_xll.qlRateHelperRate($D90)</f>
        <v>#VALUE!</v>
      </c>
      <c r="F90" s="10" t="str">
        <f>IF(ISERROR(_xll.qlSwapRateHelperSpread($D90)),IF(ISERROR(_xll.qlFuturesRateHelperConvexityAdjustment($D90)),"--",_xll.qlFuturesRateHelperConvexityAdjustment($D90)),_xll.qlSwapRateHelperSpread($D90))</f>
        <v>--</v>
      </c>
      <c r="G90" s="9" t="e">
        <f>_xll.qlRateHelperEarliestDate($D90)</f>
        <v>#VALUE!</v>
      </c>
      <c r="H90" s="8" t="e">
        <f>_xll.qlRateHelperLatestDate($D90)</f>
        <v>#VALUE!</v>
      </c>
      <c r="I90" s="3" t="e">
        <v>#N/A</v>
      </c>
    </row>
    <row r="91" spans="4:9" x14ac:dyDescent="0.2">
      <c r="D91" s="11" t="e">
        <v>#N/A</v>
      </c>
      <c r="E91" s="10" t="e">
        <f>_xll.qlRateHelperRate($D91)</f>
        <v>#VALUE!</v>
      </c>
      <c r="F91" s="10" t="str">
        <f>IF(ISERROR(_xll.qlSwapRateHelperSpread($D91)),IF(ISERROR(_xll.qlFuturesRateHelperConvexityAdjustment($D91)),"--",_xll.qlFuturesRateHelperConvexityAdjustment($D91)),_xll.qlSwapRateHelperSpread($D91))</f>
        <v>--</v>
      </c>
      <c r="G91" s="9" t="e">
        <f>_xll.qlRateHelperEarliestDate($D91)</f>
        <v>#VALUE!</v>
      </c>
      <c r="H91" s="8" t="e">
        <f>_xll.qlRateHelperLatestDate($D91)</f>
        <v>#VALUE!</v>
      </c>
      <c r="I91" s="3" t="e">
        <v>#N/A</v>
      </c>
    </row>
    <row r="92" spans="4:9" x14ac:dyDescent="0.2">
      <c r="D92" s="11" t="e">
        <v>#N/A</v>
      </c>
      <c r="E92" s="10" t="e">
        <f>_xll.qlRateHelperRate($D92)</f>
        <v>#VALUE!</v>
      </c>
      <c r="F92" s="10" t="str">
        <f>IF(ISERROR(_xll.qlSwapRateHelperSpread($D92)),IF(ISERROR(_xll.qlFuturesRateHelperConvexityAdjustment($D92)),"--",_xll.qlFuturesRateHelperConvexityAdjustment($D92)),_xll.qlSwapRateHelperSpread($D92))</f>
        <v>--</v>
      </c>
      <c r="G92" s="9" t="e">
        <f>_xll.qlRateHelperEarliestDate($D92)</f>
        <v>#VALUE!</v>
      </c>
      <c r="H92" s="8" t="e">
        <f>_xll.qlRateHelperLatestDate($D92)</f>
        <v>#VALUE!</v>
      </c>
      <c r="I92" s="3" t="e">
        <v>#N/A</v>
      </c>
    </row>
    <row r="93" spans="4:9" x14ac:dyDescent="0.2">
      <c r="D93" s="11" t="e">
        <v>#N/A</v>
      </c>
      <c r="E93" s="10" t="e">
        <f>_xll.qlRateHelperRate($D93)</f>
        <v>#VALUE!</v>
      </c>
      <c r="F93" s="10" t="str">
        <f>IF(ISERROR(_xll.qlSwapRateHelperSpread($D93)),IF(ISERROR(_xll.qlFuturesRateHelperConvexityAdjustment($D93)),"--",_xll.qlFuturesRateHelperConvexityAdjustment($D93)),_xll.qlSwapRateHelperSpread($D93))</f>
        <v>--</v>
      </c>
      <c r="G93" s="9" t="e">
        <f>_xll.qlRateHelperEarliestDate($D93)</f>
        <v>#VALUE!</v>
      </c>
      <c r="H93" s="8" t="e">
        <f>_xll.qlRateHelperLatestDate($D93)</f>
        <v>#VALUE!</v>
      </c>
      <c r="I93" s="3" t="e">
        <v>#N/A</v>
      </c>
    </row>
    <row r="94" spans="4:9" x14ac:dyDescent="0.2">
      <c r="D94" s="11" t="e">
        <v>#N/A</v>
      </c>
      <c r="E94" s="10" t="e">
        <f>_xll.qlRateHelperRate($D94)</f>
        <v>#VALUE!</v>
      </c>
      <c r="F94" s="10" t="str">
        <f>IF(ISERROR(_xll.qlSwapRateHelperSpread($D94)),IF(ISERROR(_xll.qlFuturesRateHelperConvexityAdjustment($D94)),"--",_xll.qlFuturesRateHelperConvexityAdjustment($D94)),_xll.qlSwapRateHelperSpread($D94))</f>
        <v>--</v>
      </c>
      <c r="G94" s="9" t="e">
        <f>_xll.qlRateHelperEarliestDate($D94)</f>
        <v>#VALUE!</v>
      </c>
      <c r="H94" s="8" t="e">
        <f>_xll.qlRateHelperLatestDate($D94)</f>
        <v>#VALUE!</v>
      </c>
      <c r="I94" s="3" t="e">
        <v>#N/A</v>
      </c>
    </row>
    <row r="95" spans="4:9" x14ac:dyDescent="0.2">
      <c r="D95" s="11" t="e">
        <v>#N/A</v>
      </c>
      <c r="E95" s="10" t="e">
        <f>_xll.qlRateHelperRate($D95)</f>
        <v>#VALUE!</v>
      </c>
      <c r="F95" s="10" t="str">
        <f>IF(ISERROR(_xll.qlSwapRateHelperSpread($D95)),IF(ISERROR(_xll.qlFuturesRateHelperConvexityAdjustment($D95)),"--",_xll.qlFuturesRateHelperConvexityAdjustment($D95)),_xll.qlSwapRateHelperSpread($D95))</f>
        <v>--</v>
      </c>
      <c r="G95" s="9" t="e">
        <f>_xll.qlRateHelperEarliestDate($D95)</f>
        <v>#VALUE!</v>
      </c>
      <c r="H95" s="8" t="e">
        <f>_xll.qlRateHelperLatestDate($D95)</f>
        <v>#VALUE!</v>
      </c>
      <c r="I95" s="3" t="e">
        <v>#N/A</v>
      </c>
    </row>
    <row r="96" spans="4:9" x14ac:dyDescent="0.2">
      <c r="D96" s="11" t="e">
        <v>#N/A</v>
      </c>
      <c r="E96" s="10" t="e">
        <f>_xll.qlRateHelperRate($D96)</f>
        <v>#VALUE!</v>
      </c>
      <c r="F96" s="10" t="str">
        <f>IF(ISERROR(_xll.qlSwapRateHelperSpread($D96)),IF(ISERROR(_xll.qlFuturesRateHelperConvexityAdjustment($D96)),"--",_xll.qlFuturesRateHelperConvexityAdjustment($D96)),_xll.qlSwapRateHelperSpread($D96))</f>
        <v>--</v>
      </c>
      <c r="G96" s="9" t="e">
        <f>_xll.qlRateHelperEarliestDate($D96)</f>
        <v>#VALUE!</v>
      </c>
      <c r="H96" s="8" t="e">
        <f>_xll.qlRateHelperLatestDate($D96)</f>
        <v>#VALUE!</v>
      </c>
      <c r="I96" s="3" t="e">
        <v>#N/A</v>
      </c>
    </row>
    <row r="97" spans="4:9" x14ac:dyDescent="0.2">
      <c r="D97" s="11" t="e">
        <v>#N/A</v>
      </c>
      <c r="E97" s="10" t="e">
        <f>_xll.qlRateHelperRate($D97)</f>
        <v>#VALUE!</v>
      </c>
      <c r="F97" s="10" t="str">
        <f>IF(ISERROR(_xll.qlSwapRateHelperSpread($D97)),IF(ISERROR(_xll.qlFuturesRateHelperConvexityAdjustment($D97)),"--",_xll.qlFuturesRateHelperConvexityAdjustment($D97)),_xll.qlSwapRateHelperSpread($D97))</f>
        <v>--</v>
      </c>
      <c r="G97" s="9" t="e">
        <f>_xll.qlRateHelperEarliestDate($D97)</f>
        <v>#VALUE!</v>
      </c>
      <c r="H97" s="8" t="e">
        <f>_xll.qlRateHelperLatestDate($D97)</f>
        <v>#VALUE!</v>
      </c>
      <c r="I97" s="3" t="e">
        <v>#N/A</v>
      </c>
    </row>
    <row r="98" spans="4:9" x14ac:dyDescent="0.2">
      <c r="D98" s="11" t="e">
        <v>#N/A</v>
      </c>
      <c r="E98" s="10" t="e">
        <f>_xll.qlRateHelperRate($D98)</f>
        <v>#VALUE!</v>
      </c>
      <c r="F98" s="10" t="str">
        <f>IF(ISERROR(_xll.qlSwapRateHelperSpread($D98)),IF(ISERROR(_xll.qlFuturesRateHelperConvexityAdjustment($D98)),"--",_xll.qlFuturesRateHelperConvexityAdjustment($D98)),_xll.qlSwapRateHelperSpread($D98))</f>
        <v>--</v>
      </c>
      <c r="G98" s="9" t="e">
        <f>_xll.qlRateHelperEarliestDate($D98)</f>
        <v>#VALUE!</v>
      </c>
      <c r="H98" s="8" t="e">
        <f>_xll.qlRateHelperLatestDate($D98)</f>
        <v>#VALUE!</v>
      </c>
      <c r="I98" s="3" t="e">
        <v>#N/A</v>
      </c>
    </row>
    <row r="99" spans="4:9" x14ac:dyDescent="0.2">
      <c r="D99" s="11" t="e">
        <v>#N/A</v>
      </c>
      <c r="E99" s="10" t="e">
        <f>_xll.qlRateHelperRate($D99)</f>
        <v>#VALUE!</v>
      </c>
      <c r="F99" s="10" t="str">
        <f>IF(ISERROR(_xll.qlSwapRateHelperSpread($D99)),IF(ISERROR(_xll.qlFuturesRateHelperConvexityAdjustment($D99)),"--",_xll.qlFuturesRateHelperConvexityAdjustment($D99)),_xll.qlSwapRateHelperSpread($D99))</f>
        <v>--</v>
      </c>
      <c r="G99" s="9" t="e">
        <f>_xll.qlRateHelperEarliestDate($D99)</f>
        <v>#VALUE!</v>
      </c>
      <c r="H99" s="8" t="e">
        <f>_xll.qlRateHelperLatestDate($D99)</f>
        <v>#VALUE!</v>
      </c>
      <c r="I99" s="3" t="e">
        <v>#N/A</v>
      </c>
    </row>
    <row r="100" spans="4:9" x14ac:dyDescent="0.2">
      <c r="D100" s="11" t="e">
        <v>#N/A</v>
      </c>
      <c r="E100" s="10" t="e">
        <f>_xll.qlRateHelperRate($D100)</f>
        <v>#VALUE!</v>
      </c>
      <c r="F100" s="10" t="str">
        <f>IF(ISERROR(_xll.qlSwapRateHelperSpread($D100)),IF(ISERROR(_xll.qlFuturesRateHelperConvexityAdjustment($D100)),"--",_xll.qlFuturesRateHelperConvexityAdjustment($D100)),_xll.qlSwapRateHelperSpread($D100))</f>
        <v>--</v>
      </c>
      <c r="G100" s="9" t="e">
        <f>_xll.qlRateHelperEarliestDate($D100)</f>
        <v>#VALUE!</v>
      </c>
      <c r="H100" s="8" t="e">
        <f>_xll.qlRateHelperLatestDate($D100)</f>
        <v>#VALUE!</v>
      </c>
      <c r="I100" s="3" t="e">
        <v>#N/A</v>
      </c>
    </row>
    <row r="101" spans="4:9" x14ac:dyDescent="0.2">
      <c r="D101" s="11" t="e">
        <v>#N/A</v>
      </c>
      <c r="E101" s="10" t="e">
        <f>_xll.qlRateHelperRate($D101)</f>
        <v>#VALUE!</v>
      </c>
      <c r="F101" s="10" t="str">
        <f>IF(ISERROR(_xll.qlSwapRateHelperSpread($D101)),IF(ISERROR(_xll.qlFuturesRateHelperConvexityAdjustment($D101)),"--",_xll.qlFuturesRateHelperConvexityAdjustment($D101)),_xll.qlSwapRateHelperSpread($D101))</f>
        <v>--</v>
      </c>
      <c r="G101" s="9" t="e">
        <f>_xll.qlRateHelperEarliestDate($D101)</f>
        <v>#VALUE!</v>
      </c>
      <c r="H101" s="8" t="e">
        <f>_xll.qlRateHelperLatestDate($D101)</f>
        <v>#VALUE!</v>
      </c>
      <c r="I101" s="3" t="e">
        <v>#N/A</v>
      </c>
    </row>
    <row r="102" spans="4:9" x14ac:dyDescent="0.2">
      <c r="D102" s="11" t="e">
        <v>#N/A</v>
      </c>
      <c r="E102" s="10" t="e">
        <f>_xll.qlRateHelperRate($D102)</f>
        <v>#VALUE!</v>
      </c>
      <c r="F102" s="10" t="str">
        <f>IF(ISERROR(_xll.qlSwapRateHelperSpread($D102)),IF(ISERROR(_xll.qlFuturesRateHelperConvexityAdjustment($D102)),"--",_xll.qlFuturesRateHelperConvexityAdjustment($D102)),_xll.qlSwapRateHelperSpread($D102))</f>
        <v>--</v>
      </c>
      <c r="G102" s="9" t="e">
        <f>_xll.qlRateHelperEarliestDate($D102)</f>
        <v>#VALUE!</v>
      </c>
      <c r="H102" s="8" t="e">
        <f>_xll.qlRateHelperLatestDate($D102)</f>
        <v>#VALUE!</v>
      </c>
      <c r="I102" s="3" t="e">
        <v>#N/A</v>
      </c>
    </row>
    <row r="103" spans="4:9" x14ac:dyDescent="0.2">
      <c r="D103" s="11" t="e">
        <v>#N/A</v>
      </c>
      <c r="E103" s="10" t="e">
        <f>_xll.qlRateHelperRate($D103)</f>
        <v>#VALUE!</v>
      </c>
      <c r="F103" s="10" t="str">
        <f>IF(ISERROR(_xll.qlSwapRateHelperSpread($D103)),IF(ISERROR(_xll.qlFuturesRateHelperConvexityAdjustment($D103)),"--",_xll.qlFuturesRateHelperConvexityAdjustment($D103)),_xll.qlSwapRateHelperSpread($D103))</f>
        <v>--</v>
      </c>
      <c r="G103" s="9" t="e">
        <f>_xll.qlRateHelperEarliestDate($D103)</f>
        <v>#VALUE!</v>
      </c>
      <c r="H103" s="8" t="e">
        <f>_xll.qlRateHelperLatestDate($D103)</f>
        <v>#VALUE!</v>
      </c>
      <c r="I103" s="3" t="e">
        <v>#N/A</v>
      </c>
    </row>
    <row r="104" spans="4:9" x14ac:dyDescent="0.2">
      <c r="D104" s="11" t="e">
        <v>#N/A</v>
      </c>
      <c r="E104" s="10" t="e">
        <f>_xll.qlRateHelperRate($D104)</f>
        <v>#VALUE!</v>
      </c>
      <c r="F104" s="10" t="str">
        <f>IF(ISERROR(_xll.qlSwapRateHelperSpread($D104)),IF(ISERROR(_xll.qlFuturesRateHelperConvexityAdjustment($D104)),"--",_xll.qlFuturesRateHelperConvexityAdjustment($D104)),_xll.qlSwapRateHelperSpread($D104))</f>
        <v>--</v>
      </c>
      <c r="G104" s="9" t="e">
        <f>_xll.qlRateHelperEarliestDate($D104)</f>
        <v>#VALUE!</v>
      </c>
      <c r="H104" s="8" t="e">
        <f>_xll.qlRateHelperLatestDate($D104)</f>
        <v>#VALUE!</v>
      </c>
      <c r="I104" s="3" t="e">
        <v>#N/A</v>
      </c>
    </row>
    <row r="105" spans="4:9" x14ac:dyDescent="0.2">
      <c r="D105" s="11" t="e">
        <v>#N/A</v>
      </c>
      <c r="E105" s="10" t="e">
        <f>_xll.qlRateHelperRate($D105)</f>
        <v>#VALUE!</v>
      </c>
      <c r="F105" s="10" t="str">
        <f>IF(ISERROR(_xll.qlSwapRateHelperSpread($D105)),IF(ISERROR(_xll.qlFuturesRateHelperConvexityAdjustment($D105)),"--",_xll.qlFuturesRateHelperConvexityAdjustment($D105)),_xll.qlSwapRateHelperSpread($D105))</f>
        <v>--</v>
      </c>
      <c r="G105" s="9" t="e">
        <f>_xll.qlRateHelperEarliestDate($D105)</f>
        <v>#VALUE!</v>
      </c>
      <c r="H105" s="8" t="e">
        <f>_xll.qlRateHelperLatestDate($D105)</f>
        <v>#VALUE!</v>
      </c>
      <c r="I105" s="3" t="e">
        <v>#N/A</v>
      </c>
    </row>
    <row r="106" spans="4:9" x14ac:dyDescent="0.2">
      <c r="D106" s="11" t="e">
        <v>#N/A</v>
      </c>
      <c r="E106" s="10" t="e">
        <f>_xll.qlRateHelperRate($D106)</f>
        <v>#VALUE!</v>
      </c>
      <c r="F106" s="10" t="str">
        <f>IF(ISERROR(_xll.qlSwapRateHelperSpread($D106)),IF(ISERROR(_xll.qlFuturesRateHelperConvexityAdjustment($D106)),"--",_xll.qlFuturesRateHelperConvexityAdjustment($D106)),_xll.qlSwapRateHelperSpread($D106))</f>
        <v>--</v>
      </c>
      <c r="G106" s="9" t="e">
        <f>_xll.qlRateHelperEarliestDate($D106)</f>
        <v>#VALUE!</v>
      </c>
      <c r="H106" s="8" t="e">
        <f>_xll.qlRateHelperLatestDate($D106)</f>
        <v>#VALUE!</v>
      </c>
      <c r="I106" s="3" t="e">
        <v>#N/A</v>
      </c>
    </row>
    <row r="107" spans="4:9" x14ac:dyDescent="0.2">
      <c r="D107" s="11" t="e">
        <v>#N/A</v>
      </c>
      <c r="E107" s="10" t="e">
        <f>_xll.qlRateHelperRate($D107)</f>
        <v>#VALUE!</v>
      </c>
      <c r="F107" s="10" t="str">
        <f>IF(ISERROR(_xll.qlSwapRateHelperSpread($D107)),IF(ISERROR(_xll.qlFuturesRateHelperConvexityAdjustment($D107)),"--",_xll.qlFuturesRateHelperConvexityAdjustment($D107)),_xll.qlSwapRateHelperSpread($D107))</f>
        <v>--</v>
      </c>
      <c r="G107" s="9" t="e">
        <f>_xll.qlRateHelperEarliestDate($D107)</f>
        <v>#VALUE!</v>
      </c>
      <c r="H107" s="8" t="e">
        <f>_xll.qlRateHelperLatestDate($D107)</f>
        <v>#VALUE!</v>
      </c>
      <c r="I107" s="3" t="e">
        <v>#N/A</v>
      </c>
    </row>
    <row r="108" spans="4:9" x14ac:dyDescent="0.2">
      <c r="D108" s="11" t="e">
        <v>#N/A</v>
      </c>
      <c r="E108" s="10" t="e">
        <f>_xll.qlRateHelperRate($D108)</f>
        <v>#VALUE!</v>
      </c>
      <c r="F108" s="10" t="str">
        <f>IF(ISERROR(_xll.qlSwapRateHelperSpread($D108)),IF(ISERROR(_xll.qlFuturesRateHelperConvexityAdjustment($D108)),"--",_xll.qlFuturesRateHelperConvexityAdjustment($D108)),_xll.qlSwapRateHelperSpread($D108))</f>
        <v>--</v>
      </c>
      <c r="G108" s="9" t="e">
        <f>_xll.qlRateHelperEarliestDate($D108)</f>
        <v>#VALUE!</v>
      </c>
      <c r="H108" s="8" t="e">
        <f>_xll.qlRateHelperLatestDate($D108)</f>
        <v>#VALUE!</v>
      </c>
      <c r="I108" s="3" t="e">
        <v>#N/A</v>
      </c>
    </row>
    <row r="109" spans="4:9" x14ac:dyDescent="0.2">
      <c r="D109" s="11" t="e">
        <v>#N/A</v>
      </c>
      <c r="E109" s="10" t="e">
        <f>_xll.qlRateHelperRate($D109)</f>
        <v>#VALUE!</v>
      </c>
      <c r="F109" s="10" t="str">
        <f>IF(ISERROR(_xll.qlSwapRateHelperSpread($D109)),IF(ISERROR(_xll.qlFuturesRateHelperConvexityAdjustment($D109)),"--",_xll.qlFuturesRateHelperConvexityAdjustment($D109)),_xll.qlSwapRateHelperSpread($D109))</f>
        <v>--</v>
      </c>
      <c r="G109" s="9" t="e">
        <f>_xll.qlRateHelperEarliestDate($D109)</f>
        <v>#VALUE!</v>
      </c>
      <c r="H109" s="8" t="e">
        <f>_xll.qlRateHelperLatestDate($D109)</f>
        <v>#VALUE!</v>
      </c>
      <c r="I109" s="3" t="e">
        <v>#N/A</v>
      </c>
    </row>
    <row r="110" spans="4:9" x14ac:dyDescent="0.2">
      <c r="D110" s="11" t="e">
        <v>#N/A</v>
      </c>
      <c r="E110" s="10" t="e">
        <f>_xll.qlRateHelperRate($D110)</f>
        <v>#VALUE!</v>
      </c>
      <c r="F110" s="10" t="str">
        <f>IF(ISERROR(_xll.qlSwapRateHelperSpread($D110)),IF(ISERROR(_xll.qlFuturesRateHelperConvexityAdjustment($D110)),"--",_xll.qlFuturesRateHelperConvexityAdjustment($D110)),_xll.qlSwapRateHelperSpread($D110))</f>
        <v>--</v>
      </c>
      <c r="G110" s="9" t="e">
        <f>_xll.qlRateHelperEarliestDate($D110)</f>
        <v>#VALUE!</v>
      </c>
      <c r="H110" s="8" t="e">
        <f>_xll.qlRateHelperLatestDate($D110)</f>
        <v>#VALUE!</v>
      </c>
      <c r="I110" s="3" t="e">
        <v>#N/A</v>
      </c>
    </row>
    <row r="111" spans="4:9" x14ac:dyDescent="0.2">
      <c r="D111" s="11" t="e">
        <v>#N/A</v>
      </c>
      <c r="E111" s="10" t="e">
        <f>_xll.qlRateHelperRate($D111)</f>
        <v>#VALUE!</v>
      </c>
      <c r="F111" s="10" t="str">
        <f>IF(ISERROR(_xll.qlSwapRateHelperSpread($D111)),IF(ISERROR(_xll.qlFuturesRateHelperConvexityAdjustment($D111)),"--",_xll.qlFuturesRateHelperConvexityAdjustment($D111)),_xll.qlSwapRateHelperSpread($D111))</f>
        <v>--</v>
      </c>
      <c r="G111" s="9" t="e">
        <f>_xll.qlRateHelperEarliestDate($D111)</f>
        <v>#VALUE!</v>
      </c>
      <c r="H111" s="8" t="e">
        <f>_xll.qlRateHelperLatestDate($D111)</f>
        <v>#VALUE!</v>
      </c>
      <c r="I111" s="3" t="e">
        <v>#N/A</v>
      </c>
    </row>
    <row r="112" spans="4:9" x14ac:dyDescent="0.2">
      <c r="D112" s="11" t="e">
        <v>#N/A</v>
      </c>
      <c r="E112" s="10" t="e">
        <f>_xll.qlRateHelperRate($D112)</f>
        <v>#VALUE!</v>
      </c>
      <c r="F112" s="10" t="str">
        <f>IF(ISERROR(_xll.qlSwapRateHelperSpread($D112)),IF(ISERROR(_xll.qlFuturesRateHelperConvexityAdjustment($D112)),"--",_xll.qlFuturesRateHelperConvexityAdjustment($D112)),_xll.qlSwapRateHelperSpread($D112))</f>
        <v>--</v>
      </c>
      <c r="G112" s="9" t="e">
        <f>_xll.qlRateHelperEarliestDate($D112)</f>
        <v>#VALUE!</v>
      </c>
      <c r="H112" s="8" t="e">
        <f>_xll.qlRateHelperLatestDate($D112)</f>
        <v>#VALUE!</v>
      </c>
      <c r="I112" s="3" t="e">
        <v>#N/A</v>
      </c>
    </row>
    <row r="113" spans="4:9" x14ac:dyDescent="0.2">
      <c r="D113" s="11" t="e">
        <v>#N/A</v>
      </c>
      <c r="E113" s="10" t="e">
        <f>_xll.qlRateHelperRate($D113)</f>
        <v>#VALUE!</v>
      </c>
      <c r="F113" s="10" t="str">
        <f>IF(ISERROR(_xll.qlSwapRateHelperSpread($D113)),IF(ISERROR(_xll.qlFuturesRateHelperConvexityAdjustment($D113)),"--",_xll.qlFuturesRateHelperConvexityAdjustment($D113)),_xll.qlSwapRateHelperSpread($D113))</f>
        <v>--</v>
      </c>
      <c r="G113" s="9" t="e">
        <f>_xll.qlRateHelperEarliestDate($D113)</f>
        <v>#VALUE!</v>
      </c>
      <c r="H113" s="8" t="e">
        <f>_xll.qlRateHelperLatestDate($D113)</f>
        <v>#VALUE!</v>
      </c>
      <c r="I113" s="3" t="e">
        <v>#N/A</v>
      </c>
    </row>
    <row r="114" spans="4:9" x14ac:dyDescent="0.2">
      <c r="D114" s="11" t="e">
        <v>#N/A</v>
      </c>
      <c r="E114" s="10" t="e">
        <f>_xll.qlRateHelperRate($D114)</f>
        <v>#VALUE!</v>
      </c>
      <c r="F114" s="10" t="str">
        <f>IF(ISERROR(_xll.qlSwapRateHelperSpread($D114)),IF(ISERROR(_xll.qlFuturesRateHelperConvexityAdjustment($D114)),"--",_xll.qlFuturesRateHelperConvexityAdjustment($D114)),_xll.qlSwapRateHelperSpread($D114))</f>
        <v>--</v>
      </c>
      <c r="G114" s="9" t="e">
        <f>_xll.qlRateHelperEarliestDate($D114)</f>
        <v>#VALUE!</v>
      </c>
      <c r="H114" s="8" t="e">
        <f>_xll.qlRateHelperLatestDate($D114)</f>
        <v>#VALUE!</v>
      </c>
      <c r="I114" s="3" t="e">
        <v>#N/A</v>
      </c>
    </row>
    <row r="115" spans="4:9" x14ac:dyDescent="0.2">
      <c r="D115" s="11" t="e">
        <v>#N/A</v>
      </c>
      <c r="E115" s="10" t="e">
        <f>_xll.qlRateHelperRate($D115)</f>
        <v>#VALUE!</v>
      </c>
      <c r="F115" s="10" t="str">
        <f>IF(ISERROR(_xll.qlSwapRateHelperSpread($D115)),IF(ISERROR(_xll.qlFuturesRateHelperConvexityAdjustment($D115)),"--",_xll.qlFuturesRateHelperConvexityAdjustment($D115)),_xll.qlSwapRateHelperSpread($D115))</f>
        <v>--</v>
      </c>
      <c r="G115" s="9" t="e">
        <f>_xll.qlRateHelperEarliestDate($D115)</f>
        <v>#VALUE!</v>
      </c>
      <c r="H115" s="8" t="e">
        <f>_xll.qlRateHelperLatestDate($D115)</f>
        <v>#VALUE!</v>
      </c>
      <c r="I115" s="3" t="e">
        <v>#N/A</v>
      </c>
    </row>
    <row r="116" spans="4:9" x14ac:dyDescent="0.2">
      <c r="D116" s="11" t="e">
        <v>#N/A</v>
      </c>
      <c r="E116" s="10" t="e">
        <f>_xll.qlRateHelperRate($D116)</f>
        <v>#VALUE!</v>
      </c>
      <c r="F116" s="10" t="str">
        <f>IF(ISERROR(_xll.qlSwapRateHelperSpread($D116)),IF(ISERROR(_xll.qlFuturesRateHelperConvexityAdjustment($D116)),"--",_xll.qlFuturesRateHelperConvexityAdjustment($D116)),_xll.qlSwapRateHelperSpread($D116))</f>
        <v>--</v>
      </c>
      <c r="G116" s="9" t="e">
        <f>_xll.qlRateHelperEarliestDate($D116)</f>
        <v>#VALUE!</v>
      </c>
      <c r="H116" s="8" t="e">
        <f>_xll.qlRateHelperLatestDate($D116)</f>
        <v>#VALUE!</v>
      </c>
      <c r="I116" s="3" t="e">
        <v>#N/A</v>
      </c>
    </row>
    <row r="117" spans="4:9" x14ac:dyDescent="0.2">
      <c r="D117" s="11" t="e">
        <v>#N/A</v>
      </c>
      <c r="E117" s="10" t="e">
        <f>_xll.qlRateHelperRate($D117)</f>
        <v>#VALUE!</v>
      </c>
      <c r="F117" s="10" t="str">
        <f>IF(ISERROR(_xll.qlSwapRateHelperSpread($D117)),IF(ISERROR(_xll.qlFuturesRateHelperConvexityAdjustment($D117)),"--",_xll.qlFuturesRateHelperConvexityAdjustment($D117)),_xll.qlSwapRateHelperSpread($D117))</f>
        <v>--</v>
      </c>
      <c r="G117" s="9" t="e">
        <f>_xll.qlRateHelperEarliestDate($D117)</f>
        <v>#VALUE!</v>
      </c>
      <c r="H117" s="8" t="e">
        <f>_xll.qlRateHelperLatestDate($D117)</f>
        <v>#VALUE!</v>
      </c>
      <c r="I117" s="3" t="e">
        <v>#N/A</v>
      </c>
    </row>
    <row r="118" spans="4:9" x14ac:dyDescent="0.2">
      <c r="D118" s="11" t="e">
        <v>#N/A</v>
      </c>
      <c r="E118" s="10" t="e">
        <f>_xll.qlRateHelperRate($D118)</f>
        <v>#VALUE!</v>
      </c>
      <c r="F118" s="10" t="str">
        <f>IF(ISERROR(_xll.qlSwapRateHelperSpread($D118)),IF(ISERROR(_xll.qlFuturesRateHelperConvexityAdjustment($D118)),"--",_xll.qlFuturesRateHelperConvexityAdjustment($D118)),_xll.qlSwapRateHelperSpread($D118))</f>
        <v>--</v>
      </c>
      <c r="G118" s="9" t="e">
        <f>_xll.qlRateHelperEarliestDate($D118)</f>
        <v>#VALUE!</v>
      </c>
      <c r="H118" s="8" t="e">
        <f>_xll.qlRateHelperLatestDate($D118)</f>
        <v>#VALUE!</v>
      </c>
      <c r="I118" s="3" t="e">
        <v>#N/A</v>
      </c>
    </row>
    <row r="119" spans="4:9" x14ac:dyDescent="0.2">
      <c r="D119" s="11" t="e">
        <v>#N/A</v>
      </c>
      <c r="E119" s="10" t="e">
        <f>_xll.qlRateHelperRate($D119)</f>
        <v>#VALUE!</v>
      </c>
      <c r="F119" s="10" t="str">
        <f>IF(ISERROR(_xll.qlSwapRateHelperSpread($D119)),IF(ISERROR(_xll.qlFuturesRateHelperConvexityAdjustment($D119)),"--",_xll.qlFuturesRateHelperConvexityAdjustment($D119)),_xll.qlSwapRateHelperSpread($D119))</f>
        <v>--</v>
      </c>
      <c r="G119" s="9" t="e">
        <f>_xll.qlRateHelperEarliestDate($D119)</f>
        <v>#VALUE!</v>
      </c>
      <c r="H119" s="8" t="e">
        <f>_xll.qlRateHelperLatestDate($D119)</f>
        <v>#VALUE!</v>
      </c>
      <c r="I119" s="3" t="e">
        <v>#N/A</v>
      </c>
    </row>
    <row r="120" spans="4:9" x14ac:dyDescent="0.2">
      <c r="D120" s="11" t="e">
        <v>#N/A</v>
      </c>
      <c r="E120" s="10" t="e">
        <f>_xll.qlRateHelperRate($D120)</f>
        <v>#VALUE!</v>
      </c>
      <c r="F120" s="10" t="str">
        <f>IF(ISERROR(_xll.qlSwapRateHelperSpread($D120)),IF(ISERROR(_xll.qlFuturesRateHelperConvexityAdjustment($D120)),"--",_xll.qlFuturesRateHelperConvexityAdjustment($D120)),_xll.qlSwapRateHelperSpread($D120))</f>
        <v>--</v>
      </c>
      <c r="G120" s="9" t="e">
        <f>_xll.qlRateHelperEarliestDate($D120)</f>
        <v>#VALUE!</v>
      </c>
      <c r="H120" s="8" t="e">
        <f>_xll.qlRateHelperLatestDate($D120)</f>
        <v>#VALUE!</v>
      </c>
      <c r="I120" s="3" t="e">
        <v>#N/A</v>
      </c>
    </row>
    <row r="121" spans="4:9" x14ac:dyDescent="0.2">
      <c r="D121" s="11" t="e">
        <v>#N/A</v>
      </c>
      <c r="E121" s="10" t="e">
        <f>_xll.qlRateHelperRate($D121)</f>
        <v>#VALUE!</v>
      </c>
      <c r="F121" s="10" t="str">
        <f>IF(ISERROR(_xll.qlSwapRateHelperSpread($D121)),IF(ISERROR(_xll.qlFuturesRateHelperConvexityAdjustment($D121)),"--",_xll.qlFuturesRateHelperConvexityAdjustment($D121)),_xll.qlSwapRateHelperSpread($D121))</f>
        <v>--</v>
      </c>
      <c r="G121" s="9" t="e">
        <f>_xll.qlRateHelperEarliestDate($D121)</f>
        <v>#VALUE!</v>
      </c>
      <c r="H121" s="8" t="e">
        <f>_xll.qlRateHelperLatestDate($D121)</f>
        <v>#VALUE!</v>
      </c>
      <c r="I121" s="3" t="e">
        <v>#N/A</v>
      </c>
    </row>
    <row r="122" spans="4:9" x14ac:dyDescent="0.2">
      <c r="D122" s="11" t="e">
        <v>#N/A</v>
      </c>
      <c r="E122" s="10" t="e">
        <f>_xll.qlRateHelperRate($D122)</f>
        <v>#VALUE!</v>
      </c>
      <c r="F122" s="10" t="str">
        <f>IF(ISERROR(_xll.qlSwapRateHelperSpread($D122)),IF(ISERROR(_xll.qlFuturesRateHelperConvexityAdjustment($D122)),"--",_xll.qlFuturesRateHelperConvexityAdjustment($D122)),_xll.qlSwapRateHelperSpread($D122))</f>
        <v>--</v>
      </c>
      <c r="G122" s="9" t="e">
        <f>_xll.qlRateHelperEarliestDate($D122)</f>
        <v>#VALUE!</v>
      </c>
      <c r="H122" s="8" t="e">
        <f>_xll.qlRateHelperLatestDate($D122)</f>
        <v>#VALUE!</v>
      </c>
      <c r="I122" s="3" t="e">
        <v>#N/A</v>
      </c>
    </row>
    <row r="123" spans="4:9" x14ac:dyDescent="0.2">
      <c r="D123" s="11" t="e">
        <v>#N/A</v>
      </c>
      <c r="E123" s="10" t="e">
        <f>_xll.qlRateHelperRate($D123)</f>
        <v>#VALUE!</v>
      </c>
      <c r="F123" s="10" t="str">
        <f>IF(ISERROR(_xll.qlSwapRateHelperSpread($D123)),IF(ISERROR(_xll.qlFuturesRateHelperConvexityAdjustment($D123)),"--",_xll.qlFuturesRateHelperConvexityAdjustment($D123)),_xll.qlSwapRateHelperSpread($D123))</f>
        <v>--</v>
      </c>
      <c r="G123" s="9" t="e">
        <f>_xll.qlRateHelperEarliestDate($D123)</f>
        <v>#VALUE!</v>
      </c>
      <c r="H123" s="8" t="e">
        <f>_xll.qlRateHelperLatestDate($D123)</f>
        <v>#VALUE!</v>
      </c>
      <c r="I123" s="3" t="e">
        <v>#N/A</v>
      </c>
    </row>
    <row r="124" spans="4:9" x14ac:dyDescent="0.2">
      <c r="D124" s="11" t="e">
        <v>#N/A</v>
      </c>
      <c r="E124" s="10" t="e">
        <f>_xll.qlRateHelperRate($D124)</f>
        <v>#VALUE!</v>
      </c>
      <c r="F124" s="10" t="str">
        <f>IF(ISERROR(_xll.qlSwapRateHelperSpread($D124)),IF(ISERROR(_xll.qlFuturesRateHelperConvexityAdjustment($D124)),"--",_xll.qlFuturesRateHelperConvexityAdjustment($D124)),_xll.qlSwapRateHelperSpread($D124))</f>
        <v>--</v>
      </c>
      <c r="G124" s="9" t="e">
        <f>_xll.qlRateHelperEarliestDate($D124)</f>
        <v>#VALUE!</v>
      </c>
      <c r="H124" s="8" t="e">
        <f>_xll.qlRateHelperLatestDate($D124)</f>
        <v>#VALUE!</v>
      </c>
      <c r="I124" s="3" t="e">
        <v>#N/A</v>
      </c>
    </row>
    <row r="125" spans="4:9" x14ac:dyDescent="0.2">
      <c r="D125" s="11" t="e">
        <v>#N/A</v>
      </c>
      <c r="E125" s="10" t="e">
        <f>_xll.qlRateHelperRate($D125)</f>
        <v>#VALUE!</v>
      </c>
      <c r="F125" s="10" t="str">
        <f>IF(ISERROR(_xll.qlSwapRateHelperSpread($D125)),IF(ISERROR(_xll.qlFuturesRateHelperConvexityAdjustment($D125)),"--",_xll.qlFuturesRateHelperConvexityAdjustment($D125)),_xll.qlSwapRateHelperSpread($D125))</f>
        <v>--</v>
      </c>
      <c r="G125" s="9" t="e">
        <f>_xll.qlRateHelperEarliestDate($D125)</f>
        <v>#VALUE!</v>
      </c>
      <c r="H125" s="8" t="e">
        <f>_xll.qlRateHelperLatestDate($D125)</f>
        <v>#VALUE!</v>
      </c>
      <c r="I125" s="3" t="e">
        <v>#N/A</v>
      </c>
    </row>
    <row r="126" spans="4:9" ht="12" thickBot="1" x14ac:dyDescent="0.25">
      <c r="D126" s="7" t="e">
        <v>#N/A</v>
      </c>
      <c r="E126" s="6" t="e">
        <f>_xll.qlRateHelperRate($D126)</f>
        <v>#VALUE!</v>
      </c>
      <c r="F126" s="6" t="str">
        <f>IF(ISERROR(_xll.qlSwapRateHelperSpread($D126)),IF(ISERROR(_xll.qlFuturesRateHelperConvexityAdjustment($D126)),"--",_xll.qlFuturesRateHelperConvexityAdjustment($D126)),_xll.qlSwapRateHelperSpread($D126))</f>
        <v>--</v>
      </c>
      <c r="G126" s="5" t="e">
        <f>_xll.qlRateHelperEarliestDate($D126)</f>
        <v>#VALUE!</v>
      </c>
      <c r="H126" s="4" t="e">
        <f>_xll.qlRateHelperLatestDate($D126)</f>
        <v>#VALUE!</v>
      </c>
      <c r="I126" s="3" t="e">
        <v>#N/A</v>
      </c>
    </row>
  </sheetData>
  <mergeCells count="1">
    <mergeCell ref="A1:B1"/>
  </mergeCells>
  <dataValidations disablePrompts="1" count="1">
    <dataValidation type="list" allowBlank="1" showInputMessage="1" showErrorMessage="1" sqref="B5 IX5 ST5 ACP5 AML5 AWH5 BGD5 BPZ5 BZV5 CJR5 CTN5 DDJ5 DNF5 DXB5 EGX5 EQT5 FAP5 FKL5 FUH5 GED5 GNZ5 GXV5 HHR5 HRN5 IBJ5 ILF5 IVB5 JEX5 JOT5 JYP5 KIL5 KSH5 LCD5 LLZ5 LVV5 MFR5 MPN5 MZJ5 NJF5 NTB5 OCX5 OMT5 OWP5 PGL5 PQH5 QAD5 QJZ5 QTV5 RDR5 RNN5 RXJ5 SHF5 SRB5 TAX5 TKT5 TUP5 UEL5 UOH5 UYD5 VHZ5 VRV5 WBR5 WLN5 WVJ5 B65541 IX65541 ST65541 ACP65541 AML65541 AWH65541 BGD65541 BPZ65541 BZV65541 CJR65541 CTN65541 DDJ65541 DNF65541 DXB65541 EGX65541 EQT65541 FAP65541 FKL65541 FUH65541 GED65541 GNZ65541 GXV65541 HHR65541 HRN65541 IBJ65541 ILF65541 IVB65541 JEX65541 JOT65541 JYP65541 KIL65541 KSH65541 LCD65541 LLZ65541 LVV65541 MFR65541 MPN65541 MZJ65541 NJF65541 NTB65541 OCX65541 OMT65541 OWP65541 PGL65541 PQH65541 QAD65541 QJZ65541 QTV65541 RDR65541 RNN65541 RXJ65541 SHF65541 SRB65541 TAX65541 TKT65541 TUP65541 UEL65541 UOH65541 UYD65541 VHZ65541 VRV65541 WBR65541 WLN65541 WVJ65541 B131077 IX131077 ST131077 ACP131077 AML131077 AWH131077 BGD131077 BPZ131077 BZV131077 CJR131077 CTN131077 DDJ131077 DNF131077 DXB131077 EGX131077 EQT131077 FAP131077 FKL131077 FUH131077 GED131077 GNZ131077 GXV131077 HHR131077 HRN131077 IBJ131077 ILF131077 IVB131077 JEX131077 JOT131077 JYP131077 KIL131077 KSH131077 LCD131077 LLZ131077 LVV131077 MFR131077 MPN131077 MZJ131077 NJF131077 NTB131077 OCX131077 OMT131077 OWP131077 PGL131077 PQH131077 QAD131077 QJZ131077 QTV131077 RDR131077 RNN131077 RXJ131077 SHF131077 SRB131077 TAX131077 TKT131077 TUP131077 UEL131077 UOH131077 UYD131077 VHZ131077 VRV131077 WBR131077 WLN131077 WVJ131077 B196613 IX196613 ST196613 ACP196613 AML196613 AWH196613 BGD196613 BPZ196613 BZV196613 CJR196613 CTN196613 DDJ196613 DNF196613 DXB196613 EGX196613 EQT196613 FAP196613 FKL196613 FUH196613 GED196613 GNZ196613 GXV196613 HHR196613 HRN196613 IBJ196613 ILF196613 IVB196613 JEX196613 JOT196613 JYP196613 KIL196613 KSH196613 LCD196613 LLZ196613 LVV196613 MFR196613 MPN196613 MZJ196613 NJF196613 NTB196613 OCX196613 OMT196613 OWP196613 PGL196613 PQH196613 QAD196613 QJZ196613 QTV196613 RDR196613 RNN196613 RXJ196613 SHF196613 SRB196613 TAX196613 TKT196613 TUP196613 UEL196613 UOH196613 UYD196613 VHZ196613 VRV196613 WBR196613 WLN196613 WVJ196613 B262149 IX262149 ST262149 ACP262149 AML262149 AWH262149 BGD262149 BPZ262149 BZV262149 CJR262149 CTN262149 DDJ262149 DNF262149 DXB262149 EGX262149 EQT262149 FAP262149 FKL262149 FUH262149 GED262149 GNZ262149 GXV262149 HHR262149 HRN262149 IBJ262149 ILF262149 IVB262149 JEX262149 JOT262149 JYP262149 KIL262149 KSH262149 LCD262149 LLZ262149 LVV262149 MFR262149 MPN262149 MZJ262149 NJF262149 NTB262149 OCX262149 OMT262149 OWP262149 PGL262149 PQH262149 QAD262149 QJZ262149 QTV262149 RDR262149 RNN262149 RXJ262149 SHF262149 SRB262149 TAX262149 TKT262149 TUP262149 UEL262149 UOH262149 UYD262149 VHZ262149 VRV262149 WBR262149 WLN262149 WVJ262149 B327685 IX327685 ST327685 ACP327685 AML327685 AWH327685 BGD327685 BPZ327685 BZV327685 CJR327685 CTN327685 DDJ327685 DNF327685 DXB327685 EGX327685 EQT327685 FAP327685 FKL327685 FUH327685 GED327685 GNZ327685 GXV327685 HHR327685 HRN327685 IBJ327685 ILF327685 IVB327685 JEX327685 JOT327685 JYP327685 KIL327685 KSH327685 LCD327685 LLZ327685 LVV327685 MFR327685 MPN327685 MZJ327685 NJF327685 NTB327685 OCX327685 OMT327685 OWP327685 PGL327685 PQH327685 QAD327685 QJZ327685 QTV327685 RDR327685 RNN327685 RXJ327685 SHF327685 SRB327685 TAX327685 TKT327685 TUP327685 UEL327685 UOH327685 UYD327685 VHZ327685 VRV327685 WBR327685 WLN327685 WVJ327685 B393221 IX393221 ST393221 ACP393221 AML393221 AWH393221 BGD393221 BPZ393221 BZV393221 CJR393221 CTN393221 DDJ393221 DNF393221 DXB393221 EGX393221 EQT393221 FAP393221 FKL393221 FUH393221 GED393221 GNZ393221 GXV393221 HHR393221 HRN393221 IBJ393221 ILF393221 IVB393221 JEX393221 JOT393221 JYP393221 KIL393221 KSH393221 LCD393221 LLZ393221 LVV393221 MFR393221 MPN393221 MZJ393221 NJF393221 NTB393221 OCX393221 OMT393221 OWP393221 PGL393221 PQH393221 QAD393221 QJZ393221 QTV393221 RDR393221 RNN393221 RXJ393221 SHF393221 SRB393221 TAX393221 TKT393221 TUP393221 UEL393221 UOH393221 UYD393221 VHZ393221 VRV393221 WBR393221 WLN393221 WVJ393221 B458757 IX458757 ST458757 ACP458757 AML458757 AWH458757 BGD458757 BPZ458757 BZV458757 CJR458757 CTN458757 DDJ458757 DNF458757 DXB458757 EGX458757 EQT458757 FAP458757 FKL458757 FUH458757 GED458757 GNZ458757 GXV458757 HHR458757 HRN458757 IBJ458757 ILF458757 IVB458757 JEX458757 JOT458757 JYP458757 KIL458757 KSH458757 LCD458757 LLZ458757 LVV458757 MFR458757 MPN458757 MZJ458757 NJF458757 NTB458757 OCX458757 OMT458757 OWP458757 PGL458757 PQH458757 QAD458757 QJZ458757 QTV458757 RDR458757 RNN458757 RXJ458757 SHF458757 SRB458757 TAX458757 TKT458757 TUP458757 UEL458757 UOH458757 UYD458757 VHZ458757 VRV458757 WBR458757 WLN458757 WVJ458757 B524293 IX524293 ST524293 ACP524293 AML524293 AWH524293 BGD524293 BPZ524293 BZV524293 CJR524293 CTN524293 DDJ524293 DNF524293 DXB524293 EGX524293 EQT524293 FAP524293 FKL524293 FUH524293 GED524293 GNZ524293 GXV524293 HHR524293 HRN524293 IBJ524293 ILF524293 IVB524293 JEX524293 JOT524293 JYP524293 KIL524293 KSH524293 LCD524293 LLZ524293 LVV524293 MFR524293 MPN524293 MZJ524293 NJF524293 NTB524293 OCX524293 OMT524293 OWP524293 PGL524293 PQH524293 QAD524293 QJZ524293 QTV524293 RDR524293 RNN524293 RXJ524293 SHF524293 SRB524293 TAX524293 TKT524293 TUP524293 UEL524293 UOH524293 UYD524293 VHZ524293 VRV524293 WBR524293 WLN524293 WVJ524293 B589829 IX589829 ST589829 ACP589829 AML589829 AWH589829 BGD589829 BPZ589829 BZV589829 CJR589829 CTN589829 DDJ589829 DNF589829 DXB589829 EGX589829 EQT589829 FAP589829 FKL589829 FUH589829 GED589829 GNZ589829 GXV589829 HHR589829 HRN589829 IBJ589829 ILF589829 IVB589829 JEX589829 JOT589829 JYP589829 KIL589829 KSH589829 LCD589829 LLZ589829 LVV589829 MFR589829 MPN589829 MZJ589829 NJF589829 NTB589829 OCX589829 OMT589829 OWP589829 PGL589829 PQH589829 QAD589829 QJZ589829 QTV589829 RDR589829 RNN589829 RXJ589829 SHF589829 SRB589829 TAX589829 TKT589829 TUP589829 UEL589829 UOH589829 UYD589829 VHZ589829 VRV589829 WBR589829 WLN589829 WVJ589829 B655365 IX655365 ST655365 ACP655365 AML655365 AWH655365 BGD655365 BPZ655365 BZV655365 CJR655365 CTN655365 DDJ655365 DNF655365 DXB655365 EGX655365 EQT655365 FAP655365 FKL655365 FUH655365 GED655365 GNZ655365 GXV655365 HHR655365 HRN655365 IBJ655365 ILF655365 IVB655365 JEX655365 JOT655365 JYP655365 KIL655365 KSH655365 LCD655365 LLZ655365 LVV655365 MFR655365 MPN655365 MZJ655365 NJF655365 NTB655365 OCX655365 OMT655365 OWP655365 PGL655365 PQH655365 QAD655365 QJZ655365 QTV655365 RDR655365 RNN655365 RXJ655365 SHF655365 SRB655365 TAX655365 TKT655365 TUP655365 UEL655365 UOH655365 UYD655365 VHZ655365 VRV655365 WBR655365 WLN655365 WVJ655365 B720901 IX720901 ST720901 ACP720901 AML720901 AWH720901 BGD720901 BPZ720901 BZV720901 CJR720901 CTN720901 DDJ720901 DNF720901 DXB720901 EGX720901 EQT720901 FAP720901 FKL720901 FUH720901 GED720901 GNZ720901 GXV720901 HHR720901 HRN720901 IBJ720901 ILF720901 IVB720901 JEX720901 JOT720901 JYP720901 KIL720901 KSH720901 LCD720901 LLZ720901 LVV720901 MFR720901 MPN720901 MZJ720901 NJF720901 NTB720901 OCX720901 OMT720901 OWP720901 PGL720901 PQH720901 QAD720901 QJZ720901 QTV720901 RDR720901 RNN720901 RXJ720901 SHF720901 SRB720901 TAX720901 TKT720901 TUP720901 UEL720901 UOH720901 UYD720901 VHZ720901 VRV720901 WBR720901 WLN720901 WVJ720901 B786437 IX786437 ST786437 ACP786437 AML786437 AWH786437 BGD786437 BPZ786437 BZV786437 CJR786437 CTN786437 DDJ786437 DNF786437 DXB786437 EGX786437 EQT786437 FAP786437 FKL786437 FUH786437 GED786437 GNZ786437 GXV786437 HHR786437 HRN786437 IBJ786437 ILF786437 IVB786437 JEX786437 JOT786437 JYP786437 KIL786437 KSH786437 LCD786437 LLZ786437 LVV786437 MFR786437 MPN786437 MZJ786437 NJF786437 NTB786437 OCX786437 OMT786437 OWP786437 PGL786437 PQH786437 QAD786437 QJZ786437 QTV786437 RDR786437 RNN786437 RXJ786437 SHF786437 SRB786437 TAX786437 TKT786437 TUP786437 UEL786437 UOH786437 UYD786437 VHZ786437 VRV786437 WBR786437 WLN786437 WVJ786437 B851973 IX851973 ST851973 ACP851973 AML851973 AWH851973 BGD851973 BPZ851973 BZV851973 CJR851973 CTN851973 DDJ851973 DNF851973 DXB851973 EGX851973 EQT851973 FAP851973 FKL851973 FUH851973 GED851973 GNZ851973 GXV851973 HHR851973 HRN851973 IBJ851973 ILF851973 IVB851973 JEX851973 JOT851973 JYP851973 KIL851973 KSH851973 LCD851973 LLZ851973 LVV851973 MFR851973 MPN851973 MZJ851973 NJF851973 NTB851973 OCX851973 OMT851973 OWP851973 PGL851973 PQH851973 QAD851973 QJZ851973 QTV851973 RDR851973 RNN851973 RXJ851973 SHF851973 SRB851973 TAX851973 TKT851973 TUP851973 UEL851973 UOH851973 UYD851973 VHZ851973 VRV851973 WBR851973 WLN851973 WVJ851973 B917509 IX917509 ST917509 ACP917509 AML917509 AWH917509 BGD917509 BPZ917509 BZV917509 CJR917509 CTN917509 DDJ917509 DNF917509 DXB917509 EGX917509 EQT917509 FAP917509 FKL917509 FUH917509 GED917509 GNZ917509 GXV917509 HHR917509 HRN917509 IBJ917509 ILF917509 IVB917509 JEX917509 JOT917509 JYP917509 KIL917509 KSH917509 LCD917509 LLZ917509 LVV917509 MFR917509 MPN917509 MZJ917509 NJF917509 NTB917509 OCX917509 OMT917509 OWP917509 PGL917509 PQH917509 QAD917509 QJZ917509 QTV917509 RDR917509 RNN917509 RXJ917509 SHF917509 SRB917509 TAX917509 TKT917509 TUP917509 UEL917509 UOH917509 UYD917509 VHZ917509 VRV917509 WBR917509 WLN917509 WVJ917509 B983045 IX983045 ST983045 ACP983045 AML983045 AWH983045 BGD983045 BPZ983045 BZV983045 CJR983045 CTN983045 DDJ983045 DNF983045 DXB983045 EGX983045 EQT983045 FAP983045 FKL983045 FUH983045 GED983045 GNZ983045 GXV983045 HHR983045 HRN983045 IBJ983045 ILF983045 IVB983045 JEX983045 JOT983045 JYP983045 KIL983045 KSH983045 LCD983045 LLZ983045 LVV983045 MFR983045 MPN983045 MZJ983045 NJF983045 NTB983045 OCX983045 OMT983045 OWP983045 PGL983045 PQH983045 QAD983045 QJZ983045 QTV983045 RDR983045 RNN983045 RXJ983045 SHF983045 SRB983045 TAX983045 TKT983045 TUP983045 UEL983045 UOH983045 UYD983045 VHZ983045 VRV983045 WBR983045 WLN983045 WVJ983045">
      <formula1>"AllDepos,DeposBeforeFirstFuturesStartDate,DeposBeforeFirstFuturesStartDatePlusOne,DeposBeforeFirstFuturesExpiryDate"</formula1>
    </dataValidation>
  </dataValidations>
  <pageMargins left="0.75" right="0.75" top="1" bottom="1" header="0.5" footer="0.5"/>
  <pageSetup paperSize="9" orientation="portrait" r:id="rId1"/>
  <headerFooter alignWithMargins="0"/>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M13"/>
  <sheetViews>
    <sheetView workbookViewId="0">
      <selection activeCell="G8" sqref="G8"/>
    </sheetView>
  </sheetViews>
  <sheetFormatPr defaultRowHeight="12.75" x14ac:dyDescent="0.2"/>
  <cols>
    <col min="1" max="1" width="3" style="62" customWidth="1"/>
    <col min="2" max="2" width="6.28515625" style="62" customWidth="1"/>
    <col min="3" max="3" width="5.28515625" style="62" bestFit="1" customWidth="1"/>
    <col min="4" max="4" width="5.42578125" style="62" customWidth="1"/>
    <col min="5" max="5" width="9.5703125" style="62" customWidth="1"/>
    <col min="6" max="6" width="13.85546875" style="62" bestFit="1" customWidth="1"/>
    <col min="7" max="7" width="9.5703125" style="62" customWidth="1"/>
    <col min="8" max="8" width="10.140625" style="62" bestFit="1" customWidth="1"/>
    <col min="9" max="9" width="20.42578125" style="62" bestFit="1" customWidth="1"/>
    <col min="10" max="10" width="21.85546875" style="62" bestFit="1" customWidth="1"/>
    <col min="11" max="11" width="19.7109375" style="62" bestFit="1" customWidth="1"/>
    <col min="12" max="12" width="23.5703125" style="62" customWidth="1"/>
    <col min="13" max="13" width="4.7109375" style="62" customWidth="1"/>
    <col min="14" max="16384" width="9.140625" style="62"/>
  </cols>
  <sheetData>
    <row r="1" spans="1:13" x14ac:dyDescent="0.2">
      <c r="A1" s="84" t="s">
        <v>191</v>
      </c>
      <c r="B1" s="83"/>
      <c r="C1" s="83"/>
      <c r="D1" s="83"/>
      <c r="E1" s="83"/>
      <c r="F1" s="73" t="str">
        <f>PROPER(Currency)&amp;FamilyName&amp;$B9</f>
        <v>Euribor3M</v>
      </c>
      <c r="G1" s="83"/>
      <c r="H1" s="83"/>
      <c r="I1" s="64" t="s">
        <v>153</v>
      </c>
      <c r="J1" s="82" t="str">
        <f>Currency&amp;"_YC"&amp;$I$1&amp;"RH"</f>
        <v>EUR_YC6MRH</v>
      </c>
      <c r="K1" s="81"/>
      <c r="L1" s="81"/>
      <c r="M1" s="68"/>
    </row>
    <row r="2" spans="1:13" ht="23.25" customHeight="1" x14ac:dyDescent="0.2">
      <c r="A2" s="75"/>
      <c r="B2" s="80" t="s">
        <v>212</v>
      </c>
      <c r="C2" s="80" t="s">
        <v>213</v>
      </c>
      <c r="D2" s="80" t="s">
        <v>206</v>
      </c>
      <c r="E2" s="80" t="s">
        <v>207</v>
      </c>
      <c r="F2" s="80" t="s">
        <v>208</v>
      </c>
      <c r="G2" s="80" t="s">
        <v>209</v>
      </c>
      <c r="H2" s="80" t="s">
        <v>210</v>
      </c>
      <c r="I2" s="80" t="s">
        <v>163</v>
      </c>
      <c r="J2" s="79" t="str">
        <f>$J$1&amp;"_Deposits.xml"</f>
        <v>EUR_YC6MRH_Deposits.xml</v>
      </c>
      <c r="K2" s="78">
        <f ca="1">IF(Serialize,_xll.ohObjectSave(K3:K12,SerializationPath&amp;J2,FileOverwrite,Serialize),"---")</f>
        <v>10</v>
      </c>
      <c r="L2" s="77" t="str">
        <f ca="1">_xll.ohRangeRetrieveError(K2)</f>
        <v/>
      </c>
      <c r="M2" s="68"/>
    </row>
    <row r="3" spans="1:13" x14ac:dyDescent="0.2">
      <c r="A3" s="75"/>
      <c r="B3" s="76" t="s">
        <v>162</v>
      </c>
      <c r="C3" s="73" t="s">
        <v>174</v>
      </c>
      <c r="D3" s="177">
        <f>_xll.qlInterestRateIndexFixingDays($F$1,Trigger)</f>
        <v>2</v>
      </c>
      <c r="E3" s="73" t="str">
        <f>_xll.qlIndexFixingCalendar($F$1,Trigger)</f>
        <v>TARGET</v>
      </c>
      <c r="F3" s="73" t="s">
        <v>214</v>
      </c>
      <c r="G3" s="73" t="b">
        <v>0</v>
      </c>
      <c r="H3" s="177" t="str">
        <f>_xll.qlInterestRateIndexDayCounter($F$1,Trigger)</f>
        <v>Actual/360</v>
      </c>
      <c r="I3" s="72" t="str">
        <f t="shared" ref="I3:I12" si="0">Currency&amp;B3&amp;"D_SYNTH"&amp;$I$1&amp;QuoteSuffix</f>
        <v>EURSND_SYNTH6M_Quote</v>
      </c>
      <c r="J3" s="71" t="str">
        <f>$J$1&amp;"_"&amp;$B3&amp;"D"</f>
        <v>EUR_YC6MRH_SND</v>
      </c>
      <c r="K3" s="70" t="str">
        <f>_xll.qlDepositRateHelper2(J3,I3,C3,D3,E3,F3,G3,H3,Permanent,Trigger,ObjectOverwrite)</f>
        <v>EUR_YC6MRH_SND#0012</v>
      </c>
      <c r="L3" s="69" t="str">
        <f>_xll.ohRangeRetrieveError(K3)</f>
        <v/>
      </c>
      <c r="M3" s="68"/>
    </row>
    <row r="4" spans="1:13" x14ac:dyDescent="0.2">
      <c r="A4" s="75"/>
      <c r="B4" s="74" t="s">
        <v>161</v>
      </c>
      <c r="C4" s="73" t="s">
        <v>211</v>
      </c>
      <c r="D4" s="177">
        <f>_xll.qlInterestRateIndexFixingDays($F$1,Trigger)</f>
        <v>2</v>
      </c>
      <c r="E4" s="73" t="str">
        <f>_xll.qlIndexFixingCalendar($F$1,Trigger)</f>
        <v>TARGET</v>
      </c>
      <c r="F4" s="73" t="s">
        <v>214</v>
      </c>
      <c r="G4" s="73" t="b">
        <v>0</v>
      </c>
      <c r="H4" s="177" t="str">
        <f>_xll.qlInterestRateIndexDayCounter($F$1,Trigger)</f>
        <v>Actual/360</v>
      </c>
      <c r="I4" s="72" t="str">
        <f t="shared" si="0"/>
        <v>EURSWD_SYNTH6M_Quote</v>
      </c>
      <c r="J4" s="71" t="str">
        <f>$J$1&amp;"_"&amp;$B4&amp;"D"</f>
        <v>EUR_YC6MRH_SWD</v>
      </c>
      <c r="K4" s="70" t="str">
        <f>_xll.qlDepositRateHelper2(J4,I4,C4,D4,E4,F4,G4,H4,Permanent,Trigger,ObjectOverwrite)</f>
        <v>EUR_YC6MRH_SWD#0014</v>
      </c>
      <c r="L4" s="69" t="str">
        <f>_xll.ohRangeRetrieveError(K4)</f>
        <v/>
      </c>
      <c r="M4" s="68"/>
    </row>
    <row r="5" spans="1:13" x14ac:dyDescent="0.2">
      <c r="A5" s="75"/>
      <c r="B5" s="74" t="s">
        <v>160</v>
      </c>
      <c r="C5" s="73" t="s">
        <v>160</v>
      </c>
      <c r="D5" s="177">
        <f>_xll.qlInterestRateIndexFixingDays($F$1,Trigger)</f>
        <v>2</v>
      </c>
      <c r="E5" s="73" t="str">
        <f>_xll.qlIndexFixingCalendar($F$1,Trigger)</f>
        <v>TARGET</v>
      </c>
      <c r="F5" s="73" t="s">
        <v>214</v>
      </c>
      <c r="G5" s="73" t="b">
        <v>0</v>
      </c>
      <c r="H5" s="177" t="str">
        <f>_xll.qlInterestRateIndexDayCounter($F$1,Trigger)</f>
        <v>Actual/360</v>
      </c>
      <c r="I5" s="72" t="str">
        <f t="shared" si="0"/>
        <v>EUR2WD_SYNTH6M_Quote</v>
      </c>
      <c r="J5" s="71" t="str">
        <f>$J$1&amp;"_"&amp;$B5&amp;"D"</f>
        <v>EUR_YC6MRH_2WD</v>
      </c>
      <c r="K5" s="70" t="str">
        <f>_xll.qlDepositRateHelper2(J5,I5,C5,D5,E5,F5,G5,H5,Permanent,Trigger,ObjectOverwrite)</f>
        <v>EUR_YC6MRH_2WD#0016</v>
      </c>
      <c r="L5" s="69" t="str">
        <f>_xll.ohRangeRetrieveError(K5)</f>
        <v/>
      </c>
      <c r="M5" s="68"/>
    </row>
    <row r="6" spans="1:13" x14ac:dyDescent="0.2">
      <c r="A6" s="75"/>
      <c r="B6" s="74" t="s">
        <v>159</v>
      </c>
      <c r="C6" s="73" t="s">
        <v>159</v>
      </c>
      <c r="D6" s="177">
        <f>_xll.qlInterestRateIndexFixingDays($F$1,Trigger)</f>
        <v>2</v>
      </c>
      <c r="E6" s="73" t="str">
        <f>_xll.qlIndexFixingCalendar($F$1,Trigger)</f>
        <v>TARGET</v>
      </c>
      <c r="F6" s="73" t="s">
        <v>214</v>
      </c>
      <c r="G6" s="73" t="b">
        <v>0</v>
      </c>
      <c r="H6" s="177" t="str">
        <f>_xll.qlInterestRateIndexDayCounter($F$1,Trigger)</f>
        <v>Actual/360</v>
      </c>
      <c r="I6" s="72" t="str">
        <f t="shared" si="0"/>
        <v>EUR3WD_SYNTH6M_Quote</v>
      </c>
      <c r="J6" s="71" t="str">
        <f>$J$1&amp;"_"&amp;$B6&amp;"D"</f>
        <v>EUR_YC6MRH_3WD</v>
      </c>
      <c r="K6" s="70" t="str">
        <f>_xll.qlDepositRateHelper2(J6,I6,C6,D6,E6,F6,G6,H6,Permanent,Trigger,ObjectOverwrite)</f>
        <v>EUR_YC6MRH_3WD#0009</v>
      </c>
      <c r="L6" s="69" t="str">
        <f>_xll.ohRangeRetrieveError(K6)</f>
        <v/>
      </c>
      <c r="M6" s="68"/>
    </row>
    <row r="7" spans="1:13" x14ac:dyDescent="0.2">
      <c r="A7" s="75"/>
      <c r="B7" s="74" t="s">
        <v>158</v>
      </c>
      <c r="C7" s="73" t="s">
        <v>158</v>
      </c>
      <c r="D7" s="177">
        <f>_xll.qlInterestRateIndexFixingDays($F$1,Trigger)</f>
        <v>2</v>
      </c>
      <c r="E7" s="73" t="str">
        <f>_xll.qlIndexFixingCalendar($F$1,Trigger)</f>
        <v>TARGET</v>
      </c>
      <c r="F7" s="73" t="str">
        <f>_xll.qlIborIndexBusinessDayConv($F$1,Trigger)</f>
        <v>Modified Following</v>
      </c>
      <c r="G7" s="73" t="b">
        <f>_xll.qlIborIndexEndOfMonth($F$1,Trigger)</f>
        <v>1</v>
      </c>
      <c r="H7" s="177" t="str">
        <f>_xll.qlInterestRateIndexDayCounter($F$1,Trigger)</f>
        <v>Actual/360</v>
      </c>
      <c r="I7" s="72" t="str">
        <f t="shared" si="0"/>
        <v>EUR1MD_SYNTH6M_Quote</v>
      </c>
      <c r="J7" s="71" t="str">
        <f>$J$1&amp;"_"&amp;$B7&amp;"D"</f>
        <v>EUR_YC6MRH_1MD</v>
      </c>
      <c r="K7" s="70" t="str">
        <f>_xll.qlDepositRateHelper2(J7,I7,C7,D7,E7,F7,G7,H7,Permanent,Trigger,ObjectOverwrite)</f>
        <v>EUR_YC6MRH_1MD#0013</v>
      </c>
      <c r="L7" s="69" t="str">
        <f>_xll.ohRangeRetrieveError(K7)</f>
        <v/>
      </c>
      <c r="M7" s="68"/>
    </row>
    <row r="8" spans="1:13" x14ac:dyDescent="0.2">
      <c r="A8" s="75"/>
      <c r="B8" s="74" t="s">
        <v>157</v>
      </c>
      <c r="C8" s="73" t="s">
        <v>157</v>
      </c>
      <c r="D8" s="177">
        <f>_xll.qlInterestRateIndexFixingDays($F$1,Trigger)</f>
        <v>2</v>
      </c>
      <c r="E8" s="73" t="str">
        <f>_xll.qlIndexFixingCalendar($F$1,Trigger)</f>
        <v>TARGET</v>
      </c>
      <c r="F8" s="73" t="str">
        <f>_xll.qlIborIndexBusinessDayConv($F$1,Trigger)</f>
        <v>Modified Following</v>
      </c>
      <c r="G8" s="73" t="b">
        <f>_xll.qlIborIndexEndOfMonth($F$1,Trigger)</f>
        <v>1</v>
      </c>
      <c r="H8" s="177" t="str">
        <f>_xll.qlInterestRateIndexDayCounter($F$1,Trigger)</f>
        <v>Actual/360</v>
      </c>
      <c r="I8" s="72" t="str">
        <f t="shared" si="0"/>
        <v>EUR2MD_SYNTH6M_Quote</v>
      </c>
      <c r="J8" s="71" t="str">
        <f>$J$1&amp;"_"&amp;$B8&amp;"D"</f>
        <v>EUR_YC6MRH_2MD</v>
      </c>
      <c r="K8" s="70" t="str">
        <f>_xll.qlDepositRateHelper2(J8,I8,C8,D8,E8,F8,G8,H8,Permanent,Trigger,ObjectOverwrite)</f>
        <v>EUR_YC6MRH_2MD#0013</v>
      </c>
      <c r="L8" s="69" t="str">
        <f>_xll.ohRangeRetrieveError(K8)</f>
        <v/>
      </c>
      <c r="M8" s="68"/>
    </row>
    <row r="9" spans="1:13" x14ac:dyDescent="0.2">
      <c r="A9" s="75"/>
      <c r="B9" s="74" t="s">
        <v>156</v>
      </c>
      <c r="C9" s="73" t="s">
        <v>156</v>
      </c>
      <c r="D9" s="177">
        <f>_xll.qlInterestRateIndexFixingDays($F$1,Trigger)</f>
        <v>2</v>
      </c>
      <c r="E9" s="73" t="str">
        <f>_xll.qlIndexFixingCalendar($F$1,Trigger)</f>
        <v>TARGET</v>
      </c>
      <c r="F9" s="73" t="str">
        <f>_xll.qlIborIndexBusinessDayConv($F$1,Trigger)</f>
        <v>Modified Following</v>
      </c>
      <c r="G9" s="73" t="b">
        <f>_xll.qlIborIndexEndOfMonth($F$1,Trigger)</f>
        <v>1</v>
      </c>
      <c r="H9" s="177" t="str">
        <f>_xll.qlInterestRateIndexDayCounter($F$1,Trigger)</f>
        <v>Actual/360</v>
      </c>
      <c r="I9" s="72" t="str">
        <f t="shared" si="0"/>
        <v>EUR3MD_SYNTH6M_Quote</v>
      </c>
      <c r="J9" s="71" t="str">
        <f>$J$1&amp;"_"&amp;$B9&amp;"D"</f>
        <v>EUR_YC6MRH_3MD</v>
      </c>
      <c r="K9" s="70" t="str">
        <f>_xll.qlDepositRateHelper2(J9,I9,C9,D9,E9,F9,G9,H9,Permanent,Trigger,ObjectOverwrite)</f>
        <v>EUR_YC6MRH_3MD#0013</v>
      </c>
      <c r="L9" s="69" t="str">
        <f>_xll.ohRangeRetrieveError(K9)</f>
        <v/>
      </c>
      <c r="M9" s="68"/>
    </row>
    <row r="10" spans="1:13" x14ac:dyDescent="0.2">
      <c r="A10" s="75"/>
      <c r="B10" s="74" t="s">
        <v>155</v>
      </c>
      <c r="C10" s="73" t="s">
        <v>155</v>
      </c>
      <c r="D10" s="177">
        <f>_xll.qlInterestRateIndexFixingDays($F$1,Trigger)</f>
        <v>2</v>
      </c>
      <c r="E10" s="73" t="str">
        <f>_xll.qlIndexFixingCalendar($F$1,Trigger)</f>
        <v>TARGET</v>
      </c>
      <c r="F10" s="73" t="str">
        <f>_xll.qlIborIndexBusinessDayConv($F$1,Trigger)</f>
        <v>Modified Following</v>
      </c>
      <c r="G10" s="73" t="b">
        <f>_xll.qlIborIndexEndOfMonth($F$1,Trigger)</f>
        <v>1</v>
      </c>
      <c r="H10" s="177" t="str">
        <f>_xll.qlInterestRateIndexDayCounter($F$1,Trigger)</f>
        <v>Actual/360</v>
      </c>
      <c r="I10" s="72" t="str">
        <f t="shared" si="0"/>
        <v>EUR4MD_SYNTH6M_Quote</v>
      </c>
      <c r="J10" s="71" t="str">
        <f>$J$1&amp;"_"&amp;$B10&amp;"D"</f>
        <v>EUR_YC6MRH_4MD</v>
      </c>
      <c r="K10" s="70" t="str">
        <f>_xll.qlDepositRateHelper2(J10,I10,C10,D10,E10,F10,G10,H10,Permanent,Trigger,ObjectOverwrite)</f>
        <v>EUR_YC6MRH_4MD#0007</v>
      </c>
      <c r="L10" s="69" t="str">
        <f>_xll.ohRangeRetrieveError(K10)</f>
        <v/>
      </c>
      <c r="M10" s="68"/>
    </row>
    <row r="11" spans="1:13" x14ac:dyDescent="0.2">
      <c r="A11" s="75"/>
      <c r="B11" s="74" t="s">
        <v>154</v>
      </c>
      <c r="C11" s="73" t="s">
        <v>154</v>
      </c>
      <c r="D11" s="177">
        <f>_xll.qlInterestRateIndexFixingDays($F$1,Trigger)</f>
        <v>2</v>
      </c>
      <c r="E11" s="73" t="str">
        <f>_xll.qlIndexFixingCalendar($F$1,Trigger)</f>
        <v>TARGET</v>
      </c>
      <c r="F11" s="73" t="str">
        <f>_xll.qlIborIndexBusinessDayConv($F$1,Trigger)</f>
        <v>Modified Following</v>
      </c>
      <c r="G11" s="73" t="b">
        <f>_xll.qlIborIndexEndOfMonth($F$1,Trigger)</f>
        <v>1</v>
      </c>
      <c r="H11" s="177" t="str">
        <f>_xll.qlInterestRateIndexDayCounter($F$1,Trigger)</f>
        <v>Actual/360</v>
      </c>
      <c r="I11" s="72" t="str">
        <f t="shared" si="0"/>
        <v>EUR5MD_SYNTH6M_Quote</v>
      </c>
      <c r="J11" s="71" t="str">
        <f>$J$1&amp;"_"&amp;$B11&amp;"D"</f>
        <v>EUR_YC6MRH_5MD</v>
      </c>
      <c r="K11" s="70" t="str">
        <f>_xll.qlDepositRateHelper2(J11,I11,C11,D11,E11,F11,G11,H11,Permanent,Trigger,ObjectOverwrite)</f>
        <v>EUR_YC6MRH_5MD#0007</v>
      </c>
      <c r="L11" s="69" t="str">
        <f>_xll.ohRangeRetrieveError(K11)</f>
        <v/>
      </c>
      <c r="M11" s="68"/>
    </row>
    <row r="12" spans="1:13" x14ac:dyDescent="0.2">
      <c r="A12" s="75"/>
      <c r="B12" s="74" t="s">
        <v>153</v>
      </c>
      <c r="C12" s="73" t="s">
        <v>153</v>
      </c>
      <c r="D12" s="177">
        <f>_xll.qlInterestRateIndexFixingDays($F$1,Trigger)</f>
        <v>2</v>
      </c>
      <c r="E12" s="73" t="str">
        <f>_xll.qlIndexFixingCalendar($F$1,Trigger)</f>
        <v>TARGET</v>
      </c>
      <c r="F12" s="73" t="str">
        <f>_xll.qlIborIndexBusinessDayConv($F$1,Trigger)</f>
        <v>Modified Following</v>
      </c>
      <c r="G12" s="73" t="b">
        <f>_xll.qlIborIndexEndOfMonth($F$1,Trigger)</f>
        <v>1</v>
      </c>
      <c r="H12" s="177" t="str">
        <f>_xll.qlInterestRateIndexDayCounter($F$1,Trigger)</f>
        <v>Actual/360</v>
      </c>
      <c r="I12" s="72" t="str">
        <f t="shared" si="0"/>
        <v>EUR6MD_SYNTH6M_Quote</v>
      </c>
      <c r="J12" s="71" t="str">
        <f>$J$1&amp;"_"&amp;$B12&amp;"D"</f>
        <v>EUR_YC6MRH_6MD</v>
      </c>
      <c r="K12" s="70" t="str">
        <f>_xll.qlDepositRateHelper2(J12,I12,C12,D12,E12,F12,G12,H12,Permanent,Trigger,ObjectOverwrite)</f>
        <v>EUR_YC6MRH_6MD#0013</v>
      </c>
      <c r="L12" s="69" t="str">
        <f>_xll.ohRangeRetrieveError(K12)</f>
        <v/>
      </c>
      <c r="M12" s="68"/>
    </row>
    <row r="13" spans="1:13" ht="13.5" thickBot="1" x14ac:dyDescent="0.25">
      <c r="A13" s="67"/>
      <c r="B13" s="60"/>
      <c r="C13" s="60"/>
      <c r="D13" s="60"/>
      <c r="E13" s="60"/>
      <c r="F13" s="60"/>
      <c r="G13" s="60"/>
      <c r="H13" s="60"/>
      <c r="I13" s="60"/>
      <c r="J13" s="60"/>
      <c r="K13" s="60"/>
      <c r="L13" s="60"/>
      <c r="M13" s="61"/>
    </row>
  </sheetData>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K25"/>
  <sheetViews>
    <sheetView workbookViewId="0"/>
  </sheetViews>
  <sheetFormatPr defaultRowHeight="11.25" x14ac:dyDescent="0.2"/>
  <cols>
    <col min="1" max="2" width="3.7109375" style="81" customWidth="1"/>
    <col min="3" max="3" width="5" style="81" bestFit="1" customWidth="1"/>
    <col min="4" max="4" width="4.42578125" style="63" bestFit="1" customWidth="1"/>
    <col min="5" max="5" width="7.85546875" style="63" bestFit="1" customWidth="1"/>
    <col min="6" max="6" width="8.28515625" style="63" bestFit="1" customWidth="1"/>
    <col min="7" max="7" width="22.28515625" style="81" bestFit="1" customWidth="1"/>
    <col min="8" max="8" width="19.5703125" style="81" bestFit="1" customWidth="1"/>
    <col min="9" max="9" width="23" style="103" bestFit="1" customWidth="1"/>
    <col min="10" max="10" width="38.28515625" style="81" customWidth="1"/>
    <col min="11" max="11" width="3" style="81" customWidth="1"/>
    <col min="12" max="16384" width="9.140625" style="81"/>
  </cols>
  <sheetData>
    <row r="1" spans="1:11" x14ac:dyDescent="0.2">
      <c r="A1" s="161" t="s">
        <v>192</v>
      </c>
      <c r="B1" s="131"/>
      <c r="C1" s="132"/>
      <c r="D1" s="132">
        <v>6</v>
      </c>
      <c r="E1" s="131" t="str">
        <f>_xll.qlPeriodEquivalent(D1&amp;"M")</f>
        <v>6M</v>
      </c>
      <c r="F1" s="64"/>
      <c r="H1" s="130" t="str">
        <f>Currency&amp;"_YC"&amp;$E$1&amp;"RH"</f>
        <v>EUR_YC6MRH</v>
      </c>
      <c r="I1" s="129"/>
      <c r="J1" s="128"/>
      <c r="K1" s="127"/>
    </row>
    <row r="2" spans="1:11" ht="23.25" customHeight="1" x14ac:dyDescent="0.2">
      <c r="A2" s="75"/>
      <c r="B2" s="126"/>
      <c r="C2" s="125"/>
      <c r="D2" s="124"/>
      <c r="E2" s="123" t="s">
        <v>164</v>
      </c>
      <c r="F2" s="123" t="s">
        <v>176</v>
      </c>
      <c r="G2" s="123" t="s">
        <v>163</v>
      </c>
      <c r="H2" s="122" t="str">
        <f>$H$1&amp;"_FRAs.xml"</f>
        <v>EUR_YC6MRH_FRAs.xml</v>
      </c>
      <c r="I2" s="121">
        <f ca="1">IF(Serialize,_xll.ohObjectSave(I3:I22,SerializationPath&amp;H2,FileOverwrite,Serialize),"---")</f>
        <v>20</v>
      </c>
      <c r="J2" s="120" t="str">
        <f ca="1">_xll.ohRangeRetrieveError(I2)</f>
        <v/>
      </c>
      <c r="K2" s="68"/>
    </row>
    <row r="3" spans="1:11" x14ac:dyDescent="0.2">
      <c r="A3" s="75"/>
      <c r="B3" s="115" t="s">
        <v>175</v>
      </c>
      <c r="C3" s="115" t="str">
        <f>"T"&amp;D1</f>
        <v>T6</v>
      </c>
      <c r="D3" s="114" t="s">
        <v>43</v>
      </c>
      <c r="E3" s="112" t="str">
        <f t="shared" ref="E3:E22" si="0">PROPER(Currency)&amp;FamilyName&amp;$E$1</f>
        <v>Euribor6M</v>
      </c>
      <c r="F3" s="113" t="b">
        <v>0</v>
      </c>
      <c r="G3" s="112" t="str">
        <f t="shared" ref="G3:G22" si="1">Currency&amp;C3&amp;D3&amp;IF(F3,"_SYNTH"&amp;$E$1,"")&amp;"_Quote"</f>
        <v>EURT6F1_Quote</v>
      </c>
      <c r="H3" s="112" t="str">
        <f t="shared" ref="H3:H22" si="2">$H$1&amp;"_"&amp;$C3&amp;$D3</f>
        <v>EUR_YC6MRH_T6F1</v>
      </c>
      <c r="I3" s="112" t="str">
        <f>_xll.qlFraRateHelper(H3,G3,B3,E3,Permanent,Trigger,ObjectOverwrite)</f>
        <v>EUR_YC6MRH_T6F1#0003</v>
      </c>
      <c r="J3" s="120" t="str">
        <f>_xll.ohRangeRetrieveError(I3)</f>
        <v/>
      </c>
      <c r="K3" s="68"/>
    </row>
    <row r="4" spans="1:11" x14ac:dyDescent="0.2">
      <c r="A4" s="75"/>
      <c r="B4" s="119" t="s">
        <v>174</v>
      </c>
      <c r="C4" s="119" t="str">
        <f>"TOM"&amp;D1</f>
        <v>TOM6</v>
      </c>
      <c r="D4" s="70" t="s">
        <v>43</v>
      </c>
      <c r="E4" s="117" t="str">
        <f t="shared" si="0"/>
        <v>Euribor6M</v>
      </c>
      <c r="F4" s="118" t="b">
        <v>0</v>
      </c>
      <c r="G4" s="117" t="str">
        <f t="shared" si="1"/>
        <v>EURTOM6F1_Quote</v>
      </c>
      <c r="H4" s="117" t="str">
        <f t="shared" si="2"/>
        <v>EUR_YC6MRH_TOM6F1</v>
      </c>
      <c r="I4" s="117" t="str">
        <f>_xll.qlFraRateHelper(H4,G4,B4,E4,Permanent,Trigger,ObjectOverwrite)</f>
        <v>EUR_YC6MRH_TOM6F1#0003</v>
      </c>
      <c r="J4" s="116" t="str">
        <f>_xll.ohRangeRetrieveError(I4)</f>
        <v/>
      </c>
      <c r="K4" s="68"/>
    </row>
    <row r="5" spans="1:11" x14ac:dyDescent="0.2">
      <c r="A5" s="75"/>
      <c r="B5" s="112" t="str">
        <f t="shared" ref="B5:B22" si="3">C5&amp;"M"</f>
        <v>1M</v>
      </c>
      <c r="C5" s="115">
        <v>1</v>
      </c>
      <c r="D5" s="114" t="str">
        <f t="shared" ref="D5:D22" si="4">"x"&amp;C5+$D$1&amp;"F"</f>
        <v>x7F</v>
      </c>
      <c r="E5" s="112" t="str">
        <f t="shared" si="0"/>
        <v>Euribor6M</v>
      </c>
      <c r="F5" s="113" t="b">
        <v>0</v>
      </c>
      <c r="G5" s="112" t="str">
        <f t="shared" si="1"/>
        <v>EUR1x7F_Quote</v>
      </c>
      <c r="H5" s="112" t="str">
        <f t="shared" si="2"/>
        <v>EUR_YC6MRH_1x7F</v>
      </c>
      <c r="I5" s="112" t="str">
        <f>_xll.qlFraRateHelper(H5,G5,B5,E5,Permanent,Trigger,ObjectOverwrite)</f>
        <v>EUR_YC6MRH_1x7F#0003</v>
      </c>
      <c r="J5" s="111" t="str">
        <f>_xll.ohRangeRetrieveError(I5)</f>
        <v/>
      </c>
      <c r="K5" s="68"/>
    </row>
    <row r="6" spans="1:11" x14ac:dyDescent="0.2">
      <c r="A6" s="75"/>
      <c r="B6" s="107" t="str">
        <f t="shared" si="3"/>
        <v>2M</v>
      </c>
      <c r="C6" s="110">
        <v>2</v>
      </c>
      <c r="D6" s="109" t="str">
        <f t="shared" si="4"/>
        <v>x8F</v>
      </c>
      <c r="E6" s="107" t="str">
        <f t="shared" si="0"/>
        <v>Euribor6M</v>
      </c>
      <c r="F6" s="108" t="b">
        <v>0</v>
      </c>
      <c r="G6" s="107" t="str">
        <f t="shared" si="1"/>
        <v>EUR2x8F_Quote</v>
      </c>
      <c r="H6" s="107" t="str">
        <f t="shared" si="2"/>
        <v>EUR_YC6MRH_2x8F</v>
      </c>
      <c r="I6" s="107" t="str">
        <f>_xll.qlFraRateHelper(H6,G6,B6,E6,Permanent,Trigger,ObjectOverwrite)</f>
        <v>EUR_YC6MRH_2x8F#0003</v>
      </c>
      <c r="J6" s="106" t="str">
        <f>_xll.ohRangeRetrieveError(I6)</f>
        <v/>
      </c>
      <c r="K6" s="68"/>
    </row>
    <row r="7" spans="1:11" x14ac:dyDescent="0.2">
      <c r="A7" s="75"/>
      <c r="B7" s="107" t="str">
        <f t="shared" si="3"/>
        <v>3M</v>
      </c>
      <c r="C7" s="110">
        <v>3</v>
      </c>
      <c r="D7" s="109" t="str">
        <f t="shared" si="4"/>
        <v>x9F</v>
      </c>
      <c r="E7" s="107" t="str">
        <f t="shared" si="0"/>
        <v>Euribor6M</v>
      </c>
      <c r="F7" s="108" t="b">
        <v>0</v>
      </c>
      <c r="G7" s="107" t="str">
        <f t="shared" si="1"/>
        <v>EUR3x9F_Quote</v>
      </c>
      <c r="H7" s="107" t="str">
        <f t="shared" si="2"/>
        <v>EUR_YC6MRH_3x9F</v>
      </c>
      <c r="I7" s="107" t="str">
        <f>_xll.qlFraRateHelper(H7,G7,B7,E7,Permanent,Trigger,ObjectOverwrite)</f>
        <v>EUR_YC6MRH_3x9F#0003</v>
      </c>
      <c r="J7" s="106" t="str">
        <f>_xll.ohRangeRetrieveError(I7)</f>
        <v/>
      </c>
      <c r="K7" s="68"/>
    </row>
    <row r="8" spans="1:11" x14ac:dyDescent="0.2">
      <c r="A8" s="75"/>
      <c r="B8" s="107" t="str">
        <f t="shared" si="3"/>
        <v>4M</v>
      </c>
      <c r="C8" s="110">
        <v>4</v>
      </c>
      <c r="D8" s="109" t="str">
        <f t="shared" si="4"/>
        <v>x10F</v>
      </c>
      <c r="E8" s="107" t="str">
        <f t="shared" si="0"/>
        <v>Euribor6M</v>
      </c>
      <c r="F8" s="108" t="b">
        <v>0</v>
      </c>
      <c r="G8" s="107" t="str">
        <f t="shared" si="1"/>
        <v>EUR4x10F_Quote</v>
      </c>
      <c r="H8" s="107" t="str">
        <f t="shared" si="2"/>
        <v>EUR_YC6MRH_4x10F</v>
      </c>
      <c r="I8" s="107" t="str">
        <f>_xll.qlFraRateHelper(H8,G8,B8,E8,Permanent,Trigger,ObjectOverwrite)</f>
        <v>EUR_YC6MRH_4x10F#0003</v>
      </c>
      <c r="J8" s="106" t="str">
        <f>_xll.ohRangeRetrieveError(I8)</f>
        <v/>
      </c>
      <c r="K8" s="68"/>
    </row>
    <row r="9" spans="1:11" x14ac:dyDescent="0.2">
      <c r="A9" s="75"/>
      <c r="B9" s="107" t="str">
        <f t="shared" si="3"/>
        <v>5M</v>
      </c>
      <c r="C9" s="110">
        <v>5</v>
      </c>
      <c r="D9" s="109" t="str">
        <f t="shared" si="4"/>
        <v>x11F</v>
      </c>
      <c r="E9" s="107" t="str">
        <f t="shared" si="0"/>
        <v>Euribor6M</v>
      </c>
      <c r="F9" s="108" t="b">
        <v>0</v>
      </c>
      <c r="G9" s="107" t="str">
        <f t="shared" si="1"/>
        <v>EUR5x11F_Quote</v>
      </c>
      <c r="H9" s="107" t="str">
        <f t="shared" si="2"/>
        <v>EUR_YC6MRH_5x11F</v>
      </c>
      <c r="I9" s="107" t="str">
        <f>_xll.qlFraRateHelper(H9,G9,B9,E9,Permanent,Trigger,ObjectOverwrite)</f>
        <v>EUR_YC6MRH_5x11F#0003</v>
      </c>
      <c r="J9" s="106" t="str">
        <f>_xll.ohRangeRetrieveError(I9)</f>
        <v/>
      </c>
      <c r="K9" s="68"/>
    </row>
    <row r="10" spans="1:11" x14ac:dyDescent="0.2">
      <c r="A10" s="75"/>
      <c r="B10" s="107" t="str">
        <f t="shared" si="3"/>
        <v>6M</v>
      </c>
      <c r="C10" s="110">
        <v>6</v>
      </c>
      <c r="D10" s="109" t="str">
        <f t="shared" si="4"/>
        <v>x12F</v>
      </c>
      <c r="E10" s="107" t="str">
        <f t="shared" si="0"/>
        <v>Euribor6M</v>
      </c>
      <c r="F10" s="108" t="b">
        <v>0</v>
      </c>
      <c r="G10" s="107" t="str">
        <f t="shared" si="1"/>
        <v>EUR6x12F_Quote</v>
      </c>
      <c r="H10" s="107" t="str">
        <f t="shared" si="2"/>
        <v>EUR_YC6MRH_6x12F</v>
      </c>
      <c r="I10" s="107" t="str">
        <f>_xll.qlFraRateHelper(H10,G10,B10,E10,Permanent,Trigger,ObjectOverwrite)</f>
        <v>EUR_YC6MRH_6x12F#0003</v>
      </c>
      <c r="J10" s="106" t="str">
        <f>_xll.ohRangeRetrieveError(I10)</f>
        <v/>
      </c>
      <c r="K10" s="68"/>
    </row>
    <row r="11" spans="1:11" x14ac:dyDescent="0.2">
      <c r="A11" s="75"/>
      <c r="B11" s="107" t="str">
        <f t="shared" si="3"/>
        <v>7M</v>
      </c>
      <c r="C11" s="110">
        <v>7</v>
      </c>
      <c r="D11" s="109" t="str">
        <f t="shared" si="4"/>
        <v>x13F</v>
      </c>
      <c r="E11" s="107" t="str">
        <f t="shared" si="0"/>
        <v>Euribor6M</v>
      </c>
      <c r="F11" s="108" t="b">
        <v>0</v>
      </c>
      <c r="G11" s="107" t="str">
        <f t="shared" si="1"/>
        <v>EUR7x13F_Quote</v>
      </c>
      <c r="H11" s="107" t="str">
        <f t="shared" si="2"/>
        <v>EUR_YC6MRH_7x13F</v>
      </c>
      <c r="I11" s="107" t="str">
        <f>_xll.qlFraRateHelper(H11,G11,B11,E11,Permanent,Trigger,ObjectOverwrite)</f>
        <v>EUR_YC6MRH_7x13F#0003</v>
      </c>
      <c r="J11" s="106" t="str">
        <f>_xll.ohRangeRetrieveError(I11)</f>
        <v/>
      </c>
      <c r="K11" s="68"/>
    </row>
    <row r="12" spans="1:11" x14ac:dyDescent="0.2">
      <c r="A12" s="75"/>
      <c r="B12" s="107" t="str">
        <f t="shared" si="3"/>
        <v>8M</v>
      </c>
      <c r="C12" s="110">
        <v>8</v>
      </c>
      <c r="D12" s="109" t="str">
        <f t="shared" si="4"/>
        <v>x14F</v>
      </c>
      <c r="E12" s="107" t="str">
        <f t="shared" si="0"/>
        <v>Euribor6M</v>
      </c>
      <c r="F12" s="108" t="b">
        <v>0</v>
      </c>
      <c r="G12" s="107" t="str">
        <f t="shared" si="1"/>
        <v>EUR8x14F_Quote</v>
      </c>
      <c r="H12" s="107" t="str">
        <f t="shared" si="2"/>
        <v>EUR_YC6MRH_8x14F</v>
      </c>
      <c r="I12" s="107" t="str">
        <f>_xll.qlFraRateHelper(H12,G12,B12,E12,Permanent,Trigger,ObjectOverwrite)</f>
        <v>EUR_YC6MRH_8x14F#0003</v>
      </c>
      <c r="J12" s="106" t="str">
        <f>_xll.ohRangeRetrieveError(I12)</f>
        <v/>
      </c>
      <c r="K12" s="68"/>
    </row>
    <row r="13" spans="1:11" x14ac:dyDescent="0.2">
      <c r="A13" s="75"/>
      <c r="B13" s="107" t="str">
        <f t="shared" si="3"/>
        <v>9M</v>
      </c>
      <c r="C13" s="110">
        <v>9</v>
      </c>
      <c r="D13" s="109" t="str">
        <f t="shared" si="4"/>
        <v>x15F</v>
      </c>
      <c r="E13" s="107" t="str">
        <f t="shared" si="0"/>
        <v>Euribor6M</v>
      </c>
      <c r="F13" s="108" t="b">
        <v>0</v>
      </c>
      <c r="G13" s="107" t="str">
        <f t="shared" si="1"/>
        <v>EUR9x15F_Quote</v>
      </c>
      <c r="H13" s="107" t="str">
        <f t="shared" si="2"/>
        <v>EUR_YC6MRH_9x15F</v>
      </c>
      <c r="I13" s="107" t="str">
        <f>_xll.qlFraRateHelper(H13,G13,B13,E13,Permanent,Trigger,ObjectOverwrite)</f>
        <v>EUR_YC6MRH_9x15F#0003</v>
      </c>
      <c r="J13" s="106" t="str">
        <f>_xll.ohRangeRetrieveError(I13)</f>
        <v/>
      </c>
      <c r="K13" s="68"/>
    </row>
    <row r="14" spans="1:11" x14ac:dyDescent="0.2">
      <c r="A14" s="75"/>
      <c r="B14" s="107" t="str">
        <f t="shared" si="3"/>
        <v>10M</v>
      </c>
      <c r="C14" s="110">
        <v>10</v>
      </c>
      <c r="D14" s="109" t="str">
        <f t="shared" si="4"/>
        <v>x16F</v>
      </c>
      <c r="E14" s="107" t="str">
        <f t="shared" si="0"/>
        <v>Euribor6M</v>
      </c>
      <c r="F14" s="108" t="b">
        <v>0</v>
      </c>
      <c r="G14" s="107" t="str">
        <f t="shared" si="1"/>
        <v>EUR10x16F_Quote</v>
      </c>
      <c r="H14" s="107" t="str">
        <f t="shared" si="2"/>
        <v>EUR_YC6MRH_10x16F</v>
      </c>
      <c r="I14" s="107" t="str">
        <f>_xll.qlFraRateHelper(H14,G14,B14,E14,Permanent,Trigger,ObjectOverwrite)</f>
        <v>EUR_YC6MRH_10x16F#0003</v>
      </c>
      <c r="J14" s="106" t="str">
        <f>_xll.ohRangeRetrieveError(I14)</f>
        <v/>
      </c>
      <c r="K14" s="68"/>
    </row>
    <row r="15" spans="1:11" x14ac:dyDescent="0.2">
      <c r="A15" s="75"/>
      <c r="B15" s="107" t="str">
        <f t="shared" si="3"/>
        <v>11M</v>
      </c>
      <c r="C15" s="110">
        <v>11</v>
      </c>
      <c r="D15" s="109" t="str">
        <f t="shared" si="4"/>
        <v>x17F</v>
      </c>
      <c r="E15" s="107" t="str">
        <f t="shared" si="0"/>
        <v>Euribor6M</v>
      </c>
      <c r="F15" s="108" t="b">
        <v>0</v>
      </c>
      <c r="G15" s="107" t="str">
        <f t="shared" si="1"/>
        <v>EUR11x17F_Quote</v>
      </c>
      <c r="H15" s="107" t="str">
        <f t="shared" si="2"/>
        <v>EUR_YC6MRH_11x17F</v>
      </c>
      <c r="I15" s="107" t="str">
        <f>_xll.qlFraRateHelper(H15,G15,B15,E15,Permanent,Trigger,ObjectOverwrite)</f>
        <v>EUR_YC6MRH_11x17F#0003</v>
      </c>
      <c r="J15" s="106" t="str">
        <f>_xll.ohRangeRetrieveError(I15)</f>
        <v/>
      </c>
      <c r="K15" s="68"/>
    </row>
    <row r="16" spans="1:11" x14ac:dyDescent="0.2">
      <c r="A16" s="75"/>
      <c r="B16" s="107" t="str">
        <f t="shared" si="3"/>
        <v>12M</v>
      </c>
      <c r="C16" s="110">
        <v>12</v>
      </c>
      <c r="D16" s="109" t="str">
        <f t="shared" si="4"/>
        <v>x18F</v>
      </c>
      <c r="E16" s="107" t="str">
        <f t="shared" si="0"/>
        <v>Euribor6M</v>
      </c>
      <c r="F16" s="108" t="b">
        <v>0</v>
      </c>
      <c r="G16" s="107" t="str">
        <f t="shared" si="1"/>
        <v>EUR12x18F_Quote</v>
      </c>
      <c r="H16" s="107" t="str">
        <f t="shared" si="2"/>
        <v>EUR_YC6MRH_12x18F</v>
      </c>
      <c r="I16" s="107" t="str">
        <f>_xll.qlFraRateHelper(H16,G16,B16,E16,Permanent,Trigger,ObjectOverwrite)</f>
        <v>EUR_YC6MRH_12x18F#0003</v>
      </c>
      <c r="J16" s="106" t="str">
        <f>_xll.ohRangeRetrieveError(I16)</f>
        <v/>
      </c>
      <c r="K16" s="68"/>
    </row>
    <row r="17" spans="1:11" x14ac:dyDescent="0.2">
      <c r="A17" s="75"/>
      <c r="B17" s="107" t="str">
        <f t="shared" si="3"/>
        <v>13M</v>
      </c>
      <c r="C17" s="110">
        <v>13</v>
      </c>
      <c r="D17" s="109" t="str">
        <f t="shared" si="4"/>
        <v>x19F</v>
      </c>
      <c r="E17" s="107" t="str">
        <f t="shared" si="0"/>
        <v>Euribor6M</v>
      </c>
      <c r="F17" s="108" t="b">
        <v>0</v>
      </c>
      <c r="G17" s="107" t="str">
        <f t="shared" si="1"/>
        <v>EUR13x19F_Quote</v>
      </c>
      <c r="H17" s="107" t="str">
        <f t="shared" si="2"/>
        <v>EUR_YC6MRH_13x19F</v>
      </c>
      <c r="I17" s="107" t="str">
        <f>_xll.qlFraRateHelper(H17,G17,B17,E17,Permanent,Trigger,ObjectOverwrite)</f>
        <v>EUR_YC6MRH_13x19F#0003</v>
      </c>
      <c r="J17" s="106" t="str">
        <f>_xll.ohRangeRetrieveError(I17)</f>
        <v/>
      </c>
      <c r="K17" s="68"/>
    </row>
    <row r="18" spans="1:11" x14ac:dyDescent="0.2">
      <c r="A18" s="75"/>
      <c r="B18" s="107" t="str">
        <f t="shared" si="3"/>
        <v>14M</v>
      </c>
      <c r="C18" s="110">
        <v>14</v>
      </c>
      <c r="D18" s="109" t="str">
        <f t="shared" si="4"/>
        <v>x20F</v>
      </c>
      <c r="E18" s="107" t="str">
        <f t="shared" si="0"/>
        <v>Euribor6M</v>
      </c>
      <c r="F18" s="108" t="b">
        <v>0</v>
      </c>
      <c r="G18" s="107" t="str">
        <f t="shared" si="1"/>
        <v>EUR14x20F_Quote</v>
      </c>
      <c r="H18" s="107" t="str">
        <f t="shared" si="2"/>
        <v>EUR_YC6MRH_14x20F</v>
      </c>
      <c r="I18" s="107" t="str">
        <f>_xll.qlFraRateHelper(H18,G18,B18,E18,Permanent,Trigger,ObjectOverwrite)</f>
        <v>EUR_YC6MRH_14x20F#0003</v>
      </c>
      <c r="J18" s="106" t="str">
        <f>_xll.ohRangeRetrieveError(I18)</f>
        <v/>
      </c>
      <c r="K18" s="68"/>
    </row>
    <row r="19" spans="1:11" x14ac:dyDescent="0.2">
      <c r="A19" s="75"/>
      <c r="B19" s="107" t="str">
        <f t="shared" si="3"/>
        <v>15M</v>
      </c>
      <c r="C19" s="110">
        <v>15</v>
      </c>
      <c r="D19" s="109" t="str">
        <f t="shared" si="4"/>
        <v>x21F</v>
      </c>
      <c r="E19" s="107" t="str">
        <f t="shared" si="0"/>
        <v>Euribor6M</v>
      </c>
      <c r="F19" s="108" t="b">
        <v>0</v>
      </c>
      <c r="G19" s="107" t="str">
        <f t="shared" si="1"/>
        <v>EUR15x21F_Quote</v>
      </c>
      <c r="H19" s="107" t="str">
        <f t="shared" si="2"/>
        <v>EUR_YC6MRH_15x21F</v>
      </c>
      <c r="I19" s="107" t="str">
        <f>_xll.qlFraRateHelper(H19,G19,B19,E19,Permanent,Trigger,ObjectOverwrite)</f>
        <v>EUR_YC6MRH_15x21F#0003</v>
      </c>
      <c r="J19" s="106" t="str">
        <f>_xll.ohRangeRetrieveError(I19)</f>
        <v/>
      </c>
      <c r="K19" s="68"/>
    </row>
    <row r="20" spans="1:11" x14ac:dyDescent="0.2">
      <c r="A20" s="75"/>
      <c r="B20" s="107" t="str">
        <f t="shared" si="3"/>
        <v>16M</v>
      </c>
      <c r="C20" s="110">
        <v>16</v>
      </c>
      <c r="D20" s="109" t="str">
        <f t="shared" si="4"/>
        <v>x22F</v>
      </c>
      <c r="E20" s="107" t="str">
        <f t="shared" si="0"/>
        <v>Euribor6M</v>
      </c>
      <c r="F20" s="108" t="b">
        <v>0</v>
      </c>
      <c r="G20" s="107" t="str">
        <f t="shared" si="1"/>
        <v>EUR16x22F_Quote</v>
      </c>
      <c r="H20" s="107" t="str">
        <f t="shared" si="2"/>
        <v>EUR_YC6MRH_16x22F</v>
      </c>
      <c r="I20" s="107" t="str">
        <f>_xll.qlFraRateHelper(H20,G20,B20,E20,Permanent,Trigger,ObjectOverwrite)</f>
        <v>EUR_YC6MRH_16x22F#0003</v>
      </c>
      <c r="J20" s="106" t="str">
        <f>_xll.ohRangeRetrieveError(I20)</f>
        <v/>
      </c>
      <c r="K20" s="68"/>
    </row>
    <row r="21" spans="1:11" x14ac:dyDescent="0.2">
      <c r="A21" s="75"/>
      <c r="B21" s="107" t="str">
        <f t="shared" si="3"/>
        <v>17M</v>
      </c>
      <c r="C21" s="110">
        <v>17</v>
      </c>
      <c r="D21" s="109" t="str">
        <f t="shared" si="4"/>
        <v>x23F</v>
      </c>
      <c r="E21" s="107" t="str">
        <f t="shared" si="0"/>
        <v>Euribor6M</v>
      </c>
      <c r="F21" s="108" t="b">
        <v>0</v>
      </c>
      <c r="G21" s="107" t="str">
        <f t="shared" si="1"/>
        <v>EUR17x23F_Quote</v>
      </c>
      <c r="H21" s="107" t="str">
        <f t="shared" si="2"/>
        <v>EUR_YC6MRH_17x23F</v>
      </c>
      <c r="I21" s="107" t="str">
        <f>_xll.qlFraRateHelper(H21,G21,B21,E21,Permanent,Trigger,ObjectOverwrite)</f>
        <v>EUR_YC6MRH_17x23F#0003</v>
      </c>
      <c r="J21" s="106" t="str">
        <f>_xll.ohRangeRetrieveError(I21)</f>
        <v/>
      </c>
      <c r="K21" s="68"/>
    </row>
    <row r="22" spans="1:11" x14ac:dyDescent="0.2">
      <c r="A22" s="75"/>
      <c r="B22" s="107" t="str">
        <f t="shared" si="3"/>
        <v>18M</v>
      </c>
      <c r="C22" s="110">
        <v>18</v>
      </c>
      <c r="D22" s="109" t="str">
        <f t="shared" si="4"/>
        <v>x24F</v>
      </c>
      <c r="E22" s="107" t="str">
        <f t="shared" si="0"/>
        <v>Euribor6M</v>
      </c>
      <c r="F22" s="108" t="b">
        <v>0</v>
      </c>
      <c r="G22" s="107" t="str">
        <f t="shared" si="1"/>
        <v>EUR18x24F_Quote</v>
      </c>
      <c r="H22" s="107" t="str">
        <f t="shared" si="2"/>
        <v>EUR_YC6MRH_18x24F</v>
      </c>
      <c r="I22" s="107" t="str">
        <f>_xll.qlFraRateHelper(H22,G22,B22,E22,Permanent,Trigger,ObjectOverwrite)</f>
        <v>EUR_YC6MRH_18x24F#0003</v>
      </c>
      <c r="J22" s="106" t="str">
        <f>_xll.ohRangeRetrieveError(I22)</f>
        <v/>
      </c>
      <c r="K22" s="68"/>
    </row>
    <row r="23" spans="1:11" ht="12" thickBot="1" x14ac:dyDescent="0.25">
      <c r="A23" s="67"/>
      <c r="B23" s="105"/>
      <c r="C23" s="105"/>
      <c r="D23" s="105"/>
      <c r="E23" s="105"/>
      <c r="F23" s="105"/>
      <c r="G23" s="105"/>
      <c r="H23" s="105"/>
      <c r="I23" s="104"/>
      <c r="J23" s="104"/>
      <c r="K23" s="61"/>
    </row>
    <row r="25" spans="1:11" x14ac:dyDescent="0.2">
      <c r="D25" s="81"/>
      <c r="E25" s="81"/>
      <c r="F25" s="81"/>
      <c r="I25" s="81"/>
    </row>
  </sheetData>
  <pageMargins left="0.75" right="0.75" top="1" bottom="1" header="0.5" footer="0.5"/>
  <pageSetup paperSize="9"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R43"/>
  <sheetViews>
    <sheetView workbookViewId="0">
      <selection activeCell="L2" sqref="L2"/>
    </sheetView>
  </sheetViews>
  <sheetFormatPr defaultRowHeight="12.75" x14ac:dyDescent="0.2"/>
  <cols>
    <col min="1" max="1" width="1.7109375" style="62" customWidth="1"/>
    <col min="2" max="2" width="4.7109375" style="62" bestFit="1" customWidth="1"/>
    <col min="3" max="3" width="3.85546875" style="62" bestFit="1" customWidth="1"/>
    <col min="4" max="4" width="3.140625" style="62" bestFit="1" customWidth="1"/>
    <col min="5" max="5" width="2.7109375" style="62" bestFit="1" customWidth="1"/>
    <col min="6" max="6" width="5.85546875" style="62" bestFit="1" customWidth="1"/>
    <col min="7" max="7" width="13.85546875" style="62" bestFit="1" customWidth="1"/>
    <col min="8" max="8" width="15.28515625" style="62" bestFit="1" customWidth="1"/>
    <col min="9" max="9" width="7.140625" style="62" bestFit="1" customWidth="1"/>
    <col min="10" max="10" width="15.7109375" style="62" bestFit="1" customWidth="1"/>
    <col min="11" max="11" width="21.42578125" style="62" bestFit="1" customWidth="1"/>
    <col min="12" max="12" width="25.85546875" style="133" bestFit="1" customWidth="1"/>
    <col min="13" max="13" width="16.5703125" style="62" customWidth="1"/>
    <col min="14" max="14" width="3.85546875" style="62" customWidth="1"/>
    <col min="15" max="15" width="2.5703125" style="62" customWidth="1"/>
    <col min="16" max="16" width="4" style="62" bestFit="1" customWidth="1"/>
    <col min="17" max="17" width="3.28515625" style="62" bestFit="1" customWidth="1"/>
    <col min="18" max="18" width="2.7109375" style="62" bestFit="1" customWidth="1"/>
    <col min="19" max="16384" width="9.140625" style="62"/>
  </cols>
  <sheetData>
    <row r="1" spans="1:18" x14ac:dyDescent="0.2">
      <c r="A1" s="161" t="s">
        <v>193</v>
      </c>
      <c r="B1" s="132"/>
      <c r="C1" s="132"/>
      <c r="D1" s="132"/>
      <c r="E1" s="132"/>
      <c r="F1" s="132"/>
      <c r="G1" s="132"/>
      <c r="H1" s="132"/>
      <c r="I1" s="132"/>
      <c r="J1" s="132"/>
      <c r="K1" s="131"/>
      <c r="L1" s="132"/>
      <c r="M1" s="132"/>
      <c r="N1" s="160"/>
    </row>
    <row r="2" spans="1:18" x14ac:dyDescent="0.2">
      <c r="A2" s="75"/>
      <c r="B2" s="83"/>
      <c r="C2" s="83"/>
      <c r="D2" s="83"/>
      <c r="E2" s="83"/>
      <c r="F2" s="83"/>
      <c r="G2" s="83"/>
      <c r="H2" s="83"/>
      <c r="I2" s="83"/>
      <c r="J2" s="64" t="s">
        <v>153</v>
      </c>
      <c r="K2" s="64" t="str">
        <f>Currency&amp;"_YC"&amp;$J$2&amp;"RH"</f>
        <v>EUR_YC6MRH</v>
      </c>
      <c r="L2" s="64" t="str">
        <f>Discounting</f>
        <v>EurON</v>
      </c>
      <c r="M2" s="83"/>
      <c r="N2" s="154"/>
    </row>
    <row r="3" spans="1:18" ht="22.5" x14ac:dyDescent="0.2">
      <c r="A3" s="75"/>
      <c r="B3" s="80" t="s">
        <v>185</v>
      </c>
      <c r="C3" s="80"/>
      <c r="D3" s="80"/>
      <c r="E3" s="80"/>
      <c r="F3" s="80" t="s">
        <v>184</v>
      </c>
      <c r="G3" s="80" t="s">
        <v>183</v>
      </c>
      <c r="H3" s="80" t="s">
        <v>182</v>
      </c>
      <c r="I3" s="80" t="s">
        <v>181</v>
      </c>
      <c r="J3" s="80" t="s">
        <v>163</v>
      </c>
      <c r="K3" s="159" t="str">
        <f>K2&amp;"_Swaps.xml"</f>
        <v>EUR_YC6MRH_Swaps.xml</v>
      </c>
      <c r="L3" s="158">
        <f ca="1">IF(Serialize,_xll.ohObjectSave(L4:L42,SerializationPath&amp;K3,FileOverwrite,Serialize),"---")</f>
        <v>38</v>
      </c>
      <c r="M3" s="137" t="str">
        <f ca="1">_xll.ohRangeRetrieveError(L3)</f>
        <v/>
      </c>
      <c r="N3" s="136"/>
    </row>
    <row r="4" spans="1:18" x14ac:dyDescent="0.2">
      <c r="A4" s="84"/>
      <c r="B4" s="83"/>
      <c r="C4" s="83"/>
      <c r="D4" s="83"/>
      <c r="E4" s="83"/>
      <c r="F4" s="83"/>
      <c r="G4" s="83"/>
      <c r="H4" s="83"/>
      <c r="I4" s="83"/>
      <c r="J4" s="83"/>
      <c r="K4" s="157" t="str">
        <f>$K$2&amp;"_"&amp;$D6&amp;$E6&amp;"_"&amp;FamilyName&amp;$J$2</f>
        <v>EUR_YC6MRH_AB6E_ibor6M</v>
      </c>
      <c r="L4" s="156" t="str">
        <f>IF(UPPER(FamilyName)="IBOR",_xll.qlEuribor($K4,$J$2,,Permanent,Trigger,ObjectOverwrite),IF(UPPER(FamilyName)="LIBOR",_xll.qlLibor($K4,Currency,$J$2,,Permanent,Trigger,ObjectOverwrite),"--"))</f>
        <v>EUR_YC6MRH_AB6E_ibor6M#0003</v>
      </c>
      <c r="M4" s="155" t="str">
        <f>_xll.ohRangeRetrieveError(L4)</f>
        <v/>
      </c>
      <c r="N4" s="154"/>
    </row>
    <row r="5" spans="1:18" s="81" customFormat="1" ht="12" thickBot="1" x14ac:dyDescent="0.25">
      <c r="A5" s="84"/>
      <c r="B5" s="83"/>
      <c r="C5" s="83"/>
      <c r="D5" s="83"/>
      <c r="E5" s="83"/>
      <c r="F5" s="83"/>
      <c r="G5" s="83"/>
      <c r="H5" s="83"/>
      <c r="I5" s="83"/>
      <c r="J5" s="83"/>
      <c r="K5" s="83"/>
      <c r="L5" s="83"/>
      <c r="M5" s="83"/>
      <c r="N5" s="154"/>
    </row>
    <row r="6" spans="1:18" x14ac:dyDescent="0.2">
      <c r="A6" s="75"/>
      <c r="B6" s="143" t="s">
        <v>175</v>
      </c>
      <c r="C6" s="143" t="s">
        <v>36</v>
      </c>
      <c r="D6" s="143" t="str">
        <f t="array" ref="D6:D42">VLOOKUP(Currency,Conventions,2)</f>
        <v>AB</v>
      </c>
      <c r="E6" s="143" t="str">
        <f t="array" ref="E6:E42">VLOOKUP(Currency,Conventions,3)</f>
        <v>6E</v>
      </c>
      <c r="F6" s="153" t="str">
        <f t="shared" ref="F6:F42" si="0">IF(UPPER(LEFT($D6))="A","Annual",IF(UPPER(LEFT($D6))="S","Semiannual","--"))</f>
        <v>Annual</v>
      </c>
      <c r="G6" s="153" t="s">
        <v>177</v>
      </c>
      <c r="H6" s="153" t="str">
        <f t="shared" ref="H6:H42" si="1">IF(UPPER(RIGHT($D6))="B",BondBasisDayCounter,IF(UPPER(RIGHT($D6))="M",MoneyMarketDayCounter,"--"))</f>
        <v>30/360 (Bond Basis)</v>
      </c>
      <c r="I6" s="141">
        <v>0</v>
      </c>
      <c r="J6" s="139" t="str">
        <f t="shared" ref="J6:J42" si="2">Currency&amp;$D6&amp;$E6&amp;$C6&amp;QuoteSuffix</f>
        <v>EURAB6E1Y_Quote</v>
      </c>
      <c r="K6" s="139" t="str">
        <f t="shared" ref="K6:K42" si="3">$K$2&amp;"_"&amp;$D6&amp;$E6&amp;$C6</f>
        <v>EUR_YC6MRH_AB6E1Y</v>
      </c>
      <c r="L6" s="138" t="str">
        <f>_xll.qlSwapRateHelper2(K6,$J6,$C6,Calendar,$F6,$G6,$H6,$L$4,$I6,B6,DiscountingCurve,Permanent,,ObjectOverwrite)</f>
        <v>EUR_YC6MRH_AB6E1Y#0003</v>
      </c>
      <c r="M6" s="137" t="str">
        <f>_xll.ohRangeRetrieveError(L6)</f>
        <v/>
      </c>
      <c r="N6" s="136"/>
      <c r="P6" s="152" t="s">
        <v>102</v>
      </c>
      <c r="Q6" s="151" t="s">
        <v>99</v>
      </c>
      <c r="R6" s="150" t="s">
        <v>178</v>
      </c>
    </row>
    <row r="7" spans="1:18" x14ac:dyDescent="0.2">
      <c r="A7" s="75"/>
      <c r="B7" s="143" t="s">
        <v>175</v>
      </c>
      <c r="C7" s="143" t="s">
        <v>35</v>
      </c>
      <c r="D7" s="143" t="str">
        <v>AB</v>
      </c>
      <c r="E7" s="143" t="str">
        <v>6E</v>
      </c>
      <c r="F7" s="142" t="str">
        <f t="shared" si="0"/>
        <v>Annual</v>
      </c>
      <c r="G7" s="142" t="s">
        <v>177</v>
      </c>
      <c r="H7" s="142" t="str">
        <f t="shared" si="1"/>
        <v>30/360 (Bond Basis)</v>
      </c>
      <c r="I7" s="141">
        <v>0</v>
      </c>
      <c r="J7" s="140" t="str">
        <f t="shared" si="2"/>
        <v>EURAB6E15M_Quote</v>
      </c>
      <c r="K7" s="139" t="str">
        <f t="shared" si="3"/>
        <v>EUR_YC6MRH_AB6E15M</v>
      </c>
      <c r="L7" s="138" t="str">
        <f>_xll.qlSwapRateHelper2(K7,$J7,$C7,Calendar,$F7,$G7,$H7,$L$4,$I7,B7,DiscountingCurve,Permanent,,ObjectOverwrite)</f>
        <v>EUR_YC6MRH_AB6E15M#0003</v>
      </c>
      <c r="M7" s="137" t="str">
        <f>_xll.ohRangeRetrieveError(L7)</f>
        <v/>
      </c>
      <c r="N7" s="136"/>
      <c r="P7" s="149" t="s">
        <v>100</v>
      </c>
      <c r="Q7" s="148" t="s">
        <v>99</v>
      </c>
      <c r="R7" s="147" t="s">
        <v>180</v>
      </c>
    </row>
    <row r="8" spans="1:18" x14ac:dyDescent="0.2">
      <c r="A8" s="75"/>
      <c r="B8" s="143" t="s">
        <v>175</v>
      </c>
      <c r="C8" s="143" t="s">
        <v>34</v>
      </c>
      <c r="D8" s="143" t="str">
        <v>AB</v>
      </c>
      <c r="E8" s="143" t="str">
        <v>6E</v>
      </c>
      <c r="F8" s="142" t="str">
        <f t="shared" si="0"/>
        <v>Annual</v>
      </c>
      <c r="G8" s="142" t="s">
        <v>177</v>
      </c>
      <c r="H8" s="142" t="str">
        <f>IF(UPPER(RIGHT($D8))="B",BondBasisDayCounter,IF(UPPER(RIGHT($D8))="M",MoneyMarketDayCounter,"--"))</f>
        <v>30/360 (Bond Basis)</v>
      </c>
      <c r="I8" s="141">
        <v>0</v>
      </c>
      <c r="J8" s="140" t="str">
        <f t="shared" si="2"/>
        <v>EURAB6E18M_Quote</v>
      </c>
      <c r="K8" s="139" t="str">
        <f t="shared" si="3"/>
        <v>EUR_YC6MRH_AB6E18M</v>
      </c>
      <c r="L8" s="138" t="str">
        <f>_xll.qlSwapRateHelper2(K8,$J8,$C8,Calendar,$F8,$G8,$H8,$L$4,$I8,B8,DiscountingCurve,Permanent,,ObjectOverwrite)</f>
        <v>EUR_YC6MRH_AB6E18M#0003</v>
      </c>
      <c r="M8" s="137" t="str">
        <f>_xll.ohRangeRetrieveError(L8)</f>
        <v/>
      </c>
      <c r="N8" s="136"/>
      <c r="P8" s="149" t="s">
        <v>97</v>
      </c>
      <c r="Q8" s="148" t="s">
        <v>179</v>
      </c>
      <c r="R8" s="147" t="s">
        <v>178</v>
      </c>
    </row>
    <row r="9" spans="1:18" x14ac:dyDescent="0.2">
      <c r="A9" s="75"/>
      <c r="B9" s="143" t="s">
        <v>175</v>
      </c>
      <c r="C9" s="143" t="s">
        <v>33</v>
      </c>
      <c r="D9" s="143" t="str">
        <v>AB</v>
      </c>
      <c r="E9" s="143" t="str">
        <v>6E</v>
      </c>
      <c r="F9" s="142" t="str">
        <f t="shared" si="0"/>
        <v>Annual</v>
      </c>
      <c r="G9" s="142" t="s">
        <v>177</v>
      </c>
      <c r="H9" s="142" t="str">
        <f t="shared" si="1"/>
        <v>30/360 (Bond Basis)</v>
      </c>
      <c r="I9" s="141">
        <v>0</v>
      </c>
      <c r="J9" s="140" t="str">
        <f t="shared" si="2"/>
        <v>EURAB6E21M_Quote</v>
      </c>
      <c r="K9" s="139" t="str">
        <f t="shared" si="3"/>
        <v>EUR_YC6MRH_AB6E21M</v>
      </c>
      <c r="L9" s="138" t="str">
        <f>_xll.qlSwapRateHelper2(K9,$J9,$C9,Calendar,$F9,$G9,$H9,$L$4,$I9,B9,DiscountingCurve,Permanent,,ObjectOverwrite)</f>
        <v>EUR_YC6MRH_AB6E21M#0003</v>
      </c>
      <c r="M9" s="137" t="str">
        <f>_xll.ohRangeRetrieveError(L9)</f>
        <v/>
      </c>
      <c r="N9" s="136"/>
      <c r="P9" s="149" t="s">
        <v>95</v>
      </c>
      <c r="Q9" s="148" t="s">
        <v>179</v>
      </c>
      <c r="R9" s="147" t="s">
        <v>178</v>
      </c>
    </row>
    <row r="10" spans="1:18" ht="13.5" thickBot="1" x14ac:dyDescent="0.25">
      <c r="A10" s="75"/>
      <c r="B10" s="143" t="s">
        <v>175</v>
      </c>
      <c r="C10" s="143" t="s">
        <v>32</v>
      </c>
      <c r="D10" s="143" t="str">
        <v>AB</v>
      </c>
      <c r="E10" s="143" t="str">
        <v>6E</v>
      </c>
      <c r="F10" s="142" t="str">
        <f t="shared" si="0"/>
        <v>Annual</v>
      </c>
      <c r="G10" s="142" t="s">
        <v>177</v>
      </c>
      <c r="H10" s="142" t="str">
        <f t="shared" si="1"/>
        <v>30/360 (Bond Basis)</v>
      </c>
      <c r="I10" s="141">
        <v>0</v>
      </c>
      <c r="J10" s="140" t="str">
        <f t="shared" si="2"/>
        <v>EURAB6E2Y_Quote</v>
      </c>
      <c r="K10" s="139" t="str">
        <f t="shared" si="3"/>
        <v>EUR_YC6MRH_AB6E2Y</v>
      </c>
      <c r="L10" s="138" t="str">
        <f>_xll.qlSwapRateHelper2(K10,$J10,$C10,Calendar,$F10,$G10,$H10,$L$4,$I10,B10,DiscountingCurve,Permanent,,ObjectOverwrite)</f>
        <v>EUR_YC6MRH_AB6E2Y#0003</v>
      </c>
      <c r="M10" s="137" t="str">
        <f>_xll.ohRangeRetrieveError(L10)</f>
        <v/>
      </c>
      <c r="N10" s="136"/>
      <c r="P10" s="146" t="s">
        <v>93</v>
      </c>
      <c r="Q10" s="145" t="s">
        <v>92</v>
      </c>
      <c r="R10" s="144" t="s">
        <v>178</v>
      </c>
    </row>
    <row r="11" spans="1:18" x14ac:dyDescent="0.2">
      <c r="A11" s="75"/>
      <c r="B11" s="143" t="s">
        <v>175</v>
      </c>
      <c r="C11" s="143" t="s">
        <v>31</v>
      </c>
      <c r="D11" s="143" t="str">
        <v>AB</v>
      </c>
      <c r="E11" s="143" t="str">
        <v>6E</v>
      </c>
      <c r="F11" s="142" t="str">
        <f t="shared" si="0"/>
        <v>Annual</v>
      </c>
      <c r="G11" s="142" t="s">
        <v>177</v>
      </c>
      <c r="H11" s="142" t="str">
        <f t="shared" si="1"/>
        <v>30/360 (Bond Basis)</v>
      </c>
      <c r="I11" s="141">
        <v>0</v>
      </c>
      <c r="J11" s="140" t="str">
        <f t="shared" si="2"/>
        <v>EURAB6E3Y_Quote</v>
      </c>
      <c r="K11" s="139" t="str">
        <f t="shared" si="3"/>
        <v>EUR_YC6MRH_AB6E3Y</v>
      </c>
      <c r="L11" s="138" t="str">
        <f>_xll.qlSwapRateHelper2(K11,$J11,$C11,Calendar,$F11,$G11,$H11,$L$4,$I11,B11,DiscountingCurve,Permanent,,ObjectOverwrite)</f>
        <v>EUR_YC6MRH_AB6E3Y#0003</v>
      </c>
      <c r="M11" s="137" t="str">
        <f>_xll.ohRangeRetrieveError(L11)</f>
        <v/>
      </c>
      <c r="N11" s="136"/>
    </row>
    <row r="12" spans="1:18" x14ac:dyDescent="0.2">
      <c r="A12" s="75"/>
      <c r="B12" s="143" t="s">
        <v>175</v>
      </c>
      <c r="C12" s="143" t="s">
        <v>30</v>
      </c>
      <c r="D12" s="143" t="str">
        <v>AB</v>
      </c>
      <c r="E12" s="143" t="str">
        <v>6E</v>
      </c>
      <c r="F12" s="142" t="str">
        <f t="shared" si="0"/>
        <v>Annual</v>
      </c>
      <c r="G12" s="142" t="s">
        <v>177</v>
      </c>
      <c r="H12" s="142" t="str">
        <f t="shared" si="1"/>
        <v>30/360 (Bond Basis)</v>
      </c>
      <c r="I12" s="141">
        <v>0</v>
      </c>
      <c r="J12" s="140" t="str">
        <f t="shared" si="2"/>
        <v>EURAB6E4Y_Quote</v>
      </c>
      <c r="K12" s="139" t="str">
        <f t="shared" si="3"/>
        <v>EUR_YC6MRH_AB6E4Y</v>
      </c>
      <c r="L12" s="138" t="str">
        <f>_xll.qlSwapRateHelper2(K12,$J12,$C12,Calendar,$F12,$G12,$H12,$L$4,$I12,B12,DiscountingCurve,Permanent,,ObjectOverwrite)</f>
        <v>EUR_YC6MRH_AB6E4Y#0003</v>
      </c>
      <c r="M12" s="137" t="str">
        <f>_xll.ohRangeRetrieveError(L12)</f>
        <v/>
      </c>
      <c r="N12" s="136"/>
    </row>
    <row r="13" spans="1:18" x14ac:dyDescent="0.2">
      <c r="A13" s="75"/>
      <c r="B13" s="143" t="s">
        <v>175</v>
      </c>
      <c r="C13" s="143" t="s">
        <v>29</v>
      </c>
      <c r="D13" s="143" t="str">
        <v>AB</v>
      </c>
      <c r="E13" s="143" t="str">
        <v>6E</v>
      </c>
      <c r="F13" s="142" t="str">
        <f t="shared" si="0"/>
        <v>Annual</v>
      </c>
      <c r="G13" s="142" t="s">
        <v>177</v>
      </c>
      <c r="H13" s="142" t="str">
        <f t="shared" si="1"/>
        <v>30/360 (Bond Basis)</v>
      </c>
      <c r="I13" s="141">
        <v>0</v>
      </c>
      <c r="J13" s="140" t="str">
        <f t="shared" si="2"/>
        <v>EURAB6E5Y_Quote</v>
      </c>
      <c r="K13" s="139" t="str">
        <f t="shared" si="3"/>
        <v>EUR_YC6MRH_AB6E5Y</v>
      </c>
      <c r="L13" s="138" t="str">
        <f>_xll.qlSwapRateHelper2(K13,$J13,$C13,Calendar,$F13,$G13,$H13,$L$4,$I13,B13,DiscountingCurve,Permanent,,ObjectOverwrite)</f>
        <v>EUR_YC6MRH_AB6E5Y#0003</v>
      </c>
      <c r="M13" s="137" t="str">
        <f>_xll.ohRangeRetrieveError(L13)</f>
        <v/>
      </c>
      <c r="N13" s="136"/>
    </row>
    <row r="14" spans="1:18" x14ac:dyDescent="0.2">
      <c r="A14" s="75"/>
      <c r="B14" s="143" t="s">
        <v>175</v>
      </c>
      <c r="C14" s="143" t="s">
        <v>28</v>
      </c>
      <c r="D14" s="143" t="str">
        <v>AB</v>
      </c>
      <c r="E14" s="143" t="str">
        <v>6E</v>
      </c>
      <c r="F14" s="142" t="str">
        <f t="shared" si="0"/>
        <v>Annual</v>
      </c>
      <c r="G14" s="142" t="s">
        <v>177</v>
      </c>
      <c r="H14" s="142" t="str">
        <f t="shared" si="1"/>
        <v>30/360 (Bond Basis)</v>
      </c>
      <c r="I14" s="141">
        <v>0</v>
      </c>
      <c r="J14" s="140" t="str">
        <f t="shared" si="2"/>
        <v>EURAB6E6Y_Quote</v>
      </c>
      <c r="K14" s="139" t="str">
        <f t="shared" si="3"/>
        <v>EUR_YC6MRH_AB6E6Y</v>
      </c>
      <c r="L14" s="138" t="str">
        <f>_xll.qlSwapRateHelper2(K14,$J14,$C14,Calendar,$F14,$G14,$H14,$L$4,$I14,B14,DiscountingCurve,Permanent,,ObjectOverwrite)</f>
        <v>EUR_YC6MRH_AB6E6Y#0003</v>
      </c>
      <c r="M14" s="137" t="str">
        <f>_xll.ohRangeRetrieveError(L14)</f>
        <v/>
      </c>
      <c r="N14" s="136"/>
    </row>
    <row r="15" spans="1:18" x14ac:dyDescent="0.2">
      <c r="A15" s="75"/>
      <c r="B15" s="143" t="s">
        <v>175</v>
      </c>
      <c r="C15" s="143" t="s">
        <v>27</v>
      </c>
      <c r="D15" s="143" t="str">
        <v>AB</v>
      </c>
      <c r="E15" s="143" t="str">
        <v>6E</v>
      </c>
      <c r="F15" s="142" t="str">
        <f t="shared" si="0"/>
        <v>Annual</v>
      </c>
      <c r="G15" s="142" t="s">
        <v>177</v>
      </c>
      <c r="H15" s="142" t="str">
        <f t="shared" si="1"/>
        <v>30/360 (Bond Basis)</v>
      </c>
      <c r="I15" s="141">
        <v>0</v>
      </c>
      <c r="J15" s="140" t="str">
        <f t="shared" si="2"/>
        <v>EURAB6E7Y_Quote</v>
      </c>
      <c r="K15" s="139" t="str">
        <f t="shared" si="3"/>
        <v>EUR_YC6MRH_AB6E7Y</v>
      </c>
      <c r="L15" s="138" t="str">
        <f>_xll.qlSwapRateHelper2(K15,$J15,$C15,Calendar,$F15,$G15,$H15,$L$4,$I15,B15,DiscountingCurve,Permanent,,ObjectOverwrite)</f>
        <v>EUR_YC6MRH_AB6E7Y#0003</v>
      </c>
      <c r="M15" s="137" t="str">
        <f>_xll.ohRangeRetrieveError(L15)</f>
        <v/>
      </c>
      <c r="N15" s="136"/>
    </row>
    <row r="16" spans="1:18" x14ac:dyDescent="0.2">
      <c r="A16" s="75"/>
      <c r="B16" s="143" t="s">
        <v>175</v>
      </c>
      <c r="C16" s="143" t="s">
        <v>26</v>
      </c>
      <c r="D16" s="143" t="str">
        <v>AB</v>
      </c>
      <c r="E16" s="143" t="str">
        <v>6E</v>
      </c>
      <c r="F16" s="142" t="str">
        <f t="shared" si="0"/>
        <v>Annual</v>
      </c>
      <c r="G16" s="142" t="s">
        <v>177</v>
      </c>
      <c r="H16" s="142" t="str">
        <f t="shared" si="1"/>
        <v>30/360 (Bond Basis)</v>
      </c>
      <c r="I16" s="141">
        <v>0</v>
      </c>
      <c r="J16" s="140" t="str">
        <f t="shared" si="2"/>
        <v>EURAB6E8Y_Quote</v>
      </c>
      <c r="K16" s="139" t="str">
        <f t="shared" si="3"/>
        <v>EUR_YC6MRH_AB6E8Y</v>
      </c>
      <c r="L16" s="138" t="str">
        <f>_xll.qlSwapRateHelper2(K16,$J16,$C16,Calendar,$F16,$G16,$H16,$L$4,$I16,B16,DiscountingCurve,Permanent,,ObjectOverwrite)</f>
        <v>EUR_YC6MRH_AB6E8Y#0003</v>
      </c>
      <c r="M16" s="137" t="str">
        <f>_xll.ohRangeRetrieveError(L16)</f>
        <v/>
      </c>
      <c r="N16" s="136"/>
    </row>
    <row r="17" spans="1:14" x14ac:dyDescent="0.2">
      <c r="A17" s="75"/>
      <c r="B17" s="143" t="s">
        <v>175</v>
      </c>
      <c r="C17" s="143" t="s">
        <v>25</v>
      </c>
      <c r="D17" s="143" t="str">
        <v>AB</v>
      </c>
      <c r="E17" s="143" t="str">
        <v>6E</v>
      </c>
      <c r="F17" s="142" t="str">
        <f t="shared" si="0"/>
        <v>Annual</v>
      </c>
      <c r="G17" s="142" t="s">
        <v>177</v>
      </c>
      <c r="H17" s="142" t="str">
        <f t="shared" si="1"/>
        <v>30/360 (Bond Basis)</v>
      </c>
      <c r="I17" s="141">
        <v>0</v>
      </c>
      <c r="J17" s="140" t="str">
        <f t="shared" si="2"/>
        <v>EURAB6E9Y_Quote</v>
      </c>
      <c r="K17" s="139" t="str">
        <f t="shared" si="3"/>
        <v>EUR_YC6MRH_AB6E9Y</v>
      </c>
      <c r="L17" s="138" t="str">
        <f>_xll.qlSwapRateHelper2(K17,$J17,$C17,Calendar,$F17,$G17,$H17,$L$4,$I17,B17,DiscountingCurve,Permanent,,ObjectOverwrite)</f>
        <v>EUR_YC6MRH_AB6E9Y#0003</v>
      </c>
      <c r="M17" s="137" t="str">
        <f>_xll.ohRangeRetrieveError(L17)</f>
        <v/>
      </c>
      <c r="N17" s="136"/>
    </row>
    <row r="18" spans="1:14" x14ac:dyDescent="0.2">
      <c r="A18" s="75"/>
      <c r="B18" s="143" t="s">
        <v>175</v>
      </c>
      <c r="C18" s="143" t="s">
        <v>24</v>
      </c>
      <c r="D18" s="143" t="str">
        <v>AB</v>
      </c>
      <c r="E18" s="143" t="str">
        <v>6E</v>
      </c>
      <c r="F18" s="142" t="str">
        <f t="shared" si="0"/>
        <v>Annual</v>
      </c>
      <c r="G18" s="142" t="s">
        <v>177</v>
      </c>
      <c r="H18" s="142" t="str">
        <f t="shared" si="1"/>
        <v>30/360 (Bond Basis)</v>
      </c>
      <c r="I18" s="141">
        <v>0</v>
      </c>
      <c r="J18" s="140" t="str">
        <f t="shared" si="2"/>
        <v>EURAB6E10Y_Quote</v>
      </c>
      <c r="K18" s="139" t="str">
        <f t="shared" si="3"/>
        <v>EUR_YC6MRH_AB6E10Y</v>
      </c>
      <c r="L18" s="138" t="str">
        <f>_xll.qlSwapRateHelper2(K18,$J18,$C18,Calendar,$F18,$G18,$H18,$L$4,$I18,B18,DiscountingCurve,Permanent,,ObjectOverwrite)</f>
        <v>EUR_YC6MRH_AB6E10Y#0003</v>
      </c>
      <c r="M18" s="137" t="str">
        <f>_xll.ohRangeRetrieveError(L18)</f>
        <v/>
      </c>
      <c r="N18" s="136"/>
    </row>
    <row r="19" spans="1:14" x14ac:dyDescent="0.2">
      <c r="A19" s="75"/>
      <c r="B19" s="143" t="s">
        <v>175</v>
      </c>
      <c r="C19" s="143" t="s">
        <v>23</v>
      </c>
      <c r="D19" s="143" t="str">
        <v>AB</v>
      </c>
      <c r="E19" s="143" t="str">
        <v>6E</v>
      </c>
      <c r="F19" s="142" t="str">
        <f t="shared" si="0"/>
        <v>Annual</v>
      </c>
      <c r="G19" s="142" t="s">
        <v>177</v>
      </c>
      <c r="H19" s="142" t="str">
        <f t="shared" si="1"/>
        <v>30/360 (Bond Basis)</v>
      </c>
      <c r="I19" s="141">
        <v>0</v>
      </c>
      <c r="J19" s="140" t="str">
        <f t="shared" si="2"/>
        <v>EURAB6E11Y_Quote</v>
      </c>
      <c r="K19" s="139" t="str">
        <f t="shared" si="3"/>
        <v>EUR_YC6MRH_AB6E11Y</v>
      </c>
      <c r="L19" s="138" t="str">
        <f>_xll.qlSwapRateHelper2(K19,$J19,$C19,Calendar,$F19,$G19,$H19,$L$4,$I19,B19,DiscountingCurve,Permanent,,ObjectOverwrite)</f>
        <v>EUR_YC6MRH_AB6E11Y#0003</v>
      </c>
      <c r="M19" s="137" t="str">
        <f>_xll.ohRangeRetrieveError(L19)</f>
        <v/>
      </c>
      <c r="N19" s="136"/>
    </row>
    <row r="20" spans="1:14" x14ac:dyDescent="0.2">
      <c r="A20" s="75"/>
      <c r="B20" s="143" t="s">
        <v>175</v>
      </c>
      <c r="C20" s="143" t="s">
        <v>22</v>
      </c>
      <c r="D20" s="143" t="str">
        <v>AB</v>
      </c>
      <c r="E20" s="143" t="str">
        <v>6E</v>
      </c>
      <c r="F20" s="142" t="str">
        <f t="shared" si="0"/>
        <v>Annual</v>
      </c>
      <c r="G20" s="142" t="s">
        <v>177</v>
      </c>
      <c r="H20" s="142" t="str">
        <f t="shared" si="1"/>
        <v>30/360 (Bond Basis)</v>
      </c>
      <c r="I20" s="141">
        <v>0</v>
      </c>
      <c r="J20" s="140" t="str">
        <f t="shared" si="2"/>
        <v>EURAB6E12Y_Quote</v>
      </c>
      <c r="K20" s="139" t="str">
        <f t="shared" si="3"/>
        <v>EUR_YC6MRH_AB6E12Y</v>
      </c>
      <c r="L20" s="138" t="str">
        <f>_xll.qlSwapRateHelper2(K20,$J20,$C20,Calendar,$F20,$G20,$H20,$L$4,$I20,B20,DiscountingCurve,Permanent,,ObjectOverwrite)</f>
        <v>EUR_YC6MRH_AB6E12Y#0003</v>
      </c>
      <c r="M20" s="137" t="str">
        <f>_xll.ohRangeRetrieveError(L20)</f>
        <v/>
      </c>
      <c r="N20" s="136"/>
    </row>
    <row r="21" spans="1:14" x14ac:dyDescent="0.2">
      <c r="A21" s="75"/>
      <c r="B21" s="143" t="s">
        <v>175</v>
      </c>
      <c r="C21" s="143" t="s">
        <v>21</v>
      </c>
      <c r="D21" s="143" t="str">
        <v>AB</v>
      </c>
      <c r="E21" s="143" t="str">
        <v>6E</v>
      </c>
      <c r="F21" s="142" t="str">
        <f t="shared" si="0"/>
        <v>Annual</v>
      </c>
      <c r="G21" s="142" t="s">
        <v>177</v>
      </c>
      <c r="H21" s="142" t="str">
        <f t="shared" si="1"/>
        <v>30/360 (Bond Basis)</v>
      </c>
      <c r="I21" s="141">
        <v>0</v>
      </c>
      <c r="J21" s="140" t="str">
        <f t="shared" si="2"/>
        <v>EURAB6E13Y_Quote</v>
      </c>
      <c r="K21" s="139" t="str">
        <f t="shared" si="3"/>
        <v>EUR_YC6MRH_AB6E13Y</v>
      </c>
      <c r="L21" s="138" t="str">
        <f>_xll.qlSwapRateHelper2(K21,$J21,$C21,Calendar,$F21,$G21,$H21,$L$4,$I21,B21,DiscountingCurve,Permanent,,ObjectOverwrite)</f>
        <v>EUR_YC6MRH_AB6E13Y#0003</v>
      </c>
      <c r="M21" s="137" t="str">
        <f>_xll.ohRangeRetrieveError(L21)</f>
        <v/>
      </c>
      <c r="N21" s="136"/>
    </row>
    <row r="22" spans="1:14" x14ac:dyDescent="0.2">
      <c r="A22" s="75"/>
      <c r="B22" s="143" t="s">
        <v>175</v>
      </c>
      <c r="C22" s="143" t="s">
        <v>20</v>
      </c>
      <c r="D22" s="143" t="str">
        <v>AB</v>
      </c>
      <c r="E22" s="143" t="str">
        <v>6E</v>
      </c>
      <c r="F22" s="142" t="str">
        <f t="shared" si="0"/>
        <v>Annual</v>
      </c>
      <c r="G22" s="142" t="s">
        <v>177</v>
      </c>
      <c r="H22" s="142" t="str">
        <f t="shared" si="1"/>
        <v>30/360 (Bond Basis)</v>
      </c>
      <c r="I22" s="141">
        <v>0</v>
      </c>
      <c r="J22" s="140" t="str">
        <f t="shared" si="2"/>
        <v>EURAB6E14Y_Quote</v>
      </c>
      <c r="K22" s="139" t="str">
        <f t="shared" si="3"/>
        <v>EUR_YC6MRH_AB6E14Y</v>
      </c>
      <c r="L22" s="138" t="str">
        <f>_xll.qlSwapRateHelper2(K22,$J22,$C22,Calendar,$F22,$G22,$H22,$L$4,$I22,B22,DiscountingCurve,Permanent,,ObjectOverwrite)</f>
        <v>EUR_YC6MRH_AB6E14Y#0003</v>
      </c>
      <c r="M22" s="137" t="str">
        <f>_xll.ohRangeRetrieveError(L22)</f>
        <v/>
      </c>
      <c r="N22" s="136"/>
    </row>
    <row r="23" spans="1:14" x14ac:dyDescent="0.2">
      <c r="A23" s="75"/>
      <c r="B23" s="143" t="s">
        <v>175</v>
      </c>
      <c r="C23" s="143" t="s">
        <v>19</v>
      </c>
      <c r="D23" s="143" t="str">
        <v>AB</v>
      </c>
      <c r="E23" s="143" t="str">
        <v>6E</v>
      </c>
      <c r="F23" s="142" t="str">
        <f t="shared" si="0"/>
        <v>Annual</v>
      </c>
      <c r="G23" s="142" t="s">
        <v>177</v>
      </c>
      <c r="H23" s="142" t="str">
        <f t="shared" si="1"/>
        <v>30/360 (Bond Basis)</v>
      </c>
      <c r="I23" s="141">
        <v>0</v>
      </c>
      <c r="J23" s="140" t="str">
        <f t="shared" si="2"/>
        <v>EURAB6E15Y_Quote</v>
      </c>
      <c r="K23" s="139" t="str">
        <f t="shared" si="3"/>
        <v>EUR_YC6MRH_AB6E15Y</v>
      </c>
      <c r="L23" s="138" t="str">
        <f>_xll.qlSwapRateHelper2(K23,$J23,$C23,Calendar,$F23,$G23,$H23,$L$4,$I23,B23,DiscountingCurve,Permanent,,ObjectOverwrite)</f>
        <v>EUR_YC6MRH_AB6E15Y#0003</v>
      </c>
      <c r="M23" s="137" t="str">
        <f>_xll.ohRangeRetrieveError(L23)</f>
        <v/>
      </c>
      <c r="N23" s="136"/>
    </row>
    <row r="24" spans="1:14" x14ac:dyDescent="0.2">
      <c r="A24" s="75"/>
      <c r="B24" s="143" t="s">
        <v>175</v>
      </c>
      <c r="C24" s="143" t="s">
        <v>18</v>
      </c>
      <c r="D24" s="143" t="str">
        <v>AB</v>
      </c>
      <c r="E24" s="143" t="str">
        <v>6E</v>
      </c>
      <c r="F24" s="142" t="str">
        <f t="shared" si="0"/>
        <v>Annual</v>
      </c>
      <c r="G24" s="142" t="s">
        <v>177</v>
      </c>
      <c r="H24" s="142" t="str">
        <f t="shared" si="1"/>
        <v>30/360 (Bond Basis)</v>
      </c>
      <c r="I24" s="141">
        <v>0</v>
      </c>
      <c r="J24" s="140" t="str">
        <f t="shared" si="2"/>
        <v>EURAB6E16Y_Quote</v>
      </c>
      <c r="K24" s="139" t="str">
        <f t="shared" si="3"/>
        <v>EUR_YC6MRH_AB6E16Y</v>
      </c>
      <c r="L24" s="138" t="str">
        <f>_xll.qlSwapRateHelper2(K24,$J24,$C24,Calendar,$F24,$G24,$H24,$L$4,$I24,B24,DiscountingCurve,Permanent,,ObjectOverwrite)</f>
        <v>EUR_YC6MRH_AB6E16Y#0003</v>
      </c>
      <c r="M24" s="137" t="str">
        <f>_xll.ohRangeRetrieveError(L24)</f>
        <v/>
      </c>
      <c r="N24" s="136"/>
    </row>
    <row r="25" spans="1:14" x14ac:dyDescent="0.2">
      <c r="A25" s="75"/>
      <c r="B25" s="143" t="s">
        <v>175</v>
      </c>
      <c r="C25" s="143" t="s">
        <v>17</v>
      </c>
      <c r="D25" s="143" t="str">
        <v>AB</v>
      </c>
      <c r="E25" s="143" t="str">
        <v>6E</v>
      </c>
      <c r="F25" s="142" t="str">
        <f t="shared" si="0"/>
        <v>Annual</v>
      </c>
      <c r="G25" s="142" t="s">
        <v>177</v>
      </c>
      <c r="H25" s="142" t="str">
        <f t="shared" si="1"/>
        <v>30/360 (Bond Basis)</v>
      </c>
      <c r="I25" s="141">
        <v>0</v>
      </c>
      <c r="J25" s="140" t="str">
        <f t="shared" si="2"/>
        <v>EURAB6E17Y_Quote</v>
      </c>
      <c r="K25" s="139" t="str">
        <f t="shared" si="3"/>
        <v>EUR_YC6MRH_AB6E17Y</v>
      </c>
      <c r="L25" s="138" t="str">
        <f>_xll.qlSwapRateHelper2(K25,$J25,$C25,Calendar,$F25,$G25,$H25,$L$4,$I25,B25,DiscountingCurve,Permanent,,ObjectOverwrite)</f>
        <v>EUR_YC6MRH_AB6E17Y#0003</v>
      </c>
      <c r="M25" s="137" t="str">
        <f>_xll.ohRangeRetrieveError(L25)</f>
        <v/>
      </c>
      <c r="N25" s="136"/>
    </row>
    <row r="26" spans="1:14" x14ac:dyDescent="0.2">
      <c r="A26" s="75"/>
      <c r="B26" s="143" t="s">
        <v>175</v>
      </c>
      <c r="C26" s="143" t="s">
        <v>16</v>
      </c>
      <c r="D26" s="143" t="str">
        <v>AB</v>
      </c>
      <c r="E26" s="143" t="str">
        <v>6E</v>
      </c>
      <c r="F26" s="142" t="str">
        <f t="shared" si="0"/>
        <v>Annual</v>
      </c>
      <c r="G26" s="142" t="s">
        <v>177</v>
      </c>
      <c r="H26" s="142" t="str">
        <f t="shared" si="1"/>
        <v>30/360 (Bond Basis)</v>
      </c>
      <c r="I26" s="141">
        <v>0</v>
      </c>
      <c r="J26" s="140" t="str">
        <f t="shared" si="2"/>
        <v>EURAB6E18Y_Quote</v>
      </c>
      <c r="K26" s="139" t="str">
        <f t="shared" si="3"/>
        <v>EUR_YC6MRH_AB6E18Y</v>
      </c>
      <c r="L26" s="138" t="str">
        <f>_xll.qlSwapRateHelper2(K26,$J26,$C26,Calendar,$F26,$G26,$H26,$L$4,$I26,B26,DiscountingCurve,Permanent,,ObjectOverwrite)</f>
        <v>EUR_YC6MRH_AB6E18Y#0003</v>
      </c>
      <c r="M26" s="137" t="str">
        <f>_xll.ohRangeRetrieveError(L26)</f>
        <v/>
      </c>
      <c r="N26" s="136"/>
    </row>
    <row r="27" spans="1:14" x14ac:dyDescent="0.2">
      <c r="A27" s="75"/>
      <c r="B27" s="143" t="s">
        <v>175</v>
      </c>
      <c r="C27" s="143" t="s">
        <v>15</v>
      </c>
      <c r="D27" s="143" t="str">
        <v>AB</v>
      </c>
      <c r="E27" s="143" t="str">
        <v>6E</v>
      </c>
      <c r="F27" s="142" t="str">
        <f t="shared" si="0"/>
        <v>Annual</v>
      </c>
      <c r="G27" s="142" t="s">
        <v>177</v>
      </c>
      <c r="H27" s="142" t="str">
        <f t="shared" si="1"/>
        <v>30/360 (Bond Basis)</v>
      </c>
      <c r="I27" s="141">
        <v>0</v>
      </c>
      <c r="J27" s="140" t="str">
        <f t="shared" si="2"/>
        <v>EURAB6E19Y_Quote</v>
      </c>
      <c r="K27" s="139" t="str">
        <f t="shared" si="3"/>
        <v>EUR_YC6MRH_AB6E19Y</v>
      </c>
      <c r="L27" s="138" t="str">
        <f>_xll.qlSwapRateHelper2(K27,$J27,$C27,Calendar,$F27,$G27,$H27,$L$4,$I27,B27,DiscountingCurve,Permanent,,ObjectOverwrite)</f>
        <v>EUR_YC6MRH_AB6E19Y#0003</v>
      </c>
      <c r="M27" s="137" t="str">
        <f>_xll.ohRangeRetrieveError(L27)</f>
        <v/>
      </c>
      <c r="N27" s="136"/>
    </row>
    <row r="28" spans="1:14" x14ac:dyDescent="0.2">
      <c r="A28" s="75"/>
      <c r="B28" s="143" t="s">
        <v>175</v>
      </c>
      <c r="C28" s="143" t="s">
        <v>14</v>
      </c>
      <c r="D28" s="143" t="str">
        <v>AB</v>
      </c>
      <c r="E28" s="143" t="str">
        <v>6E</v>
      </c>
      <c r="F28" s="142" t="str">
        <f t="shared" si="0"/>
        <v>Annual</v>
      </c>
      <c r="G28" s="142" t="s">
        <v>177</v>
      </c>
      <c r="H28" s="142" t="str">
        <f t="shared" si="1"/>
        <v>30/360 (Bond Basis)</v>
      </c>
      <c r="I28" s="141">
        <v>0</v>
      </c>
      <c r="J28" s="140" t="str">
        <f t="shared" si="2"/>
        <v>EURAB6E20Y_Quote</v>
      </c>
      <c r="K28" s="139" t="str">
        <f t="shared" si="3"/>
        <v>EUR_YC6MRH_AB6E20Y</v>
      </c>
      <c r="L28" s="138" t="str">
        <f>_xll.qlSwapRateHelper2(K28,$J28,$C28,Calendar,$F28,$G28,$H28,$L$4,$I28,B28,DiscountingCurve,Permanent,,ObjectOverwrite)</f>
        <v>EUR_YC6MRH_AB6E20Y#0003</v>
      </c>
      <c r="M28" s="137" t="str">
        <f>_xll.ohRangeRetrieveError(L28)</f>
        <v/>
      </c>
      <c r="N28" s="136"/>
    </row>
    <row r="29" spans="1:14" x14ac:dyDescent="0.2">
      <c r="A29" s="75"/>
      <c r="B29" s="143" t="s">
        <v>175</v>
      </c>
      <c r="C29" s="143" t="s">
        <v>13</v>
      </c>
      <c r="D29" s="143" t="str">
        <v>AB</v>
      </c>
      <c r="E29" s="143" t="str">
        <v>6E</v>
      </c>
      <c r="F29" s="142" t="str">
        <f t="shared" si="0"/>
        <v>Annual</v>
      </c>
      <c r="G29" s="142" t="s">
        <v>177</v>
      </c>
      <c r="H29" s="142" t="str">
        <f t="shared" si="1"/>
        <v>30/360 (Bond Basis)</v>
      </c>
      <c r="I29" s="141">
        <v>0</v>
      </c>
      <c r="J29" s="140" t="str">
        <f t="shared" si="2"/>
        <v>EURAB6E21Y_Quote</v>
      </c>
      <c r="K29" s="139" t="str">
        <f t="shared" si="3"/>
        <v>EUR_YC6MRH_AB6E21Y</v>
      </c>
      <c r="L29" s="138" t="str">
        <f>_xll.qlSwapRateHelper2(K29,$J29,$C29,Calendar,$F29,$G29,$H29,$L$4,$I29,B29,DiscountingCurve,Permanent,,ObjectOverwrite)</f>
        <v>EUR_YC6MRH_AB6E21Y#0003</v>
      </c>
      <c r="M29" s="137" t="str">
        <f>_xll.ohRangeRetrieveError(L29)</f>
        <v/>
      </c>
      <c r="N29" s="136"/>
    </row>
    <row r="30" spans="1:14" x14ac:dyDescent="0.2">
      <c r="A30" s="75"/>
      <c r="B30" s="143" t="s">
        <v>175</v>
      </c>
      <c r="C30" s="143" t="s">
        <v>12</v>
      </c>
      <c r="D30" s="143" t="str">
        <v>AB</v>
      </c>
      <c r="E30" s="143" t="str">
        <v>6E</v>
      </c>
      <c r="F30" s="142" t="str">
        <f t="shared" si="0"/>
        <v>Annual</v>
      </c>
      <c r="G30" s="142" t="s">
        <v>177</v>
      </c>
      <c r="H30" s="142" t="str">
        <f t="shared" si="1"/>
        <v>30/360 (Bond Basis)</v>
      </c>
      <c r="I30" s="141">
        <v>0</v>
      </c>
      <c r="J30" s="140" t="str">
        <f t="shared" si="2"/>
        <v>EURAB6E22Y_Quote</v>
      </c>
      <c r="K30" s="139" t="str">
        <f t="shared" si="3"/>
        <v>EUR_YC6MRH_AB6E22Y</v>
      </c>
      <c r="L30" s="138" t="str">
        <f>_xll.qlSwapRateHelper2(K30,$J30,$C30,Calendar,$F30,$G30,$H30,$L$4,$I30,B30,DiscountingCurve,Permanent,,ObjectOverwrite)</f>
        <v>EUR_YC6MRH_AB6E22Y#0003</v>
      </c>
      <c r="M30" s="137" t="str">
        <f>_xll.ohRangeRetrieveError(L30)</f>
        <v/>
      </c>
      <c r="N30" s="136"/>
    </row>
    <row r="31" spans="1:14" x14ac:dyDescent="0.2">
      <c r="A31" s="75"/>
      <c r="B31" s="143" t="s">
        <v>175</v>
      </c>
      <c r="C31" s="143" t="s">
        <v>11</v>
      </c>
      <c r="D31" s="143" t="str">
        <v>AB</v>
      </c>
      <c r="E31" s="143" t="str">
        <v>6E</v>
      </c>
      <c r="F31" s="142" t="str">
        <f t="shared" si="0"/>
        <v>Annual</v>
      </c>
      <c r="G31" s="142" t="s">
        <v>177</v>
      </c>
      <c r="H31" s="142" t="str">
        <f t="shared" si="1"/>
        <v>30/360 (Bond Basis)</v>
      </c>
      <c r="I31" s="141">
        <v>0</v>
      </c>
      <c r="J31" s="140" t="str">
        <f t="shared" si="2"/>
        <v>EURAB6E23Y_Quote</v>
      </c>
      <c r="K31" s="139" t="str">
        <f t="shared" si="3"/>
        <v>EUR_YC6MRH_AB6E23Y</v>
      </c>
      <c r="L31" s="138" t="str">
        <f>_xll.qlSwapRateHelper2(K31,$J31,$C31,Calendar,$F31,$G31,$H31,$L$4,$I31,B31,DiscountingCurve,Permanent,,ObjectOverwrite)</f>
        <v>EUR_YC6MRH_AB6E23Y#0003</v>
      </c>
      <c r="M31" s="137" t="str">
        <f>_xll.ohRangeRetrieveError(L31)</f>
        <v/>
      </c>
      <c r="N31" s="136"/>
    </row>
    <row r="32" spans="1:14" x14ac:dyDescent="0.2">
      <c r="A32" s="75"/>
      <c r="B32" s="143" t="s">
        <v>175</v>
      </c>
      <c r="C32" s="143" t="s">
        <v>10</v>
      </c>
      <c r="D32" s="143" t="str">
        <v>AB</v>
      </c>
      <c r="E32" s="143" t="str">
        <v>6E</v>
      </c>
      <c r="F32" s="142" t="str">
        <f t="shared" si="0"/>
        <v>Annual</v>
      </c>
      <c r="G32" s="142" t="s">
        <v>177</v>
      </c>
      <c r="H32" s="142" t="str">
        <f t="shared" si="1"/>
        <v>30/360 (Bond Basis)</v>
      </c>
      <c r="I32" s="141">
        <v>0</v>
      </c>
      <c r="J32" s="140" t="str">
        <f t="shared" si="2"/>
        <v>EURAB6E24Y_Quote</v>
      </c>
      <c r="K32" s="139" t="str">
        <f t="shared" si="3"/>
        <v>EUR_YC6MRH_AB6E24Y</v>
      </c>
      <c r="L32" s="138" t="str">
        <f>_xll.qlSwapRateHelper2(K32,$J32,$C32,Calendar,$F32,$G32,$H32,$L$4,$I32,B32,DiscountingCurve,Permanent,,ObjectOverwrite)</f>
        <v>EUR_YC6MRH_AB6E24Y#0003</v>
      </c>
      <c r="M32" s="137" t="str">
        <f>_xll.ohRangeRetrieveError(L32)</f>
        <v/>
      </c>
      <c r="N32" s="136"/>
    </row>
    <row r="33" spans="1:14" x14ac:dyDescent="0.2">
      <c r="A33" s="75"/>
      <c r="B33" s="143" t="s">
        <v>175</v>
      </c>
      <c r="C33" s="143" t="s">
        <v>9</v>
      </c>
      <c r="D33" s="143" t="str">
        <v>AB</v>
      </c>
      <c r="E33" s="143" t="str">
        <v>6E</v>
      </c>
      <c r="F33" s="142" t="str">
        <f t="shared" si="0"/>
        <v>Annual</v>
      </c>
      <c r="G33" s="142" t="s">
        <v>177</v>
      </c>
      <c r="H33" s="142" t="str">
        <f t="shared" si="1"/>
        <v>30/360 (Bond Basis)</v>
      </c>
      <c r="I33" s="141">
        <v>0</v>
      </c>
      <c r="J33" s="140" t="str">
        <f t="shared" si="2"/>
        <v>EURAB6E25Y_Quote</v>
      </c>
      <c r="K33" s="139" t="str">
        <f t="shared" si="3"/>
        <v>EUR_YC6MRH_AB6E25Y</v>
      </c>
      <c r="L33" s="138" t="str">
        <f>_xll.qlSwapRateHelper2(K33,$J33,$C33,Calendar,$F33,$G33,$H33,$L$4,$I33,B33,DiscountingCurve,Permanent,,ObjectOverwrite)</f>
        <v>EUR_YC6MRH_AB6E25Y#0003</v>
      </c>
      <c r="M33" s="137" t="str">
        <f>_xll.ohRangeRetrieveError(L33)</f>
        <v/>
      </c>
      <c r="N33" s="136"/>
    </row>
    <row r="34" spans="1:14" x14ac:dyDescent="0.2">
      <c r="A34" s="75"/>
      <c r="B34" s="143" t="s">
        <v>175</v>
      </c>
      <c r="C34" s="143" t="s">
        <v>8</v>
      </c>
      <c r="D34" s="143" t="str">
        <v>AB</v>
      </c>
      <c r="E34" s="143" t="str">
        <v>6E</v>
      </c>
      <c r="F34" s="142" t="str">
        <f t="shared" si="0"/>
        <v>Annual</v>
      </c>
      <c r="G34" s="142" t="s">
        <v>177</v>
      </c>
      <c r="H34" s="142" t="str">
        <f t="shared" si="1"/>
        <v>30/360 (Bond Basis)</v>
      </c>
      <c r="I34" s="141">
        <v>0</v>
      </c>
      <c r="J34" s="140" t="str">
        <f t="shared" si="2"/>
        <v>EURAB6E26Y_Quote</v>
      </c>
      <c r="K34" s="139" t="str">
        <f t="shared" si="3"/>
        <v>EUR_YC6MRH_AB6E26Y</v>
      </c>
      <c r="L34" s="138" t="str">
        <f>_xll.qlSwapRateHelper2(K34,$J34,$C34,Calendar,$F34,$G34,$H34,$L$4,$I34,B34,DiscountingCurve,Permanent,,ObjectOverwrite)</f>
        <v>EUR_YC6MRH_AB6E26Y#0003</v>
      </c>
      <c r="M34" s="137" t="str">
        <f>_xll.ohRangeRetrieveError(L34)</f>
        <v/>
      </c>
      <c r="N34" s="136"/>
    </row>
    <row r="35" spans="1:14" x14ac:dyDescent="0.2">
      <c r="A35" s="75"/>
      <c r="B35" s="143" t="s">
        <v>175</v>
      </c>
      <c r="C35" s="143" t="s">
        <v>7</v>
      </c>
      <c r="D35" s="143" t="str">
        <v>AB</v>
      </c>
      <c r="E35" s="143" t="str">
        <v>6E</v>
      </c>
      <c r="F35" s="142" t="str">
        <f t="shared" si="0"/>
        <v>Annual</v>
      </c>
      <c r="G35" s="142" t="s">
        <v>177</v>
      </c>
      <c r="H35" s="142" t="str">
        <f t="shared" si="1"/>
        <v>30/360 (Bond Basis)</v>
      </c>
      <c r="I35" s="141">
        <v>0</v>
      </c>
      <c r="J35" s="140" t="str">
        <f t="shared" si="2"/>
        <v>EURAB6E27Y_Quote</v>
      </c>
      <c r="K35" s="139" t="str">
        <f t="shared" si="3"/>
        <v>EUR_YC6MRH_AB6E27Y</v>
      </c>
      <c r="L35" s="138" t="str">
        <f>_xll.qlSwapRateHelper2(K35,$J35,$C35,Calendar,$F35,$G35,$H35,$L$4,$I35,B35,DiscountingCurve,Permanent,,ObjectOverwrite)</f>
        <v>EUR_YC6MRH_AB6E27Y#0003</v>
      </c>
      <c r="M35" s="137" t="str">
        <f>_xll.ohRangeRetrieveError(L35)</f>
        <v/>
      </c>
      <c r="N35" s="136"/>
    </row>
    <row r="36" spans="1:14" x14ac:dyDescent="0.2">
      <c r="A36" s="75"/>
      <c r="B36" s="143" t="s">
        <v>175</v>
      </c>
      <c r="C36" s="143" t="s">
        <v>6</v>
      </c>
      <c r="D36" s="143" t="str">
        <v>AB</v>
      </c>
      <c r="E36" s="143" t="str">
        <v>6E</v>
      </c>
      <c r="F36" s="142" t="str">
        <f t="shared" si="0"/>
        <v>Annual</v>
      </c>
      <c r="G36" s="142" t="s">
        <v>177</v>
      </c>
      <c r="H36" s="142" t="str">
        <f t="shared" si="1"/>
        <v>30/360 (Bond Basis)</v>
      </c>
      <c r="I36" s="141">
        <v>0</v>
      </c>
      <c r="J36" s="140" t="str">
        <f t="shared" si="2"/>
        <v>EURAB6E28Y_Quote</v>
      </c>
      <c r="K36" s="139" t="str">
        <f t="shared" si="3"/>
        <v>EUR_YC6MRH_AB6E28Y</v>
      </c>
      <c r="L36" s="138" t="str">
        <f>_xll.qlSwapRateHelper2(K36,$J36,$C36,Calendar,$F36,$G36,$H36,$L$4,$I36,B36,DiscountingCurve,Permanent,,ObjectOverwrite)</f>
        <v>EUR_YC6MRH_AB6E28Y#0003</v>
      </c>
      <c r="M36" s="137" t="str">
        <f>_xll.ohRangeRetrieveError(L36)</f>
        <v/>
      </c>
      <c r="N36" s="136"/>
    </row>
    <row r="37" spans="1:14" x14ac:dyDescent="0.2">
      <c r="A37" s="75"/>
      <c r="B37" s="143" t="s">
        <v>175</v>
      </c>
      <c r="C37" s="143" t="s">
        <v>5</v>
      </c>
      <c r="D37" s="143" t="str">
        <v>AB</v>
      </c>
      <c r="E37" s="143" t="str">
        <v>6E</v>
      </c>
      <c r="F37" s="142" t="str">
        <f t="shared" si="0"/>
        <v>Annual</v>
      </c>
      <c r="G37" s="142" t="s">
        <v>177</v>
      </c>
      <c r="H37" s="142" t="str">
        <f t="shared" si="1"/>
        <v>30/360 (Bond Basis)</v>
      </c>
      <c r="I37" s="141">
        <v>0</v>
      </c>
      <c r="J37" s="140" t="str">
        <f t="shared" si="2"/>
        <v>EURAB6E29Y_Quote</v>
      </c>
      <c r="K37" s="139" t="str">
        <f t="shared" si="3"/>
        <v>EUR_YC6MRH_AB6E29Y</v>
      </c>
      <c r="L37" s="138" t="str">
        <f>_xll.qlSwapRateHelper2(K37,$J37,$C37,Calendar,$F37,$G37,$H37,$L$4,$I37,B37,DiscountingCurve,Permanent,,ObjectOverwrite)</f>
        <v>EUR_YC6MRH_AB6E29Y#0003</v>
      </c>
      <c r="M37" s="137" t="str">
        <f>_xll.ohRangeRetrieveError(L37)</f>
        <v/>
      </c>
      <c r="N37" s="136"/>
    </row>
    <row r="38" spans="1:14" x14ac:dyDescent="0.2">
      <c r="A38" s="75"/>
      <c r="B38" s="143" t="s">
        <v>175</v>
      </c>
      <c r="C38" s="143" t="s">
        <v>4</v>
      </c>
      <c r="D38" s="143" t="str">
        <v>AB</v>
      </c>
      <c r="E38" s="143" t="str">
        <v>6E</v>
      </c>
      <c r="F38" s="142" t="str">
        <f t="shared" si="0"/>
        <v>Annual</v>
      </c>
      <c r="G38" s="142" t="s">
        <v>177</v>
      </c>
      <c r="H38" s="142" t="str">
        <f t="shared" si="1"/>
        <v>30/360 (Bond Basis)</v>
      </c>
      <c r="I38" s="141">
        <v>0</v>
      </c>
      <c r="J38" s="140" t="str">
        <f t="shared" si="2"/>
        <v>EURAB6E30Y_Quote</v>
      </c>
      <c r="K38" s="139" t="str">
        <f t="shared" si="3"/>
        <v>EUR_YC6MRH_AB6E30Y</v>
      </c>
      <c r="L38" s="138" t="str">
        <f>_xll.qlSwapRateHelper2(K38,$J38,$C38,Calendar,$F38,$G38,$H38,$L$4,$I38,B38,DiscountingCurve,Permanent,,ObjectOverwrite)</f>
        <v>EUR_YC6MRH_AB6E30Y#0003</v>
      </c>
      <c r="M38" s="137" t="str">
        <f>_xll.ohRangeRetrieveError(L38)</f>
        <v/>
      </c>
      <c r="N38" s="136"/>
    </row>
    <row r="39" spans="1:14" x14ac:dyDescent="0.2">
      <c r="A39" s="75"/>
      <c r="B39" s="143" t="s">
        <v>175</v>
      </c>
      <c r="C39" s="143" t="s">
        <v>3</v>
      </c>
      <c r="D39" s="143" t="str">
        <v>AB</v>
      </c>
      <c r="E39" s="143" t="str">
        <v>6E</v>
      </c>
      <c r="F39" s="142" t="str">
        <f t="shared" si="0"/>
        <v>Annual</v>
      </c>
      <c r="G39" s="142" t="s">
        <v>177</v>
      </c>
      <c r="H39" s="142" t="str">
        <f t="shared" si="1"/>
        <v>30/360 (Bond Basis)</v>
      </c>
      <c r="I39" s="141">
        <v>0</v>
      </c>
      <c r="J39" s="140" t="str">
        <f t="shared" si="2"/>
        <v>EURAB6E35Y_Quote</v>
      </c>
      <c r="K39" s="139" t="str">
        <f t="shared" si="3"/>
        <v>EUR_YC6MRH_AB6E35Y</v>
      </c>
      <c r="L39" s="138" t="str">
        <f>_xll.qlSwapRateHelper2(K39,$J39,$C39,Calendar,$F39,$G39,$H39,$L$4,$I39,B39,DiscountingCurve,Permanent,,ObjectOverwrite)</f>
        <v>EUR_YC6MRH_AB6E35Y#0003</v>
      </c>
      <c r="M39" s="137" t="str">
        <f>_xll.ohRangeRetrieveError(L39)</f>
        <v/>
      </c>
      <c r="N39" s="136"/>
    </row>
    <row r="40" spans="1:14" x14ac:dyDescent="0.2">
      <c r="A40" s="75"/>
      <c r="B40" s="143" t="s">
        <v>175</v>
      </c>
      <c r="C40" s="143" t="s">
        <v>2</v>
      </c>
      <c r="D40" s="143" t="str">
        <v>AB</v>
      </c>
      <c r="E40" s="143" t="str">
        <v>6E</v>
      </c>
      <c r="F40" s="142" t="str">
        <f t="shared" si="0"/>
        <v>Annual</v>
      </c>
      <c r="G40" s="142" t="s">
        <v>177</v>
      </c>
      <c r="H40" s="142" t="str">
        <f t="shared" si="1"/>
        <v>30/360 (Bond Basis)</v>
      </c>
      <c r="I40" s="141">
        <v>0</v>
      </c>
      <c r="J40" s="140" t="str">
        <f t="shared" si="2"/>
        <v>EURAB6E40Y_Quote</v>
      </c>
      <c r="K40" s="139" t="str">
        <f t="shared" si="3"/>
        <v>EUR_YC6MRH_AB6E40Y</v>
      </c>
      <c r="L40" s="138" t="str">
        <f>_xll.qlSwapRateHelper2(K40,$J40,$C40,Calendar,$F40,$G40,$H40,$L$4,$I40,B40,DiscountingCurve,Permanent,,ObjectOverwrite)</f>
        <v>EUR_YC6MRH_AB6E40Y#0003</v>
      </c>
      <c r="M40" s="137" t="str">
        <f>_xll.ohRangeRetrieveError(L40)</f>
        <v/>
      </c>
      <c r="N40" s="136"/>
    </row>
    <row r="41" spans="1:14" x14ac:dyDescent="0.2">
      <c r="A41" s="75"/>
      <c r="B41" s="143" t="s">
        <v>175</v>
      </c>
      <c r="C41" s="143" t="s">
        <v>1</v>
      </c>
      <c r="D41" s="143" t="str">
        <v>AB</v>
      </c>
      <c r="E41" s="143" t="str">
        <v>6E</v>
      </c>
      <c r="F41" s="142" t="str">
        <f t="shared" si="0"/>
        <v>Annual</v>
      </c>
      <c r="G41" s="142" t="s">
        <v>177</v>
      </c>
      <c r="H41" s="142" t="str">
        <f t="shared" si="1"/>
        <v>30/360 (Bond Basis)</v>
      </c>
      <c r="I41" s="141">
        <v>0</v>
      </c>
      <c r="J41" s="140" t="str">
        <f t="shared" si="2"/>
        <v>EURAB6E50Y_Quote</v>
      </c>
      <c r="K41" s="139" t="str">
        <f t="shared" si="3"/>
        <v>EUR_YC6MRH_AB6E50Y</v>
      </c>
      <c r="L41" s="138" t="str">
        <f>_xll.qlSwapRateHelper2(K41,$J41,$C41,Calendar,$F41,$G41,$H41,$L$4,$I41,B41,DiscountingCurve,Permanent,,ObjectOverwrite)</f>
        <v>EUR_YC6MRH_AB6E50Y#0003</v>
      </c>
      <c r="M41" s="137" t="str">
        <f>_xll.ohRangeRetrieveError(L41)</f>
        <v/>
      </c>
      <c r="N41" s="136"/>
    </row>
    <row r="42" spans="1:14" x14ac:dyDescent="0.2">
      <c r="A42" s="75"/>
      <c r="B42" s="143" t="s">
        <v>175</v>
      </c>
      <c r="C42" s="143" t="s">
        <v>0</v>
      </c>
      <c r="D42" s="143" t="str">
        <v>AB</v>
      </c>
      <c r="E42" s="143" t="str">
        <v>6E</v>
      </c>
      <c r="F42" s="142" t="str">
        <f t="shared" si="0"/>
        <v>Annual</v>
      </c>
      <c r="G42" s="142" t="s">
        <v>177</v>
      </c>
      <c r="H42" s="142" t="str">
        <f t="shared" si="1"/>
        <v>30/360 (Bond Basis)</v>
      </c>
      <c r="I42" s="141">
        <v>0</v>
      </c>
      <c r="J42" s="140" t="str">
        <f t="shared" si="2"/>
        <v>EURAB6E60Y_Quote</v>
      </c>
      <c r="K42" s="139" t="str">
        <f t="shared" si="3"/>
        <v>EUR_YC6MRH_AB6E60Y</v>
      </c>
      <c r="L42" s="138" t="str">
        <f>_xll.qlSwapRateHelper2(K42,$J42,$C42,Calendar,$F42,$G42,$H42,$L$4,$I42,B42,DiscountingCurve,Permanent,,ObjectOverwrite)</f>
        <v>EUR_YC6MRH_AB6E60Y#0003</v>
      </c>
      <c r="M42" s="137" t="str">
        <f>_xll.ohRangeRetrieveError(L42)</f>
        <v/>
      </c>
      <c r="N42" s="136"/>
    </row>
    <row r="43" spans="1:14" ht="13.5" thickBot="1" x14ac:dyDescent="0.25">
      <c r="A43" s="67"/>
      <c r="B43" s="60"/>
      <c r="C43" s="60"/>
      <c r="D43" s="60"/>
      <c r="E43" s="60"/>
      <c r="F43" s="60"/>
      <c r="G43" s="60"/>
      <c r="H43" s="60"/>
      <c r="I43" s="60"/>
      <c r="J43" s="60"/>
      <c r="K43" s="60"/>
      <c r="L43" s="135"/>
      <c r="M43" s="135"/>
      <c r="N43" s="134"/>
    </row>
  </sheetData>
  <dataValidations count="1">
    <dataValidation type="list" allowBlank="1" showInputMessage="1" showErrorMessage="1" sqref="G6:G42">
      <formula1>"Following,Modified Following,Preceding,Modified Preceding,Month End Reference,Unadjusted Month End,Unadjusted"</formula1>
    </dataValidation>
  </dataValidations>
  <pageMargins left="0.75" right="0.75" top="1" bottom="1" header="0.5" footer="0.5"/>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35</vt:i4>
      </vt:variant>
    </vt:vector>
  </HeadingPairs>
  <TitlesOfParts>
    <vt:vector size="41" baseType="lpstr">
      <vt:lpstr>General Settings</vt:lpstr>
      <vt:lpstr>RateHelpers</vt:lpstr>
      <vt:lpstr>Selected</vt:lpstr>
      <vt:lpstr>6M_Deposits</vt:lpstr>
      <vt:lpstr>6M_FRAs</vt:lpstr>
      <vt:lpstr>6M_Swaps</vt:lpstr>
      <vt:lpstr>Accuracy</vt:lpstr>
      <vt:lpstr>BondBasisDayCounter</vt:lpstr>
      <vt:lpstr>Calendar</vt:lpstr>
      <vt:lpstr>'6M_Swaps'!Conventions</vt:lpstr>
      <vt:lpstr>Currency</vt:lpstr>
      <vt:lpstr>DayCounter</vt:lpstr>
      <vt:lpstr>DepoInclusionCriteria</vt:lpstr>
      <vt:lpstr>Discounting</vt:lpstr>
      <vt:lpstr>'6M_Swaps'!DiscountingCurve</vt:lpstr>
      <vt:lpstr>FamilyName</vt:lpstr>
      <vt:lpstr>FileOverwrite</vt:lpstr>
      <vt:lpstr>FrontFuturesRollingDays</vt:lpstr>
      <vt:lpstr>IborType</vt:lpstr>
      <vt:lpstr>IndexTenor</vt:lpstr>
      <vt:lpstr>InterpolatorID</vt:lpstr>
      <vt:lpstr>MinDistance</vt:lpstr>
      <vt:lpstr>MoneyMarketDayCounter</vt:lpstr>
      <vt:lpstr>Months</vt:lpstr>
      <vt:lpstr>NDays</vt:lpstr>
      <vt:lpstr>nIMMFutures</vt:lpstr>
      <vt:lpstr>nSerialFutures</vt:lpstr>
      <vt:lpstr>ObjectOverwrite</vt:lpstr>
      <vt:lpstr>Permanent</vt:lpstr>
      <vt:lpstr>QuoteSuffix</vt:lpstr>
      <vt:lpstr>RateHelperPrefix</vt:lpstr>
      <vt:lpstr>RateHelpers</vt:lpstr>
      <vt:lpstr>RateHelpersIncluded</vt:lpstr>
      <vt:lpstr>RateHelpersPriority</vt:lpstr>
      <vt:lpstr>RateHelpersSelected</vt:lpstr>
      <vt:lpstr>SerializationPath</vt:lpstr>
      <vt:lpstr>Serialize</vt:lpstr>
      <vt:lpstr>SwapFixedFreq</vt:lpstr>
      <vt:lpstr>TraitsID</vt:lpstr>
      <vt:lpstr>Trigger</vt:lpstr>
      <vt:lpstr>YieldCurve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dc:creator>
  <cp:lastModifiedBy>AMETRANO FERDINANDO MARIA</cp:lastModifiedBy>
  <dcterms:created xsi:type="dcterms:W3CDTF">2014-01-13T09:47:27Z</dcterms:created>
  <dcterms:modified xsi:type="dcterms:W3CDTF">2014-03-04T11:56:01Z</dcterms:modified>
</cp:coreProperties>
</file>