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0185" yWindow="-15" windowWidth="10200" windowHeight="8085" activeTab="2"/>
  </bookViews>
  <sheets>
    <sheet name="General Settings" sheetId="6" r:id="rId1"/>
    <sheet name="RateHelpers" sheetId="4" r:id="rId2"/>
    <sheet name="Selected" sheetId="5" r:id="rId3"/>
    <sheet name="STD_Deposits" sheetId="7" r:id="rId4"/>
    <sheet name="STD_FRAs" sheetId="9" r:id="rId5"/>
    <sheet name="STD_Futures" sheetId="11" r:id="rId6"/>
    <sheet name="STD_Swaps" sheetId="13" r:id="rId7"/>
  </sheets>
  <definedNames>
    <definedName name="Accuracy">'General Settings'!$D$19</definedName>
    <definedName name="BondBasisDayCounter">'General Settings'!$J$15</definedName>
    <definedName name="Calendar">'General Settings'!$D$18</definedName>
    <definedName name="Currency">'General Settings'!$D$4</definedName>
    <definedName name="DepoInclusionCriteria">Selected!$B$5</definedName>
    <definedName name="Discounting">'General Settings'!$J$13</definedName>
    <definedName name="Discounting2">'General Settings'!$J$14</definedName>
    <definedName name="DiscountingCurve" localSheetId="6">STD_Swaps!$L$2</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RateHelpers!$J$2:$J$166</definedName>
    <definedName name="MoneyMarketDayCounter">'General Settings'!$J$16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Settings'!$J$12</definedName>
    <definedName name="RateHelperPrefix">'General Settings'!$D$9</definedName>
    <definedName name="RateHelpers">RateHelpers!$E$2:$E$166</definedName>
    <definedName name="RateHelpersIncluded">RateHelpers!$H$2:$H$166</definedName>
    <definedName name="RateHelpersPriority">RateHelpers!$I$2:$I$166</definedName>
    <definedName name="RateHelpersSelected">Selected!$A$7</definedName>
    <definedName name="SerializationPath">'General Settings'!$J$5</definedName>
    <definedName name="Serialize">'General Settings'!$J$4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J5" i="6" l="1"/>
  <c r="J13" i="6" l="1"/>
  <c r="J14" i="6"/>
  <c r="K2" i="13" l="1"/>
  <c r="L2" i="13"/>
  <c r="H6" i="13"/>
  <c r="H1" i="11"/>
  <c r="H2"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G1" i="9"/>
  <c r="G2" i="9" s="1"/>
  <c r="F3" i="9"/>
  <c r="F4" i="9"/>
  <c r="E1" i="7"/>
  <c r="E2" i="7" s="1"/>
  <c r="D3" i="7"/>
  <c r="C4" i="7"/>
  <c r="D4" i="7"/>
  <c r="C5" i="7"/>
  <c r="D5" i="7"/>
  <c r="C6" i="7"/>
  <c r="D6" i="7"/>
  <c r="C7" i="7"/>
  <c r="D7" i="7"/>
  <c r="C8" i="7"/>
  <c r="D8" i="7"/>
  <c r="C9" i="7"/>
  <c r="D9" i="7"/>
  <c r="C10" i="7"/>
  <c r="D10" i="7"/>
  <c r="C11" i="7"/>
  <c r="D11" i="7"/>
  <c r="J4" i="7"/>
  <c r="D3" i="11" a="1"/>
  <c r="K6" i="13" l="1"/>
  <c r="H17" i="13"/>
  <c r="H16" i="13"/>
  <c r="F33" i="13"/>
  <c r="H21" i="13"/>
  <c r="F28" i="13"/>
  <c r="F11" i="13"/>
  <c r="H27" i="13"/>
  <c r="F13" i="13"/>
  <c r="F8" i="13"/>
  <c r="J41" i="13"/>
  <c r="J38" i="13"/>
  <c r="F23" i="13"/>
  <c r="H18" i="13"/>
  <c r="F7" i="13"/>
  <c r="H26" i="13"/>
  <c r="F15" i="13"/>
  <c r="F10" i="13"/>
  <c r="K3" i="13"/>
  <c r="F25" i="13"/>
  <c r="F20" i="13"/>
  <c r="F9" i="13"/>
  <c r="F30" i="13"/>
  <c r="H19" i="13"/>
  <c r="F6" i="13"/>
  <c r="G4" i="9"/>
  <c r="D4" i="11"/>
  <c r="D12" i="11"/>
  <c r="D20" i="11"/>
  <c r="D28" i="11"/>
  <c r="D36" i="11"/>
  <c r="D44" i="11"/>
  <c r="D52" i="11"/>
  <c r="D3" i="11"/>
  <c r="D11" i="11"/>
  <c r="D19" i="11"/>
  <c r="D27" i="11"/>
  <c r="D35" i="11"/>
  <c r="D43" i="11"/>
  <c r="D51" i="11"/>
  <c r="D59" i="11"/>
  <c r="D10" i="11"/>
  <c r="D18" i="11"/>
  <c r="D26" i="11"/>
  <c r="D34" i="11"/>
  <c r="D42" i="11"/>
  <c r="D50" i="11"/>
  <c r="D58" i="11"/>
  <c r="D66" i="11"/>
  <c r="D74" i="11"/>
  <c r="D82" i="11"/>
  <c r="D90" i="11"/>
  <c r="D98" i="11"/>
  <c r="D106" i="11"/>
  <c r="D114" i="11"/>
  <c r="D122" i="11"/>
  <c r="D9" i="11"/>
  <c r="D7" i="11"/>
  <c r="D14" i="11"/>
  <c r="D16" i="11"/>
  <c r="D31" i="11"/>
  <c r="D33" i="11"/>
  <c r="D46" i="11"/>
  <c r="D48" i="11"/>
  <c r="D75" i="11"/>
  <c r="D107" i="11"/>
  <c r="D91" i="11"/>
  <c r="D5" i="11"/>
  <c r="D21" i="11"/>
  <c r="D53" i="11"/>
  <c r="D61" i="11"/>
  <c r="D65" i="11"/>
  <c r="D70" i="11"/>
  <c r="D79" i="11"/>
  <c r="D84" i="11"/>
  <c r="D88" i="11"/>
  <c r="D93" i="11"/>
  <c r="D97" i="11"/>
  <c r="D102" i="11"/>
  <c r="D111" i="11"/>
  <c r="D116" i="11"/>
  <c r="D120" i="11"/>
  <c r="D37" i="11"/>
  <c r="D63" i="11"/>
  <c r="D77" i="11"/>
  <c r="D23" i="11"/>
  <c r="D25" i="11"/>
  <c r="D38" i="11"/>
  <c r="D40" i="11"/>
  <c r="D55" i="11"/>
  <c r="D57" i="11"/>
  <c r="D83" i="11"/>
  <c r="D115" i="11"/>
  <c r="D8" i="11"/>
  <c r="D13" i="11"/>
  <c r="D45" i="11"/>
  <c r="D60" i="11"/>
  <c r="D64" i="11"/>
  <c r="D69" i="11"/>
  <c r="D73" i="11"/>
  <c r="D78" i="11"/>
  <c r="D87" i="11"/>
  <c r="D92" i="11"/>
  <c r="D96" i="11"/>
  <c r="D101" i="11"/>
  <c r="D105" i="11"/>
  <c r="D110" i="11"/>
  <c r="D119" i="11"/>
  <c r="D15" i="11"/>
  <c r="D17" i="11"/>
  <c r="D30" i="11"/>
  <c r="D32" i="11"/>
  <c r="D47" i="11"/>
  <c r="D49" i="11"/>
  <c r="D6" i="11"/>
  <c r="D68" i="11"/>
  <c r="D72" i="11"/>
  <c r="D29" i="11"/>
  <c r="D89" i="11"/>
  <c r="D100" i="11"/>
  <c r="D113" i="11"/>
  <c r="D118" i="11"/>
  <c r="D81" i="11"/>
  <c r="D41" i="11"/>
  <c r="D54" i="11"/>
  <c r="D62" i="11"/>
  <c r="D76" i="11"/>
  <c r="D95" i="11"/>
  <c r="D103" i="11"/>
  <c r="D108" i="11"/>
  <c r="D121" i="11"/>
  <c r="D22" i="11"/>
  <c r="D39" i="11"/>
  <c r="D56" i="11"/>
  <c r="D67" i="11"/>
  <c r="D80" i="11"/>
  <c r="D85" i="11"/>
  <c r="D104" i="11"/>
  <c r="D109" i="11"/>
  <c r="D71" i="11"/>
  <c r="D24" i="11"/>
  <c r="D86" i="11"/>
  <c r="D99" i="11"/>
  <c r="D112" i="11"/>
  <c r="D117" i="11"/>
  <c r="D94" i="11"/>
  <c r="E6" i="7"/>
  <c r="E11" i="7"/>
  <c r="E10" i="7"/>
  <c r="G3" i="9"/>
  <c r="E7" i="7"/>
  <c r="E5" i="7"/>
  <c r="E9" i="7"/>
  <c r="E4" i="7"/>
  <c r="E8" i="7"/>
  <c r="E3" i="7"/>
  <c r="F8" i="7"/>
  <c r="H3" i="9"/>
  <c r="F4" i="7"/>
  <c r="F5" i="7"/>
  <c r="F11" i="7"/>
  <c r="F10" i="7"/>
  <c r="H4" i="9"/>
  <c r="F7" i="7"/>
  <c r="F3" i="7"/>
  <c r="F9" i="7"/>
  <c r="F6" i="7"/>
  <c r="H2" i="9"/>
  <c r="F2" i="7"/>
  <c r="J22" i="13" l="1"/>
  <c r="J16" i="13"/>
  <c r="F21" i="13"/>
  <c r="K37" i="13"/>
  <c r="K4" i="13"/>
  <c r="F27" i="13"/>
  <c r="J6" i="13"/>
  <c r="H20" i="13"/>
  <c r="J28" i="13"/>
  <c r="J29" i="13"/>
  <c r="K22" i="13"/>
  <c r="H28" i="13"/>
  <c r="J33" i="13"/>
  <c r="H10" i="13"/>
  <c r="J20" i="13"/>
  <c r="H11" i="13"/>
  <c r="J17" i="13"/>
  <c r="H13" i="13"/>
  <c r="H33" i="13"/>
  <c r="K10" i="13"/>
  <c r="F26" i="13"/>
  <c r="J26" i="13"/>
  <c r="F41" i="13"/>
  <c r="K16" i="13"/>
  <c r="H30" i="13"/>
  <c r="H25" i="13"/>
  <c r="K8" i="13"/>
  <c r="J34" i="13"/>
  <c r="K12" i="13"/>
  <c r="H7" i="13"/>
  <c r="H15" i="13"/>
  <c r="J25" i="13"/>
  <c r="H8" i="13"/>
  <c r="F17" i="13"/>
  <c r="H41" i="13"/>
  <c r="F16" i="13"/>
  <c r="J11" i="13"/>
  <c r="K20" i="13"/>
  <c r="K15" i="13"/>
  <c r="J14" i="13"/>
  <c r="K33" i="13"/>
  <c r="H37" i="13"/>
  <c r="K7" i="13"/>
  <c r="F37" i="13"/>
  <c r="K24" i="13"/>
  <c r="J37" i="13"/>
  <c r="J12" i="13"/>
  <c r="K21" i="13"/>
  <c r="J10" i="13"/>
  <c r="H12" i="13"/>
  <c r="K23" i="13"/>
  <c r="H9" i="13"/>
  <c r="K17" i="13"/>
  <c r="H29" i="13"/>
  <c r="K14" i="13"/>
  <c r="F12" i="13"/>
  <c r="H14" i="13"/>
  <c r="H22" i="13"/>
  <c r="K9" i="13"/>
  <c r="F19" i="13"/>
  <c r="J7" i="13"/>
  <c r="J8" i="13"/>
  <c r="H38" i="13"/>
  <c r="F14" i="13"/>
  <c r="F22" i="13"/>
  <c r="J27" i="13"/>
  <c r="K19" i="13"/>
  <c r="F34" i="13"/>
  <c r="F38" i="13"/>
  <c r="K28" i="13"/>
  <c r="J13" i="13"/>
  <c r="K41" i="13"/>
  <c r="K29" i="13"/>
  <c r="H24" i="13"/>
  <c r="F24" i="13"/>
  <c r="J39" i="13"/>
  <c r="K39" i="13"/>
  <c r="F18" i="13"/>
  <c r="K26" i="13"/>
  <c r="K18" i="13"/>
  <c r="K11" i="13"/>
  <c r="J19" i="13"/>
  <c r="J30" i="13"/>
  <c r="K30" i="13"/>
  <c r="K38" i="13"/>
  <c r="H34" i="13"/>
  <c r="J24" i="13"/>
  <c r="K34" i="13"/>
  <c r="J18" i="13"/>
  <c r="F29" i="13"/>
  <c r="H39" i="13"/>
  <c r="H23" i="13"/>
  <c r="J42" i="13"/>
  <c r="K42" i="13"/>
  <c r="H42" i="13"/>
  <c r="F39" i="13"/>
  <c r="F42" i="13"/>
  <c r="K25" i="13"/>
  <c r="F31" i="13"/>
  <c r="H31" i="13"/>
  <c r="J31" i="13"/>
  <c r="K31" i="13"/>
  <c r="K13" i="13"/>
  <c r="F32" i="13"/>
  <c r="H32" i="13"/>
  <c r="J32" i="13"/>
  <c r="K32" i="13"/>
  <c r="F35" i="13"/>
  <c r="H35" i="13"/>
  <c r="J35" i="13"/>
  <c r="K35" i="13"/>
  <c r="F36" i="13"/>
  <c r="H36" i="13"/>
  <c r="J36" i="13"/>
  <c r="K36" i="13"/>
  <c r="J9" i="13"/>
  <c r="J15" i="13"/>
  <c r="J23" i="13"/>
  <c r="K27" i="13"/>
  <c r="F40" i="13"/>
  <c r="H40" i="13"/>
  <c r="J40" i="13"/>
  <c r="K40" i="13"/>
  <c r="J21" i="13"/>
  <c r="F71" i="11"/>
  <c r="G71" i="11"/>
  <c r="H71" i="11"/>
  <c r="F22" i="11"/>
  <c r="G22" i="11"/>
  <c r="H22" i="11"/>
  <c r="F41" i="11"/>
  <c r="G41" i="11"/>
  <c r="H41" i="11"/>
  <c r="F68" i="11"/>
  <c r="H68" i="11"/>
  <c r="G68" i="11"/>
  <c r="F119" i="11"/>
  <c r="G119" i="11"/>
  <c r="H119" i="11"/>
  <c r="F73" i="11"/>
  <c r="G73" i="11"/>
  <c r="H73" i="11"/>
  <c r="F83" i="11"/>
  <c r="G83" i="11"/>
  <c r="H83" i="11"/>
  <c r="G63" i="11"/>
  <c r="H63" i="11"/>
  <c r="F63" i="11"/>
  <c r="G88" i="11"/>
  <c r="F88" i="11"/>
  <c r="H88" i="11"/>
  <c r="F5" i="11"/>
  <c r="G5" i="11"/>
  <c r="H5" i="11"/>
  <c r="H16" i="11"/>
  <c r="F16" i="11"/>
  <c r="G16" i="11"/>
  <c r="G90" i="11"/>
  <c r="H90" i="11"/>
  <c r="F90" i="11"/>
  <c r="F26" i="11"/>
  <c r="G26" i="11"/>
  <c r="H26" i="11"/>
  <c r="G19" i="11"/>
  <c r="H19" i="11"/>
  <c r="F19" i="11"/>
  <c r="F12" i="11"/>
  <c r="H12" i="11"/>
  <c r="G12" i="11"/>
  <c r="G109" i="11"/>
  <c r="H109" i="11"/>
  <c r="F109" i="11"/>
  <c r="F121" i="11"/>
  <c r="G121" i="11"/>
  <c r="H121" i="11"/>
  <c r="G81" i="11"/>
  <c r="H81" i="11"/>
  <c r="F81" i="11"/>
  <c r="F6" i="11"/>
  <c r="G6" i="11"/>
  <c r="H6" i="11"/>
  <c r="H110" i="11"/>
  <c r="F110" i="11"/>
  <c r="G110" i="11"/>
  <c r="G69" i="11"/>
  <c r="F69" i="11"/>
  <c r="H69" i="11"/>
  <c r="F57" i="11"/>
  <c r="G57" i="11"/>
  <c r="H57" i="11"/>
  <c r="F37" i="11"/>
  <c r="G37" i="11"/>
  <c r="H37" i="11"/>
  <c r="F84" i="11"/>
  <c r="H84" i="11"/>
  <c r="G84" i="11"/>
  <c r="H91" i="11"/>
  <c r="F91" i="11"/>
  <c r="G91" i="11"/>
  <c r="F14" i="11"/>
  <c r="G14" i="11"/>
  <c r="H14" i="11"/>
  <c r="F82" i="11"/>
  <c r="G82" i="11"/>
  <c r="H82" i="11"/>
  <c r="F18" i="11"/>
  <c r="G18" i="11"/>
  <c r="H18" i="11"/>
  <c r="F11" i="11"/>
  <c r="G11" i="11"/>
  <c r="H11" i="11"/>
  <c r="F4" i="11"/>
  <c r="G4" i="11"/>
  <c r="H4" i="11"/>
  <c r="H94" i="11"/>
  <c r="F94" i="11"/>
  <c r="G94" i="11"/>
  <c r="G104" i="11"/>
  <c r="H104" i="11"/>
  <c r="F104" i="11"/>
  <c r="F108" i="11"/>
  <c r="G108" i="11"/>
  <c r="H108" i="11"/>
  <c r="H118" i="11"/>
  <c r="G118" i="11"/>
  <c r="F118" i="11"/>
  <c r="H49" i="11"/>
  <c r="F49" i="11"/>
  <c r="G49" i="11"/>
  <c r="F105" i="11"/>
  <c r="G105" i="11"/>
  <c r="H105" i="11"/>
  <c r="F64" i="11"/>
  <c r="G64" i="11"/>
  <c r="H64" i="11"/>
  <c r="G55" i="11"/>
  <c r="H55" i="11"/>
  <c r="F55" i="11"/>
  <c r="G120" i="11"/>
  <c r="F120" i="11"/>
  <c r="H120" i="11"/>
  <c r="G79" i="11"/>
  <c r="F79" i="11"/>
  <c r="H79" i="11"/>
  <c r="H107" i="11"/>
  <c r="F107" i="11"/>
  <c r="G107" i="11"/>
  <c r="G7" i="11"/>
  <c r="H7" i="11"/>
  <c r="F7" i="11"/>
  <c r="G74" i="11"/>
  <c r="F74" i="11"/>
  <c r="H74" i="11"/>
  <c r="F10" i="11"/>
  <c r="G10" i="11"/>
  <c r="H10" i="11"/>
  <c r="F3" i="11"/>
  <c r="G3" i="11"/>
  <c r="H3" i="11"/>
  <c r="G117" i="11"/>
  <c r="F117" i="11"/>
  <c r="H117" i="11"/>
  <c r="G85" i="11"/>
  <c r="F85" i="11"/>
  <c r="H85" i="11"/>
  <c r="F103" i="11"/>
  <c r="G103" i="11"/>
  <c r="H103" i="11"/>
  <c r="G113" i="11"/>
  <c r="H113" i="11"/>
  <c r="F113" i="11"/>
  <c r="G47" i="11"/>
  <c r="H47" i="11"/>
  <c r="F47" i="11"/>
  <c r="G101" i="11"/>
  <c r="F101" i="11"/>
  <c r="H101" i="11"/>
  <c r="F60" i="11"/>
  <c r="G60" i="11"/>
  <c r="H60" i="11"/>
  <c r="H40" i="11"/>
  <c r="F40" i="11"/>
  <c r="G40" i="11"/>
  <c r="F116" i="11"/>
  <c r="H116" i="11"/>
  <c r="G116" i="11"/>
  <c r="H70" i="11"/>
  <c r="G70" i="11"/>
  <c r="F70" i="11"/>
  <c r="H75" i="11"/>
  <c r="F75" i="11"/>
  <c r="G75" i="11"/>
  <c r="F9" i="11"/>
  <c r="G9" i="11"/>
  <c r="H9" i="11"/>
  <c r="F66" i="11"/>
  <c r="G66" i="11"/>
  <c r="H66" i="11"/>
  <c r="H59" i="11"/>
  <c r="F59" i="11"/>
  <c r="G59" i="11"/>
  <c r="F52" i="11"/>
  <c r="G52" i="11"/>
  <c r="H52" i="11"/>
  <c r="F112" i="11"/>
  <c r="G112" i="11"/>
  <c r="H112" i="11"/>
  <c r="F80" i="11"/>
  <c r="G80" i="11"/>
  <c r="H80" i="11"/>
  <c r="G95" i="11"/>
  <c r="H95" i="11"/>
  <c r="F95" i="11"/>
  <c r="F100" i="11"/>
  <c r="H100" i="11"/>
  <c r="G100" i="11"/>
  <c r="H32" i="11"/>
  <c r="G32" i="11"/>
  <c r="F32" i="11"/>
  <c r="G96" i="11"/>
  <c r="F96" i="11"/>
  <c r="H96" i="11"/>
  <c r="F45" i="11"/>
  <c r="G45" i="11"/>
  <c r="H45" i="11"/>
  <c r="F38" i="11"/>
  <c r="G38" i="11"/>
  <c r="H38" i="11"/>
  <c r="F111" i="11"/>
  <c r="G111" i="11"/>
  <c r="H111" i="11"/>
  <c r="G65" i="11"/>
  <c r="H65" i="11"/>
  <c r="F65" i="11"/>
  <c r="H48" i="11"/>
  <c r="F48" i="11"/>
  <c r="G48" i="11"/>
  <c r="G122" i="11"/>
  <c r="H122" i="11"/>
  <c r="F122" i="11"/>
  <c r="F58" i="11"/>
  <c r="G58" i="11"/>
  <c r="H58" i="11"/>
  <c r="G51" i="11"/>
  <c r="H51" i="11"/>
  <c r="F51" i="11"/>
  <c r="F44" i="11"/>
  <c r="H44" i="11"/>
  <c r="G44" i="11"/>
  <c r="F99" i="11"/>
  <c r="G99" i="11"/>
  <c r="H99" i="11"/>
  <c r="F67" i="11"/>
  <c r="G67" i="11"/>
  <c r="H67" i="11"/>
  <c r="F76" i="11"/>
  <c r="G76" i="11"/>
  <c r="H76" i="11"/>
  <c r="F89" i="11"/>
  <c r="G89" i="11"/>
  <c r="H89" i="11"/>
  <c r="F30" i="11"/>
  <c r="G30" i="11"/>
  <c r="H30" i="11"/>
  <c r="F92" i="11"/>
  <c r="G92" i="11"/>
  <c r="H92" i="11"/>
  <c r="F13" i="11"/>
  <c r="G13" i="11"/>
  <c r="H13" i="11"/>
  <c r="G25" i="11"/>
  <c r="F25" i="11"/>
  <c r="H25" i="11"/>
  <c r="H102" i="11"/>
  <c r="F102" i="11"/>
  <c r="G102" i="11"/>
  <c r="G61" i="11"/>
  <c r="F61" i="11"/>
  <c r="H61" i="11"/>
  <c r="F46" i="11"/>
  <c r="G46" i="11"/>
  <c r="H46" i="11"/>
  <c r="H114" i="11"/>
  <c r="F114" i="11"/>
  <c r="G114" i="11"/>
  <c r="F50" i="11"/>
  <c r="G50" i="11"/>
  <c r="H50" i="11"/>
  <c r="F43" i="11"/>
  <c r="G43" i="11"/>
  <c r="H43" i="11"/>
  <c r="F36" i="11"/>
  <c r="G36" i="11"/>
  <c r="H36" i="11"/>
  <c r="H86" i="11"/>
  <c r="G86" i="11"/>
  <c r="F86" i="11"/>
  <c r="H56" i="11"/>
  <c r="F56" i="11"/>
  <c r="G56" i="11"/>
  <c r="H62" i="11"/>
  <c r="F62" i="11"/>
  <c r="G62" i="11"/>
  <c r="F29" i="11"/>
  <c r="G29" i="11"/>
  <c r="H29" i="11"/>
  <c r="H17" i="11"/>
  <c r="F17" i="11"/>
  <c r="G17" i="11"/>
  <c r="F87" i="11"/>
  <c r="G87" i="11"/>
  <c r="H87" i="11"/>
  <c r="H8" i="11"/>
  <c r="F8" i="11"/>
  <c r="G8" i="11"/>
  <c r="G23" i="11"/>
  <c r="H23" i="11"/>
  <c r="F23" i="11"/>
  <c r="G97" i="11"/>
  <c r="F97" i="11"/>
  <c r="H97" i="11"/>
  <c r="F53" i="11"/>
  <c r="G53" i="11"/>
  <c r="H53" i="11"/>
  <c r="F33" i="11"/>
  <c r="G33" i="11"/>
  <c r="H33" i="11"/>
  <c r="G106" i="11"/>
  <c r="F106" i="11"/>
  <c r="H106" i="11"/>
  <c r="G42" i="11"/>
  <c r="F42" i="11"/>
  <c r="H42" i="11"/>
  <c r="H35" i="11"/>
  <c r="F35" i="11"/>
  <c r="G35" i="11"/>
  <c r="F28" i="11"/>
  <c r="G28" i="11"/>
  <c r="H28" i="11"/>
  <c r="H24" i="11"/>
  <c r="F24" i="11"/>
  <c r="G24" i="11"/>
  <c r="G39" i="11"/>
  <c r="H39" i="11"/>
  <c r="F39" i="11"/>
  <c r="F54" i="11"/>
  <c r="G54" i="11"/>
  <c r="H54" i="11"/>
  <c r="G72" i="11"/>
  <c r="H72" i="11"/>
  <c r="F72" i="11"/>
  <c r="G15" i="11"/>
  <c r="H15" i="11"/>
  <c r="F15" i="11"/>
  <c r="H78" i="11"/>
  <c r="G78" i="11"/>
  <c r="F78" i="11"/>
  <c r="F115" i="11"/>
  <c r="G115" i="11"/>
  <c r="H115" i="11"/>
  <c r="G77" i="11"/>
  <c r="H77" i="11"/>
  <c r="F77" i="11"/>
  <c r="G93" i="11"/>
  <c r="F93" i="11"/>
  <c r="H93" i="11"/>
  <c r="F21" i="11"/>
  <c r="G21" i="11"/>
  <c r="H21" i="11"/>
  <c r="G31" i="11"/>
  <c r="H31" i="11"/>
  <c r="F31" i="11"/>
  <c r="F98" i="11"/>
  <c r="G98" i="11"/>
  <c r="H98" i="11"/>
  <c r="H34" i="11"/>
  <c r="F34" i="11"/>
  <c r="G34" i="11"/>
  <c r="F27" i="11"/>
  <c r="G27" i="11"/>
  <c r="H27" i="11"/>
  <c r="F20" i="11"/>
  <c r="G20" i="11"/>
  <c r="H20" i="11"/>
  <c r="D6" i="6"/>
  <c r="P6" i="13"/>
  <c r="G6" i="7"/>
  <c r="I10" i="11"/>
  <c r="I46" i="11"/>
  <c r="I31" i="11"/>
  <c r="I109" i="11"/>
  <c r="I6" i="11"/>
  <c r="I38" i="11"/>
  <c r="I117" i="11"/>
  <c r="I107" i="11"/>
  <c r="I21" i="11"/>
  <c r="I35" i="11"/>
  <c r="I66" i="11"/>
  <c r="I81" i="11"/>
  <c r="J81" i="11" s="1"/>
  <c r="I33" i="11"/>
  <c r="I105" i="11"/>
  <c r="I37" i="11"/>
  <c r="I41" i="11"/>
  <c r="I70" i="11"/>
  <c r="I63" i="11"/>
  <c r="I91" i="11"/>
  <c r="I76" i="11"/>
  <c r="I98" i="11"/>
  <c r="I122" i="11"/>
  <c r="I93" i="11"/>
  <c r="I4" i="9"/>
  <c r="I102" i="11"/>
  <c r="I85" i="11"/>
  <c r="I8" i="11"/>
  <c r="G5" i="7"/>
  <c r="I69" i="11"/>
  <c r="I16" i="11"/>
  <c r="G11" i="7"/>
  <c r="I55" i="11"/>
  <c r="I51" i="11"/>
  <c r="I103" i="11"/>
  <c r="I119" i="11"/>
  <c r="I48" i="11"/>
  <c r="I40" i="11"/>
  <c r="I52" i="11"/>
  <c r="I90" i="11"/>
  <c r="I73" i="11"/>
  <c r="G3" i="7"/>
  <c r="G4" i="7"/>
  <c r="I39" i="11"/>
  <c r="I3" i="11"/>
  <c r="I32" i="11"/>
  <c r="I64" i="11"/>
  <c r="I80" i="11"/>
  <c r="I82" i="11"/>
  <c r="I110" i="11"/>
  <c r="I43" i="11"/>
  <c r="I83" i="11"/>
  <c r="I106" i="11"/>
  <c r="J51" i="11"/>
  <c r="I20" i="11"/>
  <c r="I53" i="11"/>
  <c r="I100" i="11"/>
  <c r="G10" i="7"/>
  <c r="J10" i="11"/>
  <c r="I50" i="11"/>
  <c r="I23" i="11"/>
  <c r="I9" i="11"/>
  <c r="I24" i="11"/>
  <c r="J24" i="11" s="1"/>
  <c r="I120" i="11"/>
  <c r="I45" i="11"/>
  <c r="I75" i="11"/>
  <c r="I30" i="11"/>
  <c r="G8" i="7"/>
  <c r="I96" i="11"/>
  <c r="I108" i="11"/>
  <c r="J75" i="11"/>
  <c r="I54" i="11"/>
  <c r="I84" i="11"/>
  <c r="I92" i="11"/>
  <c r="I5" i="11"/>
  <c r="J33" i="11"/>
  <c r="I61" i="11"/>
  <c r="I95" i="11"/>
  <c r="I115" i="11"/>
  <c r="I58" i="11"/>
  <c r="I116" i="11"/>
  <c r="I99" i="11"/>
  <c r="I19" i="11"/>
  <c r="I3" i="9"/>
  <c r="I12" i="11"/>
  <c r="I34" i="11"/>
  <c r="I72" i="11"/>
  <c r="I62" i="11"/>
  <c r="J21" i="11"/>
  <c r="G7" i="7"/>
  <c r="I71" i="11"/>
  <c r="J102" i="11"/>
  <c r="G9" i="7"/>
  <c r="I17" i="11"/>
  <c r="J66" i="11"/>
  <c r="I15" i="11"/>
  <c r="I68" i="11"/>
  <c r="I26" i="11"/>
  <c r="I89" i="11"/>
  <c r="I78" i="11"/>
  <c r="B1" i="6"/>
  <c r="I18" i="11"/>
  <c r="J18" i="11" s="1"/>
  <c r="I29" i="11"/>
  <c r="I112" i="11"/>
  <c r="I65" i="11"/>
  <c r="I28" i="11"/>
  <c r="I97" i="11"/>
  <c r="J30" i="11"/>
  <c r="I121" i="11"/>
  <c r="L4" i="13"/>
  <c r="J48" i="11"/>
  <c r="L26" i="13"/>
  <c r="I113" i="11"/>
  <c r="I57" i="11"/>
  <c r="J57" i="11" s="1"/>
  <c r="I44" i="11"/>
  <c r="I47" i="11"/>
  <c r="I87" i="11"/>
  <c r="I79" i="11"/>
  <c r="I59" i="11"/>
  <c r="L42" i="13"/>
  <c r="I114" i="11"/>
  <c r="I67" i="11"/>
  <c r="I4" i="11"/>
  <c r="I14" i="11"/>
  <c r="I111" i="11"/>
  <c r="I56" i="11"/>
  <c r="I101" i="11"/>
  <c r="I88" i="11"/>
  <c r="I7" i="11"/>
  <c r="I25" i="11"/>
  <c r="L35" i="13"/>
  <c r="I27" i="11"/>
  <c r="J27" i="11" s="1"/>
  <c r="I36" i="11"/>
  <c r="I118" i="11"/>
  <c r="I86" i="11"/>
  <c r="I13" i="11"/>
  <c r="J90" i="11"/>
  <c r="I60" i="11"/>
  <c r="J60" i="11" s="1"/>
  <c r="I77" i="11"/>
  <c r="I104" i="11"/>
  <c r="I74" i="11"/>
  <c r="L38" i="13"/>
  <c r="I11" i="11"/>
  <c r="J45" i="11"/>
  <c r="I49" i="11"/>
  <c r="L34" i="13"/>
  <c r="I22" i="11"/>
  <c r="I42" i="11"/>
  <c r="I94" i="11"/>
  <c r="J49" i="11"/>
  <c r="J118" i="11"/>
  <c r="J89" i="11"/>
  <c r="J94" i="11"/>
  <c r="J80" i="11"/>
  <c r="J58" i="11"/>
  <c r="J108" i="11"/>
  <c r="J70" i="11"/>
  <c r="J62" i="11"/>
  <c r="J101" i="11"/>
  <c r="J105" i="11"/>
  <c r="J41" i="11"/>
  <c r="J22" i="11"/>
  <c r="I2" i="11"/>
  <c r="J43" i="11"/>
  <c r="G2" i="7"/>
  <c r="J121" i="11"/>
  <c r="I2" i="9"/>
  <c r="J119" i="11"/>
  <c r="J50" i="11"/>
  <c r="J61" i="11"/>
  <c r="J65" i="11"/>
  <c r="J116" i="11"/>
  <c r="J28" i="11"/>
  <c r="J76" i="11"/>
  <c r="J122" i="11"/>
  <c r="J23" i="11"/>
  <c r="L13" i="13"/>
  <c r="L32" i="13"/>
  <c r="L16" i="13"/>
  <c r="L31" i="13"/>
  <c r="L21" i="13"/>
  <c r="L8" i="13"/>
  <c r="L41" i="13"/>
  <c r="L17" i="13"/>
  <c r="L40" i="13"/>
  <c r="L14" i="13"/>
  <c r="L36" i="13"/>
  <c r="L12" i="13"/>
  <c r="L27" i="13"/>
  <c r="L33" i="13"/>
  <c r="L30" i="13"/>
  <c r="L18" i="13"/>
  <c r="L19" i="13"/>
  <c r="L11" i="13"/>
  <c r="L29" i="13"/>
  <c r="L20" i="13"/>
  <c r="L24" i="13"/>
  <c r="L28" i="13"/>
  <c r="L25" i="13"/>
  <c r="L15" i="13"/>
  <c r="L9" i="13"/>
  <c r="L22" i="13"/>
  <c r="L6" i="13"/>
  <c r="L7" i="13"/>
  <c r="L39" i="13"/>
  <c r="L37" i="13"/>
  <c r="L10" i="13"/>
  <c r="L23" i="13"/>
  <c r="L3" i="13" s="1"/>
  <c r="D9" i="6" l="1"/>
  <c r="E2" i="4" s="1"/>
  <c r="D16" i="6"/>
  <c r="M38" i="13"/>
  <c r="J6" i="11"/>
  <c r="K2" i="4"/>
  <c r="J99" i="11"/>
  <c r="M17" i="13"/>
  <c r="J3" i="11"/>
  <c r="M22" i="13"/>
  <c r="M13" i="13"/>
  <c r="M39" i="13"/>
  <c r="M14" i="13"/>
  <c r="M25" i="13"/>
  <c r="M35" i="13"/>
  <c r="J5" i="11"/>
  <c r="M15" i="13"/>
  <c r="M29" i="13"/>
  <c r="J78" i="11"/>
  <c r="M12" i="13"/>
  <c r="M7" i="13"/>
  <c r="M37" i="13"/>
  <c r="M34" i="13"/>
  <c r="J15" i="11"/>
  <c r="J8" i="11"/>
  <c r="J9" i="11"/>
  <c r="M21" i="13"/>
  <c r="J69" i="11"/>
  <c r="M40" i="13"/>
  <c r="M33" i="13"/>
  <c r="M10" i="13"/>
  <c r="M9" i="13"/>
  <c r="M16" i="13"/>
  <c r="J72" i="11"/>
  <c r="M18" i="13"/>
  <c r="J84" i="11"/>
  <c r="J12" i="11"/>
  <c r="M19" i="13"/>
  <c r="J87" i="11"/>
  <c r="M11" i="13"/>
  <c r="M24" i="13"/>
  <c r="M28" i="13"/>
  <c r="J54" i="11"/>
  <c r="J42" i="11"/>
  <c r="J14" i="11"/>
  <c r="J36" i="11"/>
  <c r="L2" i="4"/>
  <c r="M32" i="13"/>
  <c r="J11" i="11"/>
  <c r="M42" i="13"/>
  <c r="M31" i="13"/>
  <c r="M8" i="13"/>
  <c r="M4" i="13"/>
  <c r="M30" i="13"/>
  <c r="M26" i="13"/>
  <c r="M6" i="13"/>
  <c r="J93" i="11"/>
  <c r="M23" i="13"/>
  <c r="J7" i="11"/>
  <c r="J63" i="11"/>
  <c r="J39" i="11"/>
  <c r="J13" i="11"/>
  <c r="M36" i="13"/>
  <c r="J96" i="11"/>
  <c r="J4" i="11"/>
  <c r="M41" i="13"/>
  <c r="M27" i="13"/>
  <c r="M20" i="13"/>
  <c r="F2" i="4"/>
  <c r="J92" i="11"/>
  <c r="J44" i="11"/>
  <c r="J32" i="11"/>
  <c r="J100" i="11"/>
  <c r="J110" i="11"/>
  <c r="J88" i="11"/>
  <c r="J104" i="11"/>
  <c r="J117" i="11"/>
  <c r="J29" i="11"/>
  <c r="J85" i="11"/>
  <c r="J111" i="11"/>
  <c r="J37" i="11"/>
  <c r="J46" i="11"/>
  <c r="J40" i="11"/>
  <c r="J34" i="11"/>
  <c r="J95" i="11"/>
  <c r="J35" i="11"/>
  <c r="J55" i="11"/>
  <c r="J38" i="11"/>
  <c r="J98" i="11"/>
  <c r="J112" i="11"/>
  <c r="J79" i="11"/>
  <c r="J20" i="11"/>
  <c r="J77" i="11"/>
  <c r="J67" i="11"/>
  <c r="J103" i="11"/>
  <c r="J86" i="11"/>
  <c r="J17" i="11"/>
  <c r="J91" i="11"/>
  <c r="J2" i="11"/>
  <c r="J59" i="11"/>
  <c r="J71" i="11"/>
  <c r="J19" i="11"/>
  <c r="J73" i="11"/>
  <c r="J113" i="11"/>
  <c r="J56" i="11"/>
  <c r="J120" i="11"/>
  <c r="J25" i="11"/>
  <c r="J31" i="11"/>
  <c r="J97" i="11"/>
  <c r="J53" i="11"/>
  <c r="J109" i="11"/>
  <c r="J16" i="11"/>
  <c r="J82" i="11"/>
  <c r="J74" i="11"/>
  <c r="J68" i="11"/>
  <c r="J114" i="11"/>
  <c r="J52" i="11"/>
  <c r="J115" i="11"/>
  <c r="M3" i="13"/>
  <c r="J47" i="11"/>
  <c r="J64" i="11"/>
  <c r="J106" i="11"/>
  <c r="J107" i="11"/>
  <c r="J83" i="11"/>
  <c r="J26" i="11"/>
  <c r="E3" i="4" l="1"/>
  <c r="L3" i="4"/>
  <c r="F3" i="4"/>
  <c r="K3" i="4"/>
  <c r="E4" i="4" l="1"/>
  <c r="F4" i="4"/>
  <c r="K4" i="4"/>
  <c r="L4" i="4"/>
  <c r="E5" i="4" l="1"/>
  <c r="F5" i="4"/>
  <c r="L5" i="4"/>
  <c r="K5" i="4"/>
  <c r="E6" i="4" l="1"/>
  <c r="F6" i="4"/>
  <c r="L6" i="4"/>
  <c r="K6" i="4"/>
  <c r="E7" i="4" l="1"/>
  <c r="L7" i="4"/>
  <c r="K7" i="4"/>
  <c r="F7" i="4"/>
  <c r="E8" i="4" l="1"/>
  <c r="K8" i="4"/>
  <c r="F8" i="4"/>
  <c r="L8" i="4"/>
  <c r="E9" i="4" l="1"/>
  <c r="L9" i="4"/>
  <c r="F9" i="4"/>
  <c r="K9" i="4"/>
  <c r="E10" i="4" l="1"/>
  <c r="L10" i="4"/>
  <c r="K10" i="4"/>
  <c r="F10" i="4"/>
  <c r="E11" i="4" l="1"/>
  <c r="K11" i="4"/>
  <c r="L11" i="4"/>
  <c r="F11" i="4"/>
  <c r="E12" i="4" l="1"/>
  <c r="F12" i="4"/>
  <c r="L12" i="4"/>
  <c r="K12" i="4"/>
  <c r="C13" i="4" l="1"/>
  <c r="E13" i="4" s="1"/>
  <c r="F13" i="4"/>
  <c r="L13" i="4"/>
  <c r="K13" i="4"/>
  <c r="C14" i="4" l="1"/>
  <c r="E14" i="4" s="1"/>
  <c r="O14" i="4"/>
  <c r="K14" i="4"/>
  <c r="F14" i="4"/>
  <c r="L14" i="4"/>
  <c r="D15" i="4" l="1"/>
  <c r="E15" i="4" s="1"/>
  <c r="F15" i="4"/>
  <c r="L15" i="4"/>
  <c r="K15" i="4"/>
  <c r="D16" i="4" l="1"/>
  <c r="E16" i="4" s="1"/>
  <c r="K16" i="4"/>
  <c r="F16" i="4"/>
  <c r="L16" i="4"/>
  <c r="D17" i="4" l="1"/>
  <c r="E17" i="4" s="1"/>
  <c r="F17" i="4"/>
  <c r="K17" i="4"/>
  <c r="L17" i="4"/>
  <c r="D18" i="4" l="1"/>
  <c r="E18" i="4" s="1"/>
  <c r="F18" i="4"/>
  <c r="K18" i="4"/>
  <c r="L18" i="4"/>
  <c r="D19" i="4" l="1"/>
  <c r="E19" i="4" s="1"/>
  <c r="F19" i="4"/>
  <c r="L19" i="4"/>
  <c r="K19" i="4"/>
  <c r="D20" i="4" l="1"/>
  <c r="E20" i="4" s="1"/>
  <c r="F20" i="4"/>
  <c r="L20" i="4"/>
  <c r="K20" i="4"/>
  <c r="D21" i="4" l="1"/>
  <c r="E21" i="4" s="1"/>
  <c r="F21" i="4"/>
  <c r="K21" i="4"/>
  <c r="L21" i="4"/>
  <c r="D22" i="4" l="1"/>
  <c r="E22" i="4" s="1"/>
  <c r="F22" i="4"/>
  <c r="L22" i="4"/>
  <c r="K22" i="4"/>
  <c r="D23" i="4" l="1"/>
  <c r="E23" i="4" s="1"/>
  <c r="K23" i="4"/>
  <c r="F23" i="4"/>
  <c r="L23" i="4"/>
  <c r="D24" i="4" l="1"/>
  <c r="E24" i="4" s="1"/>
  <c r="K24" i="4"/>
  <c r="F24" i="4"/>
  <c r="L24" i="4"/>
  <c r="D25" i="4" l="1"/>
  <c r="E25" i="4" s="1"/>
  <c r="K25" i="4"/>
  <c r="L25" i="4"/>
  <c r="F25" i="4"/>
  <c r="D26" i="4" l="1"/>
  <c r="E26" i="4" s="1"/>
  <c r="L26" i="4"/>
  <c r="F26" i="4"/>
  <c r="K26" i="4"/>
  <c r="D27" i="4" l="1"/>
  <c r="E27" i="4" s="1"/>
  <c r="D28" i="4"/>
  <c r="E28" i="4" s="1"/>
  <c r="D29" i="4"/>
  <c r="E29" i="4" s="1"/>
  <c r="D30" i="4"/>
  <c r="E30" i="4" s="1"/>
  <c r="D31" i="4"/>
  <c r="E31" i="4" s="1"/>
  <c r="D32" i="4"/>
  <c r="E32" i="4" s="1"/>
  <c r="C33" i="4"/>
  <c r="C34" i="4"/>
  <c r="C35" i="4"/>
  <c r="C36" i="4"/>
  <c r="C37" i="4"/>
  <c r="C38" i="4"/>
  <c r="C39" i="4"/>
  <c r="C40" i="4"/>
  <c r="C41" i="4"/>
  <c r="C42" i="4"/>
  <c r="F31" i="4"/>
  <c r="L27" i="4"/>
  <c r="L30" i="4"/>
  <c r="L28" i="4"/>
  <c r="F27" i="4"/>
  <c r="F30" i="4"/>
  <c r="K29" i="4"/>
  <c r="K28" i="4"/>
  <c r="F29" i="4"/>
  <c r="D33" i="4" a="1"/>
  <c r="K32" i="4"/>
  <c r="F32" i="4"/>
  <c r="L31" i="4"/>
  <c r="K27" i="4"/>
  <c r="L32" i="4"/>
  <c r="F28" i="4"/>
  <c r="K30" i="4"/>
  <c r="L29" i="4"/>
  <c r="K31" i="4"/>
  <c r="D34" i="4" l="1"/>
  <c r="E34" i="4" s="1"/>
  <c r="D38" i="4"/>
  <c r="E38" i="4" s="1"/>
  <c r="D42" i="4"/>
  <c r="E42" i="4" s="1"/>
  <c r="D41" i="4"/>
  <c r="E41" i="4" s="1"/>
  <c r="D40" i="4"/>
  <c r="E40" i="4" s="1"/>
  <c r="D37" i="4"/>
  <c r="E37" i="4" s="1"/>
  <c r="D33" i="4"/>
  <c r="E33" i="4" s="1"/>
  <c r="D35" i="4"/>
  <c r="E35" i="4" s="1"/>
  <c r="D39" i="4"/>
  <c r="E39" i="4" s="1"/>
  <c r="D36" i="4"/>
  <c r="E36" i="4" s="1"/>
  <c r="C43" i="4"/>
  <c r="D43" i="4"/>
  <c r="C44" i="4"/>
  <c r="D44" i="4"/>
  <c r="F37" i="4"/>
  <c r="G33" i="4"/>
  <c r="F41" i="4"/>
  <c r="G41" i="4"/>
  <c r="K35" i="4"/>
  <c r="K42" i="4"/>
  <c r="K40" i="4"/>
  <c r="L42" i="4"/>
  <c r="F38" i="4"/>
  <c r="L37" i="4"/>
  <c r="G34" i="4"/>
  <c r="G36" i="4"/>
  <c r="K34" i="4"/>
  <c r="G37" i="4"/>
  <c r="L34" i="4"/>
  <c r="F33" i="4"/>
  <c r="L40" i="4"/>
  <c r="F42" i="4"/>
  <c r="F36" i="4"/>
  <c r="K37" i="4"/>
  <c r="G42" i="4"/>
  <c r="G35" i="4"/>
  <c r="F40" i="4"/>
  <c r="K36" i="4"/>
  <c r="K33" i="4"/>
  <c r="G39" i="4"/>
  <c r="L35" i="4"/>
  <c r="F35" i="4"/>
  <c r="L38" i="4"/>
  <c r="L39" i="4"/>
  <c r="F39" i="4"/>
  <c r="G38" i="4"/>
  <c r="K41" i="4"/>
  <c r="G40" i="4"/>
  <c r="L41" i="4"/>
  <c r="K38" i="4"/>
  <c r="L36" i="4"/>
  <c r="K39" i="4"/>
  <c r="F34" i="4"/>
  <c r="L33" i="4"/>
  <c r="E43" i="4" l="1"/>
  <c r="E44" i="4"/>
  <c r="C45" i="4"/>
  <c r="D45" i="4"/>
  <c r="C46" i="4"/>
  <c r="D46" i="4"/>
  <c r="C47" i="4"/>
  <c r="D47" i="4"/>
  <c r="C48" i="4"/>
  <c r="D48" i="4"/>
  <c r="C49" i="4"/>
  <c r="D49" i="4"/>
  <c r="C50" i="4"/>
  <c r="D50" i="4"/>
  <c r="C51" i="4"/>
  <c r="D51" i="4"/>
  <c r="C52" i="4"/>
  <c r="D52" i="4"/>
  <c r="C53" i="4"/>
  <c r="D53" i="4"/>
  <c r="C54" i="4"/>
  <c r="D54" i="4"/>
  <c r="C55" i="4"/>
  <c r="D55" i="4"/>
  <c r="C56" i="4"/>
  <c r="D56" i="4"/>
  <c r="F44" i="4"/>
  <c r="K44" i="4"/>
  <c r="L43" i="4"/>
  <c r="L44" i="4"/>
  <c r="G43" i="4"/>
  <c r="G44" i="4"/>
  <c r="K43" i="4"/>
  <c r="F43" i="4"/>
  <c r="E52" i="4" l="1"/>
  <c r="E48" i="4"/>
  <c r="E55" i="4"/>
  <c r="E47" i="4"/>
  <c r="E45" i="4"/>
  <c r="E51" i="4"/>
  <c r="E54" i="4"/>
  <c r="E50" i="4"/>
  <c r="E46" i="4"/>
  <c r="E53" i="4"/>
  <c r="E49" i="4"/>
  <c r="E56" i="4"/>
  <c r="C57" i="4"/>
  <c r="D57" i="4"/>
  <c r="C58" i="4"/>
  <c r="D58" i="4"/>
  <c r="C59" i="4"/>
  <c r="D59" i="4"/>
  <c r="L48" i="4"/>
  <c r="K51" i="4"/>
  <c r="K53" i="4"/>
  <c r="L56" i="4"/>
  <c r="G55" i="4"/>
  <c r="F54" i="4"/>
  <c r="L49" i="4"/>
  <c r="F45" i="4"/>
  <c r="K48" i="4"/>
  <c r="G51" i="4"/>
  <c r="F52" i="4"/>
  <c r="G45" i="4"/>
  <c r="G50" i="4"/>
  <c r="K50" i="4"/>
  <c r="K54" i="4"/>
  <c r="L52" i="4"/>
  <c r="L51" i="4"/>
  <c r="F50" i="4"/>
  <c r="F46" i="4"/>
  <c r="G46" i="4"/>
  <c r="K55" i="4"/>
  <c r="F55" i="4"/>
  <c r="F49" i="4"/>
  <c r="K52" i="4"/>
  <c r="L47" i="4"/>
  <c r="L45" i="4"/>
  <c r="K56" i="4"/>
  <c r="K45" i="4"/>
  <c r="L54" i="4"/>
  <c r="L55" i="4"/>
  <c r="G53" i="4"/>
  <c r="G47" i="4"/>
  <c r="K46" i="4"/>
  <c r="L46" i="4"/>
  <c r="G54" i="4"/>
  <c r="G49" i="4"/>
  <c r="K49" i="4"/>
  <c r="F47" i="4"/>
  <c r="F51" i="4"/>
  <c r="F53" i="4"/>
  <c r="G52" i="4"/>
  <c r="F56" i="4"/>
  <c r="K47" i="4"/>
  <c r="L53" i="4"/>
  <c r="G48" i="4"/>
  <c r="L50" i="4"/>
  <c r="F48" i="4"/>
  <c r="G56" i="4"/>
  <c r="E58" i="4" l="1"/>
  <c r="E57" i="4"/>
  <c r="E59" i="4"/>
  <c r="C60" i="4"/>
  <c r="D60" i="4"/>
  <c r="C61" i="4"/>
  <c r="D61" i="4"/>
  <c r="C62" i="4"/>
  <c r="D62" i="4"/>
  <c r="K58" i="4"/>
  <c r="G58" i="4"/>
  <c r="L58" i="4"/>
  <c r="K57" i="4"/>
  <c r="F58" i="4"/>
  <c r="F59" i="4"/>
  <c r="F57" i="4"/>
  <c r="K59" i="4"/>
  <c r="L59" i="4"/>
  <c r="G57" i="4"/>
  <c r="L57" i="4"/>
  <c r="G59" i="4"/>
  <c r="E61" i="4" l="1"/>
  <c r="E60" i="4"/>
  <c r="E62" i="4"/>
  <c r="C63" i="4"/>
  <c r="D63" i="4"/>
  <c r="C64" i="4"/>
  <c r="D64" i="4"/>
  <c r="G62" i="4"/>
  <c r="G61" i="4"/>
  <c r="F61" i="4"/>
  <c r="K62" i="4"/>
  <c r="G60" i="4"/>
  <c r="K61" i="4"/>
  <c r="L60" i="4"/>
  <c r="F62" i="4"/>
  <c r="L62" i="4"/>
  <c r="K60" i="4"/>
  <c r="L61" i="4"/>
  <c r="F60" i="4"/>
  <c r="E63" i="4" l="1"/>
  <c r="E64" i="4"/>
  <c r="C65" i="4"/>
  <c r="D65" i="4"/>
  <c r="C66" i="4"/>
  <c r="D66" i="4"/>
  <c r="K63" i="4"/>
  <c r="L63" i="4"/>
  <c r="G63" i="4"/>
  <c r="G64" i="4"/>
  <c r="F63" i="4"/>
  <c r="K64" i="4"/>
  <c r="L64" i="4"/>
  <c r="F64" i="4"/>
  <c r="E65" i="4" l="1"/>
  <c r="E66" i="4"/>
  <c r="C67" i="4"/>
  <c r="D67" i="4"/>
  <c r="C68" i="4"/>
  <c r="D68" i="4"/>
  <c r="L66" i="4"/>
  <c r="G65" i="4"/>
  <c r="K66" i="4"/>
  <c r="L65" i="4"/>
  <c r="F66" i="4"/>
  <c r="G66" i="4"/>
  <c r="F65" i="4"/>
  <c r="K65" i="4"/>
  <c r="E67" i="4" l="1"/>
  <c r="E68" i="4"/>
  <c r="C69" i="4"/>
  <c r="D69" i="4"/>
  <c r="L67" i="4"/>
  <c r="F67" i="4"/>
  <c r="K68" i="4"/>
  <c r="L68" i="4"/>
  <c r="F68" i="4"/>
  <c r="G67" i="4"/>
  <c r="G68" i="4"/>
  <c r="K67" i="4"/>
  <c r="E69" i="4" l="1"/>
  <c r="C70" i="4"/>
  <c r="D70" i="4"/>
  <c r="C71" i="4"/>
  <c r="D71" i="4"/>
  <c r="C72" i="4"/>
  <c r="D72" i="4"/>
  <c r="C73" i="4"/>
  <c r="D73" i="4"/>
  <c r="L69" i="4"/>
  <c r="K69" i="4"/>
  <c r="F69" i="4"/>
  <c r="G69" i="4"/>
  <c r="E72" i="4" l="1"/>
  <c r="E70" i="4"/>
  <c r="E71" i="4"/>
  <c r="E73" i="4"/>
  <c r="C74" i="4"/>
  <c r="D74" i="4"/>
  <c r="E75" i="4"/>
  <c r="E76" i="4"/>
  <c r="E77" i="4"/>
  <c r="E78" i="4"/>
  <c r="E79" i="4"/>
  <c r="E80" i="4"/>
  <c r="E81" i="4"/>
  <c r="E82" i="4"/>
  <c r="E83" i="4"/>
  <c r="E84" i="4"/>
  <c r="E85" i="4"/>
  <c r="E86" i="4"/>
  <c r="E87" i="4"/>
  <c r="E88" i="4"/>
  <c r="E89" i="4"/>
  <c r="E90" i="4"/>
  <c r="E91" i="4"/>
  <c r="E92" i="4"/>
  <c r="B93" i="4"/>
  <c r="C93" i="4"/>
  <c r="F82" i="4"/>
  <c r="G81" i="4"/>
  <c r="G87" i="4"/>
  <c r="F73" i="4"/>
  <c r="F75" i="4"/>
  <c r="F87" i="4"/>
  <c r="K72" i="4"/>
  <c r="F91" i="4"/>
  <c r="K77" i="4"/>
  <c r="F78" i="4"/>
  <c r="F83" i="4"/>
  <c r="L88" i="4"/>
  <c r="L81" i="4"/>
  <c r="G84" i="4"/>
  <c r="K86" i="4"/>
  <c r="F81" i="4"/>
  <c r="F89" i="4"/>
  <c r="G85" i="4"/>
  <c r="L72" i="4"/>
  <c r="K73" i="4"/>
  <c r="F90" i="4"/>
  <c r="L82" i="4"/>
  <c r="F72" i="4"/>
  <c r="K90" i="4"/>
  <c r="L70" i="4"/>
  <c r="K70" i="4"/>
  <c r="K78" i="4"/>
  <c r="L92" i="4"/>
  <c r="K89" i="4"/>
  <c r="G83" i="4"/>
  <c r="F79" i="4"/>
  <c r="K75" i="4"/>
  <c r="G90" i="4"/>
  <c r="F84" i="4"/>
  <c r="K76" i="4"/>
  <c r="L76" i="4"/>
  <c r="K91" i="4"/>
  <c r="G79" i="4"/>
  <c r="F71" i="4"/>
  <c r="G72" i="4"/>
  <c r="L91" i="4"/>
  <c r="K82" i="4"/>
  <c r="K92" i="4"/>
  <c r="L90" i="4"/>
  <c r="L87" i="4"/>
  <c r="K81" i="4"/>
  <c r="G86" i="4"/>
  <c r="L73" i="4"/>
  <c r="F88" i="4"/>
  <c r="G80" i="4"/>
  <c r="G70" i="4"/>
  <c r="F85" i="4"/>
  <c r="K84" i="4"/>
  <c r="L86" i="4"/>
  <c r="K83" i="4"/>
  <c r="G76" i="4"/>
  <c r="L83" i="4"/>
  <c r="G89" i="4"/>
  <c r="L75" i="4"/>
  <c r="G78" i="4"/>
  <c r="L85" i="4"/>
  <c r="L89" i="4"/>
  <c r="G73" i="4"/>
  <c r="K88" i="4"/>
  <c r="G91" i="4"/>
  <c r="G88" i="4"/>
  <c r="K79" i="4"/>
  <c r="G71" i="4"/>
  <c r="L79" i="4"/>
  <c r="K80" i="4"/>
  <c r="F77" i="4"/>
  <c r="F80" i="4"/>
  <c r="G75" i="4"/>
  <c r="G92" i="4"/>
  <c r="F76" i="4"/>
  <c r="G77" i="4"/>
  <c r="F92" i="4"/>
  <c r="G82" i="4"/>
  <c r="L84" i="4"/>
  <c r="F86" i="4"/>
  <c r="L80" i="4"/>
  <c r="F70" i="4"/>
  <c r="K71" i="4"/>
  <c r="K87" i="4"/>
  <c r="L71" i="4"/>
  <c r="L77" i="4"/>
  <c r="K85" i="4"/>
  <c r="L78" i="4"/>
  <c r="E74" i="4" l="1"/>
  <c r="E93" i="4"/>
  <c r="B94" i="4"/>
  <c r="C94" i="4"/>
  <c r="F74" i="4"/>
  <c r="K93" i="4"/>
  <c r="G74" i="4"/>
  <c r="F93" i="4"/>
  <c r="G93" i="4"/>
  <c r="L93" i="4"/>
  <c r="K74" i="4"/>
  <c r="L74" i="4"/>
  <c r="E94" i="4" l="1"/>
  <c r="B95" i="4"/>
  <c r="C95" i="4"/>
  <c r="F94" i="4"/>
  <c r="L94" i="4"/>
  <c r="K94" i="4"/>
  <c r="G94" i="4"/>
  <c r="E95" i="4" l="1"/>
  <c r="B96" i="4"/>
  <c r="C96" i="4"/>
  <c r="F95" i="4"/>
  <c r="L95" i="4"/>
  <c r="G95" i="4"/>
  <c r="K95" i="4"/>
  <c r="E96" i="4" l="1"/>
  <c r="B97" i="4"/>
  <c r="C97" i="4"/>
  <c r="G96" i="4"/>
  <c r="L96" i="4"/>
  <c r="F96" i="4"/>
  <c r="K96" i="4"/>
  <c r="E97" i="4" l="1"/>
  <c r="B98" i="4"/>
  <c r="C98" i="4"/>
  <c r="F97" i="4"/>
  <c r="G97" i="4"/>
  <c r="L97" i="4"/>
  <c r="K97" i="4"/>
  <c r="E98" i="4" l="1"/>
  <c r="B99" i="4"/>
  <c r="C99" i="4"/>
  <c r="K98" i="4"/>
  <c r="L98" i="4"/>
  <c r="F98" i="4"/>
  <c r="G98" i="4"/>
  <c r="E99" i="4" l="1"/>
  <c r="B100" i="4"/>
  <c r="C100" i="4"/>
  <c r="F99" i="4"/>
  <c r="L99" i="4"/>
  <c r="K99" i="4"/>
  <c r="G99" i="4"/>
  <c r="E100" i="4" l="1"/>
  <c r="B101" i="4"/>
  <c r="C101" i="4"/>
  <c r="G100" i="4"/>
  <c r="L100" i="4"/>
  <c r="K100" i="4"/>
  <c r="F100" i="4"/>
  <c r="E101" i="4" l="1"/>
  <c r="B102" i="4"/>
  <c r="C102" i="4"/>
  <c r="K101" i="4"/>
  <c r="L101" i="4"/>
  <c r="G101" i="4"/>
  <c r="F101" i="4"/>
  <c r="E102" i="4" l="1"/>
  <c r="B103" i="4"/>
  <c r="C103" i="4"/>
  <c r="K102" i="4"/>
  <c r="L102" i="4"/>
  <c r="F102" i="4"/>
  <c r="G102" i="4"/>
  <c r="E103" i="4" l="1"/>
  <c r="B104" i="4"/>
  <c r="C104" i="4"/>
  <c r="F103" i="4"/>
  <c r="L103" i="4"/>
  <c r="K103" i="4"/>
  <c r="G103" i="4"/>
  <c r="E104" i="4" l="1"/>
  <c r="B105" i="4"/>
  <c r="C105" i="4"/>
  <c r="K104" i="4"/>
  <c r="L104" i="4"/>
  <c r="F104" i="4"/>
  <c r="G104" i="4"/>
  <c r="E105" i="4" l="1"/>
  <c r="B106" i="4"/>
  <c r="C106" i="4"/>
  <c r="K105" i="4"/>
  <c r="F105" i="4"/>
  <c r="L105" i="4"/>
  <c r="G105" i="4"/>
  <c r="E106" i="4" l="1"/>
  <c r="B107" i="4"/>
  <c r="C107" i="4"/>
  <c r="F106" i="4"/>
  <c r="K106" i="4"/>
  <c r="G106" i="4"/>
  <c r="L106" i="4"/>
  <c r="E107" i="4" l="1"/>
  <c r="B108" i="4"/>
  <c r="C108" i="4"/>
  <c r="K107" i="4"/>
  <c r="L107" i="4"/>
  <c r="F107" i="4"/>
  <c r="G107" i="4"/>
  <c r="E108" i="4" l="1"/>
  <c r="B109" i="4"/>
  <c r="C109" i="4"/>
  <c r="G108" i="4"/>
  <c r="F108" i="4"/>
  <c r="K108" i="4"/>
  <c r="L108" i="4"/>
  <c r="E109" i="4" l="1"/>
  <c r="B110" i="4"/>
  <c r="C110" i="4"/>
  <c r="G109" i="4"/>
  <c r="F109" i="4"/>
  <c r="K109" i="4"/>
  <c r="L109" i="4"/>
  <c r="E110" i="4" l="1"/>
  <c r="B111" i="4"/>
  <c r="C111" i="4"/>
  <c r="K110" i="4"/>
  <c r="G110" i="4"/>
  <c r="F110" i="4"/>
  <c r="L110" i="4"/>
  <c r="E111" i="4" l="1"/>
  <c r="B112" i="4"/>
  <c r="C112" i="4"/>
  <c r="L111" i="4"/>
  <c r="K111" i="4"/>
  <c r="F111" i="4"/>
  <c r="G111" i="4"/>
  <c r="E112" i="4" l="1"/>
  <c r="B113" i="4"/>
  <c r="C113" i="4"/>
  <c r="F112" i="4"/>
  <c r="G112" i="4"/>
  <c r="K112" i="4"/>
  <c r="L112" i="4"/>
  <c r="E113" i="4" l="1"/>
  <c r="B114" i="4"/>
  <c r="C114" i="4"/>
  <c r="G113" i="4"/>
  <c r="L113" i="4"/>
  <c r="F113" i="4"/>
  <c r="K113" i="4"/>
  <c r="E114" i="4" l="1"/>
  <c r="B115" i="4"/>
  <c r="C115" i="4"/>
  <c r="G114" i="4"/>
  <c r="K114" i="4"/>
  <c r="F114" i="4"/>
  <c r="L114" i="4"/>
  <c r="E115" i="4" l="1"/>
  <c r="B116" i="4"/>
  <c r="C116" i="4"/>
  <c r="G115" i="4"/>
  <c r="K115" i="4"/>
  <c r="L115" i="4"/>
  <c r="F115" i="4"/>
  <c r="E116" i="4" l="1"/>
  <c r="B117" i="4"/>
  <c r="C117" i="4"/>
  <c r="F116" i="4"/>
  <c r="L116" i="4"/>
  <c r="G116" i="4"/>
  <c r="K116" i="4"/>
  <c r="E117" i="4" l="1"/>
  <c r="B118" i="4"/>
  <c r="C118" i="4"/>
  <c r="G117" i="4"/>
  <c r="L117" i="4"/>
  <c r="F117" i="4"/>
  <c r="K117" i="4"/>
  <c r="E118" i="4" l="1"/>
  <c r="B119" i="4"/>
  <c r="C119" i="4"/>
  <c r="F118" i="4"/>
  <c r="L118" i="4"/>
  <c r="K118" i="4"/>
  <c r="G118" i="4"/>
  <c r="E119" i="4" l="1"/>
  <c r="B120" i="4"/>
  <c r="C120" i="4"/>
  <c r="K119" i="4"/>
  <c r="L119" i="4"/>
  <c r="F119" i="4"/>
  <c r="G119" i="4"/>
  <c r="E120" i="4" l="1"/>
  <c r="B121" i="4"/>
  <c r="C121" i="4"/>
  <c r="K120" i="4"/>
  <c r="F120" i="4"/>
  <c r="G120" i="4"/>
  <c r="L120" i="4"/>
  <c r="E121" i="4" l="1"/>
  <c r="B122" i="4"/>
  <c r="C122" i="4"/>
  <c r="K121" i="4"/>
  <c r="L121" i="4"/>
  <c r="G121" i="4"/>
  <c r="F121" i="4"/>
  <c r="E122" i="4" l="1"/>
  <c r="B123" i="4"/>
  <c r="C123" i="4"/>
  <c r="K122" i="4"/>
  <c r="G122" i="4"/>
  <c r="F122" i="4"/>
  <c r="L122" i="4"/>
  <c r="E123" i="4" l="1"/>
  <c r="B124" i="4"/>
  <c r="C124" i="4"/>
  <c r="K123" i="4"/>
  <c r="F123" i="4"/>
  <c r="L123" i="4"/>
  <c r="G123" i="4"/>
  <c r="E124" i="4" l="1"/>
  <c r="B125" i="4"/>
  <c r="C125" i="4"/>
  <c r="K124" i="4"/>
  <c r="L124" i="4"/>
  <c r="F124" i="4"/>
  <c r="G124" i="4"/>
  <c r="Q14" i="4" l="1"/>
  <c r="E125" i="4"/>
  <c r="B126" i="4"/>
  <c r="C126" i="4"/>
  <c r="B127" i="4"/>
  <c r="C127" i="4"/>
  <c r="F125" i="4"/>
  <c r="K125" i="4"/>
  <c r="L125" i="4"/>
  <c r="G125" i="4"/>
  <c r="E126" i="4" l="1"/>
  <c r="E127" i="4"/>
  <c r="B128" i="4"/>
  <c r="C128" i="4"/>
  <c r="K127" i="4"/>
  <c r="F126" i="4"/>
  <c r="G126" i="4"/>
  <c r="L126" i="4"/>
  <c r="K126" i="4"/>
  <c r="G127" i="4"/>
  <c r="L127" i="4"/>
  <c r="F127" i="4"/>
  <c r="E128" i="4" l="1"/>
  <c r="B129" i="4"/>
  <c r="C129" i="4"/>
  <c r="K128" i="4"/>
  <c r="G128" i="4"/>
  <c r="L128" i="4"/>
  <c r="F128" i="4"/>
  <c r="E129" i="4" l="1"/>
  <c r="B130" i="4"/>
  <c r="C130" i="4"/>
  <c r="L129" i="4"/>
  <c r="K129" i="4"/>
  <c r="G129" i="4"/>
  <c r="F129" i="4"/>
  <c r="E130" i="4" l="1"/>
  <c r="B131" i="4"/>
  <c r="C131" i="4"/>
  <c r="K130" i="4"/>
  <c r="F130" i="4"/>
  <c r="G130" i="4"/>
  <c r="L130" i="4"/>
  <c r="E131" i="4" l="1"/>
  <c r="N93" i="4"/>
  <c r="B132" i="4"/>
  <c r="C132" i="4"/>
  <c r="L131" i="4"/>
  <c r="G131" i="4"/>
  <c r="F131" i="4"/>
  <c r="K131" i="4"/>
  <c r="N94" i="4" l="1"/>
  <c r="E132" i="4"/>
  <c r="B133" i="4"/>
  <c r="C133" i="4"/>
  <c r="F132" i="4"/>
  <c r="L132" i="4"/>
  <c r="K132" i="4"/>
  <c r="G132" i="4"/>
  <c r="N95" i="4" l="1"/>
  <c r="E133" i="4"/>
  <c r="B134" i="4"/>
  <c r="C134" i="4"/>
  <c r="G133" i="4"/>
  <c r="F133" i="4"/>
  <c r="L133" i="4"/>
  <c r="K133" i="4"/>
  <c r="N96" i="4" l="1"/>
  <c r="E134" i="4"/>
  <c r="B135" i="4"/>
  <c r="C135" i="4"/>
  <c r="K134" i="4"/>
  <c r="G134" i="4"/>
  <c r="F134" i="4"/>
  <c r="L134" i="4"/>
  <c r="E135" i="4" l="1"/>
  <c r="N97" i="4"/>
  <c r="B136" i="4"/>
  <c r="C136" i="4"/>
  <c r="G135" i="4"/>
  <c r="L135" i="4"/>
  <c r="F135" i="4"/>
  <c r="K135" i="4"/>
  <c r="E136" i="4" l="1"/>
  <c r="N98" i="4"/>
  <c r="B137" i="4"/>
  <c r="C137" i="4"/>
  <c r="G136" i="4"/>
  <c r="F136" i="4"/>
  <c r="L136" i="4"/>
  <c r="K136" i="4"/>
  <c r="N99" i="4" l="1"/>
  <c r="E137" i="4"/>
  <c r="B138" i="4"/>
  <c r="C138" i="4"/>
  <c r="F137" i="4"/>
  <c r="K137" i="4"/>
  <c r="L137" i="4"/>
  <c r="G137" i="4"/>
  <c r="N100" i="4" l="1"/>
  <c r="E138" i="4"/>
  <c r="B139" i="4"/>
  <c r="C139" i="4"/>
  <c r="G138" i="4"/>
  <c r="L138" i="4"/>
  <c r="F138" i="4"/>
  <c r="K138" i="4"/>
  <c r="N101" i="4" l="1"/>
  <c r="E139" i="4"/>
  <c r="B140" i="4"/>
  <c r="C140" i="4"/>
  <c r="L139" i="4"/>
  <c r="F139" i="4"/>
  <c r="K139" i="4"/>
  <c r="G139" i="4"/>
  <c r="E140" i="4" l="1"/>
  <c r="N102" i="4"/>
  <c r="B141" i="4"/>
  <c r="C141" i="4"/>
  <c r="L140" i="4"/>
  <c r="G140" i="4"/>
  <c r="K140" i="4"/>
  <c r="F140" i="4"/>
  <c r="E141" i="4" l="1"/>
  <c r="N103" i="4"/>
  <c r="B142" i="4"/>
  <c r="C142" i="4"/>
  <c r="L141" i="4"/>
  <c r="K141" i="4"/>
  <c r="G141" i="4"/>
  <c r="F141" i="4"/>
  <c r="E142" i="4" l="1"/>
  <c r="N104" i="4"/>
  <c r="B143" i="4"/>
  <c r="C143" i="4"/>
  <c r="G142" i="4"/>
  <c r="K142" i="4"/>
  <c r="F142" i="4"/>
  <c r="L142" i="4"/>
  <c r="N105" i="4" l="1"/>
  <c r="E143" i="4"/>
  <c r="B144" i="4"/>
  <c r="C144" i="4"/>
  <c r="L143" i="4"/>
  <c r="K143" i="4"/>
  <c r="F143" i="4"/>
  <c r="G143" i="4"/>
  <c r="E144" i="4" l="1"/>
  <c r="N106" i="4"/>
  <c r="B145" i="4"/>
  <c r="C145" i="4"/>
  <c r="F144" i="4"/>
  <c r="G144" i="4"/>
  <c r="L144" i="4"/>
  <c r="K144" i="4"/>
  <c r="N107" i="4" l="1"/>
  <c r="E145" i="4"/>
  <c r="B146" i="4"/>
  <c r="C146" i="4"/>
  <c r="K145" i="4"/>
  <c r="G145" i="4"/>
  <c r="F145" i="4"/>
  <c r="L145" i="4"/>
  <c r="E146" i="4" l="1"/>
  <c r="N108" i="4"/>
  <c r="B147" i="4"/>
  <c r="C147" i="4"/>
  <c r="F146" i="4"/>
  <c r="L146" i="4"/>
  <c r="K146" i="4"/>
  <c r="G146" i="4"/>
  <c r="N109" i="4" l="1"/>
  <c r="E147" i="4"/>
  <c r="B148" i="4"/>
  <c r="C148" i="4"/>
  <c r="F147" i="4"/>
  <c r="K147" i="4"/>
  <c r="G147" i="4"/>
  <c r="L147" i="4"/>
  <c r="E148" i="4" l="1"/>
  <c r="N110" i="4"/>
  <c r="B149" i="4"/>
  <c r="C149" i="4"/>
  <c r="G148" i="4"/>
  <c r="L148" i="4"/>
  <c r="F148" i="4"/>
  <c r="K148" i="4"/>
  <c r="E149" i="4" l="1"/>
  <c r="N111" i="4"/>
  <c r="B150" i="4"/>
  <c r="C150" i="4"/>
  <c r="G149" i="4"/>
  <c r="F149" i="4"/>
  <c r="L149" i="4"/>
  <c r="K149" i="4"/>
  <c r="N112" i="4" l="1"/>
  <c r="E150" i="4"/>
  <c r="B151" i="4"/>
  <c r="C151" i="4"/>
  <c r="L150" i="4"/>
  <c r="F150" i="4"/>
  <c r="K150" i="4"/>
  <c r="G150" i="4"/>
  <c r="N113" i="4" l="1"/>
  <c r="E151" i="4"/>
  <c r="B152" i="4"/>
  <c r="C152" i="4"/>
  <c r="L151" i="4"/>
  <c r="K151" i="4"/>
  <c r="G151" i="4"/>
  <c r="F151" i="4"/>
  <c r="E152" i="4" l="1"/>
  <c r="N114" i="4"/>
  <c r="B153" i="4"/>
  <c r="C153" i="4"/>
  <c r="L152" i="4"/>
  <c r="K152" i="4"/>
  <c r="F152" i="4"/>
  <c r="G152" i="4"/>
  <c r="N115" i="4" l="1"/>
  <c r="E153" i="4"/>
  <c r="B154" i="4"/>
  <c r="C154" i="4"/>
  <c r="F153" i="4"/>
  <c r="K153" i="4"/>
  <c r="G153" i="4"/>
  <c r="L153" i="4"/>
  <c r="N116" i="4" l="1"/>
  <c r="E154" i="4"/>
  <c r="B155" i="4"/>
  <c r="C155" i="4"/>
  <c r="L154" i="4"/>
  <c r="G154" i="4"/>
  <c r="K154" i="4"/>
  <c r="F154" i="4"/>
  <c r="N117" i="4" l="1"/>
  <c r="E155" i="4"/>
  <c r="B156" i="4"/>
  <c r="C156" i="4"/>
  <c r="G155" i="4"/>
  <c r="L155" i="4"/>
  <c r="F155" i="4"/>
  <c r="K155" i="4"/>
  <c r="E156" i="4" l="1"/>
  <c r="N118" i="4"/>
  <c r="B157" i="4"/>
  <c r="C157" i="4"/>
  <c r="K156" i="4"/>
  <c r="G156" i="4"/>
  <c r="L156" i="4"/>
  <c r="F156" i="4"/>
  <c r="E157" i="4" l="1"/>
  <c r="N119" i="4"/>
  <c r="B158" i="4"/>
  <c r="C158" i="4"/>
  <c r="L157" i="4"/>
  <c r="F157" i="4"/>
  <c r="K157" i="4"/>
  <c r="G157" i="4"/>
  <c r="N120" i="4" l="1"/>
  <c r="E158" i="4"/>
  <c r="B159" i="4"/>
  <c r="C159" i="4"/>
  <c r="K158" i="4"/>
  <c r="L158" i="4"/>
  <c r="G158" i="4"/>
  <c r="F158" i="4"/>
  <c r="N121" i="4" l="1"/>
  <c r="E159" i="4"/>
  <c r="B160" i="4"/>
  <c r="C160" i="4"/>
  <c r="F159" i="4"/>
  <c r="K159" i="4"/>
  <c r="G159" i="4"/>
  <c r="L159" i="4"/>
  <c r="E160" i="4" l="1"/>
  <c r="N122" i="4"/>
  <c r="B161" i="4"/>
  <c r="C161" i="4"/>
  <c r="L160" i="4"/>
  <c r="G160" i="4"/>
  <c r="F160" i="4"/>
  <c r="K160" i="4"/>
  <c r="N123" i="4" l="1"/>
  <c r="E161" i="4"/>
  <c r="B162" i="4"/>
  <c r="C162" i="4"/>
  <c r="F161" i="4"/>
  <c r="G161" i="4"/>
  <c r="K161" i="4"/>
  <c r="L161" i="4"/>
  <c r="E162" i="4" l="1"/>
  <c r="N124" i="4"/>
  <c r="B163" i="4"/>
  <c r="C163" i="4"/>
  <c r="L162" i="4"/>
  <c r="K162" i="4"/>
  <c r="F162" i="4"/>
  <c r="G162" i="4"/>
  <c r="N125" i="4" l="1"/>
  <c r="E163" i="4"/>
  <c r="B164" i="4"/>
  <c r="C164" i="4"/>
  <c r="G163" i="4"/>
  <c r="K163" i="4"/>
  <c r="F163" i="4"/>
  <c r="L163" i="4"/>
  <c r="E164" i="4" l="1"/>
  <c r="N126" i="4"/>
  <c r="B165" i="4"/>
  <c r="C165" i="4"/>
  <c r="L164" i="4"/>
  <c r="K164" i="4"/>
  <c r="F164" i="4"/>
  <c r="G164" i="4"/>
  <c r="E165" i="4" l="1"/>
  <c r="N127" i="4"/>
  <c r="B166" i="4"/>
  <c r="C166" i="4"/>
  <c r="K165" i="4"/>
  <c r="F165" i="4"/>
  <c r="L165" i="4"/>
  <c r="G165" i="4"/>
  <c r="N128" i="4" l="1"/>
  <c r="E166" i="4"/>
  <c r="F166" i="4"/>
  <c r="G166" i="4"/>
  <c r="L166" i="4"/>
  <c r="K166" i="4"/>
  <c r="N129" i="4" l="1"/>
  <c r="D2" i="5" a="1"/>
  <c r="D5" i="5" l="1"/>
  <c r="D13" i="5"/>
  <c r="D21" i="5"/>
  <c r="D29" i="5"/>
  <c r="D37" i="5"/>
  <c r="D45" i="5"/>
  <c r="D53" i="5"/>
  <c r="D61" i="5"/>
  <c r="D69" i="5"/>
  <c r="D77" i="5"/>
  <c r="D85" i="5"/>
  <c r="D93" i="5"/>
  <c r="D101" i="5"/>
  <c r="D109" i="5"/>
  <c r="D117" i="5"/>
  <c r="D125" i="5"/>
  <c r="D4" i="5"/>
  <c r="D20" i="5"/>
  <c r="D44" i="5"/>
  <c r="D52" i="5"/>
  <c r="D60" i="5"/>
  <c r="D2" i="5"/>
  <c r="D10" i="5"/>
  <c r="D18" i="5"/>
  <c r="D26" i="5"/>
  <c r="D34" i="5"/>
  <c r="D42" i="5"/>
  <c r="D50" i="5"/>
  <c r="D58" i="5"/>
  <c r="D66" i="5"/>
  <c r="D74" i="5"/>
  <c r="D82" i="5"/>
  <c r="D90" i="5"/>
  <c r="D98" i="5"/>
  <c r="D106" i="5"/>
  <c r="D114" i="5"/>
  <c r="D122" i="5"/>
  <c r="D36" i="5"/>
  <c r="D7" i="5"/>
  <c r="D15" i="5"/>
  <c r="D23" i="5"/>
  <c r="D31" i="5"/>
  <c r="D39" i="5"/>
  <c r="D47" i="5"/>
  <c r="D55" i="5"/>
  <c r="D63" i="5"/>
  <c r="D71" i="5"/>
  <c r="D79" i="5"/>
  <c r="D87" i="5"/>
  <c r="D95" i="5"/>
  <c r="D103" i="5"/>
  <c r="D111" i="5"/>
  <c r="D119" i="5"/>
  <c r="D12" i="5"/>
  <c r="D28" i="5"/>
  <c r="D9" i="5"/>
  <c r="D17" i="5"/>
  <c r="D25" i="5"/>
  <c r="D33" i="5"/>
  <c r="D41" i="5"/>
  <c r="D49" i="5"/>
  <c r="D57" i="5"/>
  <c r="D65" i="5"/>
  <c r="D73" i="5"/>
  <c r="D81" i="5"/>
  <c r="D89" i="5"/>
  <c r="D97" i="5"/>
  <c r="D105" i="5"/>
  <c r="D113" i="5"/>
  <c r="D121" i="5"/>
  <c r="D6" i="5"/>
  <c r="D14" i="5"/>
  <c r="D22" i="5"/>
  <c r="D3" i="5"/>
  <c r="D40" i="5"/>
  <c r="D62" i="5"/>
  <c r="D78" i="5"/>
  <c r="D94" i="5"/>
  <c r="D110" i="5"/>
  <c r="D126" i="5"/>
  <c r="D38" i="5"/>
  <c r="D59" i="5"/>
  <c r="D56" i="5"/>
  <c r="D80" i="5"/>
  <c r="D112" i="5"/>
  <c r="D100" i="5"/>
  <c r="D16" i="5"/>
  <c r="D32" i="5"/>
  <c r="D54" i="5"/>
  <c r="D75" i="5"/>
  <c r="D91" i="5"/>
  <c r="D107" i="5"/>
  <c r="D123" i="5"/>
  <c r="D76" i="5"/>
  <c r="D92" i="5"/>
  <c r="D108" i="5"/>
  <c r="D48" i="5"/>
  <c r="D11" i="5"/>
  <c r="D46" i="5"/>
  <c r="D72" i="5"/>
  <c r="D88" i="5"/>
  <c r="D104" i="5"/>
  <c r="D120" i="5"/>
  <c r="D24" i="5"/>
  <c r="D124" i="5"/>
  <c r="D115" i="5"/>
  <c r="D96" i="5"/>
  <c r="D27" i="5"/>
  <c r="D116" i="5"/>
  <c r="D19" i="5"/>
  <c r="D30" i="5"/>
  <c r="D51" i="5"/>
  <c r="D70" i="5"/>
  <c r="D86" i="5"/>
  <c r="D102" i="5"/>
  <c r="D118" i="5"/>
  <c r="D43" i="5"/>
  <c r="D67" i="5"/>
  <c r="D83" i="5"/>
  <c r="D99" i="5"/>
  <c r="D35" i="5"/>
  <c r="D64" i="5"/>
  <c r="D8" i="5"/>
  <c r="D68" i="5"/>
  <c r="D84" i="5"/>
  <c r="H85" i="5"/>
  <c r="F32" i="5"/>
  <c r="E37" i="5"/>
  <c r="H20" i="5"/>
  <c r="G13" i="5"/>
  <c r="H81" i="5"/>
  <c r="G54" i="5"/>
  <c r="G30" i="5"/>
  <c r="E71" i="5"/>
  <c r="F98" i="5"/>
  <c r="G46" i="5"/>
  <c r="G58" i="5"/>
  <c r="G78" i="5"/>
  <c r="G5" i="5"/>
  <c r="G95" i="5"/>
  <c r="F52" i="5"/>
  <c r="G120" i="5"/>
  <c r="H60" i="5"/>
  <c r="F8" i="5"/>
  <c r="F114" i="5"/>
  <c r="G28" i="5"/>
  <c r="E27" i="5"/>
  <c r="H88" i="5"/>
  <c r="H79" i="5"/>
  <c r="E21" i="5"/>
  <c r="F73" i="5"/>
  <c r="E36" i="5"/>
  <c r="G112" i="5"/>
  <c r="H50" i="5"/>
  <c r="F26" i="5"/>
  <c r="F78" i="5"/>
  <c r="E75" i="5"/>
  <c r="G42" i="5"/>
  <c r="H53" i="5"/>
  <c r="F118" i="5"/>
  <c r="G77" i="5"/>
  <c r="G40" i="5"/>
  <c r="G44" i="5"/>
  <c r="G27" i="5"/>
  <c r="G97" i="5"/>
  <c r="H30" i="5"/>
  <c r="E56" i="5"/>
  <c r="G119" i="5"/>
  <c r="E119" i="5"/>
  <c r="E63" i="5"/>
  <c r="F18" i="5"/>
  <c r="G26" i="5"/>
  <c r="F88" i="5"/>
  <c r="E110" i="5"/>
  <c r="F124" i="5"/>
  <c r="E123" i="5"/>
  <c r="F10" i="5"/>
  <c r="G121" i="5"/>
  <c r="G17" i="5"/>
  <c r="H103" i="5"/>
  <c r="E17" i="5"/>
  <c r="G61" i="5"/>
  <c r="H115" i="5"/>
  <c r="F5" i="5"/>
  <c r="G9" i="5"/>
  <c r="E57" i="5"/>
  <c r="E14" i="5"/>
  <c r="F111" i="5"/>
  <c r="H116" i="5"/>
  <c r="H112" i="5"/>
  <c r="E45" i="5"/>
  <c r="E26" i="5"/>
  <c r="H119" i="5"/>
  <c r="G31" i="5"/>
  <c r="F70" i="5"/>
  <c r="H125" i="5"/>
  <c r="E97" i="5"/>
  <c r="G53" i="5"/>
  <c r="E16" i="5"/>
  <c r="F94" i="5"/>
  <c r="H68" i="5"/>
  <c r="F67" i="5"/>
  <c r="F99" i="5"/>
  <c r="H106" i="5"/>
  <c r="G36" i="5"/>
  <c r="E81" i="5"/>
  <c r="G49" i="5"/>
  <c r="F59" i="5"/>
  <c r="H75" i="5"/>
  <c r="G71" i="5"/>
  <c r="F86" i="5"/>
  <c r="F101" i="5"/>
  <c r="F89" i="5"/>
  <c r="G10" i="5"/>
  <c r="F95" i="5"/>
  <c r="H36" i="5"/>
  <c r="G20" i="5"/>
  <c r="E92" i="5"/>
  <c r="F34" i="5"/>
  <c r="E115" i="5"/>
  <c r="G41" i="5"/>
  <c r="G6" i="5"/>
  <c r="G88" i="5"/>
  <c r="E121" i="5"/>
  <c r="F84" i="5"/>
  <c r="G39" i="5"/>
  <c r="E111" i="5"/>
  <c r="F27" i="5"/>
  <c r="G94" i="5"/>
  <c r="F61" i="5"/>
  <c r="E6" i="5"/>
  <c r="F66" i="5"/>
  <c r="H92" i="5"/>
  <c r="G81" i="5"/>
  <c r="H83" i="5"/>
  <c r="E11" i="5"/>
  <c r="F125" i="5"/>
  <c r="G62" i="5"/>
  <c r="E24" i="5"/>
  <c r="E59" i="5"/>
  <c r="E102" i="5"/>
  <c r="H25" i="5"/>
  <c r="G65" i="5"/>
  <c r="H61" i="5"/>
  <c r="E67" i="5"/>
  <c r="F92" i="5"/>
  <c r="G84" i="5"/>
  <c r="F17" i="5"/>
  <c r="H7" i="5"/>
  <c r="F50" i="5"/>
  <c r="G70" i="5"/>
  <c r="E29" i="5"/>
  <c r="H114" i="5"/>
  <c r="E77" i="5"/>
  <c r="G11" i="5"/>
  <c r="H87" i="5"/>
  <c r="G3" i="5"/>
  <c r="H77" i="5"/>
  <c r="H98" i="5"/>
  <c r="F36" i="5"/>
  <c r="H37" i="5"/>
  <c r="H32" i="5"/>
  <c r="F15" i="5"/>
  <c r="E87" i="5"/>
  <c r="F65" i="5"/>
  <c r="F75" i="5"/>
  <c r="F79" i="5"/>
  <c r="E104" i="5"/>
  <c r="E107" i="5"/>
  <c r="H28" i="5"/>
  <c r="F91" i="5"/>
  <c r="H110" i="5"/>
  <c r="G12" i="5"/>
  <c r="F62" i="5"/>
  <c r="G47" i="5"/>
  <c r="H54" i="5"/>
  <c r="G80" i="5"/>
  <c r="G90" i="5"/>
  <c r="G86" i="5"/>
  <c r="H91" i="5"/>
  <c r="F97" i="5"/>
  <c r="H35" i="5"/>
  <c r="E91" i="5"/>
  <c r="F55" i="5"/>
  <c r="G23" i="5"/>
  <c r="H23" i="5"/>
  <c r="H120" i="5"/>
  <c r="G56" i="5"/>
  <c r="G83" i="5"/>
  <c r="E78" i="5"/>
  <c r="H86" i="5"/>
  <c r="E25" i="5"/>
  <c r="H99" i="5"/>
  <c r="E88" i="5"/>
  <c r="H122" i="5"/>
  <c r="H93" i="5"/>
  <c r="E49" i="5"/>
  <c r="H46" i="5"/>
  <c r="E94" i="5"/>
  <c r="G99" i="5"/>
  <c r="G69" i="5"/>
  <c r="F115" i="5"/>
  <c r="E68" i="5"/>
  <c r="E44" i="5"/>
  <c r="H38" i="5"/>
  <c r="E106" i="5"/>
  <c r="H90" i="5"/>
  <c r="E51" i="5"/>
  <c r="H48" i="5"/>
  <c r="G116" i="5"/>
  <c r="G74" i="5"/>
  <c r="F110" i="5"/>
  <c r="G45" i="5"/>
  <c r="H70" i="5"/>
  <c r="F113" i="5"/>
  <c r="F30" i="5"/>
  <c r="G117" i="5"/>
  <c r="G125" i="5"/>
  <c r="G122" i="5"/>
  <c r="F120" i="5"/>
  <c r="F63" i="5"/>
  <c r="E62" i="5"/>
  <c r="F48" i="5"/>
  <c r="G34" i="5"/>
  <c r="G105" i="5"/>
  <c r="G89" i="5"/>
  <c r="G126" i="5"/>
  <c r="H52" i="5"/>
  <c r="H8" i="5"/>
  <c r="E100" i="5"/>
  <c r="F38" i="5"/>
  <c r="E80" i="5"/>
  <c r="H18" i="5"/>
  <c r="H22" i="5"/>
  <c r="G102" i="5"/>
  <c r="E126" i="5"/>
  <c r="G100" i="5"/>
  <c r="G22" i="5"/>
  <c r="H5" i="5"/>
  <c r="H102" i="5"/>
  <c r="F108" i="5"/>
  <c r="E90" i="5"/>
  <c r="F82" i="5"/>
  <c r="G67" i="5"/>
  <c r="E101" i="5"/>
  <c r="F37" i="5"/>
  <c r="F104" i="5"/>
  <c r="H33" i="5"/>
  <c r="G2" i="5"/>
  <c r="G7" i="5"/>
  <c r="G108" i="5"/>
  <c r="G82" i="5"/>
  <c r="G51" i="5"/>
  <c r="F117" i="5"/>
  <c r="E9" i="5"/>
  <c r="G91" i="5"/>
  <c r="H16" i="5"/>
  <c r="E42" i="5"/>
  <c r="G68" i="5"/>
  <c r="E46" i="5"/>
  <c r="H39" i="5"/>
  <c r="G106" i="5"/>
  <c r="F12" i="5"/>
  <c r="F109" i="5"/>
  <c r="G25" i="5"/>
  <c r="H57" i="5"/>
  <c r="H34" i="5"/>
  <c r="H118" i="5"/>
  <c r="E31" i="5"/>
  <c r="G75" i="5"/>
  <c r="F28" i="5"/>
  <c r="G15" i="5"/>
  <c r="F24" i="5"/>
  <c r="F46" i="5"/>
  <c r="H64" i="5"/>
  <c r="H15" i="5"/>
  <c r="G48" i="5"/>
  <c r="F112" i="5"/>
  <c r="G72" i="5"/>
  <c r="G21" i="5"/>
  <c r="F105" i="5"/>
  <c r="F11" i="5"/>
  <c r="G16" i="5"/>
  <c r="H31" i="5"/>
  <c r="E22" i="5"/>
  <c r="G73" i="5"/>
  <c r="G14" i="5"/>
  <c r="G96" i="5"/>
  <c r="G109" i="5"/>
  <c r="E114" i="5"/>
  <c r="E50" i="5"/>
  <c r="E30" i="5"/>
  <c r="F33" i="5"/>
  <c r="F90" i="5"/>
  <c r="F4" i="5"/>
  <c r="H2" i="5"/>
  <c r="F40" i="5"/>
  <c r="G79" i="5"/>
  <c r="E8" i="5"/>
  <c r="H108" i="5"/>
  <c r="E113" i="5"/>
  <c r="E38" i="5"/>
  <c r="H43" i="5"/>
  <c r="H124" i="5"/>
  <c r="F103" i="5"/>
  <c r="F57" i="5"/>
  <c r="G123" i="5"/>
  <c r="H11" i="5"/>
  <c r="G101" i="5"/>
  <c r="E109" i="5"/>
  <c r="H13" i="5"/>
  <c r="H111" i="5"/>
  <c r="H109" i="5"/>
  <c r="H58" i="5"/>
  <c r="H72" i="5"/>
  <c r="H47" i="5"/>
  <c r="E84" i="5"/>
  <c r="H121" i="5"/>
  <c r="E85" i="5"/>
  <c r="F13" i="5"/>
  <c r="E34" i="5"/>
  <c r="E70" i="5"/>
  <c r="E13" i="5"/>
  <c r="G8" i="5"/>
  <c r="G115" i="5"/>
  <c r="E112" i="5"/>
  <c r="H9" i="5"/>
  <c r="G29" i="5"/>
  <c r="F56" i="5"/>
  <c r="E35" i="5"/>
  <c r="F72" i="5"/>
  <c r="H107" i="5"/>
  <c r="F42" i="5"/>
  <c r="E83" i="5"/>
  <c r="F20" i="5"/>
  <c r="H100" i="5"/>
  <c r="E66" i="5"/>
  <c r="E10" i="5"/>
  <c r="G52" i="5"/>
  <c r="E82" i="5"/>
  <c r="H14" i="5"/>
  <c r="H95" i="5"/>
  <c r="F119" i="5"/>
  <c r="G55" i="5"/>
  <c r="E33" i="5"/>
  <c r="E116" i="5"/>
  <c r="E72" i="5"/>
  <c r="E118" i="5"/>
  <c r="H74" i="5"/>
  <c r="A7" i="5"/>
  <c r="E73" i="5"/>
  <c r="F122" i="5"/>
  <c r="H82" i="5"/>
  <c r="H101" i="5"/>
  <c r="H76" i="5"/>
  <c r="G76" i="5"/>
  <c r="F76" i="5"/>
  <c r="F16" i="5"/>
  <c r="H123" i="5"/>
  <c r="E93" i="5"/>
  <c r="F47" i="5"/>
  <c r="G124" i="5"/>
  <c r="E65" i="5"/>
  <c r="G111" i="5"/>
  <c r="F44" i="5"/>
  <c r="G37" i="5"/>
  <c r="H17" i="5"/>
  <c r="G24" i="5"/>
  <c r="H84" i="5"/>
  <c r="H126" i="5"/>
  <c r="F102" i="5"/>
  <c r="E96" i="5"/>
  <c r="E52" i="5"/>
  <c r="F107" i="5"/>
  <c r="E98" i="5"/>
  <c r="F49" i="5"/>
  <c r="H65" i="5"/>
  <c r="H71" i="5"/>
  <c r="F41" i="5"/>
  <c r="F106" i="5"/>
  <c r="H67" i="5"/>
  <c r="G18" i="5"/>
  <c r="E125" i="5"/>
  <c r="F35" i="5"/>
  <c r="G103" i="5"/>
  <c r="E55" i="5"/>
  <c r="E95" i="5"/>
  <c r="H6" i="5"/>
  <c r="F9" i="5"/>
  <c r="F2" i="5"/>
  <c r="H104" i="5"/>
  <c r="H105" i="5"/>
  <c r="F93" i="5"/>
  <c r="E120" i="5"/>
  <c r="G59" i="5"/>
  <c r="E28" i="5"/>
  <c r="E64" i="5"/>
  <c r="F68" i="5"/>
  <c r="G63" i="5"/>
  <c r="H41" i="5"/>
  <c r="H78" i="5"/>
  <c r="E5" i="5"/>
  <c r="E15" i="5"/>
  <c r="G118" i="5"/>
  <c r="F85" i="5"/>
  <c r="E40" i="5"/>
  <c r="E32" i="5"/>
  <c r="E103" i="5"/>
  <c r="F22" i="5"/>
  <c r="E89" i="5"/>
  <c r="F123" i="5"/>
  <c r="H73" i="5"/>
  <c r="F21" i="5"/>
  <c r="H44" i="5"/>
  <c r="F51" i="5"/>
  <c r="F3" i="5"/>
  <c r="H26" i="5"/>
  <c r="F14" i="5"/>
  <c r="H63" i="5"/>
  <c r="G32" i="5"/>
  <c r="E74" i="5"/>
  <c r="F81" i="5"/>
  <c r="E105" i="5"/>
  <c r="H89" i="5"/>
  <c r="H51" i="5"/>
  <c r="F121" i="5"/>
  <c r="E117" i="5"/>
  <c r="F23" i="5"/>
  <c r="E60" i="5"/>
  <c r="F25" i="5"/>
  <c r="H56" i="5"/>
  <c r="F126" i="5"/>
  <c r="F45" i="5"/>
  <c r="H24" i="5"/>
  <c r="E124" i="5"/>
  <c r="E43" i="5"/>
  <c r="H19" i="5"/>
  <c r="F77" i="5"/>
  <c r="F7" i="5"/>
  <c r="E7" i="5"/>
  <c r="F74" i="5"/>
  <c r="G87" i="5"/>
  <c r="H45" i="5"/>
  <c r="H94" i="5"/>
  <c r="E69" i="5"/>
  <c r="F69" i="5"/>
  <c r="G4" i="5"/>
  <c r="G60" i="5"/>
  <c r="E53" i="5"/>
  <c r="H40" i="5"/>
  <c r="G113" i="5"/>
  <c r="F43" i="5"/>
  <c r="E79" i="5"/>
  <c r="E23" i="5"/>
  <c r="H27" i="5"/>
  <c r="F64" i="5"/>
  <c r="G57" i="5"/>
  <c r="G110" i="5"/>
  <c r="H59" i="5"/>
  <c r="E58" i="5"/>
  <c r="E99" i="5"/>
  <c r="E39" i="5"/>
  <c r="H113" i="5"/>
  <c r="F58" i="5"/>
  <c r="G66" i="5"/>
  <c r="H96" i="5"/>
  <c r="B6" i="5"/>
  <c r="G33" i="5"/>
  <c r="G64" i="5"/>
  <c r="G50" i="5"/>
  <c r="F19" i="5"/>
  <c r="H80" i="5"/>
  <c r="E2" i="5"/>
  <c r="H29" i="5"/>
  <c r="G85" i="5"/>
  <c r="E48" i="5"/>
  <c r="F60" i="5"/>
  <c r="F116" i="5"/>
  <c r="E41" i="5"/>
  <c r="E12" i="5"/>
  <c r="G104" i="5"/>
  <c r="H42" i="5"/>
  <c r="G19" i="5"/>
  <c r="E86" i="5"/>
  <c r="H49" i="5"/>
  <c r="E54" i="5"/>
  <c r="F96" i="5"/>
  <c r="H66" i="5"/>
  <c r="G107" i="5"/>
  <c r="F31" i="5"/>
  <c r="E19" i="5"/>
  <c r="E61" i="5"/>
  <c r="E108" i="5"/>
  <c r="E18" i="5"/>
  <c r="F83" i="5"/>
  <c r="F6" i="5"/>
  <c r="H4" i="5"/>
  <c r="F53" i="5"/>
  <c r="H12" i="5"/>
  <c r="H97" i="5"/>
  <c r="F80" i="5"/>
  <c r="H62" i="5"/>
  <c r="H69" i="5"/>
  <c r="F100" i="5"/>
  <c r="F39" i="5"/>
  <c r="G43" i="5"/>
  <c r="G98" i="5"/>
  <c r="E47" i="5"/>
  <c r="F87" i="5"/>
  <c r="E4" i="5"/>
  <c r="G114" i="5"/>
  <c r="H55" i="5"/>
  <c r="E20" i="5"/>
  <c r="G93" i="5"/>
  <c r="H21" i="5"/>
  <c r="E76" i="5"/>
  <c r="F29" i="5"/>
  <c r="H10" i="5"/>
  <c r="H117" i="5"/>
  <c r="G92" i="5"/>
  <c r="F54" i="5"/>
  <c r="G38" i="5"/>
  <c r="E122" i="5"/>
  <c r="F71" i="5"/>
  <c r="G35" i="5"/>
  <c r="E3" i="5"/>
  <c r="H3" i="5"/>
  <c r="D14" i="6"/>
  <c r="B7" i="5"/>
  <c r="Q10" i="4"/>
  <c r="D15" i="6"/>
  <c r="O11" i="4"/>
  <c r="Q11" i="4"/>
  <c r="C23" i="6"/>
  <c r="D26" i="6"/>
  <c r="Q13" i="4" l="1"/>
  <c r="Q15" i="4" s="1"/>
  <c r="C24" i="6"/>
  <c r="I1" i="5" a="1"/>
  <c r="I1" i="5" l="1"/>
  <c r="I15" i="5"/>
  <c r="I102" i="5"/>
  <c r="I42" i="5"/>
  <c r="I21" i="5"/>
  <c r="I109" i="5"/>
  <c r="I68" i="5"/>
  <c r="I54" i="5"/>
  <c r="I49" i="5"/>
  <c r="I99" i="5"/>
  <c r="I118" i="5"/>
  <c r="I4" i="5"/>
  <c r="I61" i="5"/>
  <c r="I40" i="5"/>
  <c r="I16" i="5"/>
  <c r="I122" i="5"/>
  <c r="I71" i="5"/>
  <c r="I13" i="5"/>
  <c r="I101" i="5"/>
  <c r="I18" i="5"/>
  <c r="I62" i="5"/>
  <c r="I36" i="5"/>
  <c r="I97" i="5"/>
  <c r="I85" i="5"/>
  <c r="I117" i="5"/>
  <c r="I104" i="5"/>
  <c r="I50" i="5"/>
  <c r="I46" i="5"/>
  <c r="I112" i="5"/>
  <c r="I119" i="5"/>
  <c r="I76" i="5"/>
  <c r="I41" i="5"/>
  <c r="I3" i="5"/>
  <c r="I32" i="5"/>
  <c r="I96" i="5"/>
  <c r="I103" i="5"/>
  <c r="I126" i="5"/>
  <c r="I114" i="5"/>
  <c r="I24" i="5"/>
  <c r="I77" i="5"/>
  <c r="I113" i="5"/>
  <c r="I66" i="5"/>
  <c r="I108" i="5"/>
  <c r="I60" i="5"/>
  <c r="I120" i="5"/>
  <c r="I69" i="5"/>
  <c r="I107" i="5"/>
  <c r="I106" i="5"/>
  <c r="I31" i="5"/>
  <c r="I83" i="5"/>
  <c r="I111" i="5"/>
  <c r="I44" i="5"/>
  <c r="I33" i="5"/>
  <c r="I53" i="5"/>
  <c r="I29" i="5"/>
  <c r="I35" i="5"/>
  <c r="I73" i="5"/>
  <c r="I81" i="5"/>
  <c r="I95" i="5"/>
  <c r="I91" i="5"/>
  <c r="I75" i="5"/>
  <c r="I55" i="5"/>
  <c r="I124" i="5"/>
  <c r="I39" i="5"/>
  <c r="I98" i="5"/>
  <c r="I19" i="5"/>
  <c r="I115" i="5"/>
  <c r="I74" i="5"/>
  <c r="I110" i="5"/>
  <c r="I59" i="5"/>
  <c r="I67" i="5"/>
  <c r="I47" i="5"/>
  <c r="I6" i="5"/>
  <c r="I125" i="5"/>
  <c r="I10" i="5"/>
  <c r="I37" i="5"/>
  <c r="I5" i="5"/>
  <c r="I2" i="5"/>
  <c r="I57" i="5"/>
  <c r="I105" i="5"/>
  <c r="I22" i="5"/>
  <c r="I43" i="5"/>
  <c r="I20" i="5"/>
  <c r="I34" i="5"/>
  <c r="I92" i="5"/>
  <c r="I87" i="5"/>
  <c r="I38" i="5"/>
  <c r="I94" i="5"/>
  <c r="I116" i="5"/>
  <c r="I17" i="5"/>
  <c r="I93" i="5"/>
  <c r="I27" i="5"/>
  <c r="I121" i="5"/>
  <c r="I45" i="5"/>
  <c r="I88" i="5"/>
  <c r="I25" i="5"/>
  <c r="I72" i="5"/>
  <c r="I82" i="5"/>
  <c r="I51" i="5"/>
  <c r="I89" i="5"/>
  <c r="I80" i="5"/>
  <c r="I11" i="5"/>
  <c r="I84" i="5"/>
  <c r="I64" i="5"/>
  <c r="I79" i="5"/>
  <c r="I58" i="5"/>
  <c r="I78" i="5"/>
  <c r="I100" i="5"/>
  <c r="I23" i="5"/>
  <c r="I65" i="5"/>
  <c r="I48" i="5"/>
  <c r="I14" i="5"/>
  <c r="I9" i="5"/>
  <c r="I7" i="5"/>
  <c r="I63" i="5"/>
  <c r="I86" i="5"/>
  <c r="I26" i="5"/>
  <c r="I28" i="5"/>
  <c r="I8" i="5"/>
  <c r="I12" i="5"/>
  <c r="I52" i="5"/>
  <c r="I70" i="5"/>
  <c r="I90" i="5"/>
  <c r="I30" i="5"/>
  <c r="I123" i="5"/>
  <c r="I56" i="5"/>
  <c r="R15" i="4"/>
  <c r="D25" i="6"/>
  <c r="D23" i="6"/>
  <c r="D24"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0" authorId="0">
      <text>
        <r>
          <rPr>
            <sz val="8"/>
            <color indexed="81"/>
            <rFont val="Tahoma"/>
            <charset val="1"/>
          </rPr>
          <t>Discount, ZeroRate, or ForwardRate. If omitted, default = Discount is used.</t>
        </r>
      </text>
    </comment>
    <comment ref="D21"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<sst xmlns="http://schemas.openxmlformats.org/spreadsheetml/2006/main" count="466" uniqueCount="199">
  <si>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</si>
  <si>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</si>
  <si>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</si>
  <si>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</si>
  <si>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</si>
  <si>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</si>
  <si>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</si>
  <si>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</si>
  <si>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</si>
  <si>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</si>
  <si>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</si>
  <si>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</si>
  <si>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</si>
  <si>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</si>
  <si>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</si>
  <si>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</si>
  <si>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</si>
  <si>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</si>
  <si>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</si>
  <si>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</si>
  <si>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</si>
  <si>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</si>
  <si>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</si>
  <si>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</si>
  <si>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</si>
  <si>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</si>
  <si>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</si>
  <si>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</si>
  <si>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</si>
  <si>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</si>
  <si>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</si>
  <si>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</si>
  <si>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</si>
  <si>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</si>
  <si>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</si>
  <si>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</si>
  <si>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</si>
  <si>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</si>
  <si>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</si>
  <si>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</si>
  <si>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</si>
  <si>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</si>
  <si>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</si>
  <si>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</si>
  <si>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</si>
  <si>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</si>
  <si>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</si>
  <si>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</si>
  <si>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</si>
  <si>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3MD</t>
  </si>
  <si>
    <t>2MD</t>
  </si>
  <si>
    <t>1MD</t>
  </si>
  <si>
    <t>2WD</t>
  </si>
  <si>
    <t>SWD</t>
  </si>
  <si>
    <t>SND</t>
  </si>
  <si>
    <t>TND</t>
  </si>
  <si>
    <t>OND</t>
  </si>
  <si>
    <t>Latest Date</t>
  </si>
  <si>
    <t>Earliest Date</t>
  </si>
  <si>
    <t>Min Distance</t>
  </si>
  <si>
    <t>Priority</t>
  </si>
  <si>
    <t>Include Flag</t>
  </si>
  <si>
    <t>Conv. Adj. / Spread</t>
  </si>
  <si>
    <t>Quote Value</t>
  </si>
  <si>
    <t>Rate Helpers</t>
  </si>
  <si>
    <t>Instrument code</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</si>
  <si>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</si>
  <si>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</si>
  <si>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</si>
  <si>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</si>
  <si>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</si>
  <si>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</si>
  <si>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</si>
  <si>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</si>
  <si>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</si>
  <si>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</si>
  <si>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</si>
  <si>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</si>
  <si>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</si>
  <si>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</si>
  <si>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Target</t>
  </si>
  <si>
    <t>Calendar</t>
  </si>
  <si>
    <t>NDays</t>
  </si>
  <si>
    <t>YCSTD</t>
  </si>
  <si>
    <t>ObjectID</t>
  </si>
  <si>
    <t>PiecewiseYieldCurve</t>
  </si>
  <si>
    <t>ObjectOverwrite</t>
  </si>
  <si>
    <t>Trigger</t>
  </si>
  <si>
    <t>Permanent</t>
  </si>
  <si>
    <t>RateHelperPrefix</t>
  </si>
  <si>
    <t>SwapFixedFreq</t>
  </si>
  <si>
    <t>6E</t>
  </si>
  <si>
    <t>IborType</t>
  </si>
  <si>
    <t>IndexTenor</t>
  </si>
  <si>
    <t>AB</t>
  </si>
  <si>
    <t>EUR</t>
  </si>
  <si>
    <t>Months</t>
  </si>
  <si>
    <t>Currency</t>
  </si>
  <si>
    <t>General Settings</t>
  </si>
  <si>
    <t>EUR_YCSTDRH_OND</t>
  </si>
  <si>
    <t>EUR_YCSTDRH_TND</t>
  </si>
  <si>
    <t>EUR_YCSTDRH_SND</t>
  </si>
  <si>
    <t>EUR_YCSTDRH_SWD</t>
  </si>
  <si>
    <t>EUR_YCSTDRH_2WD</t>
  </si>
  <si>
    <t>EUR_YCSTDRH_3WD</t>
  </si>
  <si>
    <t>EUR_YCSTDRH_1MD</t>
  </si>
  <si>
    <t>EUR_YCSTDRH_2MD</t>
  </si>
  <si>
    <t>EUR_YCSTDRH_3MD</t>
  </si>
  <si>
    <t>EUR_YCSTDRH_4MD</t>
  </si>
  <si>
    <t>EUR_YCSTDRH_5MD</t>
  </si>
  <si>
    <t>EUR_YCSTDRH_6MD</t>
  </si>
  <si>
    <t>EUR_YCSTDRH_7MD</t>
  </si>
  <si>
    <t>EUR_YCSTDRH_8MD</t>
  </si>
  <si>
    <t>EUR_YCSTDRH_FUT3MH5</t>
  </si>
  <si>
    <t>EUR_YCSTDRH_FUT3MM5</t>
  </si>
  <si>
    <t>EUR_YCSTDRH_FUT3MU5</t>
  </si>
  <si>
    <t>EUR_YCSTDRH_FUT3MZ5</t>
  </si>
  <si>
    <t>EUR_YCSTDRH_AB6E3Y</t>
  </si>
  <si>
    <t>EUR_YCSTDRH_AB6E4Y</t>
  </si>
  <si>
    <t>EUR_YCSTDRH_AB6E5Y</t>
  </si>
  <si>
    <t>EUR_YCSTDRH_AB6E6Y</t>
  </si>
  <si>
    <t>EUR_YCSTDRH_AB6E7Y</t>
  </si>
  <si>
    <t>EUR_YCSTDRH_AB6E8Y</t>
  </si>
  <si>
    <t>EUR_YCSTDRH_AB6E9Y</t>
  </si>
  <si>
    <t>EUR_YCSTDRH_AB6E10Y</t>
  </si>
  <si>
    <t>EUR_YCSTDRH_AB6E11Y</t>
  </si>
  <si>
    <t>EUR_YCSTDRH_AB6E12Y</t>
  </si>
  <si>
    <t>EUR_YCSTDRH_AB6E13Y</t>
  </si>
  <si>
    <t>EUR_YCSTDRH_AB6E14Y</t>
  </si>
  <si>
    <t>EUR_YCSTDRH_AB6E15Y</t>
  </si>
  <si>
    <t>EUR_YCSTDRH_AB6E16Y</t>
  </si>
  <si>
    <t>EUR_YCSTDRH_AB6E17Y</t>
  </si>
  <si>
    <t>EUR_YCSTDRH_AB6E18Y</t>
  </si>
  <si>
    <t>EUR_YCSTDRH_AB6E19Y</t>
  </si>
  <si>
    <t>EUR_YCSTDRH_AB6E20Y</t>
  </si>
  <si>
    <t>EUR_YCSTDRH_AB6E21Y</t>
  </si>
  <si>
    <t>EUR_YCSTDRH_AB6E22Y</t>
  </si>
  <si>
    <t>EUR_YCSTDRH_AB6E23Y</t>
  </si>
  <si>
    <t>EUR_YCSTDRH_AB6E24Y</t>
  </si>
  <si>
    <t>EUR_YCSTDRH_AB6E25Y</t>
  </si>
  <si>
    <t>EUR_YCSTDRH_AB6E26Y</t>
  </si>
  <si>
    <t>EUR_YCSTDRH_AB6E27Y</t>
  </si>
  <si>
    <t>EUR_YCSTDRH_AB6E28Y</t>
  </si>
  <si>
    <t>EUR_YCSTDRH_AB6E29Y</t>
  </si>
  <si>
    <t>EUR_YCSTDRH_AB6E30Y</t>
  </si>
  <si>
    <t>EUR_YCSTDRH_AB6E35Y</t>
  </si>
  <si>
    <t>EUR_YCSTDRH_AB6E40Y</t>
  </si>
  <si>
    <t>EUR_YCSTDRH_AB6E50Y</t>
  </si>
  <si>
    <t>EUR_YCSTDRH_AB6E60Y</t>
  </si>
  <si>
    <t>9M</t>
  </si>
  <si>
    <t>6M</t>
  </si>
  <si>
    <t>3M</t>
  </si>
  <si>
    <t>2M</t>
  </si>
  <si>
    <t>1M</t>
  </si>
  <si>
    <t>2W</t>
  </si>
  <si>
    <t>SW</t>
  </si>
  <si>
    <t>Eonia</t>
  </si>
  <si>
    <t>ON</t>
  </si>
  <si>
    <t>Quote Object ID</t>
  </si>
  <si>
    <t>Index</t>
  </si>
  <si>
    <t>STD</t>
  </si>
  <si>
    <t>_Quote</t>
  </si>
  <si>
    <t>QuoteSuffix</t>
  </si>
  <si>
    <t>ibor</t>
  </si>
  <si>
    <t>FamilyName</t>
  </si>
  <si>
    <t>ADDITIONAL SETTINGS</t>
  </si>
  <si>
    <t>FileOverwrite</t>
  </si>
  <si>
    <t>SerializationPath</t>
  </si>
  <si>
    <t>Serialize</t>
  </si>
  <si>
    <t>GENERAL SETTINGS</t>
  </si>
  <si>
    <t>EUR_YCRH_Deposits</t>
  </si>
  <si>
    <t>D</t>
  </si>
  <si>
    <t>SN</t>
  </si>
  <si>
    <t>2D</t>
  </si>
  <si>
    <t>TN</t>
  </si>
  <si>
    <t>1D</t>
  </si>
  <si>
    <t>EUR_YCRH_FRAs</t>
  </si>
  <si>
    <t>ConvAdj Quote Object ID</t>
  </si>
  <si>
    <t>Future Code</t>
  </si>
  <si>
    <t>Main Cycle</t>
  </si>
  <si>
    <t>#</t>
  </si>
  <si>
    <t>EUR_YCRH_Futures</t>
  </si>
  <si>
    <t>Modified Following</t>
  </si>
  <si>
    <t>0D</t>
  </si>
  <si>
    <t>Spread</t>
  </si>
  <si>
    <t>Day Count Convention</t>
  </si>
  <si>
    <t>Business Day Convention</t>
  </si>
  <si>
    <t>Freq</t>
  </si>
  <si>
    <t>Fwd start</t>
  </si>
  <si>
    <t>Discounting2</t>
  </si>
  <si>
    <t>Discounting</t>
  </si>
  <si>
    <t>BondBasisDayCounter</t>
  </si>
  <si>
    <t>30/360 (Bond Basis)</t>
  </si>
  <si>
    <t>MoneyMarketDayCounter</t>
  </si>
  <si>
    <t>Actual/360</t>
  </si>
  <si>
    <t>EUR_YCRH_Swaps</t>
  </si>
  <si>
    <t>EUR_YCSTDRH_FUT3MU4</t>
  </si>
  <si>
    <t>EUR_YCSTDRH_FUT3MZ4</t>
  </si>
  <si>
    <t>EURSTD</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</si>
</sst>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ddd\,\ d\-mmm\-yyyy"/>
    <numFmt numFmtId="165" formatCode="0.0000%"/>
    <numFmt numFmtId="166" formatCode="0.00000%"/>
    <numFmt numFmtId="167" formatCode="0.0000"/>
    <numFmt numFmtId="168" formatCode="0.0000000000000"/>
    <numFmt numFmtId="169" formatCode="0.000000000"/>
    <numFmt numFmtId="170" formatCode="ddd\,\ dd\-mmm\-yyyy"/>
    <numFmt numFmtId="171" formatCode="ddd\,\ dd\-mmm\-yyyy\,\ hh:mm:ss"/>
    <numFmt numFmtId="172" formatCode="ddd\,\ d\-mmm\-yy"/>
    <numFmt numFmtId="173" formatCode="ddd\,\ d\-mmm\-yyyy\,\ hh:mm:ss"/>
    <numFmt numFmtId="174" formatCode="[$-409]d\-mmm\-yy;@"/>
    <numFmt numFmtId="175" formatCode="mm/dd/yy;@"/>
    <numFmt numFmtId="176" formatCode="General_)"/>
    <numFmt numFmtId="177" formatCode="#,##0.0;#,##0.0"/>
    <numFmt numFmtId="178" formatCode="&quot;£&quot;#,##0;[Red]\-&quot;£&quot;#,##0"/>
  </numFmts>
  <fonts count="25" x14ac:knownFonts="1">
    <font>
      <sz val="11"/>
      <color theme="1"/>
      <name val="Calibri"/>
      <family val="2"/>
      <scheme val="minor"/>
    </font>
    <font>
      <sz val="10"/>
      <name val="Arial"/>
    </font>
    <font>
      <sz val="8"/>
      <name val="Courier New"/>
      <family val="3"/>
    </font>
    <font>
      <b/>
      <sz val="8"/>
      <name val="Courier New"/>
      <family val="3"/>
    </font>
    <font>
      <b/>
      <sz val="8"/>
      <color indexed="81"/>
      <name val="Tahoma"/>
    </font>
    <font>
      <sz val="8"/>
      <name val="Arial"/>
    </font>
    <font>
      <sz val="8"/>
      <color indexed="10"/>
      <name val="Courier New"/>
      <family val="3"/>
    </font>
    <font>
      <sz val="8"/>
      <color indexed="81"/>
      <name val="Tahoma"/>
      <charset val="1"/>
    </font>
    <font>
      <sz val="8"/>
      <name val="Arial"/>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ont>
    <font>
      <sz val="10"/>
      <name val="MS Sans Serif"/>
      <family val="2"/>
    </font>
    <font>
      <sz val="8"/>
      <name val="Microsoft Sans Serif"/>
      <family val="2"/>
    </font>
    <font>
      <sz val="8"/>
      <name val="MS Sans Serif"/>
      <family val="2"/>
    </font>
    <font>
      <sz val="8"/>
      <color indexed="10"/>
      <name val="Microsoft Sans Serif"/>
      <family val="2"/>
    </font>
    <font>
      <i/>
      <sz val="8"/>
      <name val="Microsoft Sans Serif"/>
      <family val="2"/>
    </font>
    <font>
      <sz val="8"/>
      <color indexed="9"/>
      <name val="Arial"/>
    </font>
    <font>
      <b/>
      <u/>
      <sz val="8"/>
      <name val="Arial"/>
      <family val="2"/>
    </font>
    <font>
      <b/>
      <u/>
      <sz val="10"/>
      <name val="Arial"/>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2">
    <xf numFmtId="0" fontId="0" fillId="0" borderId="0"/>
    <xf numFmtId="0" fontId="1" fillId="0" borderId="0"/>
    <xf numFmtId="9" fontId="1" fillId="0" borderId="0" applyFont="0" applyFill="0" applyBorder="0" applyAlignment="0" applyProtection="0"/>
    <xf numFmtId="0" fontId="5" fillId="0" borderId="0"/>
    <xf numFmtId="38" fontId="14" fillId="0" borderId="0" applyFont="0" applyFill="0" applyBorder="0" applyAlignment="0" applyProtection="0"/>
    <xf numFmtId="40" fontId="14" fillId="0" borderId="0" applyFont="0" applyFill="0" applyBorder="0" applyAlignment="0" applyProtection="0"/>
    <xf numFmtId="176" fontId="15" fillId="0" borderId="0"/>
    <xf numFmtId="177" fontId="16" fillId="9" borderId="0">
      <alignment horizontal="center" vertical="center"/>
    </xf>
    <xf numFmtId="178" fontId="14" fillId="0" borderId="0" applyFont="0" applyFill="0" applyBorder="0" applyAlignment="0" applyProtection="0"/>
    <xf numFmtId="178" fontId="14" fillId="0" borderId="0" applyFont="0" applyFill="0" applyBorder="0" applyAlignment="0" applyProtection="0"/>
    <xf numFmtId="0" fontId="5" fillId="0" borderId="0"/>
    <xf numFmtId="9" fontId="5" fillId="0" borderId="0" applyFont="0" applyFill="0" applyBorder="0" applyAlignment="0" applyProtection="0"/>
  </cellStyleXfs>
  <cellXfs count="224">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165" fontId="2" fillId="0" borderId="0" xfId="2" applyNumberFormat="1" applyFont="1"/>
    <xf numFmtId="167" fontId="2" fillId="0" borderId="0" xfId="1" applyNumberFormat="1" applyFont="1"/>
    <xf numFmtId="168" fontId="2" fillId="0" borderId="0" xfId="1" applyNumberFormat="1" applyFont="1"/>
    <xf numFmtId="0" fontId="2" fillId="2" borderId="2" xfId="1" applyFont="1" applyFill="1" applyBorder="1" applyAlignment="1">
      <alignment horizontal="right"/>
    </xf>
    <xf numFmtId="0" fontId="3" fillId="2" borderId="3" xfId="1" applyFont="1" applyFill="1" applyBorder="1" applyAlignment="1">
      <alignment horizontal="center" vertical="center" textRotation="90"/>
    </xf>
    <xf numFmtId="0" fontId="2" fillId="2" borderId="0" xfId="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69" fontId="2" fillId="0" borderId="0" xfId="1" applyNumberFormat="1" applyFont="1"/>
    <xf numFmtId="170" fontId="2" fillId="2" borderId="13" xfId="1" applyNumberFormat="1" applyFont="1" applyFill="1" applyBorder="1" applyAlignment="1"/>
    <xf numFmtId="170"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70" fontId="2" fillId="2" borderId="16" xfId="1" applyNumberFormat="1" applyFont="1" applyFill="1" applyBorder="1" applyAlignment="1"/>
    <xf numFmtId="170"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8" fillId="2" borderId="13" xfId="3" applyFont="1" applyFill="1" applyBorder="1"/>
    <xf numFmtId="0" fontId="8" fillId="2" borderId="14" xfId="3" applyFont="1" applyFill="1" applyBorder="1"/>
    <xf numFmtId="0" fontId="8" fillId="2" borderId="15" xfId="3" applyFont="1" applyFill="1" applyBorder="1"/>
    <xf numFmtId="0" fontId="8" fillId="2" borderId="16" xfId="3" applyFont="1" applyFill="1" applyBorder="1"/>
    <xf numFmtId="0" fontId="8" fillId="2" borderId="0" xfId="3" applyFont="1" applyFill="1" applyBorder="1"/>
    <xf numFmtId="0" fontId="8" fillId="2" borderId="1" xfId="1" applyFont="1" applyFill="1" applyBorder="1" applyAlignment="1">
      <alignment horizontal="left"/>
    </xf>
    <xf numFmtId="170" fontId="8" fillId="2" borderId="29" xfId="1" applyNumberFormat="1" applyFont="1" applyFill="1" applyBorder="1" applyAlignment="1">
      <alignment horizontal="right"/>
    </xf>
    <xf numFmtId="0" fontId="8" fillId="2" borderId="17" xfId="3" applyFont="1" applyFill="1" applyBorder="1"/>
    <xf numFmtId="0" fontId="8" fillId="2" borderId="4" xfId="1" applyFont="1" applyFill="1" applyBorder="1" applyAlignment="1">
      <alignment horizontal="center"/>
    </xf>
    <xf numFmtId="164" fontId="8" fillId="2" borderId="30" xfId="1" applyNumberFormat="1" applyFont="1" applyFill="1" applyBorder="1" applyAlignment="1">
      <alignment horizontal="right"/>
    </xf>
    <xf numFmtId="169" fontId="8" fillId="2" borderId="6" xfId="1" applyNumberFormat="1" applyFont="1" applyFill="1" applyBorder="1" applyAlignment="1">
      <alignment horizontal="center"/>
    </xf>
    <xf numFmtId="164" fontId="8" fillId="2" borderId="31" xfId="1" applyNumberFormat="1" applyFont="1" applyFill="1" applyBorder="1" applyAlignment="1">
      <alignment horizontal="right"/>
    </xf>
    <xf numFmtId="171"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9" xfId="1" applyFont="1" applyFill="1" applyBorder="1" applyAlignment="1">
      <alignment horizontal="right"/>
    </xf>
    <xf numFmtId="0" fontId="8" fillId="6" borderId="4" xfId="1" applyFont="1" applyFill="1" applyBorder="1" applyAlignment="1">
      <alignment horizontal="center"/>
    </xf>
    <xf numFmtId="0" fontId="9" fillId="5" borderId="30" xfId="1" applyFont="1" applyFill="1" applyBorder="1" applyAlignment="1">
      <alignment horizontal="right"/>
    </xf>
    <xf numFmtId="11" fontId="8" fillId="6" borderId="4"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0" fontId="8" fillId="2" borderId="0" xfId="3" applyFont="1" applyFill="1" applyBorder="1" applyAlignment="1">
      <alignment horizontal="center"/>
    </xf>
    <xf numFmtId="172" fontId="8" fillId="6" borderId="6" xfId="1" applyNumberFormat="1" applyFont="1" applyFill="1" applyBorder="1" applyAlignment="1">
      <alignment horizontal="center"/>
    </xf>
    <xf numFmtId="0" fontId="9" fillId="5" borderId="31" xfId="1" applyFont="1" applyFill="1" applyBorder="1" applyAlignment="1">
      <alignment horizontal="right"/>
    </xf>
    <xf numFmtId="1" fontId="10" fillId="4" borderId="1" xfId="1" applyNumberFormat="1" applyFont="1" applyFill="1" applyBorder="1" applyAlignment="1">
      <alignment horizontal="left"/>
    </xf>
    <xf numFmtId="172"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9" xfId="1" applyFont="1" applyFill="1" applyBorder="1"/>
    <xf numFmtId="173" fontId="8" fillId="2" borderId="4" xfId="1" applyNumberFormat="1" applyFont="1" applyFill="1" applyBorder="1" applyAlignment="1">
      <alignment horizontal="center"/>
    </xf>
    <xf numFmtId="0" fontId="8" fillId="5" borderId="30" xfId="1" applyFont="1" applyFill="1" applyBorder="1"/>
    <xf numFmtId="0" fontId="8" fillId="5" borderId="30" xfId="3" applyFont="1" applyFill="1" applyBorder="1"/>
    <xf numFmtId="0" fontId="8" fillId="5" borderId="29" xfId="3" applyFont="1" applyFill="1" applyBorder="1"/>
    <xf numFmtId="0" fontId="8" fillId="7" borderId="6" xfId="1" applyFont="1" applyFill="1" applyBorder="1" applyAlignment="1">
      <alignment horizontal="center"/>
    </xf>
    <xf numFmtId="0" fontId="8" fillId="5" borderId="31" xfId="3" applyFont="1" applyFill="1" applyBorder="1"/>
    <xf numFmtId="0" fontId="8" fillId="2" borderId="6" xfId="3" applyFont="1" applyFill="1" applyBorder="1" applyAlignment="1">
      <alignment horizontal="center"/>
    </xf>
    <xf numFmtId="0" fontId="9" fillId="2" borderId="0" xfId="3" applyFont="1" applyFill="1" applyBorder="1"/>
    <xf numFmtId="0" fontId="2" fillId="0" borderId="0" xfId="1" applyFont="1" applyFill="1" applyBorder="1" applyAlignment="1"/>
    <xf numFmtId="165" fontId="2" fillId="0" borderId="0" xfId="1" applyNumberFormat="1" applyFont="1" applyFill="1" applyBorder="1" applyAlignment="1"/>
    <xf numFmtId="0" fontId="1" fillId="0" borderId="0" xfId="1"/>
    <xf numFmtId="0" fontId="2" fillId="0" borderId="0" xfId="1" applyFont="1"/>
    <xf numFmtId="0" fontId="2" fillId="2" borderId="0" xfId="1" applyFont="1" applyFill="1" applyBorder="1" applyAlignment="1">
      <alignment horizontal="center"/>
    </xf>
    <xf numFmtId="0" fontId="12" fillId="0" borderId="0" xfId="1" applyFont="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4" fontId="6"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5" fontId="2" fillId="2" borderId="29" xfId="1" applyNumberFormat="1" applyFont="1" applyFill="1" applyBorder="1" applyAlignment="1">
      <alignment horizontal="left"/>
    </xf>
    <xf numFmtId="175" fontId="2" fillId="2" borderId="29" xfId="1" applyNumberFormat="1" applyFont="1" applyFill="1" applyBorder="1" applyAlignment="1">
      <alignment horizontal="right"/>
    </xf>
    <xf numFmtId="175"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174" fontId="6" fillId="4" borderId="1" xfId="1" applyNumberFormat="1" applyFont="1" applyFill="1" applyBorder="1" applyAlignment="1" applyProtection="1">
      <alignment horizontal="left"/>
    </xf>
    <xf numFmtId="175" fontId="2" fillId="7" borderId="9" xfId="1" applyNumberFormat="1" applyFont="1" applyFill="1" applyBorder="1" applyAlignment="1"/>
    <xf numFmtId="0" fontId="3" fillId="2" borderId="3" xfId="1" applyFont="1" applyFill="1" applyBorder="1" applyAlignment="1">
      <alignment horizontal="center"/>
    </xf>
    <xf numFmtId="0" fontId="6" fillId="4" borderId="9" xfId="1" applyNumberFormat="1" applyFont="1" applyFill="1" applyBorder="1" applyAlignment="1" applyProtection="1">
      <alignment horizontal="left" vertical="center"/>
    </xf>
    <xf numFmtId="0" fontId="2" fillId="4" borderId="10" xfId="1" applyNumberFormat="1" applyFont="1" applyFill="1" applyBorder="1" applyAlignment="1" applyProtection="1">
      <alignment horizontal="center" vertical="center"/>
    </xf>
    <xf numFmtId="0" fontId="13"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7" fillId="2" borderId="16" xfId="1" applyFont="1" applyFill="1" applyBorder="1"/>
    <xf numFmtId="173" fontId="18" fillId="4" borderId="10" xfId="1" quotePrefix="1" applyNumberFormat="1" applyFont="1" applyFill="1" applyBorder="1" applyAlignment="1" applyProtection="1">
      <alignment horizontal="center"/>
    </xf>
    <xf numFmtId="0" fontId="19" fillId="5" borderId="9" xfId="1" applyFont="1" applyFill="1" applyBorder="1"/>
    <xf numFmtId="0" fontId="17" fillId="2" borderId="17" xfId="1" applyFont="1" applyFill="1" applyBorder="1"/>
    <xf numFmtId="173" fontId="18" fillId="4" borderId="10" xfId="1" applyNumberFormat="1" applyFont="1" applyFill="1" applyBorder="1" applyAlignment="1" applyProtection="1">
      <alignment horizontal="center"/>
    </xf>
    <xf numFmtId="0" fontId="17" fillId="2" borderId="0" xfId="1" applyFont="1" applyFill="1" applyBorder="1"/>
    <xf numFmtId="0" fontId="18" fillId="2" borderId="13" xfId="1" applyFont="1" applyFill="1" applyBorder="1"/>
    <xf numFmtId="0" fontId="18" fillId="2" borderId="14" xfId="1" applyFont="1" applyFill="1" applyBorder="1"/>
    <xf numFmtId="0" fontId="18" fillId="2" borderId="15" xfId="1" applyFont="1" applyFill="1" applyBorder="1"/>
    <xf numFmtId="15" fontId="18" fillId="2" borderId="16" xfId="1" applyNumberFormat="1" applyFont="1" applyFill="1" applyBorder="1"/>
    <xf numFmtId="0" fontId="18" fillId="5" borderId="9" xfId="1" applyNumberFormat="1" applyFont="1" applyFill="1" applyBorder="1"/>
    <xf numFmtId="0" fontId="18" fillId="2" borderId="17" xfId="1" applyFont="1" applyFill="1" applyBorder="1"/>
    <xf numFmtId="173" fontId="18" fillId="4" borderId="10" xfId="1" quotePrefix="1" applyNumberFormat="1" applyFont="1" applyFill="1" applyBorder="1" applyAlignment="1" applyProtection="1">
      <alignment horizontal="left"/>
    </xf>
    <xf numFmtId="0" fontId="18" fillId="2" borderId="16" xfId="1" applyFont="1" applyFill="1" applyBorder="1"/>
    <xf numFmtId="0" fontId="18" fillId="2" borderId="0" xfId="1" applyFont="1" applyFill="1" applyBorder="1"/>
    <xf numFmtId="0" fontId="5" fillId="0" borderId="0" xfId="1" applyFont="1"/>
    <xf numFmtId="0" fontId="5" fillId="0" borderId="0" xfId="1" applyFont="1" applyAlignment="1">
      <alignment horizontal="left"/>
    </xf>
    <xf numFmtId="0" fontId="8" fillId="0" borderId="0" xfId="1" applyFont="1"/>
    <xf numFmtId="0" fontId="8" fillId="2" borderId="13" xfId="1" applyFont="1" applyFill="1" applyBorder="1"/>
    <xf numFmtId="0" fontId="8" fillId="2" borderId="14" xfId="1" applyFont="1" applyFill="1" applyBorder="1" applyAlignment="1">
      <alignment horizontal="left"/>
    </xf>
    <xf numFmtId="0" fontId="8" fillId="2" borderId="14" xfId="1" applyFont="1" applyFill="1" applyBorder="1"/>
    <xf numFmtId="0" fontId="8" fillId="2" borderId="15" xfId="1" applyFont="1" applyFill="1" applyBorder="1"/>
    <xf numFmtId="0" fontId="8" fillId="2" borderId="16" xfId="1" applyFont="1" applyFill="1" applyBorder="1"/>
    <xf numFmtId="0" fontId="20" fillId="4" borderId="1" xfId="1" applyNumberFormat="1" applyFont="1" applyFill="1" applyBorder="1" applyAlignment="1" applyProtection="1">
      <alignment vertical="center"/>
    </xf>
    <xf numFmtId="0" fontId="8" fillId="2" borderId="29" xfId="1" applyNumberFormat="1" applyFont="1" applyFill="1" applyBorder="1" applyAlignment="1">
      <alignment horizontal="left"/>
    </xf>
    <xf numFmtId="0" fontId="8" fillId="2" borderId="1" xfId="1" applyNumberFormat="1" applyFont="1" applyFill="1" applyBorder="1" applyAlignment="1">
      <alignment horizontal="left"/>
    </xf>
    <xf numFmtId="0" fontId="8" fillId="2" borderId="3" xfId="1" applyNumberFormat="1" applyFont="1" applyFill="1" applyBorder="1" applyAlignment="1">
      <alignment horizontal="left"/>
    </xf>
    <xf numFmtId="0" fontId="8" fillId="2" borderId="17" xfId="1" applyFont="1" applyFill="1" applyBorder="1" applyAlignment="1">
      <alignment horizontal="center"/>
    </xf>
    <xf numFmtId="0" fontId="20" fillId="4" borderId="6" xfId="1" applyNumberFormat="1" applyFont="1" applyFill="1" applyBorder="1" applyAlignment="1" applyProtection="1">
      <alignment vertical="center"/>
    </xf>
    <xf numFmtId="0" fontId="8" fillId="2" borderId="31" xfId="1" applyNumberFormat="1" applyFont="1" applyFill="1" applyBorder="1" applyAlignment="1">
      <alignment horizontal="left"/>
    </xf>
    <xf numFmtId="0" fontId="8" fillId="2" borderId="6" xfId="1" applyNumberFormat="1" applyFont="1" applyFill="1" applyBorder="1" applyAlignment="1">
      <alignment horizontal="left"/>
    </xf>
    <xf numFmtId="0" fontId="8" fillId="2" borderId="8" xfId="1" applyNumberFormat="1" applyFont="1" applyFill="1" applyBorder="1" applyAlignment="1">
      <alignment horizontal="left"/>
    </xf>
    <xf numFmtId="0" fontId="20" fillId="4" borderId="10" xfId="1" applyNumberFormat="1" applyFont="1" applyFill="1" applyBorder="1" applyAlignment="1" applyProtection="1">
      <alignment vertical="center"/>
    </xf>
    <xf numFmtId="0" fontId="18" fillId="4" borderId="9" xfId="1" applyNumberFormat="1" applyFont="1" applyFill="1" applyBorder="1" applyAlignment="1" applyProtection="1">
      <alignment horizontal="center" vertical="center"/>
    </xf>
    <xf numFmtId="0" fontId="21" fillId="2" borderId="9" xfId="1" applyFont="1" applyFill="1" applyBorder="1" applyAlignment="1">
      <alignment horizontal="center" vertical="center"/>
    </xf>
    <xf numFmtId="0" fontId="9" fillId="2" borderId="9" xfId="1" applyFont="1" applyFill="1" applyBorder="1" applyAlignment="1">
      <alignment horizontal="center" vertical="center" wrapText="1"/>
    </xf>
    <xf numFmtId="0" fontId="8" fillId="2" borderId="10" xfId="1" applyFont="1" applyFill="1" applyBorder="1" applyAlignment="1">
      <alignment horizontal="center" vertical="center" wrapText="1"/>
    </xf>
    <xf numFmtId="0" fontId="9" fillId="2" borderId="12" xfId="1" applyFont="1" applyFill="1" applyBorder="1" applyAlignment="1">
      <alignment horizontal="center" vertical="center" wrapText="1"/>
    </xf>
    <xf numFmtId="0" fontId="8" fillId="2" borderId="32" xfId="1" applyFont="1" applyFill="1" applyBorder="1"/>
    <xf numFmtId="0" fontId="5" fillId="0" borderId="34" xfId="1" applyFont="1" applyBorder="1"/>
    <xf numFmtId="0" fontId="5" fillId="0" borderId="34" xfId="1" applyFont="1" applyBorder="1" applyAlignment="1">
      <alignment horizontal="left"/>
    </xf>
    <xf numFmtId="0" fontId="5" fillId="0" borderId="34" xfId="1" applyFont="1" applyBorder="1" applyAlignment="1">
      <alignment horizontal="center"/>
    </xf>
    <xf numFmtId="0" fontId="8" fillId="2" borderId="34" xfId="1" applyFont="1" applyFill="1" applyBorder="1" applyAlignment="1">
      <alignment horizontal="center"/>
    </xf>
    <xf numFmtId="0" fontId="8" fillId="2" borderId="34" xfId="1" applyFont="1" applyFill="1" applyBorder="1"/>
    <xf numFmtId="0" fontId="8" fillId="2" borderId="33" xfId="1" applyFont="1" applyFill="1" applyBorder="1" applyAlignment="1">
      <alignment horizontal="left"/>
    </xf>
    <xf numFmtId="0" fontId="5" fillId="2" borderId="13" xfId="1" applyFont="1" applyFill="1" applyBorder="1"/>
    <xf numFmtId="0" fontId="22" fillId="2" borderId="14" xfId="1" applyFont="1" applyFill="1" applyBorder="1"/>
    <xf numFmtId="0" fontId="22" fillId="2" borderId="15" xfId="1" applyFont="1" applyFill="1" applyBorder="1"/>
    <xf numFmtId="174" fontId="20" fillId="4" borderId="10" xfId="1" applyNumberFormat="1" applyFont="1" applyFill="1" applyBorder="1" applyAlignment="1" applyProtection="1">
      <alignment horizontal="left"/>
    </xf>
    <xf numFmtId="175" fontId="8" fillId="2" borderId="9" xfId="2" applyNumberFormat="1" applyFont="1" applyFill="1" applyBorder="1" applyAlignment="1">
      <alignment horizontal="center"/>
    </xf>
    <xf numFmtId="0" fontId="8" fillId="2" borderId="3" xfId="2" applyNumberFormat="1" applyFont="1" applyFill="1" applyBorder="1" applyAlignment="1">
      <alignment horizontal="left"/>
    </xf>
    <xf numFmtId="0" fontId="8" fillId="2" borderId="29" xfId="1" applyFont="1" applyFill="1" applyBorder="1" applyAlignment="1">
      <alignment horizontal="center"/>
    </xf>
    <xf numFmtId="0" fontId="8" fillId="2" borderId="9" xfId="1" applyFont="1" applyFill="1" applyBorder="1" applyAlignment="1">
      <alignment horizontal="center"/>
    </xf>
    <xf numFmtId="0" fontId="9" fillId="2" borderId="12" xfId="1" applyFont="1" applyFill="1" applyBorder="1" applyAlignment="1">
      <alignment horizontal="center"/>
    </xf>
    <xf numFmtId="0" fontId="22" fillId="2" borderId="17" xfId="1" applyFont="1" applyFill="1" applyBorder="1"/>
    <xf numFmtId="174" fontId="1" fillId="0" borderId="0" xfId="1" applyNumberFormat="1"/>
    <xf numFmtId="174" fontId="20" fillId="4" borderId="1" xfId="1" applyNumberFormat="1" applyFont="1" applyFill="1" applyBorder="1" applyAlignment="1" applyProtection="1">
      <alignment horizontal="left"/>
    </xf>
    <xf numFmtId="175" fontId="8" fillId="2" borderId="29" xfId="2" applyNumberFormat="1" applyFont="1" applyFill="1" applyBorder="1" applyAlignment="1">
      <alignment horizontal="center"/>
    </xf>
    <xf numFmtId="0" fontId="9" fillId="2" borderId="3" xfId="1" applyFont="1" applyFill="1" applyBorder="1" applyAlignment="1">
      <alignment horizontal="center"/>
    </xf>
    <xf numFmtId="0" fontId="20" fillId="4" borderId="9" xfId="1" applyNumberFormat="1" applyFont="1" applyFill="1" applyBorder="1" applyAlignment="1" applyProtection="1">
      <alignment horizontal="left" vertical="center"/>
    </xf>
    <xf numFmtId="0" fontId="18" fillId="4" borderId="10" xfId="1" applyNumberFormat="1" applyFont="1" applyFill="1" applyBorder="1" applyAlignment="1" applyProtection="1">
      <alignment horizontal="center" vertical="center"/>
    </xf>
    <xf numFmtId="0" fontId="9" fillId="2" borderId="10" xfId="1" applyFont="1" applyFill="1" applyBorder="1" applyAlignment="1">
      <alignment horizontal="center" vertical="center" wrapText="1"/>
    </xf>
    <xf numFmtId="0" fontId="5" fillId="2" borderId="17" xfId="1" applyFont="1" applyFill="1" applyBorder="1"/>
    <xf numFmtId="0" fontId="5" fillId="2" borderId="0" xfId="1" applyFont="1" applyFill="1"/>
    <xf numFmtId="0" fontId="5" fillId="2" borderId="0" xfId="1" applyFont="1" applyFill="1" applyAlignment="1">
      <alignment horizontal="center"/>
    </xf>
    <xf numFmtId="0" fontId="5" fillId="2" borderId="0" xfId="1" applyFont="1" applyFill="1" applyBorder="1" applyAlignment="1">
      <alignment horizontal="center" vertical="center"/>
    </xf>
    <xf numFmtId="0" fontId="8" fillId="2" borderId="0" xfId="1" applyFont="1" applyFill="1" applyBorder="1" applyAlignment="1">
      <alignment horizontal="center"/>
    </xf>
    <xf numFmtId="0" fontId="23" fillId="2" borderId="0" xfId="1" applyFont="1" applyFill="1" applyBorder="1"/>
    <xf numFmtId="0" fontId="1" fillId="0" borderId="0" xfId="1" applyAlignment="1">
      <alignment horizontal="left"/>
    </xf>
    <xf numFmtId="0" fontId="8" fillId="2" borderId="13" xfId="1" applyFont="1" applyFill="1" applyBorder="1" applyAlignment="1">
      <alignment horizontal="left"/>
    </xf>
    <xf numFmtId="0" fontId="24" fillId="2" borderId="16" xfId="1" applyFont="1" applyFill="1" applyBorder="1"/>
    <xf numFmtId="0" fontId="18" fillId="4" borderId="9" xfId="1" applyNumberFormat="1" applyFont="1" applyFill="1" applyBorder="1" applyAlignment="1" applyProtection="1">
      <alignment horizontal="left" vertical="center"/>
    </xf>
    <xf numFmtId="0" fontId="8" fillId="2" borderId="9" xfId="1" applyNumberFormat="1" applyFont="1" applyFill="1" applyBorder="1" applyAlignment="1"/>
    <xf numFmtId="0" fontId="8" fillId="2" borderId="9" xfId="1" applyFont="1" applyFill="1" applyBorder="1" applyAlignment="1"/>
    <xf numFmtId="0" fontId="8" fillId="2" borderId="29" xfId="1" applyFont="1" applyFill="1" applyBorder="1" applyAlignment="1"/>
    <xf numFmtId="165" fontId="8" fillId="2" borderId="9" xfId="1" applyNumberFormat="1" applyFont="1" applyFill="1" applyBorder="1" applyAlignment="1"/>
    <xf numFmtId="0" fontId="8" fillId="2" borderId="9" xfId="1" applyNumberFormat="1" applyFont="1" applyFill="1" applyBorder="1" applyAlignment="1">
      <alignment horizontal="center"/>
    </xf>
    <xf numFmtId="0" fontId="23" fillId="2" borderId="16" xfId="1" applyFont="1" applyFill="1" applyBorder="1"/>
    <xf numFmtId="0" fontId="8" fillId="2" borderId="0" xfId="1" applyFont="1" applyFill="1" applyBorder="1"/>
    <xf numFmtId="0" fontId="8" fillId="2" borderId="17" xfId="1" applyFont="1" applyFill="1" applyBorder="1"/>
    <xf numFmtId="174" fontId="10" fillId="4" borderId="9" xfId="1" applyNumberFormat="1" applyFont="1" applyFill="1" applyBorder="1" applyAlignment="1" applyProtection="1">
      <alignment horizontal="left"/>
    </xf>
    <xf numFmtId="0" fontId="8" fillId="2" borderId="9" xfId="1" applyFont="1" applyFill="1" applyBorder="1"/>
    <xf numFmtId="0" fontId="8" fillId="0" borderId="9" xfId="1" applyFont="1" applyBorder="1" applyAlignment="1">
      <alignment horizontal="left"/>
    </xf>
    <xf numFmtId="0" fontId="21" fillId="2" borderId="9" xfId="1" applyFont="1" applyFill="1" applyBorder="1" applyAlignment="1">
      <alignment horizontal="left" vertical="center"/>
    </xf>
    <xf numFmtId="0" fontId="23" fillId="2" borderId="32" xfId="1" applyFont="1" applyFill="1" applyBorder="1"/>
    <xf numFmtId="0" fontId="17" fillId="2" borderId="17" xfId="0" applyFont="1" applyFill="1" applyBorder="1"/>
    <xf numFmtId="0" fontId="19" fillId="5" borderId="9" xfId="0" applyFont="1" applyFill="1" applyBorder="1"/>
    <xf numFmtId="173" fontId="18" fillId="4" borderId="10" xfId="0" applyNumberFormat="1" applyFont="1" applyFill="1" applyBorder="1" applyAlignment="1" applyProtection="1">
      <alignment horizontal="center"/>
    </xf>
    <xf numFmtId="0" fontId="17" fillId="2" borderId="16" xfId="0" applyFont="1" applyFill="1" applyBorder="1"/>
    <xf numFmtId="0" fontId="2" fillId="0" borderId="0" xfId="1" applyFont="1" applyFill="1" applyBorder="1"/>
    <xf numFmtId="0" fontId="2" fillId="2" borderId="0" xfId="1" applyFont="1" applyFill="1" applyBorder="1" applyAlignment="1">
      <alignment horizontal="center"/>
    </xf>
    <xf numFmtId="0" fontId="8" fillId="10" borderId="0" xfId="3" applyFont="1" applyFill="1"/>
    <xf numFmtId="0" fontId="5" fillId="10" borderId="0" xfId="3" applyFill="1"/>
    <xf numFmtId="0" fontId="11" fillId="8" borderId="28" xfId="3" applyFont="1" applyFill="1" applyBorder="1" applyAlignment="1">
      <alignment horizontal="center"/>
    </xf>
    <xf numFmtId="0" fontId="11" fillId="8" borderId="35" xfId="3" applyFont="1" applyFill="1" applyBorder="1" applyAlignment="1">
      <alignment horizontal="center"/>
    </xf>
    <xf numFmtId="0" fontId="11" fillId="0" borderId="27" xfId="1" applyFont="1" applyBorder="1" applyAlignment="1"/>
    <xf numFmtId="0" fontId="11" fillId="8" borderId="27"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cellXfs>
  <cellStyles count="12">
    <cellStyle name="Migliaia (0)_AZIONI" xfId="4"/>
    <cellStyle name="Migliaia_AZIONI" xfId="5"/>
    <cellStyle name="Normal" xfId="0" builtinId="0"/>
    <cellStyle name="Normal 2" xfId="1"/>
    <cellStyle name="Normal 3" xfId="10"/>
    <cellStyle name="Normal_SwaptionATMVols" xfId="3"/>
    <cellStyle name="Normale_AZIONI" xfId="6"/>
    <cellStyle name="Percent 2" xfId="2"/>
    <cellStyle name="Percent 3" xfId="11"/>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26"/>
  <sheetViews>
    <sheetView workbookViewId="0">
      <selection activeCell="D11" sqref="D11"/>
    </sheetView>
  </sheetViews>
  <sheetFormatPr defaultColWidth="8" defaultRowHeight="11.25" x14ac:dyDescent="0.2"/>
  <cols>
    <col min="1" max="2" width="2.7109375" style="213" customWidth="1"/>
    <col min="3" max="3" width="18" style="213" bestFit="1" customWidth="1"/>
    <col min="4" max="4" width="23.85546875" style="213" bestFit="1" customWidth="1"/>
    <col min="5" max="5" width="6" style="213" bestFit="1" customWidth="1"/>
    <col min="6" max="8" width="2.7109375" style="213" customWidth="1"/>
    <col min="9" max="9" width="18.5703125" style="213" bestFit="1" customWidth="1"/>
    <col min="10" max="10" width="53.7109375" style="213" bestFit="1" customWidth="1"/>
    <col min="11" max="11" width="2.7109375" style="213" customWidth="1"/>
    <col min="12" max="16384" width="8" style="213"/>
  </cols>
  <sheetData>
    <row r="1" spans="2:11" ht="12" thickBot="1" x14ac:dyDescent="0.25">
      <c r="B1" s="213" t="str">
        <f>_xll.qlxlVersion(TRUE,Trigger)</f>
        <v>QuantLibXL 1.4.0 - MS VC++ 9.0 - Multithreaded Dynamic Runtime library - Release Configuration - Mar  3 2014 10:58:57</v>
      </c>
    </row>
    <row r="2" spans="2:11" ht="18.75" thickBot="1" x14ac:dyDescent="0.3">
      <c r="B2" s="215" t="s">
        <v>98</v>
      </c>
      <c r="C2" s="216"/>
      <c r="D2" s="216"/>
      <c r="E2" s="216"/>
      <c r="F2" s="217"/>
      <c r="H2" s="215" t="s">
        <v>169</v>
      </c>
      <c r="I2" s="216"/>
      <c r="J2" s="216"/>
      <c r="K2" s="218"/>
    </row>
    <row r="3" spans="2:11" x14ac:dyDescent="0.2">
      <c r="B3" s="64"/>
      <c r="C3" s="91"/>
      <c r="D3" s="61"/>
      <c r="E3" s="61"/>
      <c r="F3" s="60"/>
      <c r="H3" s="133"/>
      <c r="I3" s="136"/>
      <c r="J3" s="136"/>
      <c r="K3" s="135"/>
    </row>
    <row r="4" spans="2:11" x14ac:dyDescent="0.2">
      <c r="B4" s="64"/>
      <c r="C4" s="89" t="s">
        <v>97</v>
      </c>
      <c r="D4" s="90" t="s">
        <v>95</v>
      </c>
      <c r="E4" s="61"/>
      <c r="F4" s="60"/>
      <c r="H4" s="133"/>
      <c r="I4" s="132" t="s">
        <v>168</v>
      </c>
      <c r="J4" s="126" t="b">
        <v>1</v>
      </c>
      <c r="K4" s="131"/>
    </row>
    <row r="5" spans="2:11" x14ac:dyDescent="0.2">
      <c r="B5" s="64"/>
      <c r="C5" s="86" t="s">
        <v>96</v>
      </c>
      <c r="D5" s="65">
        <v>3</v>
      </c>
      <c r="E5" s="61"/>
      <c r="F5" s="60"/>
      <c r="H5" s="133"/>
      <c r="I5" s="132" t="s">
        <v>167</v>
      </c>
      <c r="J5" s="134" t="str">
        <f ca="1">SUBSTITUTE(LEFT(CELL("filename",A1),FIND("[",CELL("filename",A1),1)-1),"\XLS\","\XML\")</f>
        <v>C:\Projects\quantlib\QuantLibXL\Data2\XML\</v>
      </c>
      <c r="K5" s="131"/>
    </row>
    <row r="6" spans="2:11" x14ac:dyDescent="0.2">
      <c r="B6" s="64"/>
      <c r="C6" s="86" t="s">
        <v>93</v>
      </c>
      <c r="D6" s="65" t="str">
        <f>_xll.qlPeriodEquivalent(D5&amp;"M")</f>
        <v>3M</v>
      </c>
      <c r="E6" s="61"/>
      <c r="F6" s="60"/>
      <c r="H6" s="133"/>
      <c r="I6" s="132" t="s">
        <v>166</v>
      </c>
      <c r="J6" s="123" t="b">
        <v>1</v>
      </c>
      <c r="K6" s="131"/>
    </row>
    <row r="7" spans="2:11" ht="12" thickBot="1" x14ac:dyDescent="0.25">
      <c r="B7" s="64"/>
      <c r="C7" s="89" t="s">
        <v>92</v>
      </c>
      <c r="D7" s="88" t="s">
        <v>91</v>
      </c>
      <c r="E7" s="61"/>
      <c r="F7" s="60"/>
      <c r="H7" s="130"/>
      <c r="I7" s="129"/>
      <c r="J7" s="129"/>
      <c r="K7" s="128"/>
    </row>
    <row r="8" spans="2:11" ht="12" thickBot="1" x14ac:dyDescent="0.25">
      <c r="B8" s="64"/>
      <c r="C8" s="87" t="s">
        <v>90</v>
      </c>
      <c r="D8" s="82" t="s">
        <v>94</v>
      </c>
      <c r="E8" s="61"/>
      <c r="F8" s="60"/>
      <c r="H8" s="214"/>
      <c r="I8" s="214"/>
      <c r="J8" s="214"/>
      <c r="K8" s="214"/>
    </row>
    <row r="9" spans="2:11" ht="18.75" thickBot="1" x14ac:dyDescent="0.3">
      <c r="B9" s="64"/>
      <c r="C9" s="86" t="s">
        <v>89</v>
      </c>
      <c r="D9" s="65" t="str">
        <f>Currency&amp;"_"&amp;$E$16&amp;"RH"</f>
        <v>EUR_YCSTDRH</v>
      </c>
      <c r="E9" s="61"/>
      <c r="F9" s="60"/>
      <c r="H9" s="215" t="s">
        <v>165</v>
      </c>
      <c r="I9" s="216"/>
      <c r="J9" s="216"/>
      <c r="K9" s="218"/>
    </row>
    <row r="10" spans="2:11" ht="12.75" x14ac:dyDescent="0.2">
      <c r="B10" s="64"/>
      <c r="C10" s="85" t="s">
        <v>88</v>
      </c>
      <c r="D10" s="65" t="b">
        <v>1</v>
      </c>
      <c r="E10" s="61"/>
      <c r="F10" s="60"/>
      <c r="H10" s="125"/>
      <c r="I10" s="127"/>
      <c r="J10" s="127"/>
      <c r="K10" s="122"/>
    </row>
    <row r="11" spans="2:11" ht="12.75" x14ac:dyDescent="0.2">
      <c r="B11" s="64"/>
      <c r="C11" s="85" t="s">
        <v>87</v>
      </c>
      <c r="D11" s="84"/>
      <c r="E11" s="61"/>
      <c r="F11" s="60"/>
      <c r="H11" s="125"/>
      <c r="I11" s="124" t="s">
        <v>164</v>
      </c>
      <c r="J11" s="126" t="s">
        <v>163</v>
      </c>
      <c r="K11" s="122"/>
    </row>
    <row r="12" spans="2:11" ht="12.75" x14ac:dyDescent="0.2">
      <c r="B12" s="64"/>
      <c r="C12" s="83" t="s">
        <v>86</v>
      </c>
      <c r="D12" s="82" t="b">
        <v>0</v>
      </c>
      <c r="E12" s="61"/>
      <c r="F12" s="60"/>
      <c r="H12" s="125"/>
      <c r="I12" s="124" t="s">
        <v>162</v>
      </c>
      <c r="J12" s="123" t="s">
        <v>161</v>
      </c>
      <c r="K12" s="122"/>
    </row>
    <row r="13" spans="2:11" ht="12.75" x14ac:dyDescent="0.2">
      <c r="B13" s="64"/>
      <c r="C13" s="69"/>
      <c r="D13" s="69"/>
      <c r="E13" s="61"/>
      <c r="F13" s="60"/>
      <c r="H13" s="125"/>
      <c r="I13" s="124" t="s">
        <v>190</v>
      </c>
      <c r="J13" s="126" t="str">
        <f>PROPER(Currency)&amp;"YC"</f>
        <v>EurYC</v>
      </c>
      <c r="K13" s="122"/>
    </row>
    <row r="14" spans="2:11" ht="12.75" x14ac:dyDescent="0.2">
      <c r="B14" s="64"/>
      <c r="C14" s="79" t="s">
        <v>85</v>
      </c>
      <c r="D14" s="81" t="str">
        <f>_xll.qlPiecewiseYieldCurve(D16,NDays,Calendar,RateHelpersSelected,,,,Accuracy,TraitsID,InterpolatorID,Permanent,,ObjectOverwrite)</f>
        <v>_EURYCSTD#0002</v>
      </c>
      <c r="E14" s="61"/>
      <c r="F14" s="60"/>
      <c r="H14" s="125"/>
      <c r="I14" s="124" t="s">
        <v>189</v>
      </c>
      <c r="J14" s="126" t="str">
        <f>PROPER(Currency)&amp;"YCSTD"</f>
        <v>EurYCSTD</v>
      </c>
      <c r="K14" s="122"/>
    </row>
    <row r="15" spans="2:11" ht="12.75" x14ac:dyDescent="0.2">
      <c r="B15" s="64"/>
      <c r="C15" s="71" t="s">
        <v>66</v>
      </c>
      <c r="D15" s="80" t="str">
        <f>_xll.ohRangeRetrieveError(YieldCurve)</f>
        <v/>
      </c>
      <c r="E15" s="61"/>
      <c r="F15" s="60"/>
      <c r="H15" s="207"/>
      <c r="I15" s="208" t="s">
        <v>191</v>
      </c>
      <c r="J15" s="209" t="s">
        <v>192</v>
      </c>
      <c r="K15" s="210"/>
    </row>
    <row r="16" spans="2:11" ht="12.75" x14ac:dyDescent="0.2">
      <c r="B16" s="64"/>
      <c r="C16" s="79" t="s">
        <v>84</v>
      </c>
      <c r="D16" s="78" t="str">
        <f>"_"&amp;Currency&amp;$E$16</f>
        <v>_EURYCSTD</v>
      </c>
      <c r="E16" s="77" t="s">
        <v>83</v>
      </c>
      <c r="F16" s="60"/>
      <c r="H16" s="207"/>
      <c r="I16" s="208" t="s">
        <v>193</v>
      </c>
      <c r="J16" s="209" t="s">
        <v>194</v>
      </c>
      <c r="K16" s="210"/>
    </row>
    <row r="17" spans="2:11" ht="13.5" thickBot="1" x14ac:dyDescent="0.25">
      <c r="B17" s="64"/>
      <c r="C17" s="73" t="s">
        <v>82</v>
      </c>
      <c r="D17" s="76">
        <v>0</v>
      </c>
      <c r="E17" s="61"/>
      <c r="F17" s="60"/>
      <c r="H17" s="121"/>
      <c r="I17" s="120"/>
      <c r="J17" s="120"/>
      <c r="K17" s="119"/>
    </row>
    <row r="18" spans="2:11" x14ac:dyDescent="0.2">
      <c r="B18" s="64"/>
      <c r="C18" s="73" t="s">
        <v>81</v>
      </c>
      <c r="D18" s="75" t="s">
        <v>80</v>
      </c>
      <c r="E18" s="61"/>
      <c r="F18" s="60"/>
    </row>
    <row r="19" spans="2:11" x14ac:dyDescent="0.2">
      <c r="B19" s="64"/>
      <c r="C19" s="73" t="s">
        <v>79</v>
      </c>
      <c r="D19" s="74"/>
      <c r="E19" s="61"/>
      <c r="F19" s="60"/>
    </row>
    <row r="20" spans="2:11" x14ac:dyDescent="0.2">
      <c r="B20" s="64"/>
      <c r="C20" s="73" t="s">
        <v>78</v>
      </c>
      <c r="D20" s="72" t="s">
        <v>77</v>
      </c>
      <c r="E20" s="61"/>
      <c r="F20" s="60"/>
    </row>
    <row r="21" spans="2:11" x14ac:dyDescent="0.2">
      <c r="B21" s="64"/>
      <c r="C21" s="71" t="s">
        <v>76</v>
      </c>
      <c r="D21" s="70" t="s">
        <v>75</v>
      </c>
      <c r="E21" s="61"/>
      <c r="F21" s="60"/>
    </row>
    <row r="22" spans="2:11" x14ac:dyDescent="0.2">
      <c r="B22" s="64"/>
      <c r="C22" s="69"/>
      <c r="D22" s="69"/>
      <c r="E22" s="61"/>
      <c r="F22" s="60"/>
    </row>
    <row r="23" spans="2:11" x14ac:dyDescent="0.2">
      <c r="B23" s="64"/>
      <c r="C23" s="68">
        <f>_xll.qlTermStructureReferenceDate(YieldCurve)</f>
        <v>41702</v>
      </c>
      <c r="D23" s="67">
        <f>MAX(_xll.ohPack(Selected!I1:I126))</f>
        <v>2.5733868722344396E-2</v>
      </c>
      <c r="E23" s="61"/>
      <c r="F23" s="60"/>
    </row>
    <row r="24" spans="2:11" x14ac:dyDescent="0.2">
      <c r="B24" s="64"/>
      <c r="C24" s="66">
        <f>MAX(_xll.ohPack(Selected!H2:H126))</f>
        <v>63619</v>
      </c>
      <c r="D24" s="65">
        <f>MIN(_xll.ohPack(Selected!I1:I126))</f>
        <v>1.520830164926483E-3</v>
      </c>
      <c r="E24" s="61"/>
      <c r="F24" s="60"/>
    </row>
    <row r="25" spans="2:11" x14ac:dyDescent="0.2">
      <c r="B25" s="64"/>
      <c r="C25" s="63" t="s">
        <v>66</v>
      </c>
      <c r="D25" s="62" t="str">
        <f>_xll.ohRangeRetrieveError(Selected!I1)</f>
        <v/>
      </c>
      <c r="E25" s="61"/>
      <c r="F25" s="60"/>
    </row>
    <row r="26" spans="2:11" ht="14.25" customHeight="1" thickBot="1" x14ac:dyDescent="0.25">
      <c r="B26" s="59"/>
      <c r="C26" s="58" t="s">
        <v>198</v>
      </c>
      <c r="D26" s="58" t="b">
        <f>_xll.qlRelinkableHandleLinkTo(C26,YieldCurve)</f>
        <v>1</v>
      </c>
      <c r="E26" s="58"/>
      <c r="F26" s="57"/>
    </row>
  </sheetData>
  <mergeCells count="3">
    <mergeCell ref="B2:F2"/>
    <mergeCell ref="H2:K2"/>
    <mergeCell ref="H9:K9"/>
  </mergeCells>
  <dataValidations count="7">
    <dataValidation type="list" allowBlank="1" showInputMessage="1" showErrorMessage="1" sqref="D21 IX21 ST21 ACP21 AML21 AWH21 BGD21 BPZ21 BZV21 CJR21 CTN21 DDJ21 DNF21 DXB21 EGX21 EQT21 FAP21 FKL21 FUH21 GED21 GNZ21 GXV21 HHR21 HRN21 IBJ21 ILF21 IVB21 JEX21 JOT21 JYP21 KIL21 KSH21 LCD21 LLZ21 LVV21 MFR21 MPN21 MZJ21 NJF21 NTB21 OCX21 OMT21 OWP21 PGL21 PQH21 QAD21 QJZ21 QTV21 RDR21 RNN21 RXJ21 SHF21 SRB21 TAX21 TKT21 TUP21 UEL21 UOH21 UYD21 VHZ21 VRV21 WBR21 WLN21 WVJ21 D65557 IX65557 ST65557 ACP65557 AML65557 AWH65557 BGD65557 BPZ65557 BZV65557 CJR65557 CTN65557 DDJ65557 DNF65557 DXB65557 EGX65557 EQT65557 FAP65557 FKL65557 FUH65557 GED65557 GNZ65557 GXV65557 HHR65557 HRN65557 IBJ65557 ILF65557 IVB65557 JEX65557 JOT65557 JYP65557 KIL65557 KSH65557 LCD65557 LLZ65557 LVV65557 MFR65557 MPN65557 MZJ65557 NJF65557 NTB65557 OCX65557 OMT65557 OWP65557 PGL65557 PQH65557 QAD65557 QJZ65557 QTV65557 RDR65557 RNN65557 RXJ65557 SHF65557 SRB65557 TAX65557 TKT65557 TUP65557 UEL65557 UOH65557 UYD65557 VHZ65557 VRV65557 WBR65557 WLN65557 WVJ65557 D131093 IX131093 ST131093 ACP131093 AML131093 AWH131093 BGD131093 BPZ131093 BZV131093 CJR131093 CTN131093 DDJ131093 DNF131093 DXB131093 EGX131093 EQT131093 FAP131093 FKL131093 FUH131093 GED131093 GNZ131093 GXV131093 HHR131093 HRN131093 IBJ131093 ILF131093 IVB131093 JEX131093 JOT131093 JYP131093 KIL131093 KSH131093 LCD131093 LLZ131093 LVV131093 MFR131093 MPN131093 MZJ131093 NJF131093 NTB131093 OCX131093 OMT131093 OWP131093 PGL131093 PQH131093 QAD131093 QJZ131093 QTV131093 RDR131093 RNN131093 RXJ131093 SHF131093 SRB131093 TAX131093 TKT131093 TUP131093 UEL131093 UOH131093 UYD131093 VHZ131093 VRV131093 WBR131093 WLN131093 WVJ131093 D196629 IX196629 ST196629 ACP196629 AML196629 AWH196629 BGD196629 BPZ196629 BZV196629 CJR196629 CTN196629 DDJ196629 DNF196629 DXB196629 EGX196629 EQT196629 FAP196629 FKL196629 FUH196629 GED196629 GNZ196629 GXV196629 HHR196629 HRN196629 IBJ196629 ILF196629 IVB196629 JEX196629 JOT196629 JYP196629 KIL196629 KSH196629 LCD196629 LLZ196629 LVV196629 MFR196629 MPN196629 MZJ196629 NJF196629 NTB196629 OCX196629 OMT196629 OWP196629 PGL196629 PQH196629 QAD196629 QJZ196629 QTV196629 RDR196629 RNN196629 RXJ196629 SHF196629 SRB196629 TAX196629 TKT196629 TUP196629 UEL196629 UOH196629 UYD196629 VHZ196629 VRV196629 WBR196629 WLN196629 WVJ196629 D262165 IX262165 ST262165 ACP262165 AML262165 AWH262165 BGD262165 BPZ262165 BZV262165 CJR262165 CTN262165 DDJ262165 DNF262165 DXB262165 EGX262165 EQT262165 FAP262165 FKL262165 FUH262165 GED262165 GNZ262165 GXV262165 HHR262165 HRN262165 IBJ262165 ILF262165 IVB262165 JEX262165 JOT262165 JYP262165 KIL262165 KSH262165 LCD262165 LLZ262165 LVV262165 MFR262165 MPN262165 MZJ262165 NJF262165 NTB262165 OCX262165 OMT262165 OWP262165 PGL262165 PQH262165 QAD262165 QJZ262165 QTV262165 RDR262165 RNN262165 RXJ262165 SHF262165 SRB262165 TAX262165 TKT262165 TUP262165 UEL262165 UOH262165 UYD262165 VHZ262165 VRV262165 WBR262165 WLN262165 WVJ262165 D327701 IX327701 ST327701 ACP327701 AML327701 AWH327701 BGD327701 BPZ327701 BZV327701 CJR327701 CTN327701 DDJ327701 DNF327701 DXB327701 EGX327701 EQT327701 FAP327701 FKL327701 FUH327701 GED327701 GNZ327701 GXV327701 HHR327701 HRN327701 IBJ327701 ILF327701 IVB327701 JEX327701 JOT327701 JYP327701 KIL327701 KSH327701 LCD327701 LLZ327701 LVV327701 MFR327701 MPN327701 MZJ327701 NJF327701 NTB327701 OCX327701 OMT327701 OWP327701 PGL327701 PQH327701 QAD327701 QJZ327701 QTV327701 RDR327701 RNN327701 RXJ327701 SHF327701 SRB327701 TAX327701 TKT327701 TUP327701 UEL327701 UOH327701 UYD327701 VHZ327701 VRV327701 WBR327701 WLN327701 WVJ327701 D393237 IX393237 ST393237 ACP393237 AML393237 AWH393237 BGD393237 BPZ393237 BZV393237 CJR393237 CTN393237 DDJ393237 DNF393237 DXB393237 EGX393237 EQT393237 FAP393237 FKL393237 FUH393237 GED393237 GNZ393237 GXV393237 HHR393237 HRN393237 IBJ393237 ILF393237 IVB393237 JEX393237 JOT393237 JYP393237 KIL393237 KSH393237 LCD393237 LLZ393237 LVV393237 MFR393237 MPN393237 MZJ393237 NJF393237 NTB393237 OCX393237 OMT393237 OWP393237 PGL393237 PQH393237 QAD393237 QJZ393237 QTV393237 RDR393237 RNN393237 RXJ393237 SHF393237 SRB393237 TAX393237 TKT393237 TUP393237 UEL393237 UOH393237 UYD393237 VHZ393237 VRV393237 WBR393237 WLN393237 WVJ393237 D458773 IX458773 ST458773 ACP458773 AML458773 AWH458773 BGD458773 BPZ458773 BZV458773 CJR458773 CTN458773 DDJ458773 DNF458773 DXB458773 EGX458773 EQT458773 FAP458773 FKL458773 FUH458773 GED458773 GNZ458773 GXV458773 HHR458773 HRN458773 IBJ458773 ILF458773 IVB458773 JEX458773 JOT458773 JYP458773 KIL458773 KSH458773 LCD458773 LLZ458773 LVV458773 MFR458773 MPN458773 MZJ458773 NJF458773 NTB458773 OCX458773 OMT458773 OWP458773 PGL458773 PQH458773 QAD458773 QJZ458773 QTV458773 RDR458773 RNN458773 RXJ458773 SHF458773 SRB458773 TAX458773 TKT458773 TUP458773 UEL458773 UOH458773 UYD458773 VHZ458773 VRV458773 WBR458773 WLN458773 WVJ458773 D524309 IX524309 ST524309 ACP524309 AML524309 AWH524309 BGD524309 BPZ524309 BZV524309 CJR524309 CTN524309 DDJ524309 DNF524309 DXB524309 EGX524309 EQT524309 FAP524309 FKL524309 FUH524309 GED524309 GNZ524309 GXV524309 HHR524309 HRN524309 IBJ524309 ILF524309 IVB524309 JEX524309 JOT524309 JYP524309 KIL524309 KSH524309 LCD524309 LLZ524309 LVV524309 MFR524309 MPN524309 MZJ524309 NJF524309 NTB524309 OCX524309 OMT524309 OWP524309 PGL524309 PQH524309 QAD524309 QJZ524309 QTV524309 RDR524309 RNN524309 RXJ524309 SHF524309 SRB524309 TAX524309 TKT524309 TUP524309 UEL524309 UOH524309 UYD524309 VHZ524309 VRV524309 WBR524309 WLN524309 WVJ524309 D589845 IX589845 ST589845 ACP589845 AML589845 AWH589845 BGD589845 BPZ589845 BZV589845 CJR589845 CTN589845 DDJ589845 DNF589845 DXB589845 EGX589845 EQT589845 FAP589845 FKL589845 FUH589845 GED589845 GNZ589845 GXV589845 HHR589845 HRN589845 IBJ589845 ILF589845 IVB589845 JEX589845 JOT589845 JYP589845 KIL589845 KSH589845 LCD589845 LLZ589845 LVV589845 MFR589845 MPN589845 MZJ589845 NJF589845 NTB589845 OCX589845 OMT589845 OWP589845 PGL589845 PQH589845 QAD589845 QJZ589845 QTV589845 RDR589845 RNN589845 RXJ589845 SHF589845 SRB589845 TAX589845 TKT589845 TUP589845 UEL589845 UOH589845 UYD589845 VHZ589845 VRV589845 WBR589845 WLN589845 WVJ589845 D655381 IX655381 ST655381 ACP655381 AML655381 AWH655381 BGD655381 BPZ655381 BZV655381 CJR655381 CTN655381 DDJ655381 DNF655381 DXB655381 EGX655381 EQT655381 FAP655381 FKL655381 FUH655381 GED655381 GNZ655381 GXV655381 HHR655381 HRN655381 IBJ655381 ILF655381 IVB655381 JEX655381 JOT655381 JYP655381 KIL655381 KSH655381 LCD655381 LLZ655381 LVV655381 MFR655381 MPN655381 MZJ655381 NJF655381 NTB655381 OCX655381 OMT655381 OWP655381 PGL655381 PQH655381 QAD655381 QJZ655381 QTV655381 RDR655381 RNN655381 RXJ655381 SHF655381 SRB655381 TAX655381 TKT655381 TUP655381 UEL655381 UOH655381 UYD655381 VHZ655381 VRV655381 WBR655381 WLN655381 WVJ655381 D720917 IX720917 ST720917 ACP720917 AML720917 AWH720917 BGD720917 BPZ720917 BZV720917 CJR720917 CTN720917 DDJ720917 DNF720917 DXB720917 EGX720917 EQT720917 FAP720917 FKL720917 FUH720917 GED720917 GNZ720917 GXV720917 HHR720917 HRN720917 IBJ720917 ILF720917 IVB720917 JEX720917 JOT720917 JYP720917 KIL720917 KSH720917 LCD720917 LLZ720917 LVV720917 MFR720917 MPN720917 MZJ720917 NJF720917 NTB720917 OCX720917 OMT720917 OWP720917 PGL720917 PQH720917 QAD720917 QJZ720917 QTV720917 RDR720917 RNN720917 RXJ720917 SHF720917 SRB720917 TAX720917 TKT720917 TUP720917 UEL720917 UOH720917 UYD720917 VHZ720917 VRV720917 WBR720917 WLN720917 WVJ720917 D786453 IX786453 ST786453 ACP786453 AML786453 AWH786453 BGD786453 BPZ786453 BZV786453 CJR786453 CTN786453 DDJ786453 DNF786453 DXB786453 EGX786453 EQT786453 FAP786453 FKL786453 FUH786453 GED786453 GNZ786453 GXV786453 HHR786453 HRN786453 IBJ786453 ILF786453 IVB786453 JEX786453 JOT786453 JYP786453 KIL786453 KSH786453 LCD786453 LLZ786453 LVV786453 MFR786453 MPN786453 MZJ786453 NJF786453 NTB786453 OCX786453 OMT786453 OWP786453 PGL786453 PQH786453 QAD786453 QJZ786453 QTV786453 RDR786453 RNN786453 RXJ786453 SHF786453 SRB786453 TAX786453 TKT786453 TUP786453 UEL786453 UOH786453 UYD786453 VHZ786453 VRV786453 WBR786453 WLN786453 WVJ786453 D851989 IX851989 ST851989 ACP851989 AML851989 AWH851989 BGD851989 BPZ851989 BZV851989 CJR851989 CTN851989 DDJ851989 DNF851989 DXB851989 EGX851989 EQT851989 FAP851989 FKL851989 FUH851989 GED851989 GNZ851989 GXV851989 HHR851989 HRN851989 IBJ851989 ILF851989 IVB851989 JEX851989 JOT851989 JYP851989 KIL851989 KSH851989 LCD851989 LLZ851989 LVV851989 MFR851989 MPN851989 MZJ851989 NJF851989 NTB851989 OCX851989 OMT851989 OWP851989 PGL851989 PQH851989 QAD851989 QJZ851989 QTV851989 RDR851989 RNN851989 RXJ851989 SHF851989 SRB851989 TAX851989 TKT851989 TUP851989 UEL851989 UOH851989 UYD851989 VHZ851989 VRV851989 WBR851989 WLN851989 WVJ851989 D917525 IX917525 ST917525 ACP917525 AML917525 AWH917525 BGD917525 BPZ917525 BZV917525 CJR917525 CTN917525 DDJ917525 DNF917525 DXB917525 EGX917525 EQT917525 FAP917525 FKL917525 FUH917525 GED917525 GNZ917525 GXV917525 HHR917525 HRN917525 IBJ917525 ILF917525 IVB917525 JEX917525 JOT917525 JYP917525 KIL917525 KSH917525 LCD917525 LLZ917525 LVV917525 MFR917525 MPN917525 MZJ917525 NJF917525 NTB917525 OCX917525 OMT917525 OWP917525 PGL917525 PQH917525 QAD917525 QJZ917525 QTV917525 RDR917525 RNN917525 RXJ917525 SHF917525 SRB917525 TAX917525 TKT917525 TUP917525 UEL917525 UOH917525 UYD917525 VHZ917525 VRV917525 WBR917525 WLN917525 WVJ917525 D983061 IX983061 ST983061 ACP983061 AML983061 AWH983061 BGD983061 BPZ983061 BZV983061 CJR983061 CTN983061 DDJ983061 DNF983061 DXB983061 EGX983061 EQT983061 FAP983061 FKL983061 FUH983061 GED983061 GNZ983061 GXV983061 HHR983061 HRN983061 IBJ983061 ILF983061 IVB983061 JEX983061 JOT983061 JYP983061 KIL983061 KSH983061 LCD983061 LLZ983061 LVV983061 MFR983061 MPN983061 MZJ983061 NJF983061 NTB983061 OCX983061 OMT983061 OWP983061 PGL983061 PQH983061 QAD983061 QJZ983061 QTV983061 RDR983061 RNN983061 RXJ983061 SHF983061 SRB983061 TAX983061 TKT983061 TUP983061 UEL983061 UOH983061 UYD983061 VHZ983061 VRV983061 WBR983061 WLN983061 WVJ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D65542 IX65542 ST65542 ACP65542 AML65542 AWH65542 BGD65542 BPZ65542 BZV65542 CJR65542 CTN65542 DDJ65542 DNF65542 DXB65542 EGX65542 EQT65542 FAP65542 FKL65542 FUH65542 GED65542 GNZ65542 GXV65542 HHR65542 HRN65542 IBJ65542 ILF65542 IVB65542 JEX65542 JOT65542 JYP65542 KIL65542 KSH65542 LCD65542 LLZ65542 LVV65542 MFR65542 MPN65542 MZJ65542 NJF65542 NTB65542 OCX65542 OMT65542 OWP65542 PGL65542 PQH65542 QAD65542 QJZ65542 QTV65542 RDR65542 RNN65542 RXJ65542 SHF65542 SRB65542 TAX65542 TKT65542 TUP65542 UEL65542 UOH65542 UYD65542 VHZ65542 VRV65542 WBR65542 WLN65542 WVJ65542 D131078 IX131078 ST131078 ACP131078 AML131078 AWH131078 BGD131078 BPZ131078 BZV131078 CJR131078 CTN131078 DDJ131078 DNF131078 DXB131078 EGX131078 EQT131078 FAP131078 FKL131078 FUH131078 GED131078 GNZ131078 GXV131078 HHR131078 HRN131078 IBJ131078 ILF131078 IVB131078 JEX131078 JOT131078 JYP131078 KIL131078 KSH131078 LCD131078 LLZ131078 LVV131078 MFR131078 MPN131078 MZJ131078 NJF131078 NTB131078 OCX131078 OMT131078 OWP131078 PGL131078 PQH131078 QAD131078 QJZ131078 QTV131078 RDR131078 RNN131078 RXJ131078 SHF131078 SRB131078 TAX131078 TKT131078 TUP131078 UEL131078 UOH131078 UYD131078 VHZ131078 VRV131078 WBR131078 WLN131078 WVJ131078 D196614 IX196614 ST196614 ACP196614 AML196614 AWH196614 BGD196614 BPZ196614 BZV196614 CJR196614 CTN196614 DDJ196614 DNF196614 DXB196614 EGX196614 EQT196614 FAP196614 FKL196614 FUH196614 GED196614 GNZ196614 GXV196614 HHR196614 HRN196614 IBJ196614 ILF196614 IVB196614 JEX196614 JOT196614 JYP196614 KIL196614 KSH196614 LCD196614 LLZ196614 LVV196614 MFR196614 MPN196614 MZJ196614 NJF196614 NTB196614 OCX196614 OMT196614 OWP196614 PGL196614 PQH196614 QAD196614 QJZ196614 QTV196614 RDR196614 RNN196614 RXJ196614 SHF196614 SRB196614 TAX196614 TKT196614 TUP196614 UEL196614 UOH196614 UYD196614 VHZ196614 VRV196614 WBR196614 WLN196614 WVJ196614 D262150 IX262150 ST262150 ACP262150 AML262150 AWH262150 BGD262150 BPZ262150 BZV262150 CJR262150 CTN262150 DDJ262150 DNF262150 DXB262150 EGX262150 EQT262150 FAP262150 FKL262150 FUH262150 GED262150 GNZ262150 GXV262150 HHR262150 HRN262150 IBJ262150 ILF262150 IVB262150 JEX262150 JOT262150 JYP262150 KIL262150 KSH262150 LCD262150 LLZ262150 LVV262150 MFR262150 MPN262150 MZJ262150 NJF262150 NTB262150 OCX262150 OMT262150 OWP262150 PGL262150 PQH262150 QAD262150 QJZ262150 QTV262150 RDR262150 RNN262150 RXJ262150 SHF262150 SRB262150 TAX262150 TKT262150 TUP262150 UEL262150 UOH262150 UYD262150 VHZ262150 VRV262150 WBR262150 WLN262150 WVJ262150 D327686 IX327686 ST327686 ACP327686 AML327686 AWH327686 BGD327686 BPZ327686 BZV327686 CJR327686 CTN327686 DDJ327686 DNF327686 DXB327686 EGX327686 EQT327686 FAP327686 FKL327686 FUH327686 GED327686 GNZ327686 GXV327686 HHR327686 HRN327686 IBJ327686 ILF327686 IVB327686 JEX327686 JOT327686 JYP327686 KIL327686 KSH327686 LCD327686 LLZ327686 LVV327686 MFR327686 MPN327686 MZJ327686 NJF327686 NTB327686 OCX327686 OMT327686 OWP327686 PGL327686 PQH327686 QAD327686 QJZ327686 QTV327686 RDR327686 RNN327686 RXJ327686 SHF327686 SRB327686 TAX327686 TKT327686 TUP327686 UEL327686 UOH327686 UYD327686 VHZ327686 VRV327686 WBR327686 WLN327686 WVJ327686 D393222 IX393222 ST393222 ACP393222 AML393222 AWH393222 BGD393222 BPZ393222 BZV393222 CJR393222 CTN393222 DDJ393222 DNF393222 DXB393222 EGX393222 EQT393222 FAP393222 FKL393222 FUH393222 GED393222 GNZ393222 GXV393222 HHR393222 HRN393222 IBJ393222 ILF393222 IVB393222 JEX393222 JOT393222 JYP393222 KIL393222 KSH393222 LCD393222 LLZ393222 LVV393222 MFR393222 MPN393222 MZJ393222 NJF393222 NTB393222 OCX393222 OMT393222 OWP393222 PGL393222 PQH393222 QAD393222 QJZ393222 QTV393222 RDR393222 RNN393222 RXJ393222 SHF393222 SRB393222 TAX393222 TKT393222 TUP393222 UEL393222 UOH393222 UYD393222 VHZ393222 VRV393222 WBR393222 WLN393222 WVJ393222 D458758 IX458758 ST458758 ACP458758 AML458758 AWH458758 BGD458758 BPZ458758 BZV458758 CJR458758 CTN458758 DDJ458758 DNF458758 DXB458758 EGX458758 EQT458758 FAP458758 FKL458758 FUH458758 GED458758 GNZ458758 GXV458758 HHR458758 HRN458758 IBJ458758 ILF458758 IVB458758 JEX458758 JOT458758 JYP458758 KIL458758 KSH458758 LCD458758 LLZ458758 LVV458758 MFR458758 MPN458758 MZJ458758 NJF458758 NTB458758 OCX458758 OMT458758 OWP458758 PGL458758 PQH458758 QAD458758 QJZ458758 QTV458758 RDR458758 RNN458758 RXJ458758 SHF458758 SRB458758 TAX458758 TKT458758 TUP458758 UEL458758 UOH458758 UYD458758 VHZ458758 VRV458758 WBR458758 WLN458758 WVJ458758 D524294 IX524294 ST524294 ACP524294 AML524294 AWH524294 BGD524294 BPZ524294 BZV524294 CJR524294 CTN524294 DDJ524294 DNF524294 DXB524294 EGX524294 EQT524294 FAP524294 FKL524294 FUH524294 GED524294 GNZ524294 GXV524294 HHR524294 HRN524294 IBJ524294 ILF524294 IVB524294 JEX524294 JOT524294 JYP524294 KIL524294 KSH524294 LCD524294 LLZ524294 LVV524294 MFR524294 MPN524294 MZJ524294 NJF524294 NTB524294 OCX524294 OMT524294 OWP524294 PGL524294 PQH524294 QAD524294 QJZ524294 QTV524294 RDR524294 RNN524294 RXJ524294 SHF524294 SRB524294 TAX524294 TKT524294 TUP524294 UEL524294 UOH524294 UYD524294 VHZ524294 VRV524294 WBR524294 WLN524294 WVJ524294 D589830 IX589830 ST589830 ACP589830 AML589830 AWH589830 BGD589830 BPZ589830 BZV589830 CJR589830 CTN589830 DDJ589830 DNF589830 DXB589830 EGX589830 EQT589830 FAP589830 FKL589830 FUH589830 GED589830 GNZ589830 GXV589830 HHR589830 HRN589830 IBJ589830 ILF589830 IVB589830 JEX589830 JOT589830 JYP589830 KIL589830 KSH589830 LCD589830 LLZ589830 LVV589830 MFR589830 MPN589830 MZJ589830 NJF589830 NTB589830 OCX589830 OMT589830 OWP589830 PGL589830 PQH589830 QAD589830 QJZ589830 QTV589830 RDR589830 RNN589830 RXJ589830 SHF589830 SRB589830 TAX589830 TKT589830 TUP589830 UEL589830 UOH589830 UYD589830 VHZ589830 VRV589830 WBR589830 WLN589830 WVJ589830 D655366 IX655366 ST655366 ACP655366 AML655366 AWH655366 BGD655366 BPZ655366 BZV655366 CJR655366 CTN655366 DDJ655366 DNF655366 DXB655366 EGX655366 EQT655366 FAP655366 FKL655366 FUH655366 GED655366 GNZ655366 GXV655366 HHR655366 HRN655366 IBJ655366 ILF655366 IVB655366 JEX655366 JOT655366 JYP655366 KIL655366 KSH655366 LCD655366 LLZ655366 LVV655366 MFR655366 MPN655366 MZJ655366 NJF655366 NTB655366 OCX655366 OMT655366 OWP655366 PGL655366 PQH655366 QAD655366 QJZ655366 QTV655366 RDR655366 RNN655366 RXJ655366 SHF655366 SRB655366 TAX655366 TKT655366 TUP655366 UEL655366 UOH655366 UYD655366 VHZ655366 VRV655366 WBR655366 WLN655366 WVJ655366 D720902 IX720902 ST720902 ACP720902 AML720902 AWH720902 BGD720902 BPZ720902 BZV720902 CJR720902 CTN720902 DDJ720902 DNF720902 DXB720902 EGX720902 EQT720902 FAP720902 FKL720902 FUH720902 GED720902 GNZ720902 GXV720902 HHR720902 HRN720902 IBJ720902 ILF720902 IVB720902 JEX720902 JOT720902 JYP720902 KIL720902 KSH720902 LCD720902 LLZ720902 LVV720902 MFR720902 MPN720902 MZJ720902 NJF720902 NTB720902 OCX720902 OMT720902 OWP720902 PGL720902 PQH720902 QAD720902 QJZ720902 QTV720902 RDR720902 RNN720902 RXJ720902 SHF720902 SRB720902 TAX720902 TKT720902 TUP720902 UEL720902 UOH720902 UYD720902 VHZ720902 VRV720902 WBR720902 WLN720902 WVJ720902 D786438 IX786438 ST786438 ACP786438 AML786438 AWH786438 BGD786438 BPZ786438 BZV786438 CJR786438 CTN786438 DDJ786438 DNF786438 DXB786438 EGX786438 EQT786438 FAP786438 FKL786438 FUH786438 GED786438 GNZ786438 GXV786438 HHR786438 HRN786438 IBJ786438 ILF786438 IVB786438 JEX786438 JOT786438 JYP786438 KIL786438 KSH786438 LCD786438 LLZ786438 LVV786438 MFR786438 MPN786438 MZJ786438 NJF786438 NTB786438 OCX786438 OMT786438 OWP786438 PGL786438 PQH786438 QAD786438 QJZ786438 QTV786438 RDR786438 RNN786438 RXJ786438 SHF786438 SRB786438 TAX786438 TKT786438 TUP786438 UEL786438 UOH786438 UYD786438 VHZ786438 VRV786438 WBR786438 WLN786438 WVJ786438 D851974 IX851974 ST851974 ACP851974 AML851974 AWH851974 BGD851974 BPZ851974 BZV851974 CJR851974 CTN851974 DDJ851974 DNF851974 DXB851974 EGX851974 EQT851974 FAP851974 FKL851974 FUH851974 GED851974 GNZ851974 GXV851974 HHR851974 HRN851974 IBJ851974 ILF851974 IVB851974 JEX851974 JOT851974 JYP851974 KIL851974 KSH851974 LCD851974 LLZ851974 LVV851974 MFR851974 MPN851974 MZJ851974 NJF851974 NTB851974 OCX851974 OMT851974 OWP851974 PGL851974 PQH851974 QAD851974 QJZ851974 QTV851974 RDR851974 RNN851974 RXJ851974 SHF851974 SRB851974 TAX851974 TKT851974 TUP851974 UEL851974 UOH851974 UYD851974 VHZ851974 VRV851974 WBR851974 WLN851974 WVJ851974 D917510 IX917510 ST917510 ACP917510 AML917510 AWH917510 BGD917510 BPZ917510 BZV917510 CJR917510 CTN917510 DDJ917510 DNF917510 DXB917510 EGX917510 EQT917510 FAP917510 FKL917510 FUH917510 GED917510 GNZ917510 GXV917510 HHR917510 HRN917510 IBJ917510 ILF917510 IVB917510 JEX917510 JOT917510 JYP917510 KIL917510 KSH917510 LCD917510 LLZ917510 LVV917510 MFR917510 MPN917510 MZJ917510 NJF917510 NTB917510 OCX917510 OMT917510 OWP917510 PGL917510 PQH917510 QAD917510 QJZ917510 QTV917510 RDR917510 RNN917510 RXJ917510 SHF917510 SRB917510 TAX917510 TKT917510 TUP917510 UEL917510 UOH917510 UYD917510 VHZ917510 VRV917510 WBR917510 WLN917510 WVJ917510 D983046 IX983046 ST983046 ACP983046 AML983046 AWH983046 BGD983046 BPZ983046 BZV983046 CJR983046 CTN983046 DDJ983046 DNF983046 DXB983046 EGX983046 EQT983046 FAP983046 FKL983046 FUH983046 GED983046 GNZ983046 GXV983046 HHR983046 HRN983046 IBJ983046 ILF983046 IVB983046 JEX983046 JOT983046 JYP983046 KIL983046 KSH983046 LCD983046 LLZ983046 LVV983046 MFR983046 MPN983046 MZJ983046 NJF983046 NTB983046 OCX983046 OMT983046 OWP983046 PGL983046 PQH983046 QAD983046 QJZ983046 QTV983046 RDR983046 RNN983046 RXJ983046 SHF983046 SRB983046 TAX983046 TKT983046 TUP983046 UEL983046 UOH983046 UYD983046 VHZ983046 VRV983046 WBR983046 WLN983046 WVJ983046">
      <formula1>"1D,1W,1M,2M,3M,6M,1Y"</formula1>
    </dataValidation>
    <dataValidation type="list" allowBlank="1" showInputMessage="1" showErrorMessage="1" sqref="D20 IX20 ST20 ACP20 AML20 AWH20 BGD20 BPZ20 BZV20 CJR20 CTN20 DDJ20 DNF20 DXB20 EGX20 EQT20 FAP20 FKL20 FUH20 GED20 GNZ20 GXV20 HHR20 HRN20 IBJ20 ILF20 IVB20 JEX20 JOT20 JYP20 KIL20 KSH20 LCD20 LLZ20 LVV20 MFR20 MPN20 MZJ20 NJF20 NTB20 OCX20 OMT20 OWP20 PGL20 PQH20 QAD20 QJZ20 QTV20 RDR20 RNN20 RXJ20 SHF20 SRB20 TAX20 TKT20 TUP20 UEL20 UOH20 UYD20 VHZ20 VRV20 WBR20 WLN20 WVJ20 D65556 IX65556 ST65556 ACP65556 AML65556 AWH65556 BGD65556 BPZ65556 BZV65556 CJR65556 CTN65556 DDJ65556 DNF65556 DXB65556 EGX65556 EQT65556 FAP65556 FKL65556 FUH65556 GED65556 GNZ65556 GXV65556 HHR65556 HRN65556 IBJ65556 ILF65556 IVB65556 JEX65556 JOT65556 JYP65556 KIL65556 KSH65556 LCD65556 LLZ65556 LVV65556 MFR65556 MPN65556 MZJ65556 NJF65556 NTB65556 OCX65556 OMT65556 OWP65556 PGL65556 PQH65556 QAD65556 QJZ65556 QTV65556 RDR65556 RNN65556 RXJ65556 SHF65556 SRB65556 TAX65556 TKT65556 TUP65556 UEL65556 UOH65556 UYD65556 VHZ65556 VRV65556 WBR65556 WLN65556 WVJ65556 D131092 IX131092 ST131092 ACP131092 AML131092 AWH131092 BGD131092 BPZ131092 BZV131092 CJR131092 CTN131092 DDJ131092 DNF131092 DXB131092 EGX131092 EQT131092 FAP131092 FKL131092 FUH131092 GED131092 GNZ131092 GXV131092 HHR131092 HRN131092 IBJ131092 ILF131092 IVB131092 JEX131092 JOT131092 JYP131092 KIL131092 KSH131092 LCD131092 LLZ131092 LVV131092 MFR131092 MPN131092 MZJ131092 NJF131092 NTB131092 OCX131092 OMT131092 OWP131092 PGL131092 PQH131092 QAD131092 QJZ131092 QTV131092 RDR131092 RNN131092 RXJ131092 SHF131092 SRB131092 TAX131092 TKT131092 TUP131092 UEL131092 UOH131092 UYD131092 VHZ131092 VRV131092 WBR131092 WLN131092 WVJ131092 D196628 IX196628 ST196628 ACP196628 AML196628 AWH196628 BGD196628 BPZ196628 BZV196628 CJR196628 CTN196628 DDJ196628 DNF196628 DXB196628 EGX196628 EQT196628 FAP196628 FKL196628 FUH196628 GED196628 GNZ196628 GXV196628 HHR196628 HRN196628 IBJ196628 ILF196628 IVB196628 JEX196628 JOT196628 JYP196628 KIL196628 KSH196628 LCD196628 LLZ196628 LVV196628 MFR196628 MPN196628 MZJ196628 NJF196628 NTB196628 OCX196628 OMT196628 OWP196628 PGL196628 PQH196628 QAD196628 QJZ196628 QTV196628 RDR196628 RNN196628 RXJ196628 SHF196628 SRB196628 TAX196628 TKT196628 TUP196628 UEL196628 UOH196628 UYD196628 VHZ196628 VRV196628 WBR196628 WLN196628 WVJ196628 D262164 IX262164 ST262164 ACP262164 AML262164 AWH262164 BGD262164 BPZ262164 BZV262164 CJR262164 CTN262164 DDJ262164 DNF262164 DXB262164 EGX262164 EQT262164 FAP262164 FKL262164 FUH262164 GED262164 GNZ262164 GXV262164 HHR262164 HRN262164 IBJ262164 ILF262164 IVB262164 JEX262164 JOT262164 JYP262164 KIL262164 KSH262164 LCD262164 LLZ262164 LVV262164 MFR262164 MPN262164 MZJ262164 NJF262164 NTB262164 OCX262164 OMT262164 OWP262164 PGL262164 PQH262164 QAD262164 QJZ262164 QTV262164 RDR262164 RNN262164 RXJ262164 SHF262164 SRB262164 TAX262164 TKT262164 TUP262164 UEL262164 UOH262164 UYD262164 VHZ262164 VRV262164 WBR262164 WLN262164 WVJ262164 D327700 IX327700 ST327700 ACP327700 AML327700 AWH327700 BGD327700 BPZ327700 BZV327700 CJR327700 CTN327700 DDJ327700 DNF327700 DXB327700 EGX327700 EQT327700 FAP327700 FKL327700 FUH327700 GED327700 GNZ327700 GXV327700 HHR327700 HRN327700 IBJ327700 ILF327700 IVB327700 JEX327700 JOT327700 JYP327700 KIL327700 KSH327700 LCD327700 LLZ327700 LVV327700 MFR327700 MPN327700 MZJ327700 NJF327700 NTB327700 OCX327700 OMT327700 OWP327700 PGL327700 PQH327700 QAD327700 QJZ327700 QTV327700 RDR327700 RNN327700 RXJ327700 SHF327700 SRB327700 TAX327700 TKT327700 TUP327700 UEL327700 UOH327700 UYD327700 VHZ327700 VRV327700 WBR327700 WLN327700 WVJ327700 D393236 IX393236 ST393236 ACP393236 AML393236 AWH393236 BGD393236 BPZ393236 BZV393236 CJR393236 CTN393236 DDJ393236 DNF393236 DXB393236 EGX393236 EQT393236 FAP393236 FKL393236 FUH393236 GED393236 GNZ393236 GXV393236 HHR393236 HRN393236 IBJ393236 ILF393236 IVB393236 JEX393236 JOT393236 JYP393236 KIL393236 KSH393236 LCD393236 LLZ393236 LVV393236 MFR393236 MPN393236 MZJ393236 NJF393236 NTB393236 OCX393236 OMT393236 OWP393236 PGL393236 PQH393236 QAD393236 QJZ393236 QTV393236 RDR393236 RNN393236 RXJ393236 SHF393236 SRB393236 TAX393236 TKT393236 TUP393236 UEL393236 UOH393236 UYD393236 VHZ393236 VRV393236 WBR393236 WLN393236 WVJ393236 D458772 IX458772 ST458772 ACP458772 AML458772 AWH458772 BGD458772 BPZ458772 BZV458772 CJR458772 CTN458772 DDJ458772 DNF458772 DXB458772 EGX458772 EQT458772 FAP458772 FKL458772 FUH458772 GED458772 GNZ458772 GXV458772 HHR458772 HRN458772 IBJ458772 ILF458772 IVB458772 JEX458772 JOT458772 JYP458772 KIL458772 KSH458772 LCD458772 LLZ458772 LVV458772 MFR458772 MPN458772 MZJ458772 NJF458772 NTB458772 OCX458772 OMT458772 OWP458772 PGL458772 PQH458772 QAD458772 QJZ458772 QTV458772 RDR458772 RNN458772 RXJ458772 SHF458772 SRB458772 TAX458772 TKT458772 TUP458772 UEL458772 UOH458772 UYD458772 VHZ458772 VRV458772 WBR458772 WLN458772 WVJ458772 D524308 IX524308 ST524308 ACP524308 AML524308 AWH524308 BGD524308 BPZ524308 BZV524308 CJR524308 CTN524308 DDJ524308 DNF524308 DXB524308 EGX524308 EQT524308 FAP524308 FKL524308 FUH524308 GED524308 GNZ524308 GXV524308 HHR524308 HRN524308 IBJ524308 ILF524308 IVB524308 JEX524308 JOT524308 JYP524308 KIL524308 KSH524308 LCD524308 LLZ524308 LVV524308 MFR524308 MPN524308 MZJ524308 NJF524308 NTB524308 OCX524308 OMT524308 OWP524308 PGL524308 PQH524308 QAD524308 QJZ524308 QTV524308 RDR524308 RNN524308 RXJ524308 SHF524308 SRB524308 TAX524308 TKT524308 TUP524308 UEL524308 UOH524308 UYD524308 VHZ524308 VRV524308 WBR524308 WLN524308 WVJ524308 D589844 IX589844 ST589844 ACP589844 AML589844 AWH589844 BGD589844 BPZ589844 BZV589844 CJR589844 CTN589844 DDJ589844 DNF589844 DXB589844 EGX589844 EQT589844 FAP589844 FKL589844 FUH589844 GED589844 GNZ589844 GXV589844 HHR589844 HRN589844 IBJ589844 ILF589844 IVB589844 JEX589844 JOT589844 JYP589844 KIL589844 KSH589844 LCD589844 LLZ589844 LVV589844 MFR589844 MPN589844 MZJ589844 NJF589844 NTB589844 OCX589844 OMT589844 OWP589844 PGL589844 PQH589844 QAD589844 QJZ589844 QTV589844 RDR589844 RNN589844 RXJ589844 SHF589844 SRB589844 TAX589844 TKT589844 TUP589844 UEL589844 UOH589844 UYD589844 VHZ589844 VRV589844 WBR589844 WLN589844 WVJ589844 D655380 IX655380 ST655380 ACP655380 AML655380 AWH655380 BGD655380 BPZ655380 BZV655380 CJR655380 CTN655380 DDJ655380 DNF655380 DXB655380 EGX655380 EQT655380 FAP655380 FKL655380 FUH655380 GED655380 GNZ655380 GXV655380 HHR655380 HRN655380 IBJ655380 ILF655380 IVB655380 JEX655380 JOT655380 JYP655380 KIL655380 KSH655380 LCD655380 LLZ655380 LVV655380 MFR655380 MPN655380 MZJ655380 NJF655380 NTB655380 OCX655380 OMT655380 OWP655380 PGL655380 PQH655380 QAD655380 QJZ655380 QTV655380 RDR655380 RNN655380 RXJ655380 SHF655380 SRB655380 TAX655380 TKT655380 TUP655380 UEL655380 UOH655380 UYD655380 VHZ655380 VRV655380 WBR655380 WLN655380 WVJ655380 D720916 IX720916 ST720916 ACP720916 AML720916 AWH720916 BGD720916 BPZ720916 BZV720916 CJR720916 CTN720916 DDJ720916 DNF720916 DXB720916 EGX720916 EQT720916 FAP720916 FKL720916 FUH720916 GED720916 GNZ720916 GXV720916 HHR720916 HRN720916 IBJ720916 ILF720916 IVB720916 JEX720916 JOT720916 JYP720916 KIL720916 KSH720916 LCD720916 LLZ720916 LVV720916 MFR720916 MPN720916 MZJ720916 NJF720916 NTB720916 OCX720916 OMT720916 OWP720916 PGL720916 PQH720916 QAD720916 QJZ720916 QTV720916 RDR720916 RNN720916 RXJ720916 SHF720916 SRB720916 TAX720916 TKT720916 TUP720916 UEL720916 UOH720916 UYD720916 VHZ720916 VRV720916 WBR720916 WLN720916 WVJ720916 D786452 IX786452 ST786452 ACP786452 AML786452 AWH786452 BGD786452 BPZ786452 BZV786452 CJR786452 CTN786452 DDJ786452 DNF786452 DXB786452 EGX786452 EQT786452 FAP786452 FKL786452 FUH786452 GED786452 GNZ786452 GXV786452 HHR786452 HRN786452 IBJ786452 ILF786452 IVB786452 JEX786452 JOT786452 JYP786452 KIL786452 KSH786452 LCD786452 LLZ786452 LVV786452 MFR786452 MPN786452 MZJ786452 NJF786452 NTB786452 OCX786452 OMT786452 OWP786452 PGL786452 PQH786452 QAD786452 QJZ786452 QTV786452 RDR786452 RNN786452 RXJ786452 SHF786452 SRB786452 TAX786452 TKT786452 TUP786452 UEL786452 UOH786452 UYD786452 VHZ786452 VRV786452 WBR786452 WLN786452 WVJ786452 D851988 IX851988 ST851988 ACP851988 AML851988 AWH851988 BGD851988 BPZ851988 BZV851988 CJR851988 CTN851988 DDJ851988 DNF851988 DXB851988 EGX851988 EQT851988 FAP851988 FKL851988 FUH851988 GED851988 GNZ851988 GXV851988 HHR851988 HRN851988 IBJ851988 ILF851988 IVB851988 JEX851988 JOT851988 JYP851988 KIL851988 KSH851988 LCD851988 LLZ851988 LVV851988 MFR851988 MPN851988 MZJ851988 NJF851988 NTB851988 OCX851988 OMT851988 OWP851988 PGL851988 PQH851988 QAD851988 QJZ851988 QTV851988 RDR851988 RNN851988 RXJ851988 SHF851988 SRB851988 TAX851988 TKT851988 TUP851988 UEL851988 UOH851988 UYD851988 VHZ851988 VRV851988 WBR851988 WLN851988 WVJ851988 D917524 IX917524 ST917524 ACP917524 AML917524 AWH917524 BGD917524 BPZ917524 BZV917524 CJR917524 CTN917524 DDJ917524 DNF917524 DXB917524 EGX917524 EQT917524 FAP917524 FKL917524 FUH917524 GED917524 GNZ917524 GXV917524 HHR917524 HRN917524 IBJ917524 ILF917524 IVB917524 JEX917524 JOT917524 JYP917524 KIL917524 KSH917524 LCD917524 LLZ917524 LVV917524 MFR917524 MPN917524 MZJ917524 NJF917524 NTB917524 OCX917524 OMT917524 OWP917524 PGL917524 PQH917524 QAD917524 QJZ917524 QTV917524 RDR917524 RNN917524 RXJ917524 SHF917524 SRB917524 TAX917524 TKT917524 TUP917524 UEL917524 UOH917524 UYD917524 VHZ917524 VRV917524 WBR917524 WLN917524 WVJ917524 D983060 IX983060 ST983060 ACP983060 AML983060 AWH983060 BGD983060 BPZ983060 BZV983060 CJR983060 CTN983060 DDJ983060 DNF983060 DXB983060 EGX983060 EQT983060 FAP983060 FKL983060 FUH983060 GED983060 GNZ983060 GXV983060 HHR983060 HRN983060 IBJ983060 ILF983060 IVB983060 JEX983060 JOT983060 JYP983060 KIL983060 KSH983060 LCD983060 LLZ983060 LVV983060 MFR983060 MPN983060 MZJ983060 NJF983060 NTB983060 OCX983060 OMT983060 OWP983060 PGL983060 PQH983060 QAD983060 QJZ983060 QTV983060 RDR983060 RNN983060 RXJ983060 SHF983060 SRB983060 TAX983060 TKT983060 TUP983060 UEL983060 UOH983060 UYD983060 VHZ983060 VRV983060 WBR983060 WLN983060 WVJ983060">
      <formula1>"Discount,ZeroYield,ForwardRate"</formula1>
    </dataValidation>
    <dataValidation type="list" allowBlank="1" showInputMessage="1" showErrorMessage="1" sqref="WVJ98304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D65540 IX65540 ST65540 ACP65540 AML65540 AWH65540 BGD65540 BPZ65540 BZV65540 CJR65540 CTN65540 DDJ65540 DNF65540 DXB65540 EGX65540 EQT65540 FAP65540 FKL65540 FUH65540 GED65540 GNZ65540 GXV65540 HHR65540 HRN65540 IBJ65540 ILF65540 IVB65540 JEX65540 JOT65540 JYP65540 KIL65540 KSH65540 LCD65540 LLZ65540 LVV65540 MFR65540 MPN65540 MZJ65540 NJF65540 NTB65540 OCX65540 OMT65540 OWP65540 PGL65540 PQH65540 QAD65540 QJZ65540 QTV65540 RDR65540 RNN65540 RXJ65540 SHF65540 SRB65540 TAX65540 TKT65540 TUP65540 UEL65540 UOH65540 UYD65540 VHZ65540 VRV65540 WBR65540 WLN65540 WVJ65540 D131076 IX131076 ST131076 ACP131076 AML131076 AWH131076 BGD131076 BPZ131076 BZV131076 CJR131076 CTN131076 DDJ131076 DNF131076 DXB131076 EGX131076 EQT131076 FAP131076 FKL131076 FUH131076 GED131076 GNZ131076 GXV131076 HHR131076 HRN131076 IBJ131076 ILF131076 IVB131076 JEX131076 JOT131076 JYP131076 KIL131076 KSH131076 LCD131076 LLZ131076 LVV131076 MFR131076 MPN131076 MZJ131076 NJF131076 NTB131076 OCX131076 OMT131076 OWP131076 PGL131076 PQH131076 QAD131076 QJZ131076 QTV131076 RDR131076 RNN131076 RXJ131076 SHF131076 SRB131076 TAX131076 TKT131076 TUP131076 UEL131076 UOH131076 UYD131076 VHZ131076 VRV131076 WBR131076 WLN131076 WVJ131076 D196612 IX196612 ST196612 ACP196612 AML196612 AWH196612 BGD196612 BPZ196612 BZV196612 CJR196612 CTN196612 DDJ196612 DNF196612 DXB196612 EGX196612 EQT196612 FAP196612 FKL196612 FUH196612 GED196612 GNZ196612 GXV196612 HHR196612 HRN196612 IBJ196612 ILF196612 IVB196612 JEX196612 JOT196612 JYP196612 KIL196612 KSH196612 LCD196612 LLZ196612 LVV196612 MFR196612 MPN196612 MZJ196612 NJF196612 NTB196612 OCX196612 OMT196612 OWP196612 PGL196612 PQH196612 QAD196612 QJZ196612 QTV196612 RDR196612 RNN196612 RXJ196612 SHF196612 SRB196612 TAX196612 TKT196612 TUP196612 UEL196612 UOH196612 UYD196612 VHZ196612 VRV196612 WBR196612 WLN196612 WVJ196612 D262148 IX262148 ST262148 ACP262148 AML262148 AWH262148 BGD262148 BPZ262148 BZV262148 CJR262148 CTN262148 DDJ262148 DNF262148 DXB262148 EGX262148 EQT262148 FAP262148 FKL262148 FUH262148 GED262148 GNZ262148 GXV262148 HHR262148 HRN262148 IBJ262148 ILF262148 IVB262148 JEX262148 JOT262148 JYP262148 KIL262148 KSH262148 LCD262148 LLZ262148 LVV262148 MFR262148 MPN262148 MZJ262148 NJF262148 NTB262148 OCX262148 OMT262148 OWP262148 PGL262148 PQH262148 QAD262148 QJZ262148 QTV262148 RDR262148 RNN262148 RXJ262148 SHF262148 SRB262148 TAX262148 TKT262148 TUP262148 UEL262148 UOH262148 UYD262148 VHZ262148 VRV262148 WBR262148 WLN262148 WVJ262148 D327684 IX327684 ST327684 ACP327684 AML327684 AWH327684 BGD327684 BPZ327684 BZV327684 CJR327684 CTN327684 DDJ327684 DNF327684 DXB327684 EGX327684 EQT327684 FAP327684 FKL327684 FUH327684 GED327684 GNZ327684 GXV327684 HHR327684 HRN327684 IBJ327684 ILF327684 IVB327684 JEX327684 JOT327684 JYP327684 KIL327684 KSH327684 LCD327684 LLZ327684 LVV327684 MFR327684 MPN327684 MZJ327684 NJF327684 NTB327684 OCX327684 OMT327684 OWP327684 PGL327684 PQH327684 QAD327684 QJZ327684 QTV327684 RDR327684 RNN327684 RXJ327684 SHF327684 SRB327684 TAX327684 TKT327684 TUP327684 UEL327684 UOH327684 UYD327684 VHZ327684 VRV327684 WBR327684 WLN327684 WVJ327684 D393220 IX393220 ST393220 ACP393220 AML393220 AWH393220 BGD393220 BPZ393220 BZV393220 CJR393220 CTN393220 DDJ393220 DNF393220 DXB393220 EGX393220 EQT393220 FAP393220 FKL393220 FUH393220 GED393220 GNZ393220 GXV393220 HHR393220 HRN393220 IBJ393220 ILF393220 IVB393220 JEX393220 JOT393220 JYP393220 KIL393220 KSH393220 LCD393220 LLZ393220 LVV393220 MFR393220 MPN393220 MZJ393220 NJF393220 NTB393220 OCX393220 OMT393220 OWP393220 PGL393220 PQH393220 QAD393220 QJZ393220 QTV393220 RDR393220 RNN393220 RXJ393220 SHF393220 SRB393220 TAX393220 TKT393220 TUP393220 UEL393220 UOH393220 UYD393220 VHZ393220 VRV393220 WBR393220 WLN393220 WVJ393220 D458756 IX458756 ST458756 ACP458756 AML458756 AWH458756 BGD458756 BPZ458756 BZV458756 CJR458756 CTN458756 DDJ458756 DNF458756 DXB458756 EGX458756 EQT458756 FAP458756 FKL458756 FUH458756 GED458756 GNZ458756 GXV458756 HHR458756 HRN458756 IBJ458756 ILF458756 IVB458756 JEX458756 JOT458756 JYP458756 KIL458756 KSH458756 LCD458756 LLZ458756 LVV458756 MFR458756 MPN458756 MZJ458756 NJF458756 NTB458756 OCX458756 OMT458756 OWP458756 PGL458756 PQH458756 QAD458756 QJZ458756 QTV458756 RDR458756 RNN458756 RXJ458756 SHF458756 SRB458756 TAX458756 TKT458756 TUP458756 UEL458756 UOH458756 UYD458756 VHZ458756 VRV458756 WBR458756 WLN458756 WVJ458756 D524292 IX524292 ST524292 ACP524292 AML524292 AWH524292 BGD524292 BPZ524292 BZV524292 CJR524292 CTN524292 DDJ524292 DNF524292 DXB524292 EGX524292 EQT524292 FAP524292 FKL524292 FUH524292 GED524292 GNZ524292 GXV524292 HHR524292 HRN524292 IBJ524292 ILF524292 IVB524292 JEX524292 JOT524292 JYP524292 KIL524292 KSH524292 LCD524292 LLZ524292 LVV524292 MFR524292 MPN524292 MZJ524292 NJF524292 NTB524292 OCX524292 OMT524292 OWP524292 PGL524292 PQH524292 QAD524292 QJZ524292 QTV524292 RDR524292 RNN524292 RXJ524292 SHF524292 SRB524292 TAX524292 TKT524292 TUP524292 UEL524292 UOH524292 UYD524292 VHZ524292 VRV524292 WBR524292 WLN524292 WVJ524292 D589828 IX589828 ST589828 ACP589828 AML589828 AWH589828 BGD589828 BPZ589828 BZV589828 CJR589828 CTN589828 DDJ589828 DNF589828 DXB589828 EGX589828 EQT589828 FAP589828 FKL589828 FUH589828 GED589828 GNZ589828 GXV589828 HHR589828 HRN589828 IBJ589828 ILF589828 IVB589828 JEX589828 JOT589828 JYP589828 KIL589828 KSH589828 LCD589828 LLZ589828 LVV589828 MFR589828 MPN589828 MZJ589828 NJF589828 NTB589828 OCX589828 OMT589828 OWP589828 PGL589828 PQH589828 QAD589828 QJZ589828 QTV589828 RDR589828 RNN589828 RXJ589828 SHF589828 SRB589828 TAX589828 TKT589828 TUP589828 UEL589828 UOH589828 UYD589828 VHZ589828 VRV589828 WBR589828 WLN589828 WVJ589828 D655364 IX655364 ST655364 ACP655364 AML655364 AWH655364 BGD655364 BPZ655364 BZV655364 CJR655364 CTN655364 DDJ655364 DNF655364 DXB655364 EGX655364 EQT655364 FAP655364 FKL655364 FUH655364 GED655364 GNZ655364 GXV655364 HHR655364 HRN655364 IBJ655364 ILF655364 IVB655364 JEX655364 JOT655364 JYP655364 KIL655364 KSH655364 LCD655364 LLZ655364 LVV655364 MFR655364 MPN655364 MZJ655364 NJF655364 NTB655364 OCX655364 OMT655364 OWP655364 PGL655364 PQH655364 QAD655364 QJZ655364 QTV655364 RDR655364 RNN655364 RXJ655364 SHF655364 SRB655364 TAX655364 TKT655364 TUP655364 UEL655364 UOH655364 UYD655364 VHZ655364 VRV655364 WBR655364 WLN655364 WVJ655364 D720900 IX720900 ST720900 ACP720900 AML720900 AWH720900 BGD720900 BPZ720900 BZV720900 CJR720900 CTN720900 DDJ720900 DNF720900 DXB720900 EGX720900 EQT720900 FAP720900 FKL720900 FUH720900 GED720900 GNZ720900 GXV720900 HHR720900 HRN720900 IBJ720900 ILF720900 IVB720900 JEX720900 JOT720900 JYP720900 KIL720900 KSH720900 LCD720900 LLZ720900 LVV720900 MFR720900 MPN720900 MZJ720900 NJF720900 NTB720900 OCX720900 OMT720900 OWP720900 PGL720900 PQH720900 QAD720900 QJZ720900 QTV720900 RDR720900 RNN720900 RXJ720900 SHF720900 SRB720900 TAX720900 TKT720900 TUP720900 UEL720900 UOH720900 UYD720900 VHZ720900 VRV720900 WBR720900 WLN720900 WVJ720900 D786436 IX786436 ST786436 ACP786436 AML786436 AWH786436 BGD786436 BPZ786436 BZV786436 CJR786436 CTN786436 DDJ786436 DNF786436 DXB786436 EGX786436 EQT786436 FAP786436 FKL786436 FUH786436 GED786436 GNZ786436 GXV786436 HHR786436 HRN786436 IBJ786436 ILF786436 IVB786436 JEX786436 JOT786436 JYP786436 KIL786436 KSH786436 LCD786436 LLZ786436 LVV786436 MFR786436 MPN786436 MZJ786436 NJF786436 NTB786436 OCX786436 OMT786436 OWP786436 PGL786436 PQH786436 QAD786436 QJZ786436 QTV786436 RDR786436 RNN786436 RXJ786436 SHF786436 SRB786436 TAX786436 TKT786436 TUP786436 UEL786436 UOH786436 UYD786436 VHZ786436 VRV786436 WBR786436 WLN786436 WVJ786436 D851972 IX851972 ST851972 ACP851972 AML851972 AWH851972 BGD851972 BPZ851972 BZV851972 CJR851972 CTN851972 DDJ851972 DNF851972 DXB851972 EGX851972 EQT851972 FAP851972 FKL851972 FUH851972 GED851972 GNZ851972 GXV851972 HHR851972 HRN851972 IBJ851972 ILF851972 IVB851972 JEX851972 JOT851972 JYP851972 KIL851972 KSH851972 LCD851972 LLZ851972 LVV851972 MFR851972 MPN851972 MZJ851972 NJF851972 NTB851972 OCX851972 OMT851972 OWP851972 PGL851972 PQH851972 QAD851972 QJZ851972 QTV851972 RDR851972 RNN851972 RXJ851972 SHF851972 SRB851972 TAX851972 TKT851972 TUP851972 UEL851972 UOH851972 UYD851972 VHZ851972 VRV851972 WBR851972 WLN851972 WVJ851972 D917508 IX917508 ST917508 ACP917508 AML917508 AWH917508 BGD917508 BPZ917508 BZV917508 CJR917508 CTN917508 DDJ917508 DNF917508 DXB917508 EGX917508 EQT917508 FAP917508 FKL917508 FUH917508 GED917508 GNZ917508 GXV917508 HHR917508 HRN917508 IBJ917508 ILF917508 IVB917508 JEX917508 JOT917508 JYP917508 KIL917508 KSH917508 LCD917508 LLZ917508 LVV917508 MFR917508 MPN917508 MZJ917508 NJF917508 NTB917508 OCX917508 OMT917508 OWP917508 PGL917508 PQH917508 QAD917508 QJZ917508 QTV917508 RDR917508 RNN917508 RXJ917508 SHF917508 SRB917508 TAX917508 TKT917508 TUP917508 UEL917508 UOH917508 UYD917508 VHZ917508 VRV917508 WBR917508 WLN917508 WVJ917508 D983044 IX983044 ST983044 ACP983044 AML983044 AWH983044 BGD983044 BPZ983044 BZV983044 CJR983044 CTN983044 DDJ983044 DNF983044 DXB983044 EGX983044 EQT983044 FAP983044 FKL983044 FUH983044 GED983044 GNZ983044 GXV983044 HHR983044 HRN983044 IBJ983044 ILF983044 IVB983044 JEX983044 JOT983044 JYP983044 KIL983044 KSH983044 LCD983044 LLZ983044 LVV983044 MFR983044 MPN983044 MZJ983044 NJF983044 NTB983044 OCX983044 OMT983044 OWP983044 PGL983044 PQH983044 QAD983044 QJZ983044 QTV983044 RDR983044 RNN983044 RXJ983044 SHF983044 SRB983044 TAX983044 TKT983044 TUP983044 UEL983044 UOH983044 UYD983044 VHZ983044 VRV983044 WBR983044 WLN983044">
      <formula1>"EUR,USD,GBP,JPY,CHF"</formula1>
    </dataValidation>
    <dataValidation type="list" allowBlank="1" showInputMessage="1" showErrorMessage="1" sqref="D18 IX18 ST18 ACP18 AML18 AWH18 BGD18 BPZ18 BZV18 CJR18 CTN18 DDJ18 DNF18 DXB18 EGX18 EQT18 FAP18 FKL18 FUH18 GED18 GNZ18 GXV18 HHR18 HRN18 IBJ18 ILF18 IVB18 JEX18 JOT18 JYP18 KIL18 KSH18 LCD18 LLZ18 LVV18 MFR18 MPN18 MZJ18 NJF18 NTB18 OCX18 OMT18 OWP18 PGL18 PQH18 QAD18 QJZ18 QTV18 RDR18 RNN18 RXJ18 SHF18 SRB18 TAX18 TKT18 TUP18 UEL18 UOH18 UYD18 VHZ18 VRV18 WBR18 WLN18 WVJ18 D65554 IX65554 ST65554 ACP65554 AML65554 AWH65554 BGD65554 BPZ65554 BZV65554 CJR65554 CTN65554 DDJ65554 DNF65554 DXB65554 EGX65554 EQT65554 FAP65554 FKL65554 FUH65554 GED65554 GNZ65554 GXV65554 HHR65554 HRN65554 IBJ65554 ILF65554 IVB65554 JEX65554 JOT65554 JYP65554 KIL65554 KSH65554 LCD65554 LLZ65554 LVV65554 MFR65554 MPN65554 MZJ65554 NJF65554 NTB65554 OCX65554 OMT65554 OWP65554 PGL65554 PQH65554 QAD65554 QJZ65554 QTV65554 RDR65554 RNN65554 RXJ65554 SHF65554 SRB65554 TAX65554 TKT65554 TUP65554 UEL65554 UOH65554 UYD65554 VHZ65554 VRV65554 WBR65554 WLN65554 WVJ65554 D131090 IX131090 ST131090 ACP131090 AML131090 AWH131090 BGD131090 BPZ131090 BZV131090 CJR131090 CTN131090 DDJ131090 DNF131090 DXB131090 EGX131090 EQT131090 FAP131090 FKL131090 FUH131090 GED131090 GNZ131090 GXV131090 HHR131090 HRN131090 IBJ131090 ILF131090 IVB131090 JEX131090 JOT131090 JYP131090 KIL131090 KSH131090 LCD131090 LLZ131090 LVV131090 MFR131090 MPN131090 MZJ131090 NJF131090 NTB131090 OCX131090 OMT131090 OWP131090 PGL131090 PQH131090 QAD131090 QJZ131090 QTV131090 RDR131090 RNN131090 RXJ131090 SHF131090 SRB131090 TAX131090 TKT131090 TUP131090 UEL131090 UOH131090 UYD131090 VHZ131090 VRV131090 WBR131090 WLN131090 WVJ131090 D196626 IX196626 ST196626 ACP196626 AML196626 AWH196626 BGD196626 BPZ196626 BZV196626 CJR196626 CTN196626 DDJ196626 DNF196626 DXB196626 EGX196626 EQT196626 FAP196626 FKL196626 FUH196626 GED196626 GNZ196626 GXV196626 HHR196626 HRN196626 IBJ196626 ILF196626 IVB196626 JEX196626 JOT196626 JYP196626 KIL196626 KSH196626 LCD196626 LLZ196626 LVV196626 MFR196626 MPN196626 MZJ196626 NJF196626 NTB196626 OCX196626 OMT196626 OWP196626 PGL196626 PQH196626 QAD196626 QJZ196626 QTV196626 RDR196626 RNN196626 RXJ196626 SHF196626 SRB196626 TAX196626 TKT196626 TUP196626 UEL196626 UOH196626 UYD196626 VHZ196626 VRV196626 WBR196626 WLN196626 WVJ196626 D262162 IX262162 ST262162 ACP262162 AML262162 AWH262162 BGD262162 BPZ262162 BZV262162 CJR262162 CTN262162 DDJ262162 DNF262162 DXB262162 EGX262162 EQT262162 FAP262162 FKL262162 FUH262162 GED262162 GNZ262162 GXV262162 HHR262162 HRN262162 IBJ262162 ILF262162 IVB262162 JEX262162 JOT262162 JYP262162 KIL262162 KSH262162 LCD262162 LLZ262162 LVV262162 MFR262162 MPN262162 MZJ262162 NJF262162 NTB262162 OCX262162 OMT262162 OWP262162 PGL262162 PQH262162 QAD262162 QJZ262162 QTV262162 RDR262162 RNN262162 RXJ262162 SHF262162 SRB262162 TAX262162 TKT262162 TUP262162 UEL262162 UOH262162 UYD262162 VHZ262162 VRV262162 WBR262162 WLN262162 WVJ262162 D327698 IX327698 ST327698 ACP327698 AML327698 AWH327698 BGD327698 BPZ327698 BZV327698 CJR327698 CTN327698 DDJ327698 DNF327698 DXB327698 EGX327698 EQT327698 FAP327698 FKL327698 FUH327698 GED327698 GNZ327698 GXV327698 HHR327698 HRN327698 IBJ327698 ILF327698 IVB327698 JEX327698 JOT327698 JYP327698 KIL327698 KSH327698 LCD327698 LLZ327698 LVV327698 MFR327698 MPN327698 MZJ327698 NJF327698 NTB327698 OCX327698 OMT327698 OWP327698 PGL327698 PQH327698 QAD327698 QJZ327698 QTV327698 RDR327698 RNN327698 RXJ327698 SHF327698 SRB327698 TAX327698 TKT327698 TUP327698 UEL327698 UOH327698 UYD327698 VHZ327698 VRV327698 WBR327698 WLN327698 WVJ327698 D393234 IX393234 ST393234 ACP393234 AML393234 AWH393234 BGD393234 BPZ393234 BZV393234 CJR393234 CTN393234 DDJ393234 DNF393234 DXB393234 EGX393234 EQT393234 FAP393234 FKL393234 FUH393234 GED393234 GNZ393234 GXV393234 HHR393234 HRN393234 IBJ393234 ILF393234 IVB393234 JEX393234 JOT393234 JYP393234 KIL393234 KSH393234 LCD393234 LLZ393234 LVV393234 MFR393234 MPN393234 MZJ393234 NJF393234 NTB393234 OCX393234 OMT393234 OWP393234 PGL393234 PQH393234 QAD393234 QJZ393234 QTV393234 RDR393234 RNN393234 RXJ393234 SHF393234 SRB393234 TAX393234 TKT393234 TUP393234 UEL393234 UOH393234 UYD393234 VHZ393234 VRV393234 WBR393234 WLN393234 WVJ393234 D458770 IX458770 ST458770 ACP458770 AML458770 AWH458770 BGD458770 BPZ458770 BZV458770 CJR458770 CTN458770 DDJ458770 DNF458770 DXB458770 EGX458770 EQT458770 FAP458770 FKL458770 FUH458770 GED458770 GNZ458770 GXV458770 HHR458770 HRN458770 IBJ458770 ILF458770 IVB458770 JEX458770 JOT458770 JYP458770 KIL458770 KSH458770 LCD458770 LLZ458770 LVV458770 MFR458770 MPN458770 MZJ458770 NJF458770 NTB458770 OCX458770 OMT458770 OWP458770 PGL458770 PQH458770 QAD458770 QJZ458770 QTV458770 RDR458770 RNN458770 RXJ458770 SHF458770 SRB458770 TAX458770 TKT458770 TUP458770 UEL458770 UOH458770 UYD458770 VHZ458770 VRV458770 WBR458770 WLN458770 WVJ458770 D524306 IX524306 ST524306 ACP524306 AML524306 AWH524306 BGD524306 BPZ524306 BZV524306 CJR524306 CTN524306 DDJ524306 DNF524306 DXB524306 EGX524306 EQT524306 FAP524306 FKL524306 FUH524306 GED524306 GNZ524306 GXV524306 HHR524306 HRN524306 IBJ524306 ILF524306 IVB524306 JEX524306 JOT524306 JYP524306 KIL524306 KSH524306 LCD524306 LLZ524306 LVV524306 MFR524306 MPN524306 MZJ524306 NJF524306 NTB524306 OCX524306 OMT524306 OWP524306 PGL524306 PQH524306 QAD524306 QJZ524306 QTV524306 RDR524306 RNN524306 RXJ524306 SHF524306 SRB524306 TAX524306 TKT524306 TUP524306 UEL524306 UOH524306 UYD524306 VHZ524306 VRV524306 WBR524306 WLN524306 WVJ524306 D589842 IX589842 ST589842 ACP589842 AML589842 AWH589842 BGD589842 BPZ589842 BZV589842 CJR589842 CTN589842 DDJ589842 DNF589842 DXB589842 EGX589842 EQT589842 FAP589842 FKL589842 FUH589842 GED589842 GNZ589842 GXV589842 HHR589842 HRN589842 IBJ589842 ILF589842 IVB589842 JEX589842 JOT589842 JYP589842 KIL589842 KSH589842 LCD589842 LLZ589842 LVV589842 MFR589842 MPN589842 MZJ589842 NJF589842 NTB589842 OCX589842 OMT589842 OWP589842 PGL589842 PQH589842 QAD589842 QJZ589842 QTV589842 RDR589842 RNN589842 RXJ589842 SHF589842 SRB589842 TAX589842 TKT589842 TUP589842 UEL589842 UOH589842 UYD589842 VHZ589842 VRV589842 WBR589842 WLN589842 WVJ589842 D655378 IX655378 ST655378 ACP655378 AML655378 AWH655378 BGD655378 BPZ655378 BZV655378 CJR655378 CTN655378 DDJ655378 DNF655378 DXB655378 EGX655378 EQT655378 FAP655378 FKL655378 FUH655378 GED655378 GNZ655378 GXV655378 HHR655378 HRN655378 IBJ655378 ILF655378 IVB655378 JEX655378 JOT655378 JYP655378 KIL655378 KSH655378 LCD655378 LLZ655378 LVV655378 MFR655378 MPN655378 MZJ655378 NJF655378 NTB655378 OCX655378 OMT655378 OWP655378 PGL655378 PQH655378 QAD655378 QJZ655378 QTV655378 RDR655378 RNN655378 RXJ655378 SHF655378 SRB655378 TAX655378 TKT655378 TUP655378 UEL655378 UOH655378 UYD655378 VHZ655378 VRV655378 WBR655378 WLN655378 WVJ655378 D720914 IX720914 ST720914 ACP720914 AML720914 AWH720914 BGD720914 BPZ720914 BZV720914 CJR720914 CTN720914 DDJ720914 DNF720914 DXB720914 EGX720914 EQT720914 FAP720914 FKL720914 FUH720914 GED720914 GNZ720914 GXV720914 HHR720914 HRN720914 IBJ720914 ILF720914 IVB720914 JEX720914 JOT720914 JYP720914 KIL720914 KSH720914 LCD720914 LLZ720914 LVV720914 MFR720914 MPN720914 MZJ720914 NJF720914 NTB720914 OCX720914 OMT720914 OWP720914 PGL720914 PQH720914 QAD720914 QJZ720914 QTV720914 RDR720914 RNN720914 RXJ720914 SHF720914 SRB720914 TAX720914 TKT720914 TUP720914 UEL720914 UOH720914 UYD720914 VHZ720914 VRV720914 WBR720914 WLN720914 WVJ720914 D786450 IX786450 ST786450 ACP786450 AML786450 AWH786450 BGD786450 BPZ786450 BZV786450 CJR786450 CTN786450 DDJ786450 DNF786450 DXB786450 EGX786450 EQT786450 FAP786450 FKL786450 FUH786450 GED786450 GNZ786450 GXV786450 HHR786450 HRN786450 IBJ786450 ILF786450 IVB786450 JEX786450 JOT786450 JYP786450 KIL786450 KSH786450 LCD786450 LLZ786450 LVV786450 MFR786450 MPN786450 MZJ786450 NJF786450 NTB786450 OCX786450 OMT786450 OWP786450 PGL786450 PQH786450 QAD786450 QJZ786450 QTV786450 RDR786450 RNN786450 RXJ786450 SHF786450 SRB786450 TAX786450 TKT786450 TUP786450 UEL786450 UOH786450 UYD786450 VHZ786450 VRV786450 WBR786450 WLN786450 WVJ786450 D851986 IX851986 ST851986 ACP851986 AML851986 AWH851986 BGD851986 BPZ851986 BZV851986 CJR851986 CTN851986 DDJ851986 DNF851986 DXB851986 EGX851986 EQT851986 FAP851986 FKL851986 FUH851986 GED851986 GNZ851986 GXV851986 HHR851986 HRN851986 IBJ851986 ILF851986 IVB851986 JEX851986 JOT851986 JYP851986 KIL851986 KSH851986 LCD851986 LLZ851986 LVV851986 MFR851986 MPN851986 MZJ851986 NJF851986 NTB851986 OCX851986 OMT851986 OWP851986 PGL851986 PQH851986 QAD851986 QJZ851986 QTV851986 RDR851986 RNN851986 RXJ851986 SHF851986 SRB851986 TAX851986 TKT851986 TUP851986 UEL851986 UOH851986 UYD851986 VHZ851986 VRV851986 WBR851986 WLN851986 WVJ851986 D917522 IX917522 ST917522 ACP917522 AML917522 AWH917522 BGD917522 BPZ917522 BZV917522 CJR917522 CTN917522 DDJ917522 DNF917522 DXB917522 EGX917522 EQT917522 FAP917522 FKL917522 FUH917522 GED917522 GNZ917522 GXV917522 HHR917522 HRN917522 IBJ917522 ILF917522 IVB917522 JEX917522 JOT917522 JYP917522 KIL917522 KSH917522 LCD917522 LLZ917522 LVV917522 MFR917522 MPN917522 MZJ917522 NJF917522 NTB917522 OCX917522 OMT917522 OWP917522 PGL917522 PQH917522 QAD917522 QJZ917522 QTV917522 RDR917522 RNN917522 RXJ917522 SHF917522 SRB917522 TAX917522 TKT917522 TUP917522 UEL917522 UOH917522 UYD917522 VHZ917522 VRV917522 WBR917522 WLN917522 WVJ917522 D983058 IX983058 ST983058 ACP983058 AML983058 AWH983058 BGD983058 BPZ983058 BZV983058 CJR983058 CTN983058 DDJ983058 DNF983058 DXB983058 EGX983058 EQT983058 FAP983058 FKL983058 FUH983058 GED983058 GNZ983058 GXV983058 HHR983058 HRN983058 IBJ983058 ILF983058 IVB983058 JEX983058 JOT983058 JYP983058 KIL983058 KSH983058 LCD983058 LLZ983058 LVV983058 MFR983058 MPN983058 MZJ983058 NJF983058 NTB983058 OCX983058 OMT983058 OWP983058 PGL983058 PQH983058 QAD983058 QJZ983058 QTV983058 RDR983058 RNN983058 RXJ983058 SHF983058 SRB983058 TAX983058 TKT983058 TUP983058 UEL983058 UOH983058 UYD983058 VHZ983058 VRV983058 WBR983058 WLN983058 WVJ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5:J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R166"/>
  <sheetViews>
    <sheetView topLeftCell="E1" workbookViewId="0">
      <selection activeCell="N1" sqref="N1"/>
    </sheetView>
  </sheetViews>
  <sheetFormatPr defaultRowHeight="11.25" outlineLevelCol="1" x14ac:dyDescent="0.2"/>
  <cols>
    <col min="1" max="1" width="5.7109375" style="1" hidden="1" customWidth="1" outlineLevel="1"/>
    <col min="2" max="2" width="4" style="2" hidden="1" customWidth="1" outlineLevel="1"/>
    <col min="3" max="3" width="8" style="2" hidden="1" customWidth="1" outlineLevel="1"/>
    <col min="4" max="4" width="5" style="2" hidden="1" customWidth="1" outlineLevel="1"/>
    <col min="5" max="5" width="25.5703125" style="2" bestFit="1" customWidth="1" collapsed="1"/>
    <col min="6" max="6" width="8" style="2" bestFit="1" customWidth="1"/>
    <col min="7" max="7" width="11" style="2" bestFit="1" customWidth="1"/>
    <col min="8" max="8" width="8" style="2" bestFit="1" customWidth="1"/>
    <col min="9" max="10" width="9" style="2" bestFit="1" customWidth="1"/>
    <col min="11" max="12" width="17.28515625" style="2" bestFit="1" customWidth="1"/>
    <col min="13" max="13" width="2.7109375" style="1" bestFit="1" customWidth="1"/>
    <col min="14" max="14" width="13.5703125" style="1" bestFit="1" customWidth="1"/>
    <col min="15" max="15" width="28.140625" style="1" bestFit="1" customWidth="1"/>
    <col min="16" max="16" width="3.5703125" style="1" customWidth="1"/>
    <col min="17" max="17" width="18.5703125" style="1" bestFit="1" customWidth="1"/>
    <col min="18" max="16384" width="9.140625" style="1"/>
  </cols>
  <sheetData>
    <row r="1" spans="2:18" ht="22.5" x14ac:dyDescent="0.2">
      <c r="B1" s="219" t="s">
        <v>65</v>
      </c>
      <c r="C1" s="220"/>
      <c r="D1" s="221"/>
      <c r="E1" s="36" t="s">
        <v>64</v>
      </c>
      <c r="F1" s="36" t="s">
        <v>63</v>
      </c>
      <c r="G1" s="36" t="s">
        <v>62</v>
      </c>
      <c r="H1" s="36" t="s">
        <v>61</v>
      </c>
      <c r="I1" s="36" t="s">
        <v>60</v>
      </c>
      <c r="J1" s="36" t="s">
        <v>59</v>
      </c>
      <c r="K1" s="36" t="s">
        <v>58</v>
      </c>
      <c r="L1" s="36" t="s">
        <v>57</v>
      </c>
    </row>
    <row r="2" spans="2:18" ht="11.25" customHeight="1" x14ac:dyDescent="0.2">
      <c r="B2" s="35"/>
      <c r="C2" s="15"/>
      <c r="D2" s="34" t="s">
        <v>56</v>
      </c>
      <c r="E2" s="14" t="str">
        <f t="shared" ref="E2:E26" si="0">RateHelperPrefix&amp;"_"&amp;$B2&amp;$C2&amp;$D2</f>
        <v>EUR_YCSTDRH_OND</v>
      </c>
      <c r="F2" s="13">
        <f>_xll.qlRateHelperQuoteValue($E2,Trigger)</f>
        <v>1.5E-3</v>
      </c>
      <c r="G2" s="13"/>
      <c r="H2" s="12" t="b">
        <v>1</v>
      </c>
      <c r="I2" s="12">
        <v>10</v>
      </c>
      <c r="J2" s="12">
        <v>1</v>
      </c>
      <c r="K2" s="11">
        <f>_xll.qlRateHelperEarliestDate($E2,Trigger)</f>
        <v>41702</v>
      </c>
      <c r="L2" s="10">
        <f>_xll.qlRateHelperLatestDate($E2,Trigger)</f>
        <v>41703</v>
      </c>
      <c r="M2" s="95"/>
      <c r="N2" s="95"/>
    </row>
    <row r="3" spans="2:18" x14ac:dyDescent="0.2">
      <c r="B3" s="35"/>
      <c r="C3" s="15"/>
      <c r="D3" s="34" t="s">
        <v>55</v>
      </c>
      <c r="E3" s="14" t="str">
        <f t="shared" si="0"/>
        <v>EUR_YCSTDRH_TND</v>
      </c>
      <c r="F3" s="13">
        <f>_xll.qlRateHelperQuoteValue($E3,Trigger)</f>
        <v>1.6000000000000001E-3</v>
      </c>
      <c r="G3" s="13"/>
      <c r="H3" s="12" t="b">
        <v>1</v>
      </c>
      <c r="I3" s="12">
        <v>10</v>
      </c>
      <c r="J3" s="12">
        <v>1</v>
      </c>
      <c r="K3" s="11">
        <f>_xll.qlRateHelperEarliestDate($E3,Trigger)</f>
        <v>41703</v>
      </c>
      <c r="L3" s="10">
        <f>_xll.qlRateHelperLatestDate($E3,Trigger)</f>
        <v>41704</v>
      </c>
      <c r="M3" s="95"/>
      <c r="N3" s="95"/>
    </row>
    <row r="4" spans="2:18" x14ac:dyDescent="0.2">
      <c r="B4" s="35"/>
      <c r="C4" s="15"/>
      <c r="D4" s="34" t="s">
        <v>54</v>
      </c>
      <c r="E4" s="14" t="str">
        <f t="shared" si="0"/>
        <v>EUR_YCSTDRH_SND</v>
      </c>
      <c r="F4" s="13">
        <f>_xll.qlRateHelperQuoteValue($E4,Trigger)</f>
        <v>1.8E-3</v>
      </c>
      <c r="G4" s="13"/>
      <c r="H4" s="12" t="b">
        <v>1</v>
      </c>
      <c r="I4" s="12">
        <v>10</v>
      </c>
      <c r="J4" s="12">
        <v>1</v>
      </c>
      <c r="K4" s="11">
        <f>_xll.qlRateHelperEarliestDate($E4,Trigger)</f>
        <v>41704</v>
      </c>
      <c r="L4" s="10">
        <f>_xll.qlRateHelperLatestDate($E4,Trigger)</f>
        <v>41705</v>
      </c>
      <c r="M4" s="95"/>
      <c r="N4" s="95"/>
    </row>
    <row r="5" spans="2:18" x14ac:dyDescent="0.2">
      <c r="B5" s="35"/>
      <c r="C5" s="15"/>
      <c r="D5" s="34" t="s">
        <v>53</v>
      </c>
      <c r="E5" s="14" t="str">
        <f t="shared" si="0"/>
        <v>EUR_YCSTDRH_SWD</v>
      </c>
      <c r="F5" s="13">
        <f>_xll.qlRateHelperQuoteValue($E5,Trigger)</f>
        <v>1.83E-3</v>
      </c>
      <c r="G5" s="13"/>
      <c r="H5" s="12" t="b">
        <v>1</v>
      </c>
      <c r="I5" s="12">
        <v>10</v>
      </c>
      <c r="J5" s="12">
        <v>1</v>
      </c>
      <c r="K5" s="11">
        <f>_xll.qlRateHelperEarliestDate($E5,Trigger)</f>
        <v>41704</v>
      </c>
      <c r="L5" s="10">
        <f>_xll.qlRateHelperLatestDate($E5,Trigger)</f>
        <v>41711</v>
      </c>
      <c r="M5" s="95"/>
      <c r="N5" s="95"/>
    </row>
    <row r="6" spans="2:18" x14ac:dyDescent="0.2">
      <c r="B6" s="35"/>
      <c r="C6" s="15"/>
      <c r="D6" s="34" t="s">
        <v>52</v>
      </c>
      <c r="E6" s="14" t="str">
        <f t="shared" si="0"/>
        <v>EUR_YCSTDRH_2WD</v>
      </c>
      <c r="F6" s="13">
        <f>_xll.qlRateHelperQuoteValue($E6,Trigger)</f>
        <v>1.9400000000000001E-3</v>
      </c>
      <c r="G6" s="13"/>
      <c r="H6" s="12" t="b">
        <v>1</v>
      </c>
      <c r="I6" s="12">
        <v>10</v>
      </c>
      <c r="J6" s="12">
        <v>1</v>
      </c>
      <c r="K6" s="11">
        <f>_xll.qlRateHelperEarliestDate($E6,Trigger)</f>
        <v>41704</v>
      </c>
      <c r="L6" s="10">
        <f>_xll.qlRateHelperLatestDate($E6,Trigger)</f>
        <v>41718</v>
      </c>
      <c r="M6" s="95"/>
      <c r="N6" s="95"/>
    </row>
    <row r="7" spans="2:18" x14ac:dyDescent="0.2">
      <c r="B7" s="35"/>
      <c r="C7" s="15"/>
      <c r="D7" s="34" t="s">
        <v>51</v>
      </c>
      <c r="E7" s="14" t="str">
        <f t="shared" si="0"/>
        <v>EUR_YCSTDRH_1MD</v>
      </c>
      <c r="F7" s="13">
        <f>_xll.qlRateHelperQuoteValue($E7,Trigger)</f>
        <v>2.1800000000000001E-3</v>
      </c>
      <c r="G7" s="13"/>
      <c r="H7" s="12" t="b">
        <v>1</v>
      </c>
      <c r="I7" s="12">
        <v>10</v>
      </c>
      <c r="J7" s="12">
        <v>1</v>
      </c>
      <c r="K7" s="11">
        <f>_xll.qlRateHelperEarliestDate($E7,Trigger)</f>
        <v>41704</v>
      </c>
      <c r="L7" s="10">
        <f>_xll.qlRateHelperLatestDate($E7,Trigger)</f>
        <v>41736</v>
      </c>
      <c r="M7" s="95"/>
      <c r="N7" s="95"/>
    </row>
    <row r="8" spans="2:18" x14ac:dyDescent="0.2">
      <c r="B8" s="35"/>
      <c r="C8" s="15"/>
      <c r="D8" s="34" t="s">
        <v>50</v>
      </c>
      <c r="E8" s="14" t="str">
        <f t="shared" si="0"/>
        <v>EUR_YCSTDRH_2MD</v>
      </c>
      <c r="F8" s="13">
        <f>_xll.qlRateHelperQuoteValue($E8,Trigger)</f>
        <v>2.5000000000000001E-3</v>
      </c>
      <c r="G8" s="13"/>
      <c r="H8" s="12" t="b">
        <v>1</v>
      </c>
      <c r="I8" s="12">
        <v>10</v>
      </c>
      <c r="J8" s="12">
        <v>1</v>
      </c>
      <c r="K8" s="11">
        <f>_xll.qlRateHelperEarliestDate($E8,Trigger)</f>
        <v>41704</v>
      </c>
      <c r="L8" s="10">
        <f>_xll.qlRateHelperLatestDate($E8,Trigger)</f>
        <v>41765</v>
      </c>
      <c r="M8" s="95"/>
      <c r="N8" s="95"/>
    </row>
    <row r="9" spans="2:18" x14ac:dyDescent="0.2">
      <c r="B9" s="35"/>
      <c r="C9" s="15"/>
      <c r="D9" s="34" t="s">
        <v>49</v>
      </c>
      <c r="E9" s="14" t="str">
        <f t="shared" si="0"/>
        <v>EUR_YCSTDRH_3MD</v>
      </c>
      <c r="F9" s="13">
        <f>_xll.qlRateHelperQuoteValue($E9,Trigger)</f>
        <v>2.8699999999999997E-3</v>
      </c>
      <c r="G9" s="13"/>
      <c r="H9" s="12" t="b">
        <v>1</v>
      </c>
      <c r="I9" s="12">
        <v>10</v>
      </c>
      <c r="J9" s="12">
        <v>1</v>
      </c>
      <c r="K9" s="11">
        <f>_xll.qlRateHelperEarliestDate($E9,Trigger)</f>
        <v>41704</v>
      </c>
      <c r="L9" s="10">
        <f>_xll.qlRateHelperLatestDate($E9,Trigger)</f>
        <v>41796</v>
      </c>
      <c r="M9" s="95"/>
      <c r="N9" s="95"/>
    </row>
    <row r="10" spans="2:18" x14ac:dyDescent="0.2">
      <c r="B10" s="35"/>
      <c r="C10" s="15"/>
      <c r="D10" s="34" t="s">
        <v>48</v>
      </c>
      <c r="E10" s="14" t="str">
        <f t="shared" si="0"/>
        <v>EUR_YCSTDRH_6MD</v>
      </c>
      <c r="F10" s="13">
        <f>_xll.qlRateHelperQuoteValue($E10,Trigger)</f>
        <v>3.8600000000000001E-3</v>
      </c>
      <c r="G10" s="13"/>
      <c r="H10" s="12" t="b">
        <v>1</v>
      </c>
      <c r="I10" s="12">
        <v>70</v>
      </c>
      <c r="J10" s="12">
        <v>1</v>
      </c>
      <c r="K10" s="11">
        <f>_xll.qlRateHelperEarliestDate($E10,Trigger)</f>
        <v>41704</v>
      </c>
      <c r="L10" s="10">
        <f>_xll.qlRateHelperLatestDate($E10,Trigger)</f>
        <v>41890</v>
      </c>
      <c r="Q10" s="31">
        <f>_xll.qlYieldTSDiscount(YieldCurve,K2)</f>
        <v>1</v>
      </c>
    </row>
    <row r="11" spans="2:18" x14ac:dyDescent="0.2">
      <c r="B11" s="35"/>
      <c r="C11" s="15"/>
      <c r="D11" s="34" t="s">
        <v>47</v>
      </c>
      <c r="E11" s="14" t="str">
        <f t="shared" si="0"/>
        <v>EUR_YCSTDRH_9MD</v>
      </c>
      <c r="F11" s="13">
        <f>_xll.qlRateHelperQuoteValue($E11,Trigger)</f>
        <v>4.6899999999999997E-3</v>
      </c>
      <c r="G11" s="13"/>
      <c r="H11" s="12" t="b">
        <v>1</v>
      </c>
      <c r="I11" s="12">
        <v>10</v>
      </c>
      <c r="J11" s="12">
        <v>1</v>
      </c>
      <c r="K11" s="11">
        <f>_xll.qlRateHelperEarliestDate($E11,Trigger)</f>
        <v>41704</v>
      </c>
      <c r="L11" s="10">
        <f>_xll.qlRateHelperLatestDate($E11,Trigger)</f>
        <v>41981</v>
      </c>
      <c r="O11" s="29">
        <f>_xll.qlYieldTSForwardRate(YieldCurve,K2,L124,"act/365","simple","annual")</f>
        <v>3.7630918750955818E-2</v>
      </c>
      <c r="Q11" s="31">
        <f>_xll.qlYieldTSDiscount(YieldCurve,L124)</f>
        <v>0.47812509770083361</v>
      </c>
    </row>
    <row r="12" spans="2:18" x14ac:dyDescent="0.2">
      <c r="B12" s="33"/>
      <c r="C12" s="8"/>
      <c r="D12" s="32" t="s">
        <v>46</v>
      </c>
      <c r="E12" s="7" t="str">
        <f t="shared" si="0"/>
        <v>EUR_YCSTDRH_1YD</v>
      </c>
      <c r="F12" s="6">
        <f>_xll.qlRateHelperQuoteValue($E12,Trigger)</f>
        <v>5.5200000000000006E-3</v>
      </c>
      <c r="G12" s="6"/>
      <c r="H12" s="5" t="b">
        <v>1</v>
      </c>
      <c r="I12" s="5">
        <v>10</v>
      </c>
      <c r="J12" s="5">
        <v>1</v>
      </c>
      <c r="K12" s="4">
        <f>_xll.qlRateHelperEarliestDate($E12,Trigger)</f>
        <v>41704</v>
      </c>
      <c r="L12" s="3">
        <f>_xll.qlRateHelperLatestDate($E12,Trigger)</f>
        <v>42069</v>
      </c>
      <c r="Q12" s="31"/>
    </row>
    <row r="13" spans="2:18" x14ac:dyDescent="0.2">
      <c r="B13" s="24" t="s">
        <v>45</v>
      </c>
      <c r="C13" s="23">
        <f>Months</f>
        <v>3</v>
      </c>
      <c r="D13" s="22" t="s">
        <v>43</v>
      </c>
      <c r="E13" s="22" t="str">
        <f t="shared" si="0"/>
        <v>EUR_YCSTDRH_T3F1</v>
      </c>
      <c r="F13" s="21" t="e">
        <f>_xll.qlRateHelperQuoteValue($E13,Trigger)</f>
        <v>#NUM!</v>
      </c>
      <c r="G13" s="21"/>
      <c r="H13" s="20" t="b">
        <v>0</v>
      </c>
      <c r="I13" s="20">
        <v>20</v>
      </c>
      <c r="J13" s="20">
        <v>1</v>
      </c>
      <c r="K13" s="19" t="e">
        <f>_xll.qlRateHelperEarliestDate($E13,Trigger)</f>
        <v>#NUM!</v>
      </c>
      <c r="L13" s="18" t="e">
        <f>_xll.qlRateHelperLatestDate($E13,Trigger)</f>
        <v>#NUM!</v>
      </c>
      <c r="Q13" s="31">
        <f>1/Q11</f>
        <v>2.0915028405927925</v>
      </c>
    </row>
    <row r="14" spans="2:18" x14ac:dyDescent="0.2">
      <c r="B14" s="9" t="s">
        <v>44</v>
      </c>
      <c r="C14" s="8">
        <f>Months</f>
        <v>3</v>
      </c>
      <c r="D14" s="7" t="s">
        <v>43</v>
      </c>
      <c r="E14" s="7" t="str">
        <f t="shared" si="0"/>
        <v>EUR_YCSTDRH_TOM3F1</v>
      </c>
      <c r="F14" s="6" t="e">
        <f>_xll.qlRateHelperQuoteValue($E14,Trigger)</f>
        <v>#NUM!</v>
      </c>
      <c r="G14" s="6"/>
      <c r="H14" s="5" t="b">
        <v>0</v>
      </c>
      <c r="I14" s="5">
        <v>20</v>
      </c>
      <c r="J14" s="5">
        <v>1</v>
      </c>
      <c r="K14" s="4" t="e">
        <f>_xll.qlRateHelperEarliestDate($E14,Trigger)</f>
        <v>#NUM!</v>
      </c>
      <c r="L14" s="3" t="e">
        <f>_xll.qlRateHelperLatestDate($E14,Trigger)</f>
        <v>#NUM!</v>
      </c>
      <c r="O14" s="1" t="e">
        <f>_xll.qlYieldTSForwardRate()</f>
        <v>#NUM!</v>
      </c>
      <c r="Q14" s="30">
        <f>(L124-K2)/365</f>
        <v>29.024657534246575</v>
      </c>
    </row>
    <row r="15" spans="2:18" x14ac:dyDescent="0.2">
      <c r="B15" s="16">
        <v>1</v>
      </c>
      <c r="C15" s="15" t="s">
        <v>42</v>
      </c>
      <c r="D15" s="14" t="str">
        <f t="shared" ref="D15:D32" si="1">(B15+Months)&amp;"F"</f>
        <v>4F</v>
      </c>
      <c r="E15" s="14" t="str">
        <f t="shared" si="0"/>
        <v>EUR_YCSTDRH_1x4F</v>
      </c>
      <c r="F15" s="13" t="e">
        <f>_xll.qlRateHelperQuoteValue($E15,Trigger)</f>
        <v>#NUM!</v>
      </c>
      <c r="G15" s="13"/>
      <c r="H15" s="12" t="b">
        <v>0</v>
      </c>
      <c r="I15" s="12">
        <v>20</v>
      </c>
      <c r="J15" s="12">
        <v>1</v>
      </c>
      <c r="K15" s="11" t="e">
        <f>_xll.qlRateHelperEarliestDate($E15,Trigger)</f>
        <v>#NUM!</v>
      </c>
      <c r="L15" s="10" t="e">
        <f>_xll.qlRateHelperLatestDate($E15,Trigger)</f>
        <v>#NUM!</v>
      </c>
      <c r="Q15" s="29">
        <f>(Q13^(1/Q14))-1</f>
        <v>2.5748531871447433E-2</v>
      </c>
      <c r="R15" s="29">
        <f>(Q13-1)/Q14</f>
        <v>3.7606054069885715E-2</v>
      </c>
    </row>
    <row r="16" spans="2:18" x14ac:dyDescent="0.2">
      <c r="B16" s="16">
        <v>2</v>
      </c>
      <c r="C16" s="15" t="s">
        <v>42</v>
      </c>
      <c r="D16" s="14" t="str">
        <f t="shared" si="1"/>
        <v>5F</v>
      </c>
      <c r="E16" s="14" t="str">
        <f t="shared" si="0"/>
        <v>EUR_YCSTDRH_2x5F</v>
      </c>
      <c r="F16" s="13" t="e">
        <f>_xll.qlRateHelperQuoteValue($E16,Trigger)</f>
        <v>#NUM!</v>
      </c>
      <c r="G16" s="13"/>
      <c r="H16" s="12" t="b">
        <v>0</v>
      </c>
      <c r="I16" s="12">
        <v>20</v>
      </c>
      <c r="J16" s="12">
        <v>1</v>
      </c>
      <c r="K16" s="11" t="e">
        <f>_xll.qlRateHelperEarliestDate($E16,Trigger)</f>
        <v>#NUM!</v>
      </c>
      <c r="L16" s="10" t="e">
        <f>_xll.qlRateHelperLatestDate($E16,Trigger)</f>
        <v>#NUM!</v>
      </c>
    </row>
    <row r="17" spans="2:12" x14ac:dyDescent="0.2">
      <c r="B17" s="16">
        <v>3</v>
      </c>
      <c r="C17" s="15" t="s">
        <v>42</v>
      </c>
      <c r="D17" s="14" t="str">
        <f t="shared" si="1"/>
        <v>6F</v>
      </c>
      <c r="E17" s="14" t="str">
        <f t="shared" si="0"/>
        <v>EUR_YCSTDRH_3x6F</v>
      </c>
      <c r="F17" s="13" t="e">
        <f>_xll.qlRateHelperQuoteValue($E17,Trigger)</f>
        <v>#NUM!</v>
      </c>
      <c r="G17" s="13"/>
      <c r="H17" s="12" t="b">
        <v>0</v>
      </c>
      <c r="I17" s="12">
        <v>20</v>
      </c>
      <c r="J17" s="12">
        <v>1</v>
      </c>
      <c r="K17" s="11" t="e">
        <f>_xll.qlRateHelperEarliestDate($E17,Trigger)</f>
        <v>#NUM!</v>
      </c>
      <c r="L17" s="10" t="e">
        <f>_xll.qlRateHelperLatestDate($E17,Trigger)</f>
        <v>#NUM!</v>
      </c>
    </row>
    <row r="18" spans="2:12" x14ac:dyDescent="0.2">
      <c r="B18" s="16">
        <v>4</v>
      </c>
      <c r="C18" s="15" t="s">
        <v>42</v>
      </c>
      <c r="D18" s="14" t="str">
        <f t="shared" si="1"/>
        <v>7F</v>
      </c>
      <c r="E18" s="14" t="str">
        <f t="shared" si="0"/>
        <v>EUR_YCSTDRH_4x7F</v>
      </c>
      <c r="F18" s="13" t="e">
        <f>_xll.qlRateHelperQuoteValue($E18,Trigger)</f>
        <v>#NUM!</v>
      </c>
      <c r="G18" s="13"/>
      <c r="H18" s="12" t="b">
        <v>0</v>
      </c>
      <c r="I18" s="12">
        <v>20</v>
      </c>
      <c r="J18" s="12">
        <v>1</v>
      </c>
      <c r="K18" s="11" t="e">
        <f>_xll.qlRateHelperEarliestDate($E18,Trigger)</f>
        <v>#NUM!</v>
      </c>
      <c r="L18" s="10" t="e">
        <f>_xll.qlRateHelperLatestDate($E18,Trigger)</f>
        <v>#NUM!</v>
      </c>
    </row>
    <row r="19" spans="2:12" x14ac:dyDescent="0.2">
      <c r="B19" s="16">
        <v>5</v>
      </c>
      <c r="C19" s="15" t="s">
        <v>42</v>
      </c>
      <c r="D19" s="14" t="str">
        <f t="shared" si="1"/>
        <v>8F</v>
      </c>
      <c r="E19" s="14" t="str">
        <f t="shared" si="0"/>
        <v>EUR_YCSTDRH_5x8F</v>
      </c>
      <c r="F19" s="13" t="e">
        <f>_xll.qlRateHelperQuoteValue($E19,Trigger)</f>
        <v>#NUM!</v>
      </c>
      <c r="G19" s="13"/>
      <c r="H19" s="12" t="b">
        <v>0</v>
      </c>
      <c r="I19" s="12">
        <v>20</v>
      </c>
      <c r="J19" s="12">
        <v>1</v>
      </c>
      <c r="K19" s="11" t="e">
        <f>_xll.qlRateHelperEarliestDate($E19,Trigger)</f>
        <v>#NUM!</v>
      </c>
      <c r="L19" s="10" t="e">
        <f>_xll.qlRateHelperLatestDate($E19,Trigger)</f>
        <v>#NUM!</v>
      </c>
    </row>
    <row r="20" spans="2:12" x14ac:dyDescent="0.2">
      <c r="B20" s="16">
        <v>6</v>
      </c>
      <c r="C20" s="15" t="s">
        <v>42</v>
      </c>
      <c r="D20" s="14" t="str">
        <f t="shared" si="1"/>
        <v>9F</v>
      </c>
      <c r="E20" s="14" t="str">
        <f t="shared" si="0"/>
        <v>EUR_YCSTDRH_6x9F</v>
      </c>
      <c r="F20" s="13" t="e">
        <f>_xll.qlRateHelperQuoteValue($E20,Trigger)</f>
        <v>#NUM!</v>
      </c>
      <c r="G20" s="13"/>
      <c r="H20" s="12" t="b">
        <v>0</v>
      </c>
      <c r="I20" s="12">
        <v>20</v>
      </c>
      <c r="J20" s="12">
        <v>1</v>
      </c>
      <c r="K20" s="11" t="e">
        <f>_xll.qlRateHelperEarliestDate($E20,Trigger)</f>
        <v>#NUM!</v>
      </c>
      <c r="L20" s="10" t="e">
        <f>_xll.qlRateHelperLatestDate($E20,Trigger)</f>
        <v>#NUM!</v>
      </c>
    </row>
    <row r="21" spans="2:12" x14ac:dyDescent="0.2">
      <c r="B21" s="16">
        <v>7</v>
      </c>
      <c r="C21" s="15" t="s">
        <v>42</v>
      </c>
      <c r="D21" s="14" t="str">
        <f t="shared" si="1"/>
        <v>10F</v>
      </c>
      <c r="E21" s="14" t="str">
        <f t="shared" si="0"/>
        <v>EUR_YCSTDRH_7x10F</v>
      </c>
      <c r="F21" s="13" t="e">
        <f>_xll.qlRateHelperQuoteValue($E21,Trigger)</f>
        <v>#NUM!</v>
      </c>
      <c r="G21" s="13"/>
      <c r="H21" s="12" t="b">
        <v>0</v>
      </c>
      <c r="I21" s="12">
        <v>20</v>
      </c>
      <c r="J21" s="12">
        <v>1</v>
      </c>
      <c r="K21" s="11" t="e">
        <f>_xll.qlRateHelperEarliestDate($E21,Trigger)</f>
        <v>#NUM!</v>
      </c>
      <c r="L21" s="10" t="e">
        <f>_xll.qlRateHelperLatestDate($E21,Trigger)</f>
        <v>#NUM!</v>
      </c>
    </row>
    <row r="22" spans="2:12" x14ac:dyDescent="0.2">
      <c r="B22" s="16">
        <v>8</v>
      </c>
      <c r="C22" s="15" t="s">
        <v>42</v>
      </c>
      <c r="D22" s="14" t="str">
        <f t="shared" si="1"/>
        <v>11F</v>
      </c>
      <c r="E22" s="14" t="str">
        <f t="shared" si="0"/>
        <v>EUR_YCSTDRH_8x11F</v>
      </c>
      <c r="F22" s="13" t="e">
        <f>_xll.qlRateHelperQuoteValue($E22,Trigger)</f>
        <v>#NUM!</v>
      </c>
      <c r="G22" s="13"/>
      <c r="H22" s="12" t="b">
        <v>0</v>
      </c>
      <c r="I22" s="12">
        <v>20</v>
      </c>
      <c r="J22" s="12">
        <v>1</v>
      </c>
      <c r="K22" s="11" t="e">
        <f>_xll.qlRateHelperEarliestDate($E22,Trigger)</f>
        <v>#NUM!</v>
      </c>
      <c r="L22" s="10" t="e">
        <f>_xll.qlRateHelperLatestDate($E22,Trigger)</f>
        <v>#NUM!</v>
      </c>
    </row>
    <row r="23" spans="2:12" x14ac:dyDescent="0.2">
      <c r="B23" s="16">
        <v>9</v>
      </c>
      <c r="C23" s="15" t="s">
        <v>42</v>
      </c>
      <c r="D23" s="14" t="str">
        <f t="shared" si="1"/>
        <v>12F</v>
      </c>
      <c r="E23" s="14" t="str">
        <f t="shared" si="0"/>
        <v>EUR_YCSTDRH_9x12F</v>
      </c>
      <c r="F23" s="13" t="e">
        <f>_xll.qlRateHelperQuoteValue($E23,Trigger)</f>
        <v>#NUM!</v>
      </c>
      <c r="G23" s="13"/>
      <c r="H23" s="12" t="b">
        <v>0</v>
      </c>
      <c r="I23" s="12">
        <v>20</v>
      </c>
      <c r="J23" s="12">
        <v>1</v>
      </c>
      <c r="K23" s="11" t="e">
        <f>_xll.qlRateHelperEarliestDate($E23,Trigger)</f>
        <v>#NUM!</v>
      </c>
      <c r="L23" s="10" t="e">
        <f>_xll.qlRateHelperLatestDate($E23,Trigger)</f>
        <v>#NUM!</v>
      </c>
    </row>
    <row r="24" spans="2:12" x14ac:dyDescent="0.2">
      <c r="B24" s="16">
        <v>10</v>
      </c>
      <c r="C24" s="15" t="s">
        <v>42</v>
      </c>
      <c r="D24" s="14" t="str">
        <f t="shared" si="1"/>
        <v>13F</v>
      </c>
      <c r="E24" s="14" t="str">
        <f t="shared" si="0"/>
        <v>EUR_YCSTDRH_10x13F</v>
      </c>
      <c r="F24" s="13" t="e">
        <f>_xll.qlRateHelperQuoteValue($E24,Trigger)</f>
        <v>#NUM!</v>
      </c>
      <c r="G24" s="13"/>
      <c r="H24" s="12" t="b">
        <v>0</v>
      </c>
      <c r="I24" s="12">
        <v>20</v>
      </c>
      <c r="J24" s="12">
        <v>1</v>
      </c>
      <c r="K24" s="11" t="e">
        <f>_xll.qlRateHelperEarliestDate($E24,Trigger)</f>
        <v>#NUM!</v>
      </c>
      <c r="L24" s="10" t="e">
        <f>_xll.qlRateHelperLatestDate($E24,Trigger)</f>
        <v>#NUM!</v>
      </c>
    </row>
    <row r="25" spans="2:12" x14ac:dyDescent="0.2">
      <c r="B25" s="16">
        <v>11</v>
      </c>
      <c r="C25" s="15" t="s">
        <v>42</v>
      </c>
      <c r="D25" s="14" t="str">
        <f t="shared" si="1"/>
        <v>14F</v>
      </c>
      <c r="E25" s="14" t="str">
        <f t="shared" si="0"/>
        <v>EUR_YCSTDRH_11x14F</v>
      </c>
      <c r="F25" s="13" t="e">
        <f>_xll.qlRateHelperQuoteValue($E25,Trigger)</f>
        <v>#NUM!</v>
      </c>
      <c r="G25" s="13"/>
      <c r="H25" s="12" t="b">
        <v>0</v>
      </c>
      <c r="I25" s="12">
        <v>20</v>
      </c>
      <c r="J25" s="12">
        <v>1</v>
      </c>
      <c r="K25" s="11" t="e">
        <f>_xll.qlRateHelperEarliestDate($E25,Trigger)</f>
        <v>#NUM!</v>
      </c>
      <c r="L25" s="10" t="e">
        <f>_xll.qlRateHelperLatestDate($E25,Trigger)</f>
        <v>#NUM!</v>
      </c>
    </row>
    <row r="26" spans="2:12" x14ac:dyDescent="0.2">
      <c r="B26" s="16">
        <v>12</v>
      </c>
      <c r="C26" s="15" t="s">
        <v>42</v>
      </c>
      <c r="D26" s="14" t="str">
        <f t="shared" si="1"/>
        <v>15F</v>
      </c>
      <c r="E26" s="14" t="str">
        <f t="shared" si="0"/>
        <v>EUR_YCSTDRH_12x15F</v>
      </c>
      <c r="F26" s="13" t="e">
        <f>_xll.qlRateHelperQuoteValue($E26,Trigger)</f>
        <v>#NUM!</v>
      </c>
      <c r="G26" s="13"/>
      <c r="H26" s="12" t="b">
        <v>0</v>
      </c>
      <c r="I26" s="12">
        <v>20</v>
      </c>
      <c r="J26" s="12">
        <v>1</v>
      </c>
      <c r="K26" s="11" t="e">
        <f>_xll.qlRateHelperEarliestDate($E26,Trigger)</f>
        <v>#NUM!</v>
      </c>
      <c r="L26" s="10" t="e">
        <f>_xll.qlRateHelperLatestDate($E26,Trigger)</f>
        <v>#NUM!</v>
      </c>
    </row>
    <row r="27" spans="2:12" x14ac:dyDescent="0.2">
      <c r="B27" s="16">
        <v>13</v>
      </c>
      <c r="C27" s="15" t="s">
        <v>42</v>
      </c>
      <c r="D27" s="14" t="str">
        <f t="shared" si="1"/>
        <v>16F</v>
      </c>
      <c r="E27" s="14" t="str">
        <f t="shared" ref="E27:E58" si="2">RateHelperPrefix&amp;"_"&amp;$B27&amp;$C27&amp;$D27</f>
        <v>EUR_YCSTDRH_13x16F</v>
      </c>
      <c r="F27" s="13" t="e">
        <f>_xll.qlRateHelperQuoteValue($E27,Trigger)</f>
        <v>#NUM!</v>
      </c>
      <c r="G27" s="13"/>
      <c r="H27" s="12" t="b">
        <v>0</v>
      </c>
      <c r="I27" s="12">
        <v>20</v>
      </c>
      <c r="J27" s="12">
        <v>1</v>
      </c>
      <c r="K27" s="11" t="e">
        <f>_xll.qlRateHelperEarliestDate($E27,Trigger)</f>
        <v>#NUM!</v>
      </c>
      <c r="L27" s="10" t="e">
        <f>_xll.qlRateHelperLatestDate($E27,Trigger)</f>
        <v>#NUM!</v>
      </c>
    </row>
    <row r="28" spans="2:12" x14ac:dyDescent="0.2">
      <c r="B28" s="16">
        <v>14</v>
      </c>
      <c r="C28" s="15" t="s">
        <v>42</v>
      </c>
      <c r="D28" s="14" t="str">
        <f t="shared" si="1"/>
        <v>17F</v>
      </c>
      <c r="E28" s="14" t="str">
        <f t="shared" si="2"/>
        <v>EUR_YCSTDRH_14x17F</v>
      </c>
      <c r="F28" s="13" t="e">
        <f>_xll.qlRateHelperQuoteValue($E28,Trigger)</f>
        <v>#NUM!</v>
      </c>
      <c r="G28" s="13"/>
      <c r="H28" s="12" t="b">
        <v>0</v>
      </c>
      <c r="I28" s="12">
        <v>20</v>
      </c>
      <c r="J28" s="12">
        <v>1</v>
      </c>
      <c r="K28" s="11" t="e">
        <f>_xll.qlRateHelperEarliestDate($E28,Trigger)</f>
        <v>#NUM!</v>
      </c>
      <c r="L28" s="10" t="e">
        <f>_xll.qlRateHelperLatestDate($E28,Trigger)</f>
        <v>#NUM!</v>
      </c>
    </row>
    <row r="29" spans="2:12" x14ac:dyDescent="0.2">
      <c r="B29" s="16">
        <v>15</v>
      </c>
      <c r="C29" s="15" t="s">
        <v>42</v>
      </c>
      <c r="D29" s="14" t="str">
        <f t="shared" si="1"/>
        <v>18F</v>
      </c>
      <c r="E29" s="14" t="str">
        <f t="shared" si="2"/>
        <v>EUR_YCSTDRH_15x18F</v>
      </c>
      <c r="F29" s="13" t="e">
        <f>_xll.qlRateHelperQuoteValue($E29,Trigger)</f>
        <v>#NUM!</v>
      </c>
      <c r="G29" s="13"/>
      <c r="H29" s="12" t="b">
        <v>0</v>
      </c>
      <c r="I29" s="12">
        <v>20</v>
      </c>
      <c r="J29" s="12">
        <v>1</v>
      </c>
      <c r="K29" s="11" t="e">
        <f>_xll.qlRateHelperEarliestDate($E29,Trigger)</f>
        <v>#NUM!</v>
      </c>
      <c r="L29" s="10" t="e">
        <f>_xll.qlRateHelperLatestDate($E29,Trigger)</f>
        <v>#NUM!</v>
      </c>
    </row>
    <row r="30" spans="2:12" x14ac:dyDescent="0.2">
      <c r="B30" s="16">
        <v>16</v>
      </c>
      <c r="C30" s="15" t="s">
        <v>42</v>
      </c>
      <c r="D30" s="14" t="str">
        <f t="shared" si="1"/>
        <v>19F</v>
      </c>
      <c r="E30" s="14" t="str">
        <f t="shared" si="2"/>
        <v>EUR_YCSTDRH_16x19F</v>
      </c>
      <c r="F30" s="13" t="e">
        <f>_xll.qlRateHelperQuoteValue($E30,Trigger)</f>
        <v>#NUM!</v>
      </c>
      <c r="G30" s="13"/>
      <c r="H30" s="12" t="b">
        <v>0</v>
      </c>
      <c r="I30" s="12">
        <v>20</v>
      </c>
      <c r="J30" s="12">
        <v>1</v>
      </c>
      <c r="K30" s="11" t="e">
        <f>_xll.qlRateHelperEarliestDate($E30,Trigger)</f>
        <v>#NUM!</v>
      </c>
      <c r="L30" s="10" t="e">
        <f>_xll.qlRateHelperLatestDate($E30,Trigger)</f>
        <v>#NUM!</v>
      </c>
    </row>
    <row r="31" spans="2:12" x14ac:dyDescent="0.2">
      <c r="B31" s="16">
        <v>17</v>
      </c>
      <c r="C31" s="15" t="s">
        <v>42</v>
      </c>
      <c r="D31" s="14" t="str">
        <f t="shared" si="1"/>
        <v>20F</v>
      </c>
      <c r="E31" s="14" t="str">
        <f t="shared" si="2"/>
        <v>EUR_YCSTDRH_17x20F</v>
      </c>
      <c r="F31" s="13" t="e">
        <f>_xll.qlRateHelperQuoteValue($E31,Trigger)</f>
        <v>#NUM!</v>
      </c>
      <c r="G31" s="13"/>
      <c r="H31" s="12" t="b">
        <v>0</v>
      </c>
      <c r="I31" s="12">
        <v>20</v>
      </c>
      <c r="J31" s="12">
        <v>1</v>
      </c>
      <c r="K31" s="11" t="e">
        <f>_xll.qlRateHelperEarliestDate($E31,Trigger)</f>
        <v>#NUM!</v>
      </c>
      <c r="L31" s="10" t="e">
        <f>_xll.qlRateHelperLatestDate($E31,Trigger)</f>
        <v>#NUM!</v>
      </c>
    </row>
    <row r="32" spans="2:12" x14ac:dyDescent="0.2">
      <c r="B32" s="9">
        <v>18</v>
      </c>
      <c r="C32" s="8" t="s">
        <v>42</v>
      </c>
      <c r="D32" s="7" t="str">
        <f t="shared" si="1"/>
        <v>21F</v>
      </c>
      <c r="E32" s="7" t="str">
        <f t="shared" si="2"/>
        <v>EUR_YCSTDRH_18x21F</v>
      </c>
      <c r="F32" s="6" t="e">
        <f>_xll.qlRateHelperQuoteValue($E32,Trigger)</f>
        <v>#NUM!</v>
      </c>
      <c r="G32" s="6"/>
      <c r="H32" s="5" t="b">
        <v>0</v>
      </c>
      <c r="I32" s="5">
        <v>20</v>
      </c>
      <c r="J32" s="5">
        <v>1</v>
      </c>
      <c r="K32" s="4" t="e">
        <f>_xll.qlRateHelperEarliestDate($E32,Trigger)</f>
        <v>#NUM!</v>
      </c>
      <c r="L32" s="3" t="e">
        <f>_xll.qlRateHelperLatestDate($E32,Trigger)</f>
        <v>#NUM!</v>
      </c>
    </row>
    <row r="33" spans="1:12" ht="11.25" customHeight="1" x14ac:dyDescent="0.2">
      <c r="A33" s="23" t="b">
        <v>0</v>
      </c>
      <c r="B33" s="16"/>
      <c r="C33" s="15" t="str">
        <f t="shared" ref="C33:C74" si="3">IF(IndexTenor="6M","IMMFRA","FUT")&amp;IndexTenor</f>
        <v>FUT3M</v>
      </c>
      <c r="D33" s="14" t="str">
        <f t="array" ref="D33:D74">_xll.qlIMMNextCodes(_xll.qlSettingsEvaluationDate(Trigger)-1,$A33:$A74)</f>
        <v>H4</v>
      </c>
      <c r="E33" s="14" t="str">
        <f t="shared" si="2"/>
        <v>EUR_YCSTDRH_FUT3MH4</v>
      </c>
      <c r="F33" s="28">
        <f>_xll.qlRateHelperQuoteValue($E33,Trigger)</f>
        <v>99.737499999999997</v>
      </c>
      <c r="G33" s="13">
        <f>_xll.qlFuturesRateHelperConvexityAdjustment($E33,Trigger)</f>
        <v>0</v>
      </c>
      <c r="H33" s="212" t="b">
        <v>0</v>
      </c>
      <c r="I33" s="12">
        <v>60</v>
      </c>
      <c r="J33" s="12">
        <v>1</v>
      </c>
      <c r="K33" s="11">
        <f>_xll.qlRateHelperEarliestDate($E33,Trigger)</f>
        <v>41717</v>
      </c>
      <c r="L33" s="10">
        <f>_xll.qlRateHelperLatestDate($E33,Trigger)</f>
        <v>41809</v>
      </c>
    </row>
    <row r="34" spans="1:12" x14ac:dyDescent="0.2">
      <c r="A34" s="15" t="b">
        <v>0</v>
      </c>
      <c r="B34" s="16"/>
      <c r="C34" s="15" t="str">
        <f t="shared" si="3"/>
        <v>FUT3M</v>
      </c>
      <c r="D34" s="14" t="str">
        <v>J4</v>
      </c>
      <c r="E34" s="14" t="str">
        <f t="shared" si="2"/>
        <v>EUR_YCSTDRH_FUT3MJ4</v>
      </c>
      <c r="F34" s="28">
        <f>_xll.qlRateHelperQuoteValue($E34,Trigger)</f>
        <v>99.747500000000002</v>
      </c>
      <c r="G34" s="13">
        <f>_xll.qlFuturesRateHelperConvexityAdjustment($E34,Trigger)</f>
        <v>0</v>
      </c>
      <c r="H34" s="212" t="b">
        <v>0</v>
      </c>
      <c r="I34" s="12">
        <v>60</v>
      </c>
      <c r="J34" s="12">
        <v>1</v>
      </c>
      <c r="K34" s="11">
        <f>_xll.qlRateHelperEarliestDate($E34,Trigger)</f>
        <v>41745</v>
      </c>
      <c r="L34" s="10">
        <f>_xll.qlRateHelperLatestDate($E34,Trigger)</f>
        <v>41836</v>
      </c>
    </row>
    <row r="35" spans="1:12" x14ac:dyDescent="0.2">
      <c r="A35" s="15" t="b">
        <v>0</v>
      </c>
      <c r="B35" s="16"/>
      <c r="C35" s="15" t="str">
        <f t="shared" si="3"/>
        <v>FUT3M</v>
      </c>
      <c r="D35" s="14" t="str">
        <v>K4</v>
      </c>
      <c r="E35" s="14" t="str">
        <f t="shared" si="2"/>
        <v>EUR_YCSTDRH_FUT3MK4</v>
      </c>
      <c r="F35" s="28">
        <f>_xll.qlRateHelperQuoteValue($E35,Trigger)</f>
        <v>99.757499999999993</v>
      </c>
      <c r="G35" s="13">
        <f>_xll.qlFuturesRateHelperConvexityAdjustment($E35,Trigger)</f>
        <v>0</v>
      </c>
      <c r="H35" s="212" t="b">
        <v>0</v>
      </c>
      <c r="I35" s="12">
        <v>60</v>
      </c>
      <c r="J35" s="12">
        <v>1</v>
      </c>
      <c r="K35" s="11">
        <f>_xll.qlRateHelperEarliestDate($E35,Trigger)</f>
        <v>41780</v>
      </c>
      <c r="L35" s="10">
        <f>_xll.qlRateHelperLatestDate($E35,Trigger)</f>
        <v>41872</v>
      </c>
    </row>
    <row r="36" spans="1:12" x14ac:dyDescent="0.2">
      <c r="A36" s="15" t="b">
        <v>0</v>
      </c>
      <c r="B36" s="16"/>
      <c r="C36" s="15" t="str">
        <f t="shared" si="3"/>
        <v>FUT3M</v>
      </c>
      <c r="D36" s="14" t="str">
        <v>M4</v>
      </c>
      <c r="E36" s="14" t="str">
        <f t="shared" si="2"/>
        <v>EUR_YCSTDRH_FUT3MM4</v>
      </c>
      <c r="F36" s="28">
        <f>_xll.qlRateHelperQuoteValue($E36,Trigger)</f>
        <v>99.752499999999998</v>
      </c>
      <c r="G36" s="13">
        <f>_xll.qlFuturesRateHelperConvexityAdjustment($E36,Trigger)</f>
        <v>0</v>
      </c>
      <c r="H36" s="212" t="b">
        <v>0</v>
      </c>
      <c r="I36" s="12">
        <v>60</v>
      </c>
      <c r="J36" s="12">
        <v>1</v>
      </c>
      <c r="K36" s="11">
        <f>_xll.qlRateHelperEarliestDate($E36,Trigger)</f>
        <v>41808</v>
      </c>
      <c r="L36" s="10">
        <f>_xll.qlRateHelperLatestDate($E36,Trigger)</f>
        <v>41900</v>
      </c>
    </row>
    <row r="37" spans="1:12" x14ac:dyDescent="0.2">
      <c r="A37" s="15" t="b">
        <v>0</v>
      </c>
      <c r="B37" s="16"/>
      <c r="C37" s="15" t="str">
        <f t="shared" si="3"/>
        <v>FUT3M</v>
      </c>
      <c r="D37" s="14" t="str">
        <v>N4</v>
      </c>
      <c r="E37" s="14" t="str">
        <f t="shared" si="2"/>
        <v>EUR_YCSTDRH_FUT3MN4</v>
      </c>
      <c r="F37" s="28" t="e">
        <f>_xll.qlRateHelperQuoteValue($E37,Trigger)</f>
        <v>#NUM!</v>
      </c>
      <c r="G37" s="13" t="e">
        <f>_xll.qlFuturesRateHelperConvexityAdjustment($E37,Trigger)</f>
        <v>#NUM!</v>
      </c>
      <c r="H37" s="212" t="b">
        <v>0</v>
      </c>
      <c r="I37" s="12">
        <v>60</v>
      </c>
      <c r="J37" s="12">
        <v>1</v>
      </c>
      <c r="K37" s="11">
        <f>_xll.qlRateHelperEarliestDate($E37,Trigger)</f>
        <v>41836</v>
      </c>
      <c r="L37" s="10">
        <f>_xll.qlRateHelperLatestDate($E37,Trigger)</f>
        <v>41928</v>
      </c>
    </row>
    <row r="38" spans="1:12" x14ac:dyDescent="0.2">
      <c r="A38" s="15" t="b">
        <v>0</v>
      </c>
      <c r="B38" s="16"/>
      <c r="C38" s="15" t="str">
        <f t="shared" si="3"/>
        <v>FUT3M</v>
      </c>
      <c r="D38" s="14" t="str">
        <v>Q4</v>
      </c>
      <c r="E38" s="14" t="str">
        <f t="shared" si="2"/>
        <v>EUR_YCSTDRH_FUT3MQ4</v>
      </c>
      <c r="F38" s="28" t="e">
        <f>_xll.qlRateHelperQuoteValue($E38,Trigger)</f>
        <v>#NUM!</v>
      </c>
      <c r="G38" s="13" t="e">
        <f>_xll.qlFuturesRateHelperConvexityAdjustment($E38,Trigger)</f>
        <v>#NUM!</v>
      </c>
      <c r="H38" s="212" t="b">
        <v>0</v>
      </c>
      <c r="I38" s="12">
        <v>60</v>
      </c>
      <c r="J38" s="12">
        <v>1</v>
      </c>
      <c r="K38" s="11">
        <f>_xll.qlRateHelperEarliestDate($E38,Trigger)</f>
        <v>41871</v>
      </c>
      <c r="L38" s="10">
        <f>_xll.qlRateHelperLatestDate($E38,Trigger)</f>
        <v>41963</v>
      </c>
    </row>
    <row r="39" spans="1:12" x14ac:dyDescent="0.2">
      <c r="A39" s="15" t="b">
        <v>0</v>
      </c>
      <c r="B39" s="16"/>
      <c r="C39" s="15" t="str">
        <f t="shared" si="3"/>
        <v>FUT3M</v>
      </c>
      <c r="D39" s="14" t="str">
        <v>U4</v>
      </c>
      <c r="E39" s="14" t="str">
        <f t="shared" si="2"/>
        <v>EUR_YCSTDRH_FUT3MU4</v>
      </c>
      <c r="F39" s="28">
        <f>_xll.qlRateHelperQuoteValue($E39,Trigger)</f>
        <v>99.747500000000002</v>
      </c>
      <c r="G39" s="13">
        <f>_xll.qlFuturesRateHelperConvexityAdjustment($E39,Trigger)</f>
        <v>0</v>
      </c>
      <c r="H39" s="212" t="b">
        <v>0</v>
      </c>
      <c r="I39" s="12">
        <v>60</v>
      </c>
      <c r="J39" s="12">
        <v>1</v>
      </c>
      <c r="K39" s="11">
        <f>_xll.qlRateHelperEarliestDate($E39,Trigger)</f>
        <v>41899</v>
      </c>
      <c r="L39" s="10">
        <f>_xll.qlRateHelperLatestDate($E39,Trigger)</f>
        <v>41990</v>
      </c>
    </row>
    <row r="40" spans="1:12" x14ac:dyDescent="0.2">
      <c r="A40" s="15" t="b">
        <v>0</v>
      </c>
      <c r="B40" s="16"/>
      <c r="C40" s="15" t="str">
        <f t="shared" si="3"/>
        <v>FUT3M</v>
      </c>
      <c r="D40" s="14" t="str">
        <v>V4</v>
      </c>
      <c r="E40" s="14" t="str">
        <f t="shared" si="2"/>
        <v>EUR_YCSTDRH_FUT3MV4</v>
      </c>
      <c r="F40" s="28" t="e">
        <f>_xll.qlRateHelperQuoteValue($E40,Trigger)</f>
        <v>#NUM!</v>
      </c>
      <c r="G40" s="13" t="e">
        <f>_xll.qlFuturesRateHelperConvexityAdjustment($E40,Trigger)</f>
        <v>#NUM!</v>
      </c>
      <c r="H40" s="212" t="b">
        <v>1</v>
      </c>
      <c r="I40" s="12">
        <v>60</v>
      </c>
      <c r="J40" s="12">
        <v>1</v>
      </c>
      <c r="K40" s="11">
        <f>_xll.qlRateHelperEarliestDate($E40,Trigger)</f>
        <v>41927</v>
      </c>
      <c r="L40" s="10">
        <f>_xll.qlRateHelperLatestDate($E40,Trigger)</f>
        <v>42019</v>
      </c>
    </row>
    <row r="41" spans="1:12" x14ac:dyDescent="0.2">
      <c r="A41" s="15" t="b">
        <v>0</v>
      </c>
      <c r="B41" s="16"/>
      <c r="C41" s="15" t="str">
        <f t="shared" si="3"/>
        <v>FUT3M</v>
      </c>
      <c r="D41" s="14" t="str">
        <v>X4</v>
      </c>
      <c r="E41" s="14" t="str">
        <f t="shared" si="2"/>
        <v>EUR_YCSTDRH_FUT3MX4</v>
      </c>
      <c r="F41" s="28" t="e">
        <f>_xll.qlRateHelperQuoteValue($E41,Trigger)</f>
        <v>#NUM!</v>
      </c>
      <c r="G41" s="13" t="e">
        <f>_xll.qlFuturesRateHelperConvexityAdjustment($E41,Trigger)</f>
        <v>#NUM!</v>
      </c>
      <c r="H41" s="212" t="b">
        <v>0</v>
      </c>
      <c r="I41" s="12">
        <v>60</v>
      </c>
      <c r="J41" s="12">
        <v>1</v>
      </c>
      <c r="K41" s="11">
        <f>_xll.qlRateHelperEarliestDate($E41,Trigger)</f>
        <v>41962</v>
      </c>
      <c r="L41" s="10">
        <f>_xll.qlRateHelperLatestDate($E41,Trigger)</f>
        <v>42054</v>
      </c>
    </row>
    <row r="42" spans="1:12" x14ac:dyDescent="0.2">
      <c r="A42" s="15" t="b">
        <v>0</v>
      </c>
      <c r="B42" s="16"/>
      <c r="C42" s="15" t="str">
        <f t="shared" si="3"/>
        <v>FUT3M</v>
      </c>
      <c r="D42" s="14" t="str">
        <v>Z4</v>
      </c>
      <c r="E42" s="14" t="str">
        <f t="shared" si="2"/>
        <v>EUR_YCSTDRH_FUT3MZ4</v>
      </c>
      <c r="F42" s="28">
        <f>_xll.qlRateHelperQuoteValue($E42,Trigger)</f>
        <v>99.727499999999992</v>
      </c>
      <c r="G42" s="13">
        <f>_xll.qlFuturesRateHelperConvexityAdjustment($E42,Trigger)</f>
        <v>0</v>
      </c>
      <c r="H42" s="212" t="b">
        <v>0</v>
      </c>
      <c r="I42" s="12">
        <v>60</v>
      </c>
      <c r="J42" s="12">
        <v>1</v>
      </c>
      <c r="K42" s="11">
        <f>_xll.qlRateHelperEarliestDate($E42,Trigger)</f>
        <v>41990</v>
      </c>
      <c r="L42" s="10">
        <f>_xll.qlRateHelperLatestDate($E42,Trigger)</f>
        <v>42080</v>
      </c>
    </row>
    <row r="43" spans="1:12" x14ac:dyDescent="0.2">
      <c r="A43" s="15" t="b">
        <v>0</v>
      </c>
      <c r="B43" s="16"/>
      <c r="C43" s="15" t="str">
        <f t="shared" si="3"/>
        <v>FUT3M</v>
      </c>
      <c r="D43" s="14" t="str">
        <v>F5</v>
      </c>
      <c r="E43" s="14" t="str">
        <f t="shared" si="2"/>
        <v>EUR_YCSTDRH_FUT3MF5</v>
      </c>
      <c r="F43" s="28" t="e">
        <f>_xll.qlRateHelperQuoteValue($E43,Trigger)</f>
        <v>#NUM!</v>
      </c>
      <c r="G43" s="13" t="e">
        <f>_xll.qlFuturesRateHelperConvexityAdjustment($E43,Trigger)</f>
        <v>#NUM!</v>
      </c>
      <c r="H43" s="212" t="b">
        <v>1</v>
      </c>
      <c r="I43" s="12">
        <v>60</v>
      </c>
      <c r="J43" s="12">
        <v>1</v>
      </c>
      <c r="K43" s="11">
        <f>_xll.qlRateHelperEarliestDate($E43,Trigger)</f>
        <v>42025</v>
      </c>
      <c r="L43" s="10">
        <f>_xll.qlRateHelperLatestDate($E43,Trigger)</f>
        <v>42115</v>
      </c>
    </row>
    <row r="44" spans="1:12" x14ac:dyDescent="0.2">
      <c r="A44" s="15" t="b">
        <v>0</v>
      </c>
      <c r="B44" s="16"/>
      <c r="C44" s="15" t="str">
        <f t="shared" si="3"/>
        <v>FUT3M</v>
      </c>
      <c r="D44" s="14" t="str">
        <v>G5</v>
      </c>
      <c r="E44" s="14" t="str">
        <f t="shared" si="2"/>
        <v>EUR_YCSTDRH_FUT3MG5</v>
      </c>
      <c r="F44" s="28" t="e">
        <f>_xll.qlRateHelperQuoteValue($E44,Trigger)</f>
        <v>#NUM!</v>
      </c>
      <c r="G44" s="13" t="e">
        <f>_xll.qlFuturesRateHelperConvexityAdjustment($E44,Trigger)</f>
        <v>#NUM!</v>
      </c>
      <c r="H44" s="212" t="b">
        <v>0</v>
      </c>
      <c r="I44" s="12">
        <v>60</v>
      </c>
      <c r="J44" s="12">
        <v>1</v>
      </c>
      <c r="K44" s="11">
        <f>_xll.qlRateHelperEarliestDate($E44,Trigger)</f>
        <v>42053</v>
      </c>
      <c r="L44" s="10">
        <f>_xll.qlRateHelperLatestDate($E44,Trigger)</f>
        <v>42142</v>
      </c>
    </row>
    <row r="45" spans="1:12" x14ac:dyDescent="0.2">
      <c r="A45" s="15" t="b">
        <v>1</v>
      </c>
      <c r="B45" s="16"/>
      <c r="C45" s="15" t="str">
        <f t="shared" si="3"/>
        <v>FUT3M</v>
      </c>
      <c r="D45" s="14" t="str">
        <v>H5</v>
      </c>
      <c r="E45" s="14" t="str">
        <f t="shared" si="2"/>
        <v>EUR_YCSTDRH_FUT3MH5</v>
      </c>
      <c r="F45" s="28">
        <f>_xll.qlRateHelperQuoteValue($E45,Trigger)</f>
        <v>99.697499999999991</v>
      </c>
      <c r="G45" s="13">
        <f>_xll.qlFuturesRateHelperConvexityAdjustment($E45,Trigger)</f>
        <v>0</v>
      </c>
      <c r="H45" s="212" t="b">
        <v>1</v>
      </c>
      <c r="I45" s="12">
        <v>60</v>
      </c>
      <c r="J45" s="12">
        <v>1</v>
      </c>
      <c r="K45" s="11">
        <f>_xll.qlRateHelperEarliestDate($E45,Trigger)</f>
        <v>42081</v>
      </c>
      <c r="L45" s="10">
        <f>_xll.qlRateHelperLatestDate($E45,Trigger)</f>
        <v>42173</v>
      </c>
    </row>
    <row r="46" spans="1:12" x14ac:dyDescent="0.2">
      <c r="A46" s="15" t="b">
        <v>1</v>
      </c>
      <c r="B46" s="16"/>
      <c r="C46" s="15" t="str">
        <f t="shared" si="3"/>
        <v>FUT3M</v>
      </c>
      <c r="D46" s="14" t="str">
        <v>M5</v>
      </c>
      <c r="E46" s="14" t="str">
        <f t="shared" si="2"/>
        <v>EUR_YCSTDRH_FUT3MM5</v>
      </c>
      <c r="F46" s="28">
        <f>_xll.qlRateHelperQuoteValue($E46,Trigger)</f>
        <v>99.657499999999999</v>
      </c>
      <c r="G46" s="13">
        <f>_xll.qlFuturesRateHelperConvexityAdjustment($E46,Trigger)</f>
        <v>0</v>
      </c>
      <c r="H46" s="12" t="b">
        <v>1</v>
      </c>
      <c r="I46" s="12">
        <v>60</v>
      </c>
      <c r="J46" s="12">
        <v>1</v>
      </c>
      <c r="K46" s="11">
        <f>_xll.qlRateHelperEarliestDate($E46,Trigger)</f>
        <v>42172</v>
      </c>
      <c r="L46" s="10">
        <f>_xll.qlRateHelperLatestDate($E46,Trigger)</f>
        <v>42264</v>
      </c>
    </row>
    <row r="47" spans="1:12" x14ac:dyDescent="0.2">
      <c r="A47" s="15" t="b">
        <v>1</v>
      </c>
      <c r="B47" s="16"/>
      <c r="C47" s="15" t="str">
        <f t="shared" si="3"/>
        <v>FUT3M</v>
      </c>
      <c r="D47" s="14" t="str">
        <v>U5</v>
      </c>
      <c r="E47" s="14" t="str">
        <f t="shared" si="2"/>
        <v>EUR_YCSTDRH_FUT3MU5</v>
      </c>
      <c r="F47" s="28">
        <f>_xll.qlRateHelperQuoteValue($E47,Trigger)</f>
        <v>99.602499999999992</v>
      </c>
      <c r="G47" s="13">
        <f>_xll.qlFuturesRateHelperConvexityAdjustment($E47,Trigger)</f>
        <v>0</v>
      </c>
      <c r="H47" s="12" t="b">
        <v>1</v>
      </c>
      <c r="I47" s="12">
        <v>60</v>
      </c>
      <c r="J47" s="12">
        <v>1</v>
      </c>
      <c r="K47" s="11">
        <f>_xll.qlRateHelperEarliestDate($E47,Trigger)</f>
        <v>42263</v>
      </c>
      <c r="L47" s="10">
        <f>_xll.qlRateHelperLatestDate($E47,Trigger)</f>
        <v>42354</v>
      </c>
    </row>
    <row r="48" spans="1:12" x14ac:dyDescent="0.2">
      <c r="A48" s="15" t="b">
        <v>1</v>
      </c>
      <c r="B48" s="16"/>
      <c r="C48" s="15" t="str">
        <f t="shared" si="3"/>
        <v>FUT3M</v>
      </c>
      <c r="D48" s="14" t="str">
        <v>Z5</v>
      </c>
      <c r="E48" s="14" t="str">
        <f t="shared" si="2"/>
        <v>EUR_YCSTDRH_FUT3MZ5</v>
      </c>
      <c r="F48" s="28">
        <f>_xll.qlRateHelperQuoteValue($E48,Trigger)</f>
        <v>99.527500000000003</v>
      </c>
      <c r="G48" s="13">
        <f>_xll.qlFuturesRateHelperConvexityAdjustment($E48,Trigger)</f>
        <v>0</v>
      </c>
      <c r="H48" s="12" t="b">
        <v>1</v>
      </c>
      <c r="I48" s="12">
        <v>60</v>
      </c>
      <c r="J48" s="12">
        <v>1</v>
      </c>
      <c r="K48" s="11">
        <f>_xll.qlRateHelperEarliestDate($E48,Trigger)</f>
        <v>42354</v>
      </c>
      <c r="L48" s="10">
        <f>_xll.qlRateHelperLatestDate($E48,Trigger)</f>
        <v>42445</v>
      </c>
    </row>
    <row r="49" spans="1:12" x14ac:dyDescent="0.2">
      <c r="A49" s="15" t="b">
        <v>1</v>
      </c>
      <c r="B49" s="16"/>
      <c r="C49" s="15" t="str">
        <f t="shared" si="3"/>
        <v>FUT3M</v>
      </c>
      <c r="D49" s="14" t="str">
        <v>H6</v>
      </c>
      <c r="E49" s="14" t="str">
        <f t="shared" si="2"/>
        <v>EUR_YCSTDRH_FUT3MH6</v>
      </c>
      <c r="F49" s="28">
        <f>_xll.qlRateHelperQuoteValue($E49,Trigger)</f>
        <v>99.4375</v>
      </c>
      <c r="G49" s="13">
        <f>_xll.qlFuturesRateHelperConvexityAdjustment($E49,Trigger)</f>
        <v>0</v>
      </c>
      <c r="H49" s="12" t="b">
        <v>1</v>
      </c>
      <c r="I49" s="12">
        <v>60</v>
      </c>
      <c r="J49" s="12">
        <v>1</v>
      </c>
      <c r="K49" s="11">
        <f>_xll.qlRateHelperEarliestDate($E49,Trigger)</f>
        <v>42445</v>
      </c>
      <c r="L49" s="10">
        <f>_xll.qlRateHelperLatestDate($E49,Trigger)</f>
        <v>42537</v>
      </c>
    </row>
    <row r="50" spans="1:12" x14ac:dyDescent="0.2">
      <c r="A50" s="15" t="b">
        <v>1</v>
      </c>
      <c r="B50" s="16"/>
      <c r="C50" s="15" t="str">
        <f t="shared" si="3"/>
        <v>FUT3M</v>
      </c>
      <c r="D50" s="14" t="str">
        <v>M6</v>
      </c>
      <c r="E50" s="14" t="str">
        <f t="shared" si="2"/>
        <v>EUR_YCSTDRH_FUT3MM6</v>
      </c>
      <c r="F50" s="28">
        <f>_xll.qlRateHelperQuoteValue($E50,Trigger)</f>
        <v>99.327500000000001</v>
      </c>
      <c r="G50" s="13">
        <f>_xll.qlFuturesRateHelperConvexityAdjustment($E50,Trigger)</f>
        <v>0</v>
      </c>
      <c r="H50" s="12" t="b">
        <v>1</v>
      </c>
      <c r="I50" s="12">
        <v>30</v>
      </c>
      <c r="J50" s="12">
        <v>1</v>
      </c>
      <c r="K50" s="11">
        <f>_xll.qlRateHelperEarliestDate($E50,Trigger)</f>
        <v>42536</v>
      </c>
      <c r="L50" s="10">
        <f>_xll.qlRateHelperLatestDate($E50,Trigger)</f>
        <v>42628</v>
      </c>
    </row>
    <row r="51" spans="1:12" x14ac:dyDescent="0.2">
      <c r="A51" s="15" t="b">
        <v>1</v>
      </c>
      <c r="B51" s="16"/>
      <c r="C51" s="15" t="str">
        <f t="shared" si="3"/>
        <v>FUT3M</v>
      </c>
      <c r="D51" s="14" t="str">
        <v>U6</v>
      </c>
      <c r="E51" s="14" t="str">
        <f t="shared" si="2"/>
        <v>EUR_YCSTDRH_FUT3MU6</v>
      </c>
      <c r="F51" s="28">
        <f>_xll.qlRateHelperQuoteValue($E51,Trigger)</f>
        <v>99.197499999999991</v>
      </c>
      <c r="G51" s="13">
        <f>_xll.qlFuturesRateHelperConvexityAdjustment($E51,Trigger)</f>
        <v>0</v>
      </c>
      <c r="H51" s="12" t="b">
        <v>1</v>
      </c>
      <c r="I51" s="12">
        <v>30</v>
      </c>
      <c r="J51" s="12">
        <v>1</v>
      </c>
      <c r="K51" s="11">
        <f>_xll.qlRateHelperEarliestDate($E51,Trigger)</f>
        <v>42634</v>
      </c>
      <c r="L51" s="10">
        <f>_xll.qlRateHelperLatestDate($E51,Trigger)</f>
        <v>42725</v>
      </c>
    </row>
    <row r="52" spans="1:12" x14ac:dyDescent="0.2">
      <c r="A52" s="15" t="b">
        <v>1</v>
      </c>
      <c r="B52" s="16"/>
      <c r="C52" s="15" t="str">
        <f t="shared" si="3"/>
        <v>FUT3M</v>
      </c>
      <c r="D52" s="14" t="str">
        <v>Z6</v>
      </c>
      <c r="E52" s="14" t="str">
        <f t="shared" si="2"/>
        <v>EUR_YCSTDRH_FUT3MZ6</v>
      </c>
      <c r="F52" s="28">
        <f>_xll.qlRateHelperQuoteValue($E52,Trigger)</f>
        <v>99.064999999999998</v>
      </c>
      <c r="G52" s="13">
        <f>_xll.qlFuturesRateHelperConvexityAdjustment($E52,Trigger)</f>
        <v>0</v>
      </c>
      <c r="H52" s="12" t="b">
        <v>1</v>
      </c>
      <c r="I52" s="12">
        <v>30</v>
      </c>
      <c r="J52" s="12">
        <v>1</v>
      </c>
      <c r="K52" s="11">
        <f>_xll.qlRateHelperEarliestDate($E52,Trigger)</f>
        <v>42725</v>
      </c>
      <c r="L52" s="10">
        <f>_xll.qlRateHelperLatestDate($E52,Trigger)</f>
        <v>42815</v>
      </c>
    </row>
    <row r="53" spans="1:12" x14ac:dyDescent="0.2">
      <c r="A53" s="15" t="b">
        <v>1</v>
      </c>
      <c r="B53" s="16"/>
      <c r="C53" s="15" t="str">
        <f t="shared" si="3"/>
        <v>FUT3M</v>
      </c>
      <c r="D53" s="14" t="str">
        <v>H7</v>
      </c>
      <c r="E53" s="14" t="str">
        <f t="shared" si="2"/>
        <v>EUR_YCSTDRH_FUT3MH7</v>
      </c>
      <c r="F53" s="28">
        <f>_xll.qlRateHelperQuoteValue($E53,Trigger)</f>
        <v>98.9375</v>
      </c>
      <c r="G53" s="13">
        <f>_xll.qlFuturesRateHelperConvexityAdjustment($E53,Trigger)</f>
        <v>0</v>
      </c>
      <c r="H53" s="12" t="b">
        <v>1</v>
      </c>
      <c r="I53" s="12">
        <v>30</v>
      </c>
      <c r="J53" s="12">
        <v>1</v>
      </c>
      <c r="K53" s="11">
        <f>_xll.qlRateHelperEarliestDate($E53,Trigger)</f>
        <v>42809</v>
      </c>
      <c r="L53" s="10">
        <f>_xll.qlRateHelperLatestDate($E53,Trigger)</f>
        <v>42901</v>
      </c>
    </row>
    <row r="54" spans="1:12" x14ac:dyDescent="0.2">
      <c r="A54" s="15" t="b">
        <v>1</v>
      </c>
      <c r="B54" s="16"/>
      <c r="C54" s="15" t="str">
        <f t="shared" si="3"/>
        <v>FUT3M</v>
      </c>
      <c r="D54" s="14" t="str">
        <v>M7</v>
      </c>
      <c r="E54" s="14" t="str">
        <f t="shared" si="2"/>
        <v>EUR_YCSTDRH_FUT3MM7</v>
      </c>
      <c r="F54" s="28">
        <f>_xll.qlRateHelperQuoteValue($E54,Trigger)</f>
        <v>98.802500000000009</v>
      </c>
      <c r="G54" s="13">
        <f>_xll.qlFuturesRateHelperConvexityAdjustment($E54,Trigger)</f>
        <v>0</v>
      </c>
      <c r="H54" s="12" t="b">
        <v>1</v>
      </c>
      <c r="I54" s="12">
        <v>30</v>
      </c>
      <c r="J54" s="12">
        <v>1</v>
      </c>
      <c r="K54" s="11">
        <f>_xll.qlRateHelperEarliestDate($E54,Trigger)</f>
        <v>42907</v>
      </c>
      <c r="L54" s="10">
        <f>_xll.qlRateHelperLatestDate($E54,Trigger)</f>
        <v>42999</v>
      </c>
    </row>
    <row r="55" spans="1:12" x14ac:dyDescent="0.2">
      <c r="A55" s="15" t="b">
        <v>1</v>
      </c>
      <c r="B55" s="16"/>
      <c r="C55" s="15" t="str">
        <f t="shared" si="3"/>
        <v>FUT3M</v>
      </c>
      <c r="D55" s="14" t="str">
        <v>U7</v>
      </c>
      <c r="E55" s="14" t="str">
        <f t="shared" si="2"/>
        <v>EUR_YCSTDRH_FUT3MU7</v>
      </c>
      <c r="F55" s="28">
        <f>_xll.qlRateHelperQuoteValue($E55,Trigger)</f>
        <v>98.677500000000009</v>
      </c>
      <c r="G55" s="13">
        <f>_xll.qlFuturesRateHelperConvexityAdjustment($E55,Trigger)</f>
        <v>0</v>
      </c>
      <c r="H55" s="12" t="b">
        <v>1</v>
      </c>
      <c r="I55" s="12">
        <v>30</v>
      </c>
      <c r="J55" s="12">
        <v>1</v>
      </c>
      <c r="K55" s="11">
        <f>_xll.qlRateHelperEarliestDate($E55,Trigger)</f>
        <v>42998</v>
      </c>
      <c r="L55" s="10">
        <f>_xll.qlRateHelperLatestDate($E55,Trigger)</f>
        <v>43089</v>
      </c>
    </row>
    <row r="56" spans="1:12" x14ac:dyDescent="0.2">
      <c r="A56" s="15" t="b">
        <v>1</v>
      </c>
      <c r="B56" s="16"/>
      <c r="C56" s="15" t="str">
        <f t="shared" si="3"/>
        <v>FUT3M</v>
      </c>
      <c r="D56" s="14" t="str">
        <v>Z7</v>
      </c>
      <c r="E56" s="14" t="str">
        <f t="shared" si="2"/>
        <v>EUR_YCSTDRH_FUT3MZ7</v>
      </c>
      <c r="F56" s="28">
        <f>_xll.qlRateHelperQuoteValue($E56,Trigger)</f>
        <v>98.552500000000009</v>
      </c>
      <c r="G56" s="13">
        <f>_xll.qlFuturesRateHelperConvexityAdjustment($E56,Trigger)</f>
        <v>0</v>
      </c>
      <c r="H56" s="12" t="b">
        <v>1</v>
      </c>
      <c r="I56" s="12">
        <v>30</v>
      </c>
      <c r="J56" s="12">
        <v>1</v>
      </c>
      <c r="K56" s="11">
        <f>_xll.qlRateHelperEarliestDate($E56,Trigger)</f>
        <v>43089</v>
      </c>
      <c r="L56" s="10">
        <f>_xll.qlRateHelperLatestDate($E56,Trigger)</f>
        <v>43179</v>
      </c>
    </row>
    <row r="57" spans="1:12" x14ac:dyDescent="0.2">
      <c r="A57" s="15" t="b">
        <v>1</v>
      </c>
      <c r="B57" s="16"/>
      <c r="C57" s="15" t="str">
        <f t="shared" si="3"/>
        <v>FUT3M</v>
      </c>
      <c r="D57" s="14" t="str">
        <v>H8</v>
      </c>
      <c r="E57" s="14" t="str">
        <f t="shared" si="2"/>
        <v>EUR_YCSTDRH_FUT3MH8</v>
      </c>
      <c r="F57" s="28">
        <f>_xll.qlRateHelperQuoteValue($E57,Trigger)</f>
        <v>98.444999999999993</v>
      </c>
      <c r="G57" s="13">
        <f>_xll.qlFuturesRateHelperConvexityAdjustment($E57,Trigger)</f>
        <v>0</v>
      </c>
      <c r="H57" s="12" t="b">
        <v>1</v>
      </c>
      <c r="I57" s="12">
        <v>30</v>
      </c>
      <c r="J57" s="12">
        <v>1</v>
      </c>
      <c r="K57" s="11">
        <f>_xll.qlRateHelperEarliestDate($E57,Trigger)</f>
        <v>43180</v>
      </c>
      <c r="L57" s="10">
        <f>_xll.qlRateHelperLatestDate($E57,Trigger)</f>
        <v>43272</v>
      </c>
    </row>
    <row r="58" spans="1:12" x14ac:dyDescent="0.2">
      <c r="A58" s="15" t="b">
        <v>1</v>
      </c>
      <c r="B58" s="16"/>
      <c r="C58" s="15" t="str">
        <f t="shared" si="3"/>
        <v>FUT3M</v>
      </c>
      <c r="D58" s="14" t="str">
        <v>M8</v>
      </c>
      <c r="E58" s="14" t="str">
        <f t="shared" si="2"/>
        <v>EUR_YCSTDRH_FUT3MM8</v>
      </c>
      <c r="F58" s="28">
        <f>_xll.qlRateHelperQuoteValue($E58,Trigger)</f>
        <v>98.337500000000006</v>
      </c>
      <c r="G58" s="13">
        <f>_xll.qlFuturesRateHelperConvexityAdjustment($E58,Trigger)</f>
        <v>0</v>
      </c>
      <c r="H58" s="12" t="b">
        <v>1</v>
      </c>
      <c r="I58" s="12">
        <v>30</v>
      </c>
      <c r="J58" s="12">
        <v>1</v>
      </c>
      <c r="K58" s="11">
        <f>_xll.qlRateHelperEarliestDate($E58,Trigger)</f>
        <v>43271</v>
      </c>
      <c r="L58" s="10">
        <f>_xll.qlRateHelperLatestDate($E58,Trigger)</f>
        <v>43363</v>
      </c>
    </row>
    <row r="59" spans="1:12" x14ac:dyDescent="0.2">
      <c r="A59" s="15" t="b">
        <v>1</v>
      </c>
      <c r="B59" s="16"/>
      <c r="C59" s="15" t="str">
        <f t="shared" si="3"/>
        <v>FUT3M</v>
      </c>
      <c r="D59" s="14" t="str">
        <v>U8</v>
      </c>
      <c r="E59" s="14" t="str">
        <f t="shared" ref="E59:E90" si="4">RateHelperPrefix&amp;"_"&amp;$B59&amp;$C59&amp;$D59</f>
        <v>EUR_YCSTDRH_FUT3MU8</v>
      </c>
      <c r="F59" s="28">
        <f>_xll.qlRateHelperQuoteValue($E59,Trigger)</f>
        <v>98.234999999999999</v>
      </c>
      <c r="G59" s="13">
        <f>_xll.qlFuturesRateHelperConvexityAdjustment($E59,Trigger)</f>
        <v>0</v>
      </c>
      <c r="H59" s="12" t="b">
        <v>1</v>
      </c>
      <c r="I59" s="12">
        <v>30</v>
      </c>
      <c r="J59" s="12">
        <v>1</v>
      </c>
      <c r="K59" s="11">
        <f>_xll.qlRateHelperEarliestDate($E59,Trigger)</f>
        <v>43362</v>
      </c>
      <c r="L59" s="10">
        <f>_xll.qlRateHelperLatestDate($E59,Trigger)</f>
        <v>43453</v>
      </c>
    </row>
    <row r="60" spans="1:12" x14ac:dyDescent="0.2">
      <c r="A60" s="15" t="b">
        <v>1</v>
      </c>
      <c r="B60" s="16"/>
      <c r="C60" s="15" t="str">
        <f t="shared" si="3"/>
        <v>FUT3M</v>
      </c>
      <c r="D60" s="14" t="str">
        <v>Z8</v>
      </c>
      <c r="E60" s="14" t="str">
        <f t="shared" si="4"/>
        <v>EUR_YCSTDRH_FUT3MZ8</v>
      </c>
      <c r="F60" s="28">
        <f>_xll.qlRateHelperQuoteValue($E60,Trigger)</f>
        <v>98.12</v>
      </c>
      <c r="G60" s="13">
        <f>_xll.qlFuturesRateHelperConvexityAdjustment($E60,Trigger)</f>
        <v>0</v>
      </c>
      <c r="H60" s="12" t="b">
        <v>1</v>
      </c>
      <c r="I60" s="12">
        <v>30</v>
      </c>
      <c r="J60" s="12">
        <v>1</v>
      </c>
      <c r="K60" s="11">
        <f>_xll.qlRateHelperEarliestDate($E60,Trigger)</f>
        <v>43453</v>
      </c>
      <c r="L60" s="10">
        <f>_xll.qlRateHelperLatestDate($E60,Trigger)</f>
        <v>43543</v>
      </c>
    </row>
    <row r="61" spans="1:12" x14ac:dyDescent="0.2">
      <c r="A61" s="15" t="b">
        <v>1</v>
      </c>
      <c r="B61" s="16"/>
      <c r="C61" s="15" t="str">
        <f t="shared" si="3"/>
        <v>FUT3M</v>
      </c>
      <c r="D61" s="14" t="str">
        <v>H9</v>
      </c>
      <c r="E61" s="14" t="str">
        <f t="shared" si="4"/>
        <v>EUR_YCSTDRH_FUT3MH9</v>
      </c>
      <c r="F61" s="28">
        <f>_xll.qlRateHelperQuoteValue($E61,Trigger)</f>
        <v>98.012500000000003</v>
      </c>
      <c r="G61" s="13">
        <f>_xll.qlFuturesRateHelperConvexityAdjustment($E61,Trigger)</f>
        <v>0</v>
      </c>
      <c r="H61" s="12" t="b">
        <v>1</v>
      </c>
      <c r="I61" s="12">
        <v>30</v>
      </c>
      <c r="J61" s="12">
        <v>1</v>
      </c>
      <c r="K61" s="11">
        <f>_xll.qlRateHelperEarliestDate($E61,Trigger)</f>
        <v>43544</v>
      </c>
      <c r="L61" s="10">
        <f>_xll.qlRateHelperLatestDate($E61,Trigger)</f>
        <v>43636</v>
      </c>
    </row>
    <row r="62" spans="1:12" x14ac:dyDescent="0.2">
      <c r="A62" s="15" t="b">
        <v>1</v>
      </c>
      <c r="B62" s="16"/>
      <c r="C62" s="15" t="str">
        <f t="shared" si="3"/>
        <v>FUT3M</v>
      </c>
      <c r="D62" s="14" t="str">
        <v>M9</v>
      </c>
      <c r="E62" s="14" t="str">
        <f t="shared" si="4"/>
        <v>EUR_YCSTDRH_FUT3MM9</v>
      </c>
      <c r="F62" s="28">
        <f>_xll.qlRateHelperQuoteValue($E62,Trigger)</f>
        <v>97.914999999999992</v>
      </c>
      <c r="G62" s="13">
        <f>_xll.qlFuturesRateHelperConvexityAdjustment($E62,Trigger)</f>
        <v>0</v>
      </c>
      <c r="H62" s="12" t="b">
        <v>1</v>
      </c>
      <c r="I62" s="12">
        <v>30</v>
      </c>
      <c r="J62" s="12">
        <v>1</v>
      </c>
      <c r="K62" s="11">
        <f>_xll.qlRateHelperEarliestDate($E62,Trigger)</f>
        <v>43635</v>
      </c>
      <c r="L62" s="10">
        <f>_xll.qlRateHelperLatestDate($E62,Trigger)</f>
        <v>43727</v>
      </c>
    </row>
    <row r="63" spans="1:12" x14ac:dyDescent="0.2">
      <c r="A63" s="15" t="b">
        <v>1</v>
      </c>
      <c r="B63" s="16"/>
      <c r="C63" s="15" t="str">
        <f t="shared" si="3"/>
        <v>FUT3M</v>
      </c>
      <c r="D63" s="14" t="str">
        <v>U9</v>
      </c>
      <c r="E63" s="14" t="str">
        <f t="shared" si="4"/>
        <v>EUR_YCSTDRH_FUT3MU9</v>
      </c>
      <c r="F63" s="28">
        <f>_xll.qlRateHelperQuoteValue($E63,Trigger)</f>
        <v>97.814999999999998</v>
      </c>
      <c r="G63" s="13">
        <f>_xll.qlFuturesRateHelperConvexityAdjustment($E63,Trigger)</f>
        <v>0</v>
      </c>
      <c r="H63" s="12" t="b">
        <v>1</v>
      </c>
      <c r="I63" s="12">
        <v>30</v>
      </c>
      <c r="J63" s="12">
        <v>1</v>
      </c>
      <c r="K63" s="11">
        <f>_xll.qlRateHelperEarliestDate($E63,Trigger)</f>
        <v>43726</v>
      </c>
      <c r="L63" s="10">
        <f>_xll.qlRateHelperLatestDate($E63,Trigger)</f>
        <v>43817</v>
      </c>
    </row>
    <row r="64" spans="1:12" x14ac:dyDescent="0.2">
      <c r="A64" s="15" t="b">
        <v>1</v>
      </c>
      <c r="B64" s="16"/>
      <c r="C64" s="15" t="str">
        <f t="shared" si="3"/>
        <v>FUT3M</v>
      </c>
      <c r="D64" s="14" t="str">
        <v>Z9</v>
      </c>
      <c r="E64" s="14" t="str">
        <f t="shared" si="4"/>
        <v>EUR_YCSTDRH_FUT3MZ9</v>
      </c>
      <c r="F64" s="28">
        <f>_xll.qlRateHelperQuoteValue($E64,Trigger)</f>
        <v>97.715000000000003</v>
      </c>
      <c r="G64" s="13">
        <f>_xll.qlFuturesRateHelperConvexityAdjustment($E64,Trigger)</f>
        <v>0</v>
      </c>
      <c r="H64" s="12" t="b">
        <v>1</v>
      </c>
      <c r="I64" s="12">
        <v>30</v>
      </c>
      <c r="J64" s="12">
        <v>1</v>
      </c>
      <c r="K64" s="11">
        <f>_xll.qlRateHelperEarliestDate($E64,Trigger)</f>
        <v>43817</v>
      </c>
      <c r="L64" s="10">
        <f>_xll.qlRateHelperLatestDate($E64,Trigger)</f>
        <v>43908</v>
      </c>
    </row>
    <row r="65" spans="1:13" x14ac:dyDescent="0.2">
      <c r="A65" s="15" t="b">
        <v>1</v>
      </c>
      <c r="B65" s="16"/>
      <c r="C65" s="15" t="str">
        <f t="shared" si="3"/>
        <v>FUT3M</v>
      </c>
      <c r="D65" s="14" t="str">
        <v>H0</v>
      </c>
      <c r="E65" s="14" t="str">
        <f t="shared" si="4"/>
        <v>EUR_YCSTDRH_FUT3MH0</v>
      </c>
      <c r="F65" s="28" t="e">
        <f>_xll.qlRateHelperQuoteValue($E65,Trigger)</f>
        <v>#NUM!</v>
      </c>
      <c r="G65" s="13" t="e">
        <f>_xll.qlFuturesRateHelperConvexityAdjustment($E65,Trigger)</f>
        <v>#NUM!</v>
      </c>
      <c r="H65" s="12" t="b">
        <v>1</v>
      </c>
      <c r="I65" s="12">
        <v>30</v>
      </c>
      <c r="J65" s="12">
        <v>1</v>
      </c>
      <c r="K65" s="11">
        <f>_xll.qlRateHelperEarliestDate($E65,Trigger)</f>
        <v>43908</v>
      </c>
      <c r="L65" s="10">
        <f>_xll.qlRateHelperLatestDate($E65,Trigger)</f>
        <v>44000</v>
      </c>
    </row>
    <row r="66" spans="1:13" x14ac:dyDescent="0.2">
      <c r="A66" s="15" t="b">
        <v>1</v>
      </c>
      <c r="B66" s="16"/>
      <c r="C66" s="15" t="str">
        <f t="shared" si="3"/>
        <v>FUT3M</v>
      </c>
      <c r="D66" s="14" t="str">
        <v>M0</v>
      </c>
      <c r="E66" s="14" t="str">
        <f t="shared" si="4"/>
        <v>EUR_YCSTDRH_FUT3MM0</v>
      </c>
      <c r="F66" s="28" t="e">
        <f>_xll.qlRateHelperQuoteValue($E66,Trigger)</f>
        <v>#NUM!</v>
      </c>
      <c r="G66" s="13" t="e">
        <f>_xll.qlFuturesRateHelperConvexityAdjustment($E66,Trigger)</f>
        <v>#NUM!</v>
      </c>
      <c r="H66" s="12" t="b">
        <v>1</v>
      </c>
      <c r="I66" s="12">
        <v>30</v>
      </c>
      <c r="J66" s="12">
        <v>1</v>
      </c>
      <c r="K66" s="11">
        <f>_xll.qlRateHelperEarliestDate($E66,Trigger)</f>
        <v>43999</v>
      </c>
      <c r="L66" s="10">
        <f>_xll.qlRateHelperLatestDate($E66,Trigger)</f>
        <v>44091</v>
      </c>
    </row>
    <row r="67" spans="1:13" x14ac:dyDescent="0.2">
      <c r="A67" s="15" t="b">
        <v>1</v>
      </c>
      <c r="B67" s="16"/>
      <c r="C67" s="15" t="str">
        <f t="shared" si="3"/>
        <v>FUT3M</v>
      </c>
      <c r="D67" s="14" t="str">
        <v>U0</v>
      </c>
      <c r="E67" s="14" t="str">
        <f t="shared" si="4"/>
        <v>EUR_YCSTDRH_FUT3MU0</v>
      </c>
      <c r="F67" s="28" t="e">
        <f>_xll.qlRateHelperQuoteValue($E67,Trigger)</f>
        <v>#NUM!</v>
      </c>
      <c r="G67" s="13" t="e">
        <f>_xll.qlFuturesRateHelperConvexityAdjustment($E67,Trigger)</f>
        <v>#NUM!</v>
      </c>
      <c r="H67" s="12" t="b">
        <v>1</v>
      </c>
      <c r="I67" s="12">
        <v>30</v>
      </c>
      <c r="J67" s="12">
        <v>1</v>
      </c>
      <c r="K67" s="11">
        <f>_xll.qlRateHelperEarliestDate($E67,Trigger)</f>
        <v>44090</v>
      </c>
      <c r="L67" s="10">
        <f>_xll.qlRateHelperLatestDate($E67,Trigger)</f>
        <v>44181</v>
      </c>
    </row>
    <row r="68" spans="1:13" x14ac:dyDescent="0.2">
      <c r="A68" s="15" t="b">
        <v>1</v>
      </c>
      <c r="B68" s="16"/>
      <c r="C68" s="15" t="str">
        <f t="shared" si="3"/>
        <v>FUT3M</v>
      </c>
      <c r="D68" s="14" t="str">
        <v>Z0</v>
      </c>
      <c r="E68" s="14" t="str">
        <f t="shared" si="4"/>
        <v>EUR_YCSTDRH_FUT3MZ0</v>
      </c>
      <c r="F68" s="28" t="e">
        <f>_xll.qlRateHelperQuoteValue($E68,Trigger)</f>
        <v>#NUM!</v>
      </c>
      <c r="G68" s="13" t="e">
        <f>_xll.qlFuturesRateHelperConvexityAdjustment($E68,Trigger)</f>
        <v>#NUM!</v>
      </c>
      <c r="H68" s="12" t="b">
        <v>1</v>
      </c>
      <c r="I68" s="12">
        <v>30</v>
      </c>
      <c r="J68" s="12">
        <v>1</v>
      </c>
      <c r="K68" s="11">
        <f>_xll.qlRateHelperEarliestDate($E68,Trigger)</f>
        <v>44181</v>
      </c>
      <c r="L68" s="10">
        <f>_xll.qlRateHelperLatestDate($E68,Trigger)</f>
        <v>44271</v>
      </c>
    </row>
    <row r="69" spans="1:13" x14ac:dyDescent="0.2">
      <c r="A69" s="15" t="b">
        <v>1</v>
      </c>
      <c r="B69" s="16"/>
      <c r="C69" s="15" t="str">
        <f t="shared" si="3"/>
        <v>FUT3M</v>
      </c>
      <c r="D69" s="14" t="str">
        <v>H1</v>
      </c>
      <c r="E69" s="14" t="str">
        <f t="shared" si="4"/>
        <v>EUR_YCSTDRH_FUT3MH1</v>
      </c>
      <c r="F69" s="28" t="e">
        <f>_xll.qlRateHelperQuoteValue($E69,Trigger)</f>
        <v>#NUM!</v>
      </c>
      <c r="G69" s="13" t="e">
        <f>_xll.qlFuturesRateHelperConvexityAdjustment($E69,Trigger)</f>
        <v>#NUM!</v>
      </c>
      <c r="H69" s="12" t="b">
        <v>1</v>
      </c>
      <c r="I69" s="12">
        <v>30</v>
      </c>
      <c r="J69" s="12">
        <v>1</v>
      </c>
      <c r="K69" s="11">
        <f>_xll.qlRateHelperEarliestDate($E69,Trigger)</f>
        <v>44272</v>
      </c>
      <c r="L69" s="10">
        <f>_xll.qlRateHelperLatestDate($E69,Trigger)</f>
        <v>44364</v>
      </c>
    </row>
    <row r="70" spans="1:13" x14ac:dyDescent="0.2">
      <c r="A70" s="15" t="b">
        <v>1</v>
      </c>
      <c r="B70" s="16"/>
      <c r="C70" s="15" t="str">
        <f t="shared" si="3"/>
        <v>FUT3M</v>
      </c>
      <c r="D70" s="14" t="str">
        <v>M1</v>
      </c>
      <c r="E70" s="14" t="str">
        <f t="shared" si="4"/>
        <v>EUR_YCSTDRH_FUT3MM1</v>
      </c>
      <c r="F70" s="28" t="e">
        <f>_xll.qlRateHelperQuoteValue($E70,Trigger)</f>
        <v>#NUM!</v>
      </c>
      <c r="G70" s="13" t="e">
        <f>_xll.qlFuturesRateHelperConvexityAdjustment($E70,Trigger)</f>
        <v>#NUM!</v>
      </c>
      <c r="H70" s="12" t="b">
        <v>1</v>
      </c>
      <c r="I70" s="12">
        <v>30</v>
      </c>
      <c r="J70" s="12">
        <v>1</v>
      </c>
      <c r="K70" s="11">
        <f>_xll.qlRateHelperEarliestDate($E70,Trigger)</f>
        <v>44363</v>
      </c>
      <c r="L70" s="10">
        <f>_xll.qlRateHelperLatestDate($E70,Trigger)</f>
        <v>44455</v>
      </c>
    </row>
    <row r="71" spans="1:13" x14ac:dyDescent="0.2">
      <c r="A71" s="15" t="b">
        <v>1</v>
      </c>
      <c r="B71" s="16"/>
      <c r="C71" s="15" t="str">
        <f t="shared" si="3"/>
        <v>FUT3M</v>
      </c>
      <c r="D71" s="14" t="str">
        <v>U1</v>
      </c>
      <c r="E71" s="14" t="str">
        <f t="shared" si="4"/>
        <v>EUR_YCSTDRH_FUT3MU1</v>
      </c>
      <c r="F71" s="28" t="e">
        <f>_xll.qlRateHelperQuoteValue($E71,Trigger)</f>
        <v>#NUM!</v>
      </c>
      <c r="G71" s="13" t="e">
        <f>_xll.qlFuturesRateHelperConvexityAdjustment($E71,Trigger)</f>
        <v>#NUM!</v>
      </c>
      <c r="H71" s="12" t="b">
        <v>1</v>
      </c>
      <c r="I71" s="12">
        <v>30</v>
      </c>
      <c r="J71" s="12">
        <v>1</v>
      </c>
      <c r="K71" s="11">
        <f>_xll.qlRateHelperEarliestDate($E71,Trigger)</f>
        <v>44454</v>
      </c>
      <c r="L71" s="10">
        <f>_xll.qlRateHelperLatestDate($E71,Trigger)</f>
        <v>44545</v>
      </c>
    </row>
    <row r="72" spans="1:13" x14ac:dyDescent="0.2">
      <c r="A72" s="15" t="b">
        <v>1</v>
      </c>
      <c r="B72" s="16"/>
      <c r="C72" s="15" t="str">
        <f t="shared" si="3"/>
        <v>FUT3M</v>
      </c>
      <c r="D72" s="14" t="str">
        <v>Z1</v>
      </c>
      <c r="E72" s="14" t="str">
        <f t="shared" si="4"/>
        <v>EUR_YCSTDRH_FUT3MZ1</v>
      </c>
      <c r="F72" s="28" t="e">
        <f>_xll.qlRateHelperQuoteValue($E72,Trigger)</f>
        <v>#NUM!</v>
      </c>
      <c r="G72" s="13" t="e">
        <f>_xll.qlFuturesRateHelperConvexityAdjustment($E72,Trigger)</f>
        <v>#NUM!</v>
      </c>
      <c r="H72" s="12" t="b">
        <v>1</v>
      </c>
      <c r="I72" s="12">
        <v>30</v>
      </c>
      <c r="J72" s="12">
        <v>1</v>
      </c>
      <c r="K72" s="11">
        <f>_xll.qlRateHelperEarliestDate($E72,Trigger)</f>
        <v>44545</v>
      </c>
      <c r="L72" s="10">
        <f>_xll.qlRateHelperLatestDate($E72,Trigger)</f>
        <v>44635</v>
      </c>
    </row>
    <row r="73" spans="1:13" x14ac:dyDescent="0.2">
      <c r="A73" s="15" t="b">
        <v>1</v>
      </c>
      <c r="B73" s="16"/>
      <c r="C73" s="15" t="str">
        <f t="shared" si="3"/>
        <v>FUT3M</v>
      </c>
      <c r="D73" s="14" t="str">
        <v>H2</v>
      </c>
      <c r="E73" s="14" t="str">
        <f t="shared" si="4"/>
        <v>EUR_YCSTDRH_FUT3MH2</v>
      </c>
      <c r="F73" s="28" t="e">
        <f>_xll.qlRateHelperQuoteValue($E73,Trigger)</f>
        <v>#NUM!</v>
      </c>
      <c r="G73" s="13" t="e">
        <f>_xll.qlFuturesRateHelperConvexityAdjustment($E73,Trigger)</f>
        <v>#NUM!</v>
      </c>
      <c r="H73" s="12" t="b">
        <v>1</v>
      </c>
      <c r="I73" s="12">
        <v>30</v>
      </c>
      <c r="J73" s="12">
        <v>1</v>
      </c>
      <c r="K73" s="11">
        <f>_xll.qlRateHelperEarliestDate($E73,Trigger)</f>
        <v>44636</v>
      </c>
      <c r="L73" s="10">
        <f>_xll.qlRateHelperLatestDate($E73,Trigger)</f>
        <v>44728</v>
      </c>
    </row>
    <row r="74" spans="1:13" x14ac:dyDescent="0.2">
      <c r="A74" s="8" t="b">
        <v>1</v>
      </c>
      <c r="B74" s="9"/>
      <c r="C74" s="8" t="str">
        <f t="shared" si="3"/>
        <v>FUT3M</v>
      </c>
      <c r="D74" s="7" t="str">
        <v>M2</v>
      </c>
      <c r="E74" s="7" t="str">
        <f t="shared" si="4"/>
        <v>EUR_YCSTDRH_FUT3MM2</v>
      </c>
      <c r="F74" s="27" t="e">
        <f>_xll.qlRateHelperQuoteValue($E74,Trigger)</f>
        <v>#NUM!</v>
      </c>
      <c r="G74" s="6" t="e">
        <f>_xll.qlFuturesRateHelperConvexityAdjustment($E74,Trigger)</f>
        <v>#NUM!</v>
      </c>
      <c r="H74" s="5" t="b">
        <v>0</v>
      </c>
      <c r="I74" s="5">
        <v>30</v>
      </c>
      <c r="J74" s="12">
        <v>1</v>
      </c>
      <c r="K74" s="4">
        <f>_xll.qlRateHelperEarliestDate($E74,Trigger)</f>
        <v>44727</v>
      </c>
      <c r="L74" s="3">
        <f>_xll.qlRateHelperLatestDate($E74,Trigger)</f>
        <v>44819</v>
      </c>
      <c r="M74" s="26"/>
    </row>
    <row r="75" spans="1:13" ht="11.25" customHeight="1" x14ac:dyDescent="0.2">
      <c r="B75" s="24">
        <v>2</v>
      </c>
      <c r="C75" s="23"/>
      <c r="D75" s="22" t="s">
        <v>41</v>
      </c>
      <c r="E75" s="22" t="str">
        <f t="shared" si="4"/>
        <v>EUR_YCSTDRH_2X1S</v>
      </c>
      <c r="F75" s="21" t="e">
        <f>_xll.qlRateHelperQuoteValue($E75,Trigger)</f>
        <v>#NUM!</v>
      </c>
      <c r="G75" s="21" t="e">
        <f>_xll.qlSwapRateHelperSpread($E75,Trigger)</f>
        <v>#NUM!</v>
      </c>
      <c r="H75" s="20" t="b">
        <v>0</v>
      </c>
      <c r="I75" s="20">
        <v>40</v>
      </c>
      <c r="J75" s="20">
        <v>1</v>
      </c>
      <c r="K75" s="19" t="e">
        <f>_xll.qlRateHelperEarliestDate($E75,Trigger)</f>
        <v>#NUM!</v>
      </c>
      <c r="L75" s="18" t="e">
        <f>_xll.qlRateHelperLatestDate($E75,Trigger)</f>
        <v>#NUM!</v>
      </c>
      <c r="M75" s="17"/>
    </row>
    <row r="76" spans="1:13" x14ac:dyDescent="0.2">
      <c r="B76" s="16">
        <v>3</v>
      </c>
      <c r="C76" s="15"/>
      <c r="D76" s="14" t="s">
        <v>41</v>
      </c>
      <c r="E76" s="14" t="str">
        <f t="shared" si="4"/>
        <v>EUR_YCSTDRH_3X1S</v>
      </c>
      <c r="F76" s="13" t="e">
        <f>_xll.qlRateHelperQuoteValue($E76,Trigger)</f>
        <v>#NUM!</v>
      </c>
      <c r="G76" s="13" t="e">
        <f>_xll.qlSwapRateHelperSpread($E76,Trigger)</f>
        <v>#NUM!</v>
      </c>
      <c r="H76" s="12" t="b">
        <v>0</v>
      </c>
      <c r="I76" s="12">
        <v>40</v>
      </c>
      <c r="J76" s="12">
        <v>1</v>
      </c>
      <c r="K76" s="11" t="e">
        <f>_xll.qlRateHelperEarliestDate($E76,Trigger)</f>
        <v>#NUM!</v>
      </c>
      <c r="L76" s="10" t="e">
        <f>_xll.qlRateHelperLatestDate($E76,Trigger)</f>
        <v>#NUM!</v>
      </c>
      <c r="M76" s="25"/>
    </row>
    <row r="77" spans="1:13" x14ac:dyDescent="0.2">
      <c r="B77" s="16">
        <v>4</v>
      </c>
      <c r="C77" s="15"/>
      <c r="D77" s="14" t="s">
        <v>41</v>
      </c>
      <c r="E77" s="14" t="str">
        <f t="shared" si="4"/>
        <v>EUR_YCSTDRH_4X1S</v>
      </c>
      <c r="F77" s="13" t="e">
        <f>_xll.qlRateHelperQuoteValue($E77,Trigger)</f>
        <v>#NUM!</v>
      </c>
      <c r="G77" s="13" t="e">
        <f>_xll.qlSwapRateHelperSpread($E77,Trigger)</f>
        <v>#NUM!</v>
      </c>
      <c r="H77" s="12" t="b">
        <v>0</v>
      </c>
      <c r="I77" s="12">
        <v>40</v>
      </c>
      <c r="J77" s="12">
        <v>1</v>
      </c>
      <c r="K77" s="11" t="e">
        <f>_xll.qlRateHelperEarliestDate($E77,Trigger)</f>
        <v>#NUM!</v>
      </c>
      <c r="L77" s="10" t="e">
        <f>_xll.qlRateHelperLatestDate($E77,Trigger)</f>
        <v>#NUM!</v>
      </c>
    </row>
    <row r="78" spans="1:13" x14ac:dyDescent="0.2">
      <c r="B78" s="16">
        <v>5</v>
      </c>
      <c r="C78" s="15"/>
      <c r="D78" s="14" t="s">
        <v>41</v>
      </c>
      <c r="E78" s="14" t="str">
        <f t="shared" si="4"/>
        <v>EUR_YCSTDRH_5X1S</v>
      </c>
      <c r="F78" s="13" t="e">
        <f>_xll.qlRateHelperQuoteValue($E78,Trigger)</f>
        <v>#NUM!</v>
      </c>
      <c r="G78" s="13" t="e">
        <f>_xll.qlSwapRateHelperSpread($E78,Trigger)</f>
        <v>#NUM!</v>
      </c>
      <c r="H78" s="12" t="b">
        <v>0</v>
      </c>
      <c r="I78" s="12">
        <v>40</v>
      </c>
      <c r="J78" s="12">
        <v>1</v>
      </c>
      <c r="K78" s="11" t="e">
        <f>_xll.qlRateHelperEarliestDate($E78,Trigger)</f>
        <v>#NUM!</v>
      </c>
      <c r="L78" s="10" t="e">
        <f>_xll.qlRateHelperLatestDate($E78,Trigger)</f>
        <v>#NUM!</v>
      </c>
    </row>
    <row r="79" spans="1:13" ht="11.25" customHeight="1" x14ac:dyDescent="0.2">
      <c r="B79" s="16">
        <v>6</v>
      </c>
      <c r="C79" s="15"/>
      <c r="D79" s="14" t="s">
        <v>41</v>
      </c>
      <c r="E79" s="14" t="str">
        <f t="shared" si="4"/>
        <v>EUR_YCSTDRH_6X1S</v>
      </c>
      <c r="F79" s="13" t="e">
        <f>_xll.qlRateHelperQuoteValue($E79,Trigger)</f>
        <v>#NUM!</v>
      </c>
      <c r="G79" s="13" t="e">
        <f>_xll.qlSwapRateHelperSpread($E79,Trigger)</f>
        <v>#NUM!</v>
      </c>
      <c r="H79" s="12" t="b">
        <v>0</v>
      </c>
      <c r="I79" s="12">
        <v>40</v>
      </c>
      <c r="J79" s="12">
        <v>1</v>
      </c>
      <c r="K79" s="11" t="e">
        <f>_xll.qlRateHelperEarliestDate($E79,Trigger)</f>
        <v>#NUM!</v>
      </c>
      <c r="L79" s="10" t="e">
        <f>_xll.qlRateHelperLatestDate($E79,Trigger)</f>
        <v>#NUM!</v>
      </c>
    </row>
    <row r="80" spans="1:13" x14ac:dyDescent="0.2">
      <c r="B80" s="16">
        <v>7</v>
      </c>
      <c r="C80" s="15"/>
      <c r="D80" s="14" t="s">
        <v>41</v>
      </c>
      <c r="E80" s="14" t="str">
        <f t="shared" si="4"/>
        <v>EUR_YCSTDRH_7X1S</v>
      </c>
      <c r="F80" s="13" t="e">
        <f>_xll.qlRateHelperQuoteValue($E80,Trigger)</f>
        <v>#NUM!</v>
      </c>
      <c r="G80" s="13" t="e">
        <f>_xll.qlSwapRateHelperSpread($E80,Trigger)</f>
        <v>#NUM!</v>
      </c>
      <c r="H80" s="12" t="b">
        <v>0</v>
      </c>
      <c r="I80" s="12">
        <v>40</v>
      </c>
      <c r="J80" s="12">
        <v>1</v>
      </c>
      <c r="K80" s="11" t="e">
        <f>_xll.qlRateHelperEarliestDate($E80,Trigger)</f>
        <v>#NUM!</v>
      </c>
      <c r="L80" s="10" t="e">
        <f>_xll.qlRateHelperLatestDate($E80,Trigger)</f>
        <v>#NUM!</v>
      </c>
    </row>
    <row r="81" spans="2:14" x14ac:dyDescent="0.2">
      <c r="B81" s="16">
        <v>8</v>
      </c>
      <c r="C81" s="15"/>
      <c r="D81" s="14" t="s">
        <v>41</v>
      </c>
      <c r="E81" s="14" t="str">
        <f t="shared" si="4"/>
        <v>EUR_YCSTDRH_8X1S</v>
      </c>
      <c r="F81" s="13" t="e">
        <f>_xll.qlRateHelperQuoteValue($E81,Trigger)</f>
        <v>#NUM!</v>
      </c>
      <c r="G81" s="13" t="e">
        <f>_xll.qlSwapRateHelperSpread($E81,Trigger)</f>
        <v>#NUM!</v>
      </c>
      <c r="H81" s="12" t="b">
        <v>0</v>
      </c>
      <c r="I81" s="12">
        <v>40</v>
      </c>
      <c r="J81" s="12">
        <v>1</v>
      </c>
      <c r="K81" s="11" t="e">
        <f>_xll.qlRateHelperEarliestDate($E81,Trigger)</f>
        <v>#NUM!</v>
      </c>
      <c r="L81" s="10" t="e">
        <f>_xll.qlRateHelperLatestDate($E81,Trigger)</f>
        <v>#NUM!</v>
      </c>
    </row>
    <row r="82" spans="2:14" ht="11.25" customHeight="1" x14ac:dyDescent="0.2">
      <c r="B82" s="16">
        <v>9</v>
      </c>
      <c r="C82" s="15"/>
      <c r="D82" s="14" t="s">
        <v>41</v>
      </c>
      <c r="E82" s="14" t="str">
        <f t="shared" si="4"/>
        <v>EUR_YCSTDRH_9X1S</v>
      </c>
      <c r="F82" s="13" t="e">
        <f>_xll.qlRateHelperQuoteValue($E82,Trigger)</f>
        <v>#NUM!</v>
      </c>
      <c r="G82" s="13" t="e">
        <f>_xll.qlSwapRateHelperSpread($E82,Trigger)</f>
        <v>#NUM!</v>
      </c>
      <c r="H82" s="12" t="b">
        <v>0</v>
      </c>
      <c r="I82" s="12">
        <v>40</v>
      </c>
      <c r="J82" s="12">
        <v>1</v>
      </c>
      <c r="K82" s="11" t="e">
        <f>_xll.qlRateHelperEarliestDate($E82,Trigger)</f>
        <v>#NUM!</v>
      </c>
      <c r="L82" s="10" t="e">
        <f>_xll.qlRateHelperLatestDate($E82,Trigger)</f>
        <v>#NUM!</v>
      </c>
    </row>
    <row r="83" spans="2:14" x14ac:dyDescent="0.2">
      <c r="B83" s="16">
        <v>10</v>
      </c>
      <c r="C83" s="15"/>
      <c r="D83" s="14" t="s">
        <v>41</v>
      </c>
      <c r="E83" s="14" t="str">
        <f t="shared" si="4"/>
        <v>EUR_YCSTDRH_10X1S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row>
    <row r="84" spans="2:14" x14ac:dyDescent="0.2">
      <c r="B84" s="16">
        <v>11</v>
      </c>
      <c r="C84" s="15"/>
      <c r="D84" s="14" t="s">
        <v>41</v>
      </c>
      <c r="E84" s="14" t="str">
        <f t="shared" si="4"/>
        <v>EUR_YCSTDRH_11X1S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2:14" x14ac:dyDescent="0.2">
      <c r="B85" s="9">
        <v>12</v>
      </c>
      <c r="C85" s="8"/>
      <c r="D85" s="7" t="s">
        <v>41</v>
      </c>
      <c r="E85" s="7" t="str">
        <f t="shared" si="4"/>
        <v>EUR_YCSTDRH_12X1S</v>
      </c>
      <c r="F85" s="6" t="e">
        <f>_xll.qlRateHelperQuoteValue($E85,Trigger)</f>
        <v>#NUM!</v>
      </c>
      <c r="G85" s="6" t="e">
        <f>_xll.qlSwapRateHelperSpread($E85,Trigger)</f>
        <v>#NUM!</v>
      </c>
      <c r="H85" s="5" t="b">
        <v>0</v>
      </c>
      <c r="I85" s="5">
        <v>40</v>
      </c>
      <c r="J85" s="12">
        <v>1</v>
      </c>
      <c r="K85" s="4" t="e">
        <f>_xll.qlRateHelperEarliestDate($E85,Trigger)</f>
        <v>#NUM!</v>
      </c>
      <c r="L85" s="3" t="e">
        <f>_xll.qlRateHelperLatestDate($E85,Trigger)</f>
        <v>#NUM!</v>
      </c>
    </row>
    <row r="86" spans="2:14" x14ac:dyDescent="0.2">
      <c r="B86" s="24" t="s">
        <v>37</v>
      </c>
      <c r="C86" s="23">
        <v>12</v>
      </c>
      <c r="D86" s="22"/>
      <c r="E86" s="22" t="str">
        <f t="shared" si="4"/>
        <v>EUR_YCSTDRH_1S12</v>
      </c>
      <c r="F86" s="21" t="e">
        <f>_xll.qlRateHelperQuoteValue($E86,Trigger)</f>
        <v>#NUM!</v>
      </c>
      <c r="G86" s="21" t="e">
        <f>_xll.qlSwapRateHelperSpread($E86,Trigger)</f>
        <v>#NUM!</v>
      </c>
      <c r="H86" s="20" t="b">
        <v>0</v>
      </c>
      <c r="I86" s="20">
        <v>40</v>
      </c>
      <c r="J86" s="20">
        <v>1</v>
      </c>
      <c r="K86" s="19" t="e">
        <f>_xll.qlRateHelperEarliestDate($E86,Trigger)</f>
        <v>#NUM!</v>
      </c>
      <c r="L86" s="18" t="e">
        <f>_xll.qlRateHelperLatestDate($E86,Trigger)</f>
        <v>#NUM!</v>
      </c>
    </row>
    <row r="87" spans="2:14" x14ac:dyDescent="0.2">
      <c r="B87" s="16" t="s">
        <v>38</v>
      </c>
      <c r="C87" s="15">
        <v>12</v>
      </c>
      <c r="D87" s="14"/>
      <c r="E87" s="14" t="str">
        <f t="shared" si="4"/>
        <v>EUR_YCSTDRH_2S12</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2:14" x14ac:dyDescent="0.2">
      <c r="B88" s="16" t="s">
        <v>40</v>
      </c>
      <c r="C88" s="15">
        <v>12</v>
      </c>
      <c r="D88" s="14"/>
      <c r="E88" s="14" t="str">
        <f t="shared" si="4"/>
        <v>EUR_YCSTDRH_3S12</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2:14" x14ac:dyDescent="0.2">
      <c r="B89" s="16" t="s">
        <v>39</v>
      </c>
      <c r="C89" s="15">
        <v>12</v>
      </c>
      <c r="D89" s="14"/>
      <c r="E89" s="14" t="str">
        <f t="shared" si="4"/>
        <v>EUR_YCSTDRH_4S12</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2:14" x14ac:dyDescent="0.2">
      <c r="B90" s="16" t="s">
        <v>37</v>
      </c>
      <c r="C90" s="15">
        <v>24</v>
      </c>
      <c r="D90" s="14"/>
      <c r="E90" s="14" t="str">
        <f t="shared" si="4"/>
        <v>EUR_YCSTDRH_1S24</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x14ac:dyDescent="0.2">
      <c r="B91" s="16" t="s">
        <v>38</v>
      </c>
      <c r="C91" s="15">
        <v>24</v>
      </c>
      <c r="D91" s="14"/>
      <c r="E91" s="14" t="str">
        <f t="shared" ref="E91:E122" si="5">RateHelperPrefix&amp;"_"&amp;$B91&amp;$C91&amp;$D91</f>
        <v>EUR_YCSTDRH_2S24</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x14ac:dyDescent="0.2">
      <c r="B92" s="9" t="s">
        <v>37</v>
      </c>
      <c r="C92" s="8">
        <v>36</v>
      </c>
      <c r="D92" s="7"/>
      <c r="E92" s="7" t="str">
        <f t="shared" si="5"/>
        <v>EUR_YCSTDRH_1S36</v>
      </c>
      <c r="F92" s="6" t="e">
        <f>_xll.qlRateHelperQuoteValue($E92,Trigger)</f>
        <v>#NUM!</v>
      </c>
      <c r="G92" s="6" t="e">
        <f>_xll.qlSwapRateHelperSpread($E92,Trigger)</f>
        <v>#NUM!</v>
      </c>
      <c r="H92" s="5" t="b">
        <v>0</v>
      </c>
      <c r="I92" s="5">
        <v>40</v>
      </c>
      <c r="J92" s="5">
        <v>1</v>
      </c>
      <c r="K92" s="4" t="e">
        <f>_xll.qlRateHelperEarliestDate($E92,Trigger)</f>
        <v>#NUM!</v>
      </c>
      <c r="L92" s="3" t="e">
        <f>_xll.qlRateHelperLatestDate($E92,Trigger)</f>
        <v>#NUM!</v>
      </c>
    </row>
    <row r="93" spans="2:14" x14ac:dyDescent="0.2">
      <c r="B93" s="16" t="str">
        <f t="shared" ref="B93:B124" si="6">SwapFixedFreq</f>
        <v>AB</v>
      </c>
      <c r="C93" s="15" t="str">
        <f t="shared" ref="C93:C129" si="7">IborType</f>
        <v>6E</v>
      </c>
      <c r="D93" s="14" t="s">
        <v>36</v>
      </c>
      <c r="E93" s="14" t="str">
        <f t="shared" si="5"/>
        <v>EUR_YCSTDRH_AB6E1Y</v>
      </c>
      <c r="F93" s="13">
        <f>_xll.qlRateHelperQuoteValue($E93,Trigger)</f>
        <v>3.8500000000000001E-3</v>
      </c>
      <c r="G93" s="13">
        <f>_xll.qlSwapRateHelperSpread($E93,Trigger)</f>
        <v>0</v>
      </c>
      <c r="H93" s="12" t="b">
        <v>0</v>
      </c>
      <c r="I93" s="12">
        <v>50</v>
      </c>
      <c r="J93" s="12">
        <v>1</v>
      </c>
      <c r="K93" s="11">
        <f>_xll.qlRateHelperEarliestDate($E93,Trigger)</f>
        <v>41704</v>
      </c>
      <c r="L93" s="10">
        <f>_xll.qlRateHelperLatestDate($E93,Trigger)</f>
        <v>42069</v>
      </c>
      <c r="N93" s="17" t="e">
        <f t="shared" ref="N93:N129" si="8">IF(G93=G130,F93-F130,"--")</f>
        <v>#NUM!</v>
      </c>
    </row>
    <row r="94" spans="2:14" x14ac:dyDescent="0.2">
      <c r="B94" s="16" t="str">
        <f t="shared" si="6"/>
        <v>AB</v>
      </c>
      <c r="C94" s="15" t="str">
        <f t="shared" si="7"/>
        <v>6E</v>
      </c>
      <c r="D94" s="14" t="s">
        <v>35</v>
      </c>
      <c r="E94" s="14" t="str">
        <f t="shared" si="5"/>
        <v>EUR_YCSTDRH_AB6E15M</v>
      </c>
      <c r="F94" s="13">
        <f>_xll.qlRateHelperQuoteValue($E94,Trigger)</f>
        <v>3.7000000000000002E-3</v>
      </c>
      <c r="G94" s="13">
        <f>_xll.qlSwapRateHelperSpread($E94,Trigger)</f>
        <v>0</v>
      </c>
      <c r="H94" s="12" t="b">
        <v>0</v>
      </c>
      <c r="I94" s="12">
        <v>50</v>
      </c>
      <c r="J94" s="12">
        <v>1</v>
      </c>
      <c r="K94" s="11">
        <f>_xll.qlRateHelperEarliestDate($E94,Trigger)</f>
        <v>41704</v>
      </c>
      <c r="L94" s="10">
        <f>_xll.qlRateHelperLatestDate($E94,Trigger)</f>
        <v>42163</v>
      </c>
      <c r="N94" s="17" t="e">
        <f t="shared" si="8"/>
        <v>#NUM!</v>
      </c>
    </row>
    <row r="95" spans="2:14" x14ac:dyDescent="0.2">
      <c r="B95" s="16" t="str">
        <f t="shared" si="6"/>
        <v>AB</v>
      </c>
      <c r="C95" s="15" t="str">
        <f t="shared" si="7"/>
        <v>6E</v>
      </c>
      <c r="D95" s="14" t="s">
        <v>34</v>
      </c>
      <c r="E95" s="14" t="str">
        <f t="shared" si="5"/>
        <v>EUR_YCSTDRH_AB6E18M</v>
      </c>
      <c r="F95" s="13">
        <f>_xll.qlRateHelperQuoteValue($E95,Trigger)</f>
        <v>4.1200000000000004E-3</v>
      </c>
      <c r="G95" s="13">
        <f>_xll.qlSwapRateHelperSpread($E95,Trigger)</f>
        <v>0</v>
      </c>
      <c r="H95" s="12" t="b">
        <v>0</v>
      </c>
      <c r="I95" s="12">
        <v>50</v>
      </c>
      <c r="J95" s="12">
        <v>1</v>
      </c>
      <c r="K95" s="11">
        <f>_xll.qlRateHelperEarliestDate($E95,Trigger)</f>
        <v>41704</v>
      </c>
      <c r="L95" s="10">
        <f>_xll.qlRateHelperLatestDate($E95,Trigger)</f>
        <v>42254</v>
      </c>
      <c r="N95" s="17" t="e">
        <f t="shared" si="8"/>
        <v>#NUM!</v>
      </c>
    </row>
    <row r="96" spans="2:14" x14ac:dyDescent="0.2">
      <c r="B96" s="16" t="str">
        <f t="shared" si="6"/>
        <v>AB</v>
      </c>
      <c r="C96" s="15" t="str">
        <f t="shared" si="7"/>
        <v>6E</v>
      </c>
      <c r="D96" s="14" t="s">
        <v>33</v>
      </c>
      <c r="E96" s="14" t="str">
        <f t="shared" si="5"/>
        <v>EUR_YCSTDRH_AB6E21M</v>
      </c>
      <c r="F96" s="13">
        <f>_xll.qlRateHelperQuoteValue($E96,Trigger)</f>
        <v>4.1099999999999999E-3</v>
      </c>
      <c r="G96" s="13">
        <f>_xll.qlSwapRateHelperSpread($E96,Trigger)</f>
        <v>0</v>
      </c>
      <c r="H96" s="12" t="b">
        <v>0</v>
      </c>
      <c r="I96" s="12">
        <v>50</v>
      </c>
      <c r="J96" s="12">
        <v>1</v>
      </c>
      <c r="K96" s="11">
        <f>_xll.qlRateHelperEarliestDate($E96,Trigger)</f>
        <v>41704</v>
      </c>
      <c r="L96" s="10">
        <f>_xll.qlRateHelperLatestDate($E96,Trigger)</f>
        <v>42345</v>
      </c>
      <c r="N96" s="17" t="e">
        <f t="shared" si="8"/>
        <v>#NUM!</v>
      </c>
    </row>
    <row r="97" spans="2:14" x14ac:dyDescent="0.2">
      <c r="B97" s="16" t="str">
        <f t="shared" si="6"/>
        <v>AB</v>
      </c>
      <c r="C97" s="15" t="str">
        <f t="shared" si="7"/>
        <v>6E</v>
      </c>
      <c r="D97" s="14" t="s">
        <v>32</v>
      </c>
      <c r="E97" s="14" t="str">
        <f t="shared" si="5"/>
        <v>EUR_YCSTDRH_AB6E2Y</v>
      </c>
      <c r="F97" s="13">
        <f>_xll.qlRateHelperQuoteValue($E97,Trigger)</f>
        <v>4.5199999999999997E-3</v>
      </c>
      <c r="G97" s="13">
        <f>_xll.qlSwapRateHelperSpread($E97,Trigger)</f>
        <v>0</v>
      </c>
      <c r="H97" s="12" t="b">
        <v>0</v>
      </c>
      <c r="I97" s="12">
        <v>50</v>
      </c>
      <c r="J97" s="12">
        <v>1</v>
      </c>
      <c r="K97" s="11">
        <f>_xll.qlRateHelperEarliestDate($E97,Trigger)</f>
        <v>41704</v>
      </c>
      <c r="L97" s="10">
        <f>_xll.qlRateHelperLatestDate($E97,Trigger)</f>
        <v>42436</v>
      </c>
      <c r="N97" s="17" t="e">
        <f t="shared" si="8"/>
        <v>#NUM!</v>
      </c>
    </row>
    <row r="98" spans="2:14" x14ac:dyDescent="0.2">
      <c r="B98" s="16" t="str">
        <f t="shared" si="6"/>
        <v>AB</v>
      </c>
      <c r="C98" s="15" t="str">
        <f t="shared" si="7"/>
        <v>6E</v>
      </c>
      <c r="D98" s="14" t="s">
        <v>31</v>
      </c>
      <c r="E98" s="14" t="str">
        <f t="shared" si="5"/>
        <v>EUR_YCSTDRH_AB6E3Y</v>
      </c>
      <c r="F98" s="13">
        <f>_xll.qlRateHelperQuoteValue($E98,Trigger)</f>
        <v>5.9699999999999996E-3</v>
      </c>
      <c r="G98" s="13">
        <f>_xll.qlSwapRateHelperSpread($E98,Trigger)</f>
        <v>0</v>
      </c>
      <c r="H98" s="12" t="b">
        <v>1</v>
      </c>
      <c r="I98" s="12">
        <v>50</v>
      </c>
      <c r="J98" s="12">
        <v>1</v>
      </c>
      <c r="K98" s="11">
        <f>_xll.qlRateHelperEarliestDate($E98,Trigger)</f>
        <v>41704</v>
      </c>
      <c r="L98" s="10">
        <f>_xll.qlRateHelperLatestDate($E98,Trigger)</f>
        <v>42800</v>
      </c>
      <c r="N98" s="17" t="e">
        <f t="shared" si="8"/>
        <v>#NUM!</v>
      </c>
    </row>
    <row r="99" spans="2:14" x14ac:dyDescent="0.2">
      <c r="B99" s="16" t="str">
        <f t="shared" si="6"/>
        <v>AB</v>
      </c>
      <c r="C99" s="15" t="str">
        <f t="shared" si="7"/>
        <v>6E</v>
      </c>
      <c r="D99" s="14" t="s">
        <v>30</v>
      </c>
      <c r="E99" s="14" t="str">
        <f t="shared" si="5"/>
        <v>EUR_YCSTDRH_AB6E4Y</v>
      </c>
      <c r="F99" s="13">
        <f>_xll.qlRateHelperQuoteValue($E99,Trigger)</f>
        <v>7.9000000000000008E-3</v>
      </c>
      <c r="G99" s="13">
        <f>_xll.qlSwapRateHelperSpread($E99,Trigger)</f>
        <v>0</v>
      </c>
      <c r="H99" s="12" t="b">
        <v>1</v>
      </c>
      <c r="I99" s="12">
        <v>50</v>
      </c>
      <c r="J99" s="12">
        <v>1</v>
      </c>
      <c r="K99" s="11">
        <f>_xll.qlRateHelperEarliestDate($E99,Trigger)</f>
        <v>41704</v>
      </c>
      <c r="L99" s="10">
        <f>_xll.qlRateHelperLatestDate($E99,Trigger)</f>
        <v>43165</v>
      </c>
      <c r="N99" s="17" t="e">
        <f t="shared" si="8"/>
        <v>#NUM!</v>
      </c>
    </row>
    <row r="100" spans="2:14" x14ac:dyDescent="0.2">
      <c r="B100" s="16" t="str">
        <f t="shared" si="6"/>
        <v>AB</v>
      </c>
      <c r="C100" s="15" t="str">
        <f t="shared" si="7"/>
        <v>6E</v>
      </c>
      <c r="D100" s="14" t="s">
        <v>29</v>
      </c>
      <c r="E100" s="14" t="str">
        <f t="shared" si="5"/>
        <v>EUR_YCSTDRH_AB6E5Y</v>
      </c>
      <c r="F100" s="13">
        <f>_xll.qlRateHelperQuoteValue($E100,Trigger)</f>
        <v>9.9299999999999996E-3</v>
      </c>
      <c r="G100" s="13">
        <f>_xll.qlSwapRateHelperSpread($E100,Trigger)</f>
        <v>0</v>
      </c>
      <c r="H100" s="12" t="b">
        <v>1</v>
      </c>
      <c r="I100" s="12">
        <v>50</v>
      </c>
      <c r="J100" s="12">
        <v>1</v>
      </c>
      <c r="K100" s="11">
        <f>_xll.qlRateHelperEarliestDate($E100,Trigger)</f>
        <v>41704</v>
      </c>
      <c r="L100" s="10">
        <f>_xll.qlRateHelperLatestDate($E100,Trigger)</f>
        <v>43530</v>
      </c>
      <c r="N100" s="17" t="e">
        <f t="shared" si="8"/>
        <v>#NUM!</v>
      </c>
    </row>
    <row r="101" spans="2:14" x14ac:dyDescent="0.2">
      <c r="B101" s="16" t="str">
        <f t="shared" si="6"/>
        <v>AB</v>
      </c>
      <c r="C101" s="15" t="str">
        <f t="shared" si="7"/>
        <v>6E</v>
      </c>
      <c r="D101" s="14" t="s">
        <v>28</v>
      </c>
      <c r="E101" s="14" t="str">
        <f t="shared" si="5"/>
        <v>EUR_YCSTDRH_AB6E6Y</v>
      </c>
      <c r="F101" s="13">
        <f>_xll.qlRateHelperQuoteValue($E101,Trigger)</f>
        <v>1.191E-2</v>
      </c>
      <c r="G101" s="13">
        <f>_xll.qlSwapRateHelperSpread($E101,Trigger)</f>
        <v>0</v>
      </c>
      <c r="H101" s="12" t="b">
        <v>1</v>
      </c>
      <c r="I101" s="12">
        <v>50</v>
      </c>
      <c r="J101" s="12">
        <v>1</v>
      </c>
      <c r="K101" s="11">
        <f>_xll.qlRateHelperEarliestDate($E101,Trigger)</f>
        <v>41704</v>
      </c>
      <c r="L101" s="10">
        <f>_xll.qlRateHelperLatestDate($E101,Trigger)</f>
        <v>43896</v>
      </c>
      <c r="N101" s="17" t="e">
        <f t="shared" si="8"/>
        <v>#NUM!</v>
      </c>
    </row>
    <row r="102" spans="2:14" x14ac:dyDescent="0.2">
      <c r="B102" s="16" t="str">
        <f t="shared" si="6"/>
        <v>AB</v>
      </c>
      <c r="C102" s="15" t="str">
        <f t="shared" si="7"/>
        <v>6E</v>
      </c>
      <c r="D102" s="14" t="s">
        <v>27</v>
      </c>
      <c r="E102" s="14" t="str">
        <f t="shared" si="5"/>
        <v>EUR_YCSTDRH_AB6E7Y</v>
      </c>
      <c r="F102" s="13">
        <f>_xll.qlRateHelperQuoteValue($E102,Trigger)</f>
        <v>1.376E-2</v>
      </c>
      <c r="G102" s="13">
        <f>_xll.qlSwapRateHelperSpread($E102,Trigger)</f>
        <v>0</v>
      </c>
      <c r="H102" s="12" t="b">
        <v>1</v>
      </c>
      <c r="I102" s="12">
        <v>50</v>
      </c>
      <c r="J102" s="12">
        <v>1</v>
      </c>
      <c r="K102" s="11">
        <f>_xll.qlRateHelperEarliestDate($E102,Trigger)</f>
        <v>41704</v>
      </c>
      <c r="L102" s="10">
        <f>_xll.qlRateHelperLatestDate($E102,Trigger)</f>
        <v>44263</v>
      </c>
      <c r="N102" s="17" t="e">
        <f t="shared" si="8"/>
        <v>#NUM!</v>
      </c>
    </row>
    <row r="103" spans="2:14" x14ac:dyDescent="0.2">
      <c r="B103" s="16" t="str">
        <f t="shared" si="6"/>
        <v>AB</v>
      </c>
      <c r="C103" s="15" t="str">
        <f t="shared" si="7"/>
        <v>6E</v>
      </c>
      <c r="D103" s="14" t="s">
        <v>26</v>
      </c>
      <c r="E103" s="14" t="str">
        <f t="shared" si="5"/>
        <v>EUR_YCSTDRH_AB6E8Y</v>
      </c>
      <c r="F103" s="13">
        <f>_xll.qlRateHelperQuoteValue($E103,Trigger)</f>
        <v>1.5449999999999998E-2</v>
      </c>
      <c r="G103" s="13">
        <f>_xll.qlSwapRateHelperSpread($E103,Trigger)</f>
        <v>0</v>
      </c>
      <c r="H103" s="12" t="b">
        <v>1</v>
      </c>
      <c r="I103" s="12">
        <v>50</v>
      </c>
      <c r="J103" s="12">
        <v>1</v>
      </c>
      <c r="K103" s="11">
        <f>_xll.qlRateHelperEarliestDate($E103,Trigger)</f>
        <v>41704</v>
      </c>
      <c r="L103" s="10">
        <f>_xll.qlRateHelperLatestDate($E103,Trigger)</f>
        <v>44627</v>
      </c>
      <c r="N103" s="17" t="e">
        <f t="shared" si="8"/>
        <v>#NUM!</v>
      </c>
    </row>
    <row r="104" spans="2:14" x14ac:dyDescent="0.2">
      <c r="B104" s="16" t="str">
        <f t="shared" si="6"/>
        <v>AB</v>
      </c>
      <c r="C104" s="15" t="str">
        <f t="shared" si="7"/>
        <v>6E</v>
      </c>
      <c r="D104" s="14" t="s">
        <v>25</v>
      </c>
      <c r="E104" s="14" t="str">
        <f t="shared" si="5"/>
        <v>EUR_YCSTDRH_AB6E9Y</v>
      </c>
      <c r="F104" s="13">
        <f>_xll.qlRateHelperQuoteValue($E104,Trigger)</f>
        <v>1.6969999999999999E-2</v>
      </c>
      <c r="G104" s="13">
        <f>_xll.qlSwapRateHelperSpread($E104,Trigger)</f>
        <v>0</v>
      </c>
      <c r="H104" s="12" t="b">
        <v>1</v>
      </c>
      <c r="I104" s="12">
        <v>50</v>
      </c>
      <c r="J104" s="12">
        <v>1</v>
      </c>
      <c r="K104" s="11">
        <f>_xll.qlRateHelperEarliestDate($E104,Trigger)</f>
        <v>41704</v>
      </c>
      <c r="L104" s="10">
        <f>_xll.qlRateHelperLatestDate($E104,Trigger)</f>
        <v>44991</v>
      </c>
      <c r="N104" s="17" t="e">
        <f t="shared" si="8"/>
        <v>#NUM!</v>
      </c>
    </row>
    <row r="105" spans="2:14" x14ac:dyDescent="0.2">
      <c r="B105" s="16" t="str">
        <f t="shared" si="6"/>
        <v>AB</v>
      </c>
      <c r="C105" s="15" t="str">
        <f t="shared" si="7"/>
        <v>6E</v>
      </c>
      <c r="D105" s="14" t="s">
        <v>24</v>
      </c>
      <c r="E105" s="14" t="str">
        <f t="shared" si="5"/>
        <v>EUR_YCSTDRH_AB6E10Y</v>
      </c>
      <c r="F105" s="13">
        <f>_xll.qlRateHelperQuoteValue($E105,Trigger)</f>
        <v>1.8340000000000002E-2</v>
      </c>
      <c r="G105" s="13">
        <f>_xll.qlSwapRateHelperSpread($E105,Trigger)</f>
        <v>0</v>
      </c>
      <c r="H105" s="12" t="b">
        <v>1</v>
      </c>
      <c r="I105" s="12">
        <v>50</v>
      </c>
      <c r="J105" s="12">
        <v>1</v>
      </c>
      <c r="K105" s="11">
        <f>_xll.qlRateHelperEarliestDate($E105,Trigger)</f>
        <v>41704</v>
      </c>
      <c r="L105" s="10">
        <f>_xll.qlRateHelperLatestDate($E105,Trigger)</f>
        <v>45357</v>
      </c>
      <c r="N105" s="17" t="e">
        <f t="shared" si="8"/>
        <v>#NUM!</v>
      </c>
    </row>
    <row r="106" spans="2:14" x14ac:dyDescent="0.2">
      <c r="B106" s="16" t="str">
        <f t="shared" si="6"/>
        <v>AB</v>
      </c>
      <c r="C106" s="15" t="str">
        <f t="shared" si="7"/>
        <v>6E</v>
      </c>
      <c r="D106" s="14" t="s">
        <v>23</v>
      </c>
      <c r="E106" s="14" t="str">
        <f t="shared" si="5"/>
        <v>EUR_YCSTDRH_AB6E11Y</v>
      </c>
      <c r="F106" s="13">
        <f>_xll.qlRateHelperQuoteValue($E106,Trigger)</f>
        <v>1.9530000000000002E-2</v>
      </c>
      <c r="G106" s="13">
        <f>_xll.qlSwapRateHelperSpread($E106,Trigger)</f>
        <v>0</v>
      </c>
      <c r="H106" s="12" t="b">
        <v>1</v>
      </c>
      <c r="I106" s="12">
        <v>50</v>
      </c>
      <c r="J106" s="12">
        <v>1</v>
      </c>
      <c r="K106" s="11">
        <f>_xll.qlRateHelperEarliestDate($E106,Trigger)</f>
        <v>41704</v>
      </c>
      <c r="L106" s="10">
        <f>_xll.qlRateHelperLatestDate($E106,Trigger)</f>
        <v>45722</v>
      </c>
      <c r="N106" s="17" t="e">
        <f t="shared" si="8"/>
        <v>#NUM!</v>
      </c>
    </row>
    <row r="107" spans="2:14" x14ac:dyDescent="0.2">
      <c r="B107" s="16" t="str">
        <f t="shared" si="6"/>
        <v>AB</v>
      </c>
      <c r="C107" s="15" t="str">
        <f t="shared" si="7"/>
        <v>6E</v>
      </c>
      <c r="D107" s="14" t="s">
        <v>22</v>
      </c>
      <c r="E107" s="14" t="str">
        <f t="shared" si="5"/>
        <v>EUR_YCSTDRH_AB6E12Y</v>
      </c>
      <c r="F107" s="13">
        <f>_xll.qlRateHelperQuoteValue($E107,Trigger)</f>
        <v>2.0539999999999999E-2</v>
      </c>
      <c r="G107" s="13">
        <f>_xll.qlSwapRateHelperSpread($E107,Trigger)</f>
        <v>0</v>
      </c>
      <c r="H107" s="12" t="b">
        <v>1</v>
      </c>
      <c r="I107" s="12">
        <v>50</v>
      </c>
      <c r="J107" s="12">
        <v>1</v>
      </c>
      <c r="K107" s="11">
        <f>_xll.qlRateHelperEarliestDate($E107,Trigger)</f>
        <v>41704</v>
      </c>
      <c r="L107" s="10">
        <f>_xll.qlRateHelperLatestDate($E107,Trigger)</f>
        <v>46087</v>
      </c>
      <c r="N107" s="17" t="e">
        <f t="shared" si="8"/>
        <v>#NUM!</v>
      </c>
    </row>
    <row r="108" spans="2:14" x14ac:dyDescent="0.2">
      <c r="B108" s="16" t="str">
        <f t="shared" si="6"/>
        <v>AB</v>
      </c>
      <c r="C108" s="15" t="str">
        <f t="shared" si="7"/>
        <v>6E</v>
      </c>
      <c r="D108" s="14" t="s">
        <v>21</v>
      </c>
      <c r="E108" s="14" t="str">
        <f t="shared" si="5"/>
        <v>EUR_YCSTDRH_AB6E13Y</v>
      </c>
      <c r="F108" s="13">
        <f>_xll.qlRateHelperQuoteValue($E108,Trigger)</f>
        <v>2.1419999999999998E-2</v>
      </c>
      <c r="G108" s="13">
        <f>_xll.qlSwapRateHelperSpread($E108,Trigger)</f>
        <v>0</v>
      </c>
      <c r="H108" s="12" t="b">
        <v>1</v>
      </c>
      <c r="I108" s="12">
        <v>50</v>
      </c>
      <c r="J108" s="12">
        <v>1</v>
      </c>
      <c r="K108" s="11">
        <f>_xll.qlRateHelperEarliestDate($E108,Trigger)</f>
        <v>41704</v>
      </c>
      <c r="L108" s="10">
        <f>_xll.qlRateHelperLatestDate($E108,Trigger)</f>
        <v>46454</v>
      </c>
      <c r="N108" s="17" t="e">
        <f t="shared" si="8"/>
        <v>#NUM!</v>
      </c>
    </row>
    <row r="109" spans="2:14" x14ac:dyDescent="0.2">
      <c r="B109" s="16" t="str">
        <f t="shared" si="6"/>
        <v>AB</v>
      </c>
      <c r="C109" s="15" t="str">
        <f t="shared" si="7"/>
        <v>6E</v>
      </c>
      <c r="D109" s="14" t="s">
        <v>20</v>
      </c>
      <c r="E109" s="14" t="str">
        <f t="shared" si="5"/>
        <v>EUR_YCSTDRH_AB6E14Y</v>
      </c>
      <c r="F109" s="13">
        <f>_xll.qlRateHelperQuoteValue($E109,Trigger)</f>
        <v>2.2160000000000003E-2</v>
      </c>
      <c r="G109" s="13">
        <f>_xll.qlSwapRateHelperSpread($E109,Trigger)</f>
        <v>0</v>
      </c>
      <c r="H109" s="12" t="b">
        <v>1</v>
      </c>
      <c r="I109" s="12">
        <v>50</v>
      </c>
      <c r="J109" s="12">
        <v>1</v>
      </c>
      <c r="K109" s="11">
        <f>_xll.qlRateHelperEarliestDate($E109,Trigger)</f>
        <v>41704</v>
      </c>
      <c r="L109" s="10">
        <f>_xll.qlRateHelperLatestDate($E109,Trigger)</f>
        <v>46818</v>
      </c>
      <c r="N109" s="17" t="e">
        <f t="shared" si="8"/>
        <v>#NUM!</v>
      </c>
    </row>
    <row r="110" spans="2:14" x14ac:dyDescent="0.2">
      <c r="B110" s="16" t="str">
        <f t="shared" si="6"/>
        <v>AB</v>
      </c>
      <c r="C110" s="15" t="str">
        <f t="shared" si="7"/>
        <v>6E</v>
      </c>
      <c r="D110" s="14" t="s">
        <v>19</v>
      </c>
      <c r="E110" s="14" t="str">
        <f t="shared" si="5"/>
        <v>EUR_YCSTDRH_AB6E15Y</v>
      </c>
      <c r="F110" s="13">
        <f>_xll.qlRateHelperQuoteValue($E110,Trigger)</f>
        <v>2.2759999999999999E-2</v>
      </c>
      <c r="G110" s="13">
        <f>_xll.qlSwapRateHelperSpread($E110,Trigger)</f>
        <v>0</v>
      </c>
      <c r="H110" s="12" t="b">
        <v>1</v>
      </c>
      <c r="I110" s="12">
        <v>50</v>
      </c>
      <c r="J110" s="12">
        <v>1</v>
      </c>
      <c r="K110" s="11">
        <f>_xll.qlRateHelperEarliestDate($E110,Trigger)</f>
        <v>41704</v>
      </c>
      <c r="L110" s="10">
        <f>_xll.qlRateHelperLatestDate($E110,Trigger)</f>
        <v>47183</v>
      </c>
      <c r="N110" s="17" t="e">
        <f t="shared" si="8"/>
        <v>#NUM!</v>
      </c>
    </row>
    <row r="111" spans="2:14" x14ac:dyDescent="0.2">
      <c r="B111" s="16" t="str">
        <f t="shared" si="6"/>
        <v>AB</v>
      </c>
      <c r="C111" s="15" t="str">
        <f t="shared" si="7"/>
        <v>6E</v>
      </c>
      <c r="D111" s="14" t="s">
        <v>18</v>
      </c>
      <c r="E111" s="14" t="str">
        <f t="shared" si="5"/>
        <v>EUR_YCSTDRH_AB6E16Y</v>
      </c>
      <c r="F111" s="13">
        <f>_xll.qlRateHelperQuoteValue($E111,Trigger)</f>
        <v>2.3239999999999997E-2</v>
      </c>
      <c r="G111" s="13">
        <f>_xll.qlSwapRateHelperSpread($E111,Trigger)</f>
        <v>0</v>
      </c>
      <c r="H111" s="12" t="b">
        <v>1</v>
      </c>
      <c r="I111" s="12">
        <v>50</v>
      </c>
      <c r="J111" s="12">
        <v>1</v>
      </c>
      <c r="K111" s="11">
        <f>_xll.qlRateHelperEarliestDate($E111,Trigger)</f>
        <v>41704</v>
      </c>
      <c r="L111" s="10">
        <f>_xll.qlRateHelperLatestDate($E111,Trigger)</f>
        <v>47548</v>
      </c>
      <c r="N111" s="17" t="e">
        <f t="shared" si="8"/>
        <v>#NUM!</v>
      </c>
    </row>
    <row r="112" spans="2:14" x14ac:dyDescent="0.2">
      <c r="B112" s="16" t="str">
        <f t="shared" si="6"/>
        <v>AB</v>
      </c>
      <c r="C112" s="15" t="str">
        <f t="shared" si="7"/>
        <v>6E</v>
      </c>
      <c r="D112" s="14" t="s">
        <v>17</v>
      </c>
      <c r="E112" s="14" t="str">
        <f t="shared" si="5"/>
        <v>EUR_YCSTDRH_AB6E17Y</v>
      </c>
      <c r="F112" s="13">
        <f>_xll.qlRateHelperQuoteValue($E112,Trigger)</f>
        <v>2.3620000000000002E-2</v>
      </c>
      <c r="G112" s="13">
        <f>_xll.qlSwapRateHelperSpread($E112,Trigger)</f>
        <v>0</v>
      </c>
      <c r="H112" s="12" t="b">
        <v>1</v>
      </c>
      <c r="I112" s="12">
        <v>50</v>
      </c>
      <c r="J112" s="12">
        <v>1</v>
      </c>
      <c r="K112" s="11">
        <f>_xll.qlRateHelperEarliestDate($E112,Trigger)</f>
        <v>41704</v>
      </c>
      <c r="L112" s="10">
        <f>_xll.qlRateHelperLatestDate($E112,Trigger)</f>
        <v>47913</v>
      </c>
      <c r="N112" s="17" t="e">
        <f t="shared" si="8"/>
        <v>#NUM!</v>
      </c>
    </row>
    <row r="113" spans="2:14" x14ac:dyDescent="0.2">
      <c r="B113" s="16" t="str">
        <f t="shared" si="6"/>
        <v>AB</v>
      </c>
      <c r="C113" s="15" t="str">
        <f t="shared" si="7"/>
        <v>6E</v>
      </c>
      <c r="D113" s="14" t="s">
        <v>16</v>
      </c>
      <c r="E113" s="14" t="str">
        <f t="shared" si="5"/>
        <v>EUR_YCSTDRH_AB6E18Y</v>
      </c>
      <c r="F113" s="13">
        <f>_xll.qlRateHelperQuoteValue($E113,Trigger)</f>
        <v>2.392E-2</v>
      </c>
      <c r="G113" s="13">
        <f>_xll.qlSwapRateHelperSpread($E113,Trigger)</f>
        <v>0</v>
      </c>
      <c r="H113" s="12" t="b">
        <v>1</v>
      </c>
      <c r="I113" s="12">
        <v>50</v>
      </c>
      <c r="J113" s="12">
        <v>1</v>
      </c>
      <c r="K113" s="11">
        <f>_xll.qlRateHelperEarliestDate($E113,Trigger)</f>
        <v>41704</v>
      </c>
      <c r="L113" s="10">
        <f>_xll.qlRateHelperLatestDate($E113,Trigger)</f>
        <v>48281</v>
      </c>
      <c r="N113" s="17" t="e">
        <f t="shared" si="8"/>
        <v>#NUM!</v>
      </c>
    </row>
    <row r="114" spans="2:14" x14ac:dyDescent="0.2">
      <c r="B114" s="16" t="str">
        <f t="shared" si="6"/>
        <v>AB</v>
      </c>
      <c r="C114" s="15" t="str">
        <f t="shared" si="7"/>
        <v>6E</v>
      </c>
      <c r="D114" s="14" t="s">
        <v>15</v>
      </c>
      <c r="E114" s="14" t="str">
        <f t="shared" si="5"/>
        <v>EUR_YCSTDRH_AB6E19Y</v>
      </c>
      <c r="F114" s="13">
        <f>_xll.qlRateHelperQuoteValue($E114,Trigger)</f>
        <v>2.4140000000000002E-2</v>
      </c>
      <c r="G114" s="13">
        <f>_xll.qlSwapRateHelperSpread($E114,Trigger)</f>
        <v>0</v>
      </c>
      <c r="H114" s="12" t="b">
        <v>1</v>
      </c>
      <c r="I114" s="12">
        <v>50</v>
      </c>
      <c r="J114" s="12">
        <v>1</v>
      </c>
      <c r="K114" s="11">
        <f>_xll.qlRateHelperEarliestDate($E114,Trigger)</f>
        <v>41704</v>
      </c>
      <c r="L114" s="10">
        <f>_xll.qlRateHelperLatestDate($E114,Trigger)</f>
        <v>48645</v>
      </c>
      <c r="N114" s="17" t="e">
        <f t="shared" si="8"/>
        <v>#NUM!</v>
      </c>
    </row>
    <row r="115" spans="2:14" x14ac:dyDescent="0.2">
      <c r="B115" s="16" t="str">
        <f t="shared" si="6"/>
        <v>AB</v>
      </c>
      <c r="C115" s="15" t="str">
        <f t="shared" si="7"/>
        <v>6E</v>
      </c>
      <c r="D115" s="14" t="s">
        <v>14</v>
      </c>
      <c r="E115" s="14" t="str">
        <f t="shared" si="5"/>
        <v>EUR_YCSTDRH_AB6E20Y</v>
      </c>
      <c r="F115" s="13">
        <f>_xll.qlRateHelperQuoteValue($E115,Trigger)</f>
        <v>2.4310000000000002E-2</v>
      </c>
      <c r="G115" s="13">
        <f>_xll.qlSwapRateHelperSpread($E115,Trigger)</f>
        <v>0</v>
      </c>
      <c r="H115" s="12" t="b">
        <v>1</v>
      </c>
      <c r="I115" s="12">
        <v>50</v>
      </c>
      <c r="J115" s="12">
        <v>1</v>
      </c>
      <c r="K115" s="11">
        <f>_xll.qlRateHelperEarliestDate($E115,Trigger)</f>
        <v>41704</v>
      </c>
      <c r="L115" s="10">
        <f>_xll.qlRateHelperLatestDate($E115,Trigger)</f>
        <v>49009</v>
      </c>
      <c r="N115" s="17" t="e">
        <f t="shared" si="8"/>
        <v>#NUM!</v>
      </c>
    </row>
    <row r="116" spans="2:14" x14ac:dyDescent="0.2">
      <c r="B116" s="16" t="str">
        <f t="shared" si="6"/>
        <v>AB</v>
      </c>
      <c r="C116" s="15" t="str">
        <f t="shared" si="7"/>
        <v>6E</v>
      </c>
      <c r="D116" s="14" t="s">
        <v>13</v>
      </c>
      <c r="E116" s="14" t="str">
        <f t="shared" si="5"/>
        <v>EUR_YCSTDRH_AB6E21Y</v>
      </c>
      <c r="F116" s="13">
        <f>_xll.qlRateHelperQuoteValue($E116,Trigger)</f>
        <v>2.445E-2</v>
      </c>
      <c r="G116" s="13">
        <f>_xll.qlSwapRateHelperSpread($E116,Trigger)</f>
        <v>0</v>
      </c>
      <c r="H116" s="12" t="b">
        <v>1</v>
      </c>
      <c r="I116" s="12">
        <v>50</v>
      </c>
      <c r="J116" s="12">
        <v>1</v>
      </c>
      <c r="K116" s="11">
        <f>_xll.qlRateHelperEarliestDate($E116,Trigger)</f>
        <v>41704</v>
      </c>
      <c r="L116" s="10">
        <f>_xll.qlRateHelperLatestDate($E116,Trigger)</f>
        <v>49374</v>
      </c>
      <c r="N116" s="17" t="e">
        <f t="shared" si="8"/>
        <v>#NUM!</v>
      </c>
    </row>
    <row r="117" spans="2:14" x14ac:dyDescent="0.2">
      <c r="B117" s="16" t="str">
        <f t="shared" si="6"/>
        <v>AB</v>
      </c>
      <c r="C117" s="15" t="str">
        <f t="shared" si="7"/>
        <v>6E</v>
      </c>
      <c r="D117" s="14" t="s">
        <v>12</v>
      </c>
      <c r="E117" s="14" t="str">
        <f t="shared" si="5"/>
        <v>EUR_YCSTDRH_AB6E22Y</v>
      </c>
      <c r="F117" s="13">
        <f>_xll.qlRateHelperQuoteValue($E117,Trigger)</f>
        <v>2.4569999999999998E-2</v>
      </c>
      <c r="G117" s="13">
        <f>_xll.qlSwapRateHelperSpread($E117,Trigger)</f>
        <v>0</v>
      </c>
      <c r="H117" s="12" t="b">
        <v>1</v>
      </c>
      <c r="I117" s="12">
        <v>50</v>
      </c>
      <c r="J117" s="12">
        <v>1</v>
      </c>
      <c r="K117" s="11">
        <f>_xll.qlRateHelperEarliestDate($E117,Trigger)</f>
        <v>41704</v>
      </c>
      <c r="L117" s="10">
        <f>_xll.qlRateHelperLatestDate($E117,Trigger)</f>
        <v>49740</v>
      </c>
      <c r="N117" s="17" t="e">
        <f t="shared" si="8"/>
        <v>#NUM!</v>
      </c>
    </row>
    <row r="118" spans="2:14" x14ac:dyDescent="0.2">
      <c r="B118" s="16" t="str">
        <f t="shared" si="6"/>
        <v>AB</v>
      </c>
      <c r="C118" s="15" t="str">
        <f t="shared" si="7"/>
        <v>6E</v>
      </c>
      <c r="D118" s="14" t="s">
        <v>11</v>
      </c>
      <c r="E118" s="14" t="str">
        <f t="shared" si="5"/>
        <v>EUR_YCSTDRH_AB6E23Y</v>
      </c>
      <c r="F118" s="13">
        <f>_xll.qlRateHelperQuoteValue($E118,Trigger)</f>
        <v>2.4649999999999998E-2</v>
      </c>
      <c r="G118" s="13">
        <f>_xll.qlSwapRateHelperSpread($E118,Trigger)</f>
        <v>0</v>
      </c>
      <c r="H118" s="12" t="b">
        <v>1</v>
      </c>
      <c r="I118" s="12">
        <v>50</v>
      </c>
      <c r="J118" s="12">
        <v>1</v>
      </c>
      <c r="K118" s="11">
        <f>_xll.qlRateHelperEarliestDate($E118,Trigger)</f>
        <v>41704</v>
      </c>
      <c r="L118" s="10">
        <f>_xll.qlRateHelperLatestDate($E118,Trigger)</f>
        <v>50105</v>
      </c>
      <c r="N118" s="17" t="e">
        <f t="shared" si="8"/>
        <v>#NUM!</v>
      </c>
    </row>
    <row r="119" spans="2:14" x14ac:dyDescent="0.2">
      <c r="B119" s="16" t="str">
        <f t="shared" si="6"/>
        <v>AB</v>
      </c>
      <c r="C119" s="15" t="str">
        <f t="shared" si="7"/>
        <v>6E</v>
      </c>
      <c r="D119" s="14" t="s">
        <v>10</v>
      </c>
      <c r="E119" s="14" t="str">
        <f t="shared" si="5"/>
        <v>EUR_YCSTDRH_AB6E24Y</v>
      </c>
      <c r="F119" s="13">
        <f>_xll.qlRateHelperQuoteValue($E119,Trigger)</f>
        <v>2.4719999999999999E-2</v>
      </c>
      <c r="G119" s="13">
        <f>_xll.qlSwapRateHelperSpread($E119,Trigger)</f>
        <v>0</v>
      </c>
      <c r="H119" s="12" t="b">
        <v>1</v>
      </c>
      <c r="I119" s="12">
        <v>50</v>
      </c>
      <c r="J119" s="12">
        <v>1</v>
      </c>
      <c r="K119" s="11">
        <f>_xll.qlRateHelperEarliestDate($E119,Trigger)</f>
        <v>41704</v>
      </c>
      <c r="L119" s="10">
        <f>_xll.qlRateHelperLatestDate($E119,Trigger)</f>
        <v>50472</v>
      </c>
      <c r="N119" s="17" t="e">
        <f t="shared" si="8"/>
        <v>#NUM!</v>
      </c>
    </row>
    <row r="120" spans="2:14" x14ac:dyDescent="0.2">
      <c r="B120" s="16" t="str">
        <f t="shared" si="6"/>
        <v>AB</v>
      </c>
      <c r="C120" s="15" t="str">
        <f t="shared" si="7"/>
        <v>6E</v>
      </c>
      <c r="D120" s="14" t="s">
        <v>9</v>
      </c>
      <c r="E120" s="14" t="str">
        <f t="shared" si="5"/>
        <v>EUR_YCSTDRH_AB6E25Y</v>
      </c>
      <c r="F120" s="13">
        <f>_xll.qlRateHelperQuoteValue($E120,Trigger)</f>
        <v>2.4760000000000001E-2</v>
      </c>
      <c r="G120" s="13">
        <f>_xll.qlSwapRateHelperSpread($E120,Trigger)</f>
        <v>0</v>
      </c>
      <c r="H120" s="12" t="b">
        <v>1</v>
      </c>
      <c r="I120" s="12">
        <v>50</v>
      </c>
      <c r="J120" s="12">
        <v>1</v>
      </c>
      <c r="K120" s="11">
        <f>_xll.qlRateHelperEarliestDate($E120,Trigger)</f>
        <v>41704</v>
      </c>
      <c r="L120" s="10">
        <f>_xll.qlRateHelperLatestDate($E120,Trigger)</f>
        <v>50836</v>
      </c>
      <c r="N120" s="17" t="e">
        <f t="shared" si="8"/>
        <v>#NUM!</v>
      </c>
    </row>
    <row r="121" spans="2:14" x14ac:dyDescent="0.2">
      <c r="B121" s="16" t="str">
        <f t="shared" si="6"/>
        <v>AB</v>
      </c>
      <c r="C121" s="15" t="str">
        <f t="shared" si="7"/>
        <v>6E</v>
      </c>
      <c r="D121" s="14" t="s">
        <v>8</v>
      </c>
      <c r="E121" s="14" t="str">
        <f t="shared" si="5"/>
        <v>EUR_YCSTDRH_AB6E26Y</v>
      </c>
      <c r="F121" s="13">
        <f>_xll.qlRateHelperQuoteValue($E121,Trigger)</f>
        <v>2.479E-2</v>
      </c>
      <c r="G121" s="13">
        <f>_xll.qlSwapRateHelperSpread($E121,Trigger)</f>
        <v>0</v>
      </c>
      <c r="H121" s="12" t="b">
        <v>1</v>
      </c>
      <c r="I121" s="12">
        <v>50</v>
      </c>
      <c r="J121" s="12">
        <v>1</v>
      </c>
      <c r="K121" s="11">
        <f>_xll.qlRateHelperEarliestDate($E121,Trigger)</f>
        <v>41704</v>
      </c>
      <c r="L121" s="10">
        <f>_xll.qlRateHelperLatestDate($E121,Trigger)</f>
        <v>51201</v>
      </c>
      <c r="N121" s="17" t="e">
        <f t="shared" si="8"/>
        <v>#NUM!</v>
      </c>
    </row>
    <row r="122" spans="2:14" x14ac:dyDescent="0.2">
      <c r="B122" s="16" t="str">
        <f t="shared" si="6"/>
        <v>AB</v>
      </c>
      <c r="C122" s="15" t="str">
        <f t="shared" si="7"/>
        <v>6E</v>
      </c>
      <c r="D122" s="14" t="s">
        <v>7</v>
      </c>
      <c r="E122" s="14" t="str">
        <f t="shared" si="5"/>
        <v>EUR_YCSTDRH_AB6E27Y</v>
      </c>
      <c r="F122" s="13">
        <f>_xll.qlRateHelperQuoteValue($E122,Trigger)</f>
        <v>2.4799999999999999E-2</v>
      </c>
      <c r="G122" s="13">
        <f>_xll.qlSwapRateHelperSpread($E122,Trigger)</f>
        <v>0</v>
      </c>
      <c r="H122" s="12" t="b">
        <v>1</v>
      </c>
      <c r="I122" s="12">
        <v>50</v>
      </c>
      <c r="J122" s="12">
        <v>1</v>
      </c>
      <c r="K122" s="11">
        <f>_xll.qlRateHelperEarliestDate($E122,Trigger)</f>
        <v>41704</v>
      </c>
      <c r="L122" s="10">
        <f>_xll.qlRateHelperLatestDate($E122,Trigger)</f>
        <v>51566</v>
      </c>
      <c r="N122" s="17" t="e">
        <f t="shared" si="8"/>
        <v>#NUM!</v>
      </c>
    </row>
    <row r="123" spans="2:14" x14ac:dyDescent="0.2">
      <c r="B123" s="16" t="str">
        <f t="shared" si="6"/>
        <v>AB</v>
      </c>
      <c r="C123" s="15" t="str">
        <f t="shared" si="7"/>
        <v>6E</v>
      </c>
      <c r="D123" s="14" t="s">
        <v>6</v>
      </c>
      <c r="E123" s="14" t="str">
        <f t="shared" ref="E123:E154" si="9">RateHelperPrefix&amp;"_"&amp;$B123&amp;$C123&amp;$D123</f>
        <v>EUR_YCSTDRH_AB6E28Y</v>
      </c>
      <c r="F123" s="13">
        <f>_xll.qlRateHelperQuoteValue($E123,Trigger)</f>
        <v>2.4809999999999999E-2</v>
      </c>
      <c r="G123" s="13">
        <f>_xll.qlSwapRateHelperSpread($E123,Trigger)</f>
        <v>0</v>
      </c>
      <c r="H123" s="12" t="b">
        <v>1</v>
      </c>
      <c r="I123" s="12">
        <v>50</v>
      </c>
      <c r="J123" s="12">
        <v>1</v>
      </c>
      <c r="K123" s="11">
        <f>_xll.qlRateHelperEarliestDate($E123,Trigger)</f>
        <v>41704</v>
      </c>
      <c r="L123" s="10">
        <f>_xll.qlRateHelperLatestDate($E123,Trigger)</f>
        <v>51931</v>
      </c>
      <c r="N123" s="17" t="e">
        <f t="shared" si="8"/>
        <v>#NUM!</v>
      </c>
    </row>
    <row r="124" spans="2:14" x14ac:dyDescent="0.2">
      <c r="B124" s="16" t="str">
        <f t="shared" si="6"/>
        <v>AB</v>
      </c>
      <c r="C124" s="15" t="str">
        <f t="shared" si="7"/>
        <v>6E</v>
      </c>
      <c r="D124" s="14" t="s">
        <v>5</v>
      </c>
      <c r="E124" s="14" t="str">
        <f t="shared" si="9"/>
        <v>EUR_YCSTDRH_AB6E29Y</v>
      </c>
      <c r="F124" s="13">
        <f>_xll.qlRateHelperQuoteValue($E124,Trigger)</f>
        <v>2.4809999999999999E-2</v>
      </c>
      <c r="G124" s="13">
        <f>_xll.qlSwapRateHelperSpread($E124,Trigger)</f>
        <v>0</v>
      </c>
      <c r="H124" s="12" t="b">
        <v>1</v>
      </c>
      <c r="I124" s="12">
        <v>50</v>
      </c>
      <c r="J124" s="12">
        <v>1</v>
      </c>
      <c r="K124" s="11">
        <f>_xll.qlRateHelperEarliestDate($E124,Trigger)</f>
        <v>41704</v>
      </c>
      <c r="L124" s="10">
        <f>_xll.qlRateHelperLatestDate($E124,Trigger)</f>
        <v>52296</v>
      </c>
      <c r="N124" s="17" t="e">
        <f t="shared" si="8"/>
        <v>#NUM!</v>
      </c>
    </row>
    <row r="125" spans="2:14" x14ac:dyDescent="0.2">
      <c r="B125" s="16" t="str">
        <f t="shared" ref="B125:B156" si="10">SwapFixedFreq</f>
        <v>AB</v>
      </c>
      <c r="C125" s="15" t="str">
        <f t="shared" si="7"/>
        <v>6E</v>
      </c>
      <c r="D125" s="14" t="s">
        <v>4</v>
      </c>
      <c r="E125" s="14" t="str">
        <f t="shared" si="9"/>
        <v>EUR_YCSTDRH_AB6E30Y</v>
      </c>
      <c r="F125" s="13">
        <f>_xll.qlRateHelperQuoteValue($E125,Trigger)</f>
        <v>2.4809999999999999E-2</v>
      </c>
      <c r="G125" s="13">
        <f>_xll.qlSwapRateHelperSpread($E125,Trigger)</f>
        <v>0</v>
      </c>
      <c r="H125" s="12" t="b">
        <v>1</v>
      </c>
      <c r="I125" s="12">
        <v>50</v>
      </c>
      <c r="J125" s="12">
        <v>1</v>
      </c>
      <c r="K125" s="11">
        <f>_xll.qlRateHelperEarliestDate($E125,Trigger)</f>
        <v>41704</v>
      </c>
      <c r="L125" s="10">
        <f>_xll.qlRateHelperLatestDate($E125,Trigger)</f>
        <v>52663</v>
      </c>
      <c r="N125" s="17" t="e">
        <f t="shared" si="8"/>
        <v>#NUM!</v>
      </c>
    </row>
    <row r="126" spans="2:14" x14ac:dyDescent="0.2">
      <c r="B126" s="16" t="str">
        <f t="shared" si="10"/>
        <v>AB</v>
      </c>
      <c r="C126" s="15" t="str">
        <f t="shared" si="7"/>
        <v>6E</v>
      </c>
      <c r="D126" s="14" t="s">
        <v>3</v>
      </c>
      <c r="E126" s="14" t="str">
        <f t="shared" si="9"/>
        <v>EUR_YCSTDRH_AB6E35Y</v>
      </c>
      <c r="F126" s="13">
        <f>_xll.qlRateHelperQuoteValue($E126,Trigger)</f>
        <v>2.4889999999999999E-2</v>
      </c>
      <c r="G126" s="13">
        <f>_xll.qlSwapRateHelperSpread($E126,Trigger)</f>
        <v>0</v>
      </c>
      <c r="H126" s="12" t="b">
        <v>1</v>
      </c>
      <c r="I126" s="12">
        <v>50</v>
      </c>
      <c r="J126" s="12">
        <v>1</v>
      </c>
      <c r="K126" s="11">
        <f>_xll.qlRateHelperEarliestDate($E126,Trigger)</f>
        <v>41704</v>
      </c>
      <c r="L126" s="10">
        <f>_xll.qlRateHelperLatestDate($E126,Trigger)</f>
        <v>54490</v>
      </c>
      <c r="N126" s="17" t="e">
        <f t="shared" si="8"/>
        <v>#NUM!</v>
      </c>
    </row>
    <row r="127" spans="2:14" x14ac:dyDescent="0.2">
      <c r="B127" s="16" t="str">
        <f t="shared" si="10"/>
        <v>AB</v>
      </c>
      <c r="C127" s="15" t="str">
        <f t="shared" si="7"/>
        <v>6E</v>
      </c>
      <c r="D127" s="14" t="s">
        <v>2</v>
      </c>
      <c r="E127" s="14" t="str">
        <f t="shared" si="9"/>
        <v>EUR_YCSTDRH_AB6E40Y</v>
      </c>
      <c r="F127" s="13">
        <f>_xll.qlRateHelperQuoteValue($E127,Trigger)</f>
        <v>2.5019999999999997E-2</v>
      </c>
      <c r="G127" s="13">
        <f>_xll.qlSwapRateHelperSpread($E127,Trigger)</f>
        <v>0</v>
      </c>
      <c r="H127" s="12" t="b">
        <v>1</v>
      </c>
      <c r="I127" s="12">
        <v>50</v>
      </c>
      <c r="J127" s="12">
        <v>1</v>
      </c>
      <c r="K127" s="11">
        <f>_xll.qlRateHelperEarliestDate($E127,Trigger)</f>
        <v>41704</v>
      </c>
      <c r="L127" s="10">
        <f>_xll.qlRateHelperLatestDate($E127,Trigger)</f>
        <v>56314</v>
      </c>
      <c r="N127" s="17" t="e">
        <f t="shared" si="8"/>
        <v>#NUM!</v>
      </c>
    </row>
    <row r="128" spans="2:14" x14ac:dyDescent="0.2">
      <c r="B128" s="16" t="str">
        <f t="shared" si="10"/>
        <v>AB</v>
      </c>
      <c r="C128" s="15" t="str">
        <f t="shared" si="7"/>
        <v>6E</v>
      </c>
      <c r="D128" s="14" t="s">
        <v>1</v>
      </c>
      <c r="E128" s="14" t="str">
        <f t="shared" si="9"/>
        <v>EUR_YCSTDRH_AB6E50Y</v>
      </c>
      <c r="F128" s="13">
        <f>_xll.qlRateHelperQuoteValue($E128,Trigger)</f>
        <v>2.5160000000000002E-2</v>
      </c>
      <c r="G128" s="13">
        <f>_xll.qlSwapRateHelperSpread($E128,Trigger)</f>
        <v>0</v>
      </c>
      <c r="H128" s="12" t="b">
        <v>1</v>
      </c>
      <c r="I128" s="12">
        <v>50</v>
      </c>
      <c r="J128" s="12">
        <v>1</v>
      </c>
      <c r="K128" s="11">
        <f>_xll.qlRateHelperEarliestDate($E128,Trigger)</f>
        <v>41704</v>
      </c>
      <c r="L128" s="10">
        <f>_xll.qlRateHelperLatestDate($E128,Trigger)</f>
        <v>59967</v>
      </c>
      <c r="N128" s="17" t="e">
        <f t="shared" si="8"/>
        <v>#NUM!</v>
      </c>
    </row>
    <row r="129" spans="2:14" x14ac:dyDescent="0.2">
      <c r="B129" s="9" t="str">
        <f t="shared" si="10"/>
        <v>AB</v>
      </c>
      <c r="C129" s="8" t="str">
        <f t="shared" si="7"/>
        <v>6E</v>
      </c>
      <c r="D129" s="7" t="s">
        <v>0</v>
      </c>
      <c r="E129" s="7" t="str">
        <f t="shared" si="9"/>
        <v>EUR_YCSTDRH_AB6E60Y</v>
      </c>
      <c r="F129" s="6">
        <f>_xll.qlRateHelperQuoteValue($E129,Trigger)</f>
        <v>2.529E-2</v>
      </c>
      <c r="G129" s="6">
        <f>_xll.qlSwapRateHelperSpread($E129,Trigger)</f>
        <v>0</v>
      </c>
      <c r="H129" s="5" t="b">
        <v>1</v>
      </c>
      <c r="I129" s="5">
        <v>50</v>
      </c>
      <c r="J129" s="5">
        <v>1</v>
      </c>
      <c r="K129" s="4">
        <f>_xll.qlRateHelperEarliestDate($E129,Trigger)</f>
        <v>41704</v>
      </c>
      <c r="L129" s="3">
        <f>_xll.qlRateHelperLatestDate($E129,Trigger)</f>
        <v>63619</v>
      </c>
      <c r="N129" s="17" t="e">
        <f t="shared" si="8"/>
        <v>#NUM!</v>
      </c>
    </row>
    <row r="130" spans="2:14" x14ac:dyDescent="0.2">
      <c r="B130" s="16" t="str">
        <f t="shared" si="10"/>
        <v>AB</v>
      </c>
      <c r="C130" s="15" t="str">
        <f t="shared" ref="C130:C166" si="11">IborType&amp;"BASIS"</f>
        <v>6EBASIS</v>
      </c>
      <c r="D130" s="14" t="s">
        <v>36</v>
      </c>
      <c r="E130" s="14" t="str">
        <f t="shared" si="9"/>
        <v>EUR_YCSTDRH_AB6EBASIS1Y</v>
      </c>
      <c r="F130" s="13" t="e">
        <f>_xll.qlRateHelperQuoteValue($E130,Trigger)</f>
        <v>#NUM!</v>
      </c>
      <c r="G130" s="13" t="e">
        <f>_xll.qlSwapRateHelperSpread($E130,Trigger)</f>
        <v>#NUM!</v>
      </c>
      <c r="H130" s="12" t="b">
        <v>0</v>
      </c>
      <c r="I130" s="12">
        <v>40</v>
      </c>
      <c r="J130" s="12">
        <v>1</v>
      </c>
      <c r="K130" s="11" t="e">
        <f>_xll.qlRateHelperEarliestDate($E130,Trigger)</f>
        <v>#NUM!</v>
      </c>
      <c r="L130" s="10" t="e">
        <f>_xll.qlRateHelperLatestDate($E130,Trigger)</f>
        <v>#NUM!</v>
      </c>
    </row>
    <row r="131" spans="2:14" x14ac:dyDescent="0.2">
      <c r="B131" s="16" t="str">
        <f t="shared" si="10"/>
        <v>AB</v>
      </c>
      <c r="C131" s="15" t="str">
        <f t="shared" si="11"/>
        <v>6EBASIS</v>
      </c>
      <c r="D131" s="14" t="s">
        <v>35</v>
      </c>
      <c r="E131" s="14" t="str">
        <f t="shared" si="9"/>
        <v>EUR_YCSTDRH_AB6EBASIS15M</v>
      </c>
      <c r="F131" s="13" t="e">
        <f>_xll.qlRateHelperQuoteValue($E131,Trigger)</f>
        <v>#NUM!</v>
      </c>
      <c r="G131" s="13" t="e">
        <f>_xll.qlSwapRateHelperSpread($E131,Trigger)</f>
        <v>#NUM!</v>
      </c>
      <c r="H131" s="12" t="b">
        <v>0</v>
      </c>
      <c r="I131" s="12">
        <v>40</v>
      </c>
      <c r="J131" s="12">
        <v>1</v>
      </c>
      <c r="K131" s="11" t="e">
        <f>_xll.qlRateHelperEarliestDate($E131,Trigger)</f>
        <v>#NUM!</v>
      </c>
      <c r="L131" s="10" t="e">
        <f>_xll.qlRateHelperLatestDate($E131,Trigger)</f>
        <v>#NUM!</v>
      </c>
    </row>
    <row r="132" spans="2:14" x14ac:dyDescent="0.2">
      <c r="B132" s="16" t="str">
        <f t="shared" si="10"/>
        <v>AB</v>
      </c>
      <c r="C132" s="15" t="str">
        <f t="shared" si="11"/>
        <v>6EBASIS</v>
      </c>
      <c r="D132" s="14" t="s">
        <v>34</v>
      </c>
      <c r="E132" s="14" t="str">
        <f t="shared" si="9"/>
        <v>EUR_YCSTDRH_AB6EBASIS18M</v>
      </c>
      <c r="F132" s="13" t="e">
        <f>_xll.qlRateHelperQuoteValue($E132,Trigger)</f>
        <v>#NUM!</v>
      </c>
      <c r="G132" s="13" t="e">
        <f>_xll.qlSwapRateHelperSpread($E132,Trigger)</f>
        <v>#NUM!</v>
      </c>
      <c r="H132" s="12" t="b">
        <v>0</v>
      </c>
      <c r="I132" s="12">
        <v>40</v>
      </c>
      <c r="J132" s="12">
        <v>1</v>
      </c>
      <c r="K132" s="11" t="e">
        <f>_xll.qlRateHelperEarliestDate($E132,Trigger)</f>
        <v>#NUM!</v>
      </c>
      <c r="L132" s="10" t="e">
        <f>_xll.qlRateHelperLatestDate($E132,Trigger)</f>
        <v>#NUM!</v>
      </c>
    </row>
    <row r="133" spans="2:14" x14ac:dyDescent="0.2">
      <c r="B133" s="16" t="str">
        <f t="shared" si="10"/>
        <v>AB</v>
      </c>
      <c r="C133" s="15" t="str">
        <f t="shared" si="11"/>
        <v>6EBASIS</v>
      </c>
      <c r="D133" s="14" t="s">
        <v>33</v>
      </c>
      <c r="E133" s="14" t="str">
        <f t="shared" si="9"/>
        <v>EUR_YCSTDRH_AB6EBASIS21M</v>
      </c>
      <c r="F133" s="13" t="e">
        <f>_xll.qlRateHelperQuoteValue($E133,Trigger)</f>
        <v>#NUM!</v>
      </c>
      <c r="G133" s="13" t="e">
        <f>_xll.qlSwapRateHelperSpread($E133,Trigger)</f>
        <v>#NUM!</v>
      </c>
      <c r="H133" s="12" t="b">
        <v>0</v>
      </c>
      <c r="I133" s="12">
        <v>40</v>
      </c>
      <c r="J133" s="12">
        <v>1</v>
      </c>
      <c r="K133" s="11" t="e">
        <f>_xll.qlRateHelperEarliestDate($E133,Trigger)</f>
        <v>#NUM!</v>
      </c>
      <c r="L133" s="10" t="e">
        <f>_xll.qlRateHelperLatestDate($E133,Trigger)</f>
        <v>#NUM!</v>
      </c>
    </row>
    <row r="134" spans="2:14" x14ac:dyDescent="0.2">
      <c r="B134" s="16" t="str">
        <f t="shared" si="10"/>
        <v>AB</v>
      </c>
      <c r="C134" s="15" t="str">
        <f t="shared" si="11"/>
        <v>6EBASIS</v>
      </c>
      <c r="D134" s="14" t="s">
        <v>32</v>
      </c>
      <c r="E134" s="14" t="str">
        <f t="shared" si="9"/>
        <v>EUR_YCSTDRH_AB6EBASIS2Y</v>
      </c>
      <c r="F134" s="13" t="e">
        <f>_xll.qlRateHelperQuoteValue($E134,Trigger)</f>
        <v>#NUM!</v>
      </c>
      <c r="G134" s="13" t="e">
        <f>_xll.qlSwapRateHelperSpread($E134,Trigger)</f>
        <v>#NUM!</v>
      </c>
      <c r="H134" s="12" t="b">
        <v>0</v>
      </c>
      <c r="I134" s="12">
        <v>40</v>
      </c>
      <c r="J134" s="12">
        <v>1</v>
      </c>
      <c r="K134" s="11" t="e">
        <f>_xll.qlRateHelperEarliestDate($E134,Trigger)</f>
        <v>#NUM!</v>
      </c>
      <c r="L134" s="10" t="e">
        <f>_xll.qlRateHelperLatestDate($E134,Trigger)</f>
        <v>#NUM!</v>
      </c>
    </row>
    <row r="135" spans="2:14" x14ac:dyDescent="0.2">
      <c r="B135" s="16" t="str">
        <f t="shared" si="10"/>
        <v>AB</v>
      </c>
      <c r="C135" s="15" t="str">
        <f t="shared" si="11"/>
        <v>6EBASIS</v>
      </c>
      <c r="D135" s="14" t="s">
        <v>31</v>
      </c>
      <c r="E135" s="14" t="str">
        <f t="shared" si="9"/>
        <v>EUR_YCSTDRH_AB6EBASIS3Y</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4" x14ac:dyDescent="0.2">
      <c r="B136" s="16" t="str">
        <f t="shared" si="10"/>
        <v>AB</v>
      </c>
      <c r="C136" s="15" t="str">
        <f t="shared" si="11"/>
        <v>6EBASIS</v>
      </c>
      <c r="D136" s="14" t="s">
        <v>30</v>
      </c>
      <c r="E136" s="14" t="str">
        <f t="shared" si="9"/>
        <v>EUR_YCSTDRH_AB6EBASIS4Y</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4" x14ac:dyDescent="0.2">
      <c r="B137" s="16" t="str">
        <f t="shared" si="10"/>
        <v>AB</v>
      </c>
      <c r="C137" s="15" t="str">
        <f t="shared" si="11"/>
        <v>6EBASIS</v>
      </c>
      <c r="D137" s="14" t="s">
        <v>29</v>
      </c>
      <c r="E137" s="14" t="str">
        <f t="shared" si="9"/>
        <v>EUR_YCSTDRH_AB6EBASIS5Y</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4" x14ac:dyDescent="0.2">
      <c r="B138" s="16" t="str">
        <f t="shared" si="10"/>
        <v>AB</v>
      </c>
      <c r="C138" s="15" t="str">
        <f t="shared" si="11"/>
        <v>6EBASIS</v>
      </c>
      <c r="D138" s="14" t="s">
        <v>28</v>
      </c>
      <c r="E138" s="14" t="str">
        <f t="shared" si="9"/>
        <v>EUR_YCSTDRH_AB6EBASIS6Y</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4" x14ac:dyDescent="0.2">
      <c r="B139" s="16" t="str">
        <f t="shared" si="10"/>
        <v>AB</v>
      </c>
      <c r="C139" s="15" t="str">
        <f t="shared" si="11"/>
        <v>6EBASIS</v>
      </c>
      <c r="D139" s="14" t="s">
        <v>27</v>
      </c>
      <c r="E139" s="14" t="str">
        <f t="shared" si="9"/>
        <v>EUR_YCSTDRH_AB6EBASIS7Y</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4" x14ac:dyDescent="0.2">
      <c r="B140" s="16" t="str">
        <f t="shared" si="10"/>
        <v>AB</v>
      </c>
      <c r="C140" s="15" t="str">
        <f t="shared" si="11"/>
        <v>6EBASIS</v>
      </c>
      <c r="D140" s="14" t="s">
        <v>26</v>
      </c>
      <c r="E140" s="14" t="str">
        <f t="shared" si="9"/>
        <v>EUR_YCSTDRH_AB6EBASIS8Y</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4" x14ac:dyDescent="0.2">
      <c r="B141" s="16" t="str">
        <f t="shared" si="10"/>
        <v>AB</v>
      </c>
      <c r="C141" s="15" t="str">
        <f t="shared" si="11"/>
        <v>6EBASIS</v>
      </c>
      <c r="D141" s="14" t="s">
        <v>25</v>
      </c>
      <c r="E141" s="14" t="str">
        <f t="shared" si="9"/>
        <v>EUR_YCSTDRH_AB6EBASIS9Y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4" x14ac:dyDescent="0.2">
      <c r="B142" s="16" t="str">
        <f t="shared" si="10"/>
        <v>AB</v>
      </c>
      <c r="C142" s="15" t="str">
        <f t="shared" si="11"/>
        <v>6EBASIS</v>
      </c>
      <c r="D142" s="14" t="s">
        <v>24</v>
      </c>
      <c r="E142" s="14" t="str">
        <f t="shared" si="9"/>
        <v>EUR_YCSTDRH_AB6EBASIS10Y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4" x14ac:dyDescent="0.2">
      <c r="B143" s="16" t="str">
        <f t="shared" si="10"/>
        <v>AB</v>
      </c>
      <c r="C143" s="15" t="str">
        <f t="shared" si="11"/>
        <v>6EBASIS</v>
      </c>
      <c r="D143" s="14" t="s">
        <v>23</v>
      </c>
      <c r="E143" s="14" t="str">
        <f t="shared" si="9"/>
        <v>EUR_YCSTDRH_AB6EBASIS11Y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4" x14ac:dyDescent="0.2">
      <c r="B144" s="16" t="str">
        <f t="shared" si="10"/>
        <v>AB</v>
      </c>
      <c r="C144" s="15" t="str">
        <f t="shared" si="11"/>
        <v>6EBASIS</v>
      </c>
      <c r="D144" s="14" t="s">
        <v>22</v>
      </c>
      <c r="E144" s="14" t="str">
        <f t="shared" si="9"/>
        <v>EUR_YCSTDRH_AB6EBASIS12Y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10"/>
        <v>AB</v>
      </c>
      <c r="C145" s="15" t="str">
        <f t="shared" si="11"/>
        <v>6EBASIS</v>
      </c>
      <c r="D145" s="14" t="s">
        <v>21</v>
      </c>
      <c r="E145" s="14" t="str">
        <f t="shared" si="9"/>
        <v>EUR_YCSTDRH_AB6EBASIS13Y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10"/>
        <v>AB</v>
      </c>
      <c r="C146" s="15" t="str">
        <f t="shared" si="11"/>
        <v>6EBASIS</v>
      </c>
      <c r="D146" s="14" t="s">
        <v>20</v>
      </c>
      <c r="E146" s="14" t="str">
        <f t="shared" si="9"/>
        <v>EUR_YCSTDRH_AB6EBASIS14Y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10"/>
        <v>AB</v>
      </c>
      <c r="C147" s="15" t="str">
        <f t="shared" si="11"/>
        <v>6EBASIS</v>
      </c>
      <c r="D147" s="14" t="s">
        <v>19</v>
      </c>
      <c r="E147" s="14" t="str">
        <f t="shared" si="9"/>
        <v>EUR_YCSTDRH_AB6EBASIS15Y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10"/>
        <v>AB</v>
      </c>
      <c r="C148" s="15" t="str">
        <f t="shared" si="11"/>
        <v>6EBASIS</v>
      </c>
      <c r="D148" s="14" t="s">
        <v>18</v>
      </c>
      <c r="E148" s="14" t="str">
        <f t="shared" si="9"/>
        <v>EUR_YCSTDRH_AB6EBASIS16Y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10"/>
        <v>AB</v>
      </c>
      <c r="C149" s="15" t="str">
        <f t="shared" si="11"/>
        <v>6EBASIS</v>
      </c>
      <c r="D149" s="14" t="s">
        <v>17</v>
      </c>
      <c r="E149" s="14" t="str">
        <f t="shared" si="9"/>
        <v>EUR_YCSTDRH_AB6EBASIS17Y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10"/>
        <v>AB</v>
      </c>
      <c r="C150" s="15" t="str">
        <f t="shared" si="11"/>
        <v>6EBASIS</v>
      </c>
      <c r="D150" s="14" t="s">
        <v>16</v>
      </c>
      <c r="E150" s="14" t="str">
        <f t="shared" si="9"/>
        <v>EUR_YCSTDRH_AB6EBASIS18Y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10"/>
        <v>AB</v>
      </c>
      <c r="C151" s="15" t="str">
        <f t="shared" si="11"/>
        <v>6EBASIS</v>
      </c>
      <c r="D151" s="14" t="s">
        <v>15</v>
      </c>
      <c r="E151" s="14" t="str">
        <f t="shared" si="9"/>
        <v>EUR_YCSTDRH_AB6EBASIS19Y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10"/>
        <v>AB</v>
      </c>
      <c r="C152" s="15" t="str">
        <f t="shared" si="11"/>
        <v>6EBASIS</v>
      </c>
      <c r="D152" s="14" t="s">
        <v>14</v>
      </c>
      <c r="E152" s="14" t="str">
        <f t="shared" si="9"/>
        <v>EUR_YCSTDRH_AB6EBASIS20Y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10"/>
        <v>AB</v>
      </c>
      <c r="C153" s="15" t="str">
        <f t="shared" si="11"/>
        <v>6EBASIS</v>
      </c>
      <c r="D153" s="14" t="s">
        <v>13</v>
      </c>
      <c r="E153" s="14" t="str">
        <f t="shared" si="9"/>
        <v>EUR_YCSTDRH_AB6EBASIS21Y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10"/>
        <v>AB</v>
      </c>
      <c r="C154" s="15" t="str">
        <f t="shared" si="11"/>
        <v>6EBASIS</v>
      </c>
      <c r="D154" s="14" t="s">
        <v>12</v>
      </c>
      <c r="E154" s="14" t="str">
        <f t="shared" si="9"/>
        <v>EUR_YCSTDRH_AB6EBASIS22Y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si="10"/>
        <v>AB</v>
      </c>
      <c r="C155" s="15" t="str">
        <f t="shared" si="11"/>
        <v>6EBASIS</v>
      </c>
      <c r="D155" s="14" t="s">
        <v>11</v>
      </c>
      <c r="E155" s="14" t="str">
        <f t="shared" ref="E155:E166" si="12">RateHelperPrefix&amp;"_"&amp;$B155&amp;$C155&amp;$D155</f>
        <v>EUR_YCSTDRH_AB6EBASIS23Y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10"/>
        <v>AB</v>
      </c>
      <c r="C156" s="15" t="str">
        <f t="shared" si="11"/>
        <v>6EBASIS</v>
      </c>
      <c r="D156" s="14" t="s">
        <v>10</v>
      </c>
      <c r="E156" s="14" t="str">
        <f t="shared" si="12"/>
        <v>EUR_YCSTDRH_AB6EBASIS24Y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ref="B157:B166" si="13">SwapFixedFreq</f>
        <v>AB</v>
      </c>
      <c r="C157" s="15" t="str">
        <f t="shared" si="11"/>
        <v>6EBASIS</v>
      </c>
      <c r="D157" s="14" t="s">
        <v>9</v>
      </c>
      <c r="E157" s="14" t="str">
        <f t="shared" si="12"/>
        <v>EUR_YCSTDRH_AB6EBASIS25Y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13"/>
        <v>AB</v>
      </c>
      <c r="C158" s="15" t="str">
        <f t="shared" si="11"/>
        <v>6EBASIS</v>
      </c>
      <c r="D158" s="14" t="s">
        <v>8</v>
      </c>
      <c r="E158" s="14" t="str">
        <f t="shared" si="12"/>
        <v>EUR_YCSTDRH_AB6EBASIS26Y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13"/>
        <v>AB</v>
      </c>
      <c r="C159" s="15" t="str">
        <f t="shared" si="11"/>
        <v>6EBASIS</v>
      </c>
      <c r="D159" s="14" t="s">
        <v>7</v>
      </c>
      <c r="E159" s="14" t="str">
        <f t="shared" si="12"/>
        <v>EUR_YCSTDRH_AB6EBASIS27Y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si="13"/>
        <v>AB</v>
      </c>
      <c r="C160" s="15" t="str">
        <f t="shared" si="11"/>
        <v>6EBASIS</v>
      </c>
      <c r="D160" s="14" t="s">
        <v>6</v>
      </c>
      <c r="E160" s="14" t="str">
        <f t="shared" si="12"/>
        <v>EUR_YCSTDRH_AB6EBASIS28Y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13"/>
        <v>AB</v>
      </c>
      <c r="C161" s="15" t="str">
        <f t="shared" si="11"/>
        <v>6EBASIS</v>
      </c>
      <c r="D161" s="14" t="s">
        <v>5</v>
      </c>
      <c r="E161" s="14" t="str">
        <f t="shared" si="12"/>
        <v>EUR_YCSTDRH_AB6EBASIS29Y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si="13"/>
        <v>AB</v>
      </c>
      <c r="C162" s="15" t="str">
        <f t="shared" si="11"/>
        <v>6EBASIS</v>
      </c>
      <c r="D162" s="14" t="s">
        <v>4</v>
      </c>
      <c r="E162" s="14" t="str">
        <f t="shared" si="12"/>
        <v>EUR_YCSTDRH_AB6EBASIS30Y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3"/>
        <v>AB</v>
      </c>
      <c r="C163" s="15" t="str">
        <f t="shared" si="11"/>
        <v>6EBASIS</v>
      </c>
      <c r="D163" s="14" t="s">
        <v>3</v>
      </c>
      <c r="E163" s="14" t="str">
        <f t="shared" si="12"/>
        <v>EUR_YCSTDRH_AB6EBASIS35Y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16" t="str">
        <f t="shared" si="13"/>
        <v>AB</v>
      </c>
      <c r="C164" s="15" t="str">
        <f t="shared" si="11"/>
        <v>6EBASIS</v>
      </c>
      <c r="D164" s="14" t="s">
        <v>2</v>
      </c>
      <c r="E164" s="14" t="str">
        <f t="shared" si="12"/>
        <v>EUR_YCSTDRH_AB6EBASIS40Y</v>
      </c>
      <c r="F164" s="13" t="e">
        <f>_xll.qlRateHelperQuoteValue($E164,Trigger)</f>
        <v>#NUM!</v>
      </c>
      <c r="G164" s="13" t="e">
        <f>_xll.qlSwapRateHelperSpread($E164,Trigger)</f>
        <v>#NUM!</v>
      </c>
      <c r="H164" s="12" t="b">
        <v>0</v>
      </c>
      <c r="I164" s="12">
        <v>40</v>
      </c>
      <c r="J164" s="12">
        <v>1</v>
      </c>
      <c r="K164" s="11" t="e">
        <f>_xll.qlRateHelperEarliestDate($E164,Trigger)</f>
        <v>#NUM!</v>
      </c>
      <c r="L164" s="10" t="e">
        <f>_xll.qlRateHelperLatestDate($E164,Trigger)</f>
        <v>#NUM!</v>
      </c>
    </row>
    <row r="165" spans="2:12" x14ac:dyDescent="0.2">
      <c r="B165" s="16" t="str">
        <f t="shared" si="13"/>
        <v>AB</v>
      </c>
      <c r="C165" s="15" t="str">
        <f t="shared" si="11"/>
        <v>6EBASIS</v>
      </c>
      <c r="D165" s="14" t="s">
        <v>1</v>
      </c>
      <c r="E165" s="14" t="str">
        <f t="shared" si="12"/>
        <v>EUR_YCSTDRH_AB6EBASIS50Y</v>
      </c>
      <c r="F165" s="13" t="e">
        <f>_xll.qlRateHelperQuoteValue($E165,Trigger)</f>
        <v>#NUM!</v>
      </c>
      <c r="G165" s="13" t="e">
        <f>_xll.qlSwapRateHelperSpread($E165,Trigger)</f>
        <v>#NUM!</v>
      </c>
      <c r="H165" s="12" t="b">
        <v>0</v>
      </c>
      <c r="I165" s="12">
        <v>40</v>
      </c>
      <c r="J165" s="12">
        <v>1</v>
      </c>
      <c r="K165" s="11" t="e">
        <f>_xll.qlRateHelperEarliestDate($E165,Trigger)</f>
        <v>#NUM!</v>
      </c>
      <c r="L165" s="10" t="e">
        <f>_xll.qlRateHelperLatestDate($E165,Trigger)</f>
        <v>#NUM!</v>
      </c>
    </row>
    <row r="166" spans="2:12" x14ac:dyDescent="0.2">
      <c r="B166" s="9" t="str">
        <f t="shared" si="13"/>
        <v>AB</v>
      </c>
      <c r="C166" s="8" t="str">
        <f t="shared" si="11"/>
        <v>6EBASIS</v>
      </c>
      <c r="D166" s="7" t="s">
        <v>0</v>
      </c>
      <c r="E166" s="7" t="str">
        <f t="shared" si="12"/>
        <v>EUR_YCSTDRH_AB6EBASIS60Y</v>
      </c>
      <c r="F166" s="6" t="e">
        <f>_xll.qlRateHelperQuoteValue($E166,Trigger)</f>
        <v>#NUM!</v>
      </c>
      <c r="G166" s="6" t="e">
        <f>_xll.qlSwapRateHelperSpread($E166,Trigger)</f>
        <v>#NUM!</v>
      </c>
      <c r="H166" s="5" t="b">
        <v>0</v>
      </c>
      <c r="I166" s="5">
        <v>40</v>
      </c>
      <c r="J166" s="5">
        <v>1</v>
      </c>
      <c r="K166" s="4" t="e">
        <f>_xll.qlRateHelperEarliestDate($E166,Trigger)</f>
        <v>#NUM!</v>
      </c>
      <c r="L166" s="3" t="e">
        <f>_xll.qlRateHelperLatestDate($E166,Trigger)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126"/>
  <sheetViews>
    <sheetView tabSelected="1" workbookViewId="0">
      <selection activeCell="F1" sqref="F1"/>
    </sheetView>
  </sheetViews>
  <sheetFormatPr defaultRowHeight="11.25" x14ac:dyDescent="0.2"/>
  <cols>
    <col min="1" max="1" width="38" style="1" bestFit="1" customWidth="1"/>
    <col min="2" max="2" width="41" style="1" bestFit="1" customWidth="1"/>
    <col min="3" max="3" width="2.7109375" style="1" customWidth="1"/>
    <col min="4" max="4" width="20.28515625" style="2" bestFit="1" customWidth="1"/>
    <col min="5" max="5" width="8" style="2" customWidth="1"/>
    <col min="6" max="6" width="8" style="2" bestFit="1" customWidth="1"/>
    <col min="7" max="8" width="17.28515625" style="2" bestFit="1" customWidth="1"/>
    <col min="9" max="9" width="12" style="1" bestFit="1" customWidth="1"/>
    <col min="10" max="10" width="9.140625" style="1"/>
    <col min="11" max="11" width="20.28515625" style="1" bestFit="1" customWidth="1"/>
    <col min="12" max="16384" width="9.140625" style="1"/>
  </cols>
  <sheetData>
    <row r="1" spans="1:12" ht="23.25" thickBot="1" x14ac:dyDescent="0.25">
      <c r="A1" s="222" t="s">
        <v>74</v>
      </c>
      <c r="B1" s="223"/>
      <c r="D1" s="56" t="s">
        <v>73</v>
      </c>
      <c r="E1" s="55" t="s">
        <v>72</v>
      </c>
      <c r="F1" s="55"/>
      <c r="G1" s="55" t="s">
        <v>58</v>
      </c>
      <c r="H1" s="54" t="s">
        <v>57</v>
      </c>
      <c r="I1" s="37">
        <f t="array" ref="I1:I126">_xll.qlPiecewiseYieldCurveData(YieldCurve)</f>
        <v>1.520830164926483E-3</v>
      </c>
      <c r="K1" s="211"/>
      <c r="L1" s="211"/>
    </row>
    <row r="2" spans="1:12" x14ac:dyDescent="0.2">
      <c r="A2" s="53" t="s">
        <v>71</v>
      </c>
      <c r="B2" s="52">
        <v>6</v>
      </c>
      <c r="D2" s="45" t="str">
        <f t="array" ref="D2:D126">_xll.qlRateHelperSelection(_xll.ohFilter(RateHelpers,RateHelpersIncluded),_xll.ohFilter(RateHelpersPriority,RateHelpersIncluded),nIMMFutures,nSerialFutures,FrontFuturesRollingDays,DepoInclusionCriteria,_xll.ohFilter(MinDistance,RateHelpersIncluded),Trigger)</f>
        <v>EUR_YCSTDRH_OND</v>
      </c>
      <c r="E2" s="44">
        <f>_xll.qlRateHelperRate($D2)</f>
        <v>1.5E-3</v>
      </c>
      <c r="F2" s="44" t="str">
        <f>IF(ISERROR(_xll.qlSwapRateHelperSpread($D2)),IF(ISERROR(_xll.qlFuturesRateHelperConvexityAdjustment($D2)),"--",_xll.qlFuturesRateHelperConvexityAdjustment($D2)),_xll.qlSwapRateHelperSpread($D2))</f>
        <v>--</v>
      </c>
      <c r="G2" s="43">
        <f>_xll.qlRateHelperEarliestDate($D2)</f>
        <v>41702</v>
      </c>
      <c r="H2" s="42">
        <f>_xll.qlRateHelperLatestDate($D2)</f>
        <v>41703</v>
      </c>
      <c r="I2" s="37">
        <v>1.520830164926483E-3</v>
      </c>
      <c r="K2" s="92" t="s">
        <v>99</v>
      </c>
      <c r="L2" s="93">
        <v>3.5000000000000001E-3</v>
      </c>
    </row>
    <row r="3" spans="1:12" x14ac:dyDescent="0.2">
      <c r="A3" s="49" t="s">
        <v>70</v>
      </c>
      <c r="B3" s="51">
        <v>0</v>
      </c>
      <c r="D3" s="45" t="str">
        <v>EUR_YCSTDRH_TND</v>
      </c>
      <c r="E3" s="44">
        <f>_xll.qlRateHelperRate($D3)</f>
        <v>1.6000000000000001E-3</v>
      </c>
      <c r="F3" s="44" t="str">
        <f>IF(ISERROR(_xll.qlSwapRateHelperSpread($D3)),IF(ISERROR(_xll.qlFuturesRateHelperConvexityAdjustment($D3)),"--",_xll.qlFuturesRateHelperConvexityAdjustment($D3)),_xll.qlSwapRateHelperSpread($D3))</f>
        <v>--</v>
      </c>
      <c r="G3" s="43">
        <f>_xll.qlRateHelperEarliestDate($D3)</f>
        <v>41703</v>
      </c>
      <c r="H3" s="42">
        <f>_xll.qlRateHelperLatestDate($D3)</f>
        <v>41704</v>
      </c>
      <c r="I3" s="37">
        <v>1.5715243911106976E-3</v>
      </c>
      <c r="K3" s="92" t="s">
        <v>100</v>
      </c>
      <c r="L3" s="93">
        <v>3.5000000000000001E-3</v>
      </c>
    </row>
    <row r="4" spans="1:12" x14ac:dyDescent="0.2">
      <c r="A4" s="49" t="s">
        <v>69</v>
      </c>
      <c r="B4" s="51">
        <v>5</v>
      </c>
      <c r="D4" s="45" t="str">
        <v>EUR_YCSTDRH_SND</v>
      </c>
      <c r="E4" s="44">
        <f>_xll.qlRateHelperRate($D4)</f>
        <v>1.8E-3</v>
      </c>
      <c r="F4" s="44" t="str">
        <f>IF(ISERROR(_xll.qlSwapRateHelperSpread($D4)),IF(ISERROR(_xll.qlFuturesRateHelperConvexityAdjustment($D4)),"--",_xll.qlFuturesRateHelperConvexityAdjustment($D4)),_xll.qlSwapRateHelperSpread($D4))</f>
        <v>--</v>
      </c>
      <c r="G4" s="43">
        <f>_xll.qlRateHelperEarliestDate($D4)</f>
        <v>41704</v>
      </c>
      <c r="H4" s="42">
        <f>_xll.qlRateHelperLatestDate($D4)</f>
        <v>41705</v>
      </c>
      <c r="I4" s="37">
        <v>1.6560147399099533E-3</v>
      </c>
      <c r="K4" s="92" t="s">
        <v>101</v>
      </c>
      <c r="L4" s="93">
        <v>2.5000000000000001E-3</v>
      </c>
    </row>
    <row r="5" spans="1:12" x14ac:dyDescent="0.2">
      <c r="A5" s="49" t="s">
        <v>68</v>
      </c>
      <c r="B5" s="50" t="s">
        <v>67</v>
      </c>
      <c r="D5" s="45" t="str">
        <v>EUR_YCSTDRH_SWD</v>
      </c>
      <c r="E5" s="44">
        <f>_xll.qlRateHelperRate($D5)</f>
        <v>1.83E-3</v>
      </c>
      <c r="F5" s="44" t="str">
        <f>IF(ISERROR(_xll.qlSwapRateHelperSpread($D5)),IF(ISERROR(_xll.qlFuturesRateHelperConvexityAdjustment($D5)),"--",_xll.qlFuturesRateHelperConvexityAdjustment($D5)),_xll.qlSwapRateHelperSpread($D5))</f>
        <v>--</v>
      </c>
      <c r="G5" s="43">
        <f>_xll.qlRateHelperEarliestDate($D5)</f>
        <v>41704</v>
      </c>
      <c r="H5" s="42">
        <f>_xll.qlRateHelperLatestDate($D5)</f>
        <v>41711</v>
      </c>
      <c r="I5" s="37">
        <v>1.7923038197417511E-3</v>
      </c>
      <c r="K5" s="92" t="s">
        <v>102</v>
      </c>
      <c r="L5" s="93">
        <v>1.949E-3</v>
      </c>
    </row>
    <row r="6" spans="1:12" x14ac:dyDescent="0.2">
      <c r="A6" s="49" t="s">
        <v>66</v>
      </c>
      <c r="B6" s="48" t="str">
        <f>_xll.ohRangeRetrieveError(Selected!D2)</f>
        <v/>
      </c>
      <c r="D6" s="45" t="str">
        <v>EUR_YCSTDRH_2WD</v>
      </c>
      <c r="E6" s="44">
        <f>_xll.qlRateHelperRate($D6)</f>
        <v>1.9400000000000001E-3</v>
      </c>
      <c r="F6" s="44" t="str">
        <f>IF(ISERROR(_xll.qlSwapRateHelperSpread($D6)),IF(ISERROR(_xll.qlFuturesRateHelperConvexityAdjustment($D6)),"--",_xll.qlFuturesRateHelperConvexityAdjustment($D6)),_xll.qlSwapRateHelperSpread($D6))</f>
        <v>--</v>
      </c>
      <c r="G6" s="43">
        <f>_xll.qlRateHelperEarliestDate($D6)</f>
        <v>41704</v>
      </c>
      <c r="H6" s="42">
        <f>_xll.qlRateHelperLatestDate($D6)</f>
        <v>41718</v>
      </c>
      <c r="I6" s="37">
        <v>1.9174520182162202E-3</v>
      </c>
      <c r="K6" s="92" t="s">
        <v>103</v>
      </c>
      <c r="L6" s="93">
        <v>2.0590000000000001E-3</v>
      </c>
    </row>
    <row r="7" spans="1:12" ht="12" thickBot="1" x14ac:dyDescent="0.25">
      <c r="A7" s="47" t="str">
        <f>_xll.ohGroup(RateHelperPrefix&amp;"_RateHelpersSelected",_xll.ohPack(Selected!D2:D126),TRUE,,ObjectOverwrite)</f>
        <v>EUR_YCSTDRH_RateHelpersSelected#0002</v>
      </c>
      <c r="B7" s="46" t="str">
        <f>_xll.ohRangeRetrieveError(RateHelpersSelected)</f>
        <v/>
      </c>
      <c r="D7" s="45" t="str">
        <v>EUR_YCSTDRH_1MD</v>
      </c>
      <c r="E7" s="44">
        <f>_xll.qlRateHelperRate($D7)</f>
        <v>2.1800000000000001E-3</v>
      </c>
      <c r="F7" s="44" t="str">
        <f>IF(ISERROR(_xll.qlSwapRateHelperSpread($D7)),IF(ISERROR(_xll.qlFuturesRateHelperConvexityAdjustment($D7)),"--",_xll.qlFuturesRateHelperConvexityAdjustment($D7)),_xll.qlSwapRateHelperSpread($D7))</f>
        <v>--</v>
      </c>
      <c r="G7" s="43">
        <f>_xll.qlRateHelperEarliestDate($D7)</f>
        <v>41704</v>
      </c>
      <c r="H7" s="42">
        <f>_xll.qlRateHelperLatestDate($D7)</f>
        <v>41736</v>
      </c>
      <c r="I7" s="37">
        <v>2.1725025209642056E-3</v>
      </c>
      <c r="K7" s="92" t="s">
        <v>104</v>
      </c>
      <c r="L7" s="93" t="e">
        <v>#NUM!</v>
      </c>
    </row>
    <row r="8" spans="1:12" x14ac:dyDescent="0.2">
      <c r="D8" s="45" t="str">
        <v>EUR_YCSTDRH_2MD</v>
      </c>
      <c r="E8" s="44">
        <f>_xll.qlRateHelperRate($D8)</f>
        <v>2.5000000000000001E-3</v>
      </c>
      <c r="F8" s="44" t="str">
        <f>IF(ISERROR(_xll.qlSwapRateHelperSpread($D8)),IF(ISERROR(_xll.qlFuturesRateHelperConvexityAdjustment($D8)),"--",_xll.qlFuturesRateHelperConvexityAdjustment($D8)),_xll.qlSwapRateHelperSpread($D8))</f>
        <v>--</v>
      </c>
      <c r="G8" s="43">
        <f>_xll.qlRateHelperEarliestDate($D8)</f>
        <v>41704</v>
      </c>
      <c r="H8" s="42">
        <f>_xll.qlRateHelperLatestDate($D8)</f>
        <v>41765</v>
      </c>
      <c r="I8" s="37">
        <v>2.5036248352420885E-3</v>
      </c>
      <c r="K8" s="92" t="s">
        <v>105</v>
      </c>
      <c r="L8" s="93">
        <v>2.3800000000000002E-3</v>
      </c>
    </row>
    <row r="9" spans="1:12" x14ac:dyDescent="0.2">
      <c r="D9" s="45" t="str">
        <v>EUR_YCSTDRH_3MD</v>
      </c>
      <c r="E9" s="44">
        <f>_xll.qlRateHelperRate($D9)</f>
        <v>2.8699999999999997E-3</v>
      </c>
      <c r="F9" s="44" t="str">
        <f>IF(ISERROR(_xll.qlSwapRateHelperSpread($D9)),IF(ISERROR(_xll.qlFuturesRateHelperConvexityAdjustment($D9)),"--",_xll.qlFuturesRateHelperConvexityAdjustment($D9)),_xll.qlSwapRateHelperSpread($D9))</f>
        <v>--</v>
      </c>
      <c r="G9" s="43">
        <f>_xll.qlRateHelperEarliestDate($D9)</f>
        <v>41704</v>
      </c>
      <c r="H9" s="42">
        <f>_xll.qlRateHelperLatestDate($D9)</f>
        <v>41796</v>
      </c>
      <c r="I9" s="37">
        <v>2.8803419658957434E-3</v>
      </c>
      <c r="K9" s="92" t="s">
        <v>106</v>
      </c>
      <c r="L9" s="93">
        <v>2.9949999999999998E-3</v>
      </c>
    </row>
    <row r="10" spans="1:12" x14ac:dyDescent="0.2">
      <c r="D10" s="45" t="str">
        <v>EUR_YCSTDRH_6MD</v>
      </c>
      <c r="E10" s="44">
        <f>_xll.qlRateHelperRate($D10)</f>
        <v>3.8600000000000001E-3</v>
      </c>
      <c r="F10" s="44" t="str">
        <f>IF(ISERROR(_xll.qlSwapRateHelperSpread($D10)),IF(ISERROR(_xll.qlFuturesRateHelperConvexityAdjustment($D10)),"--",_xll.qlFuturesRateHelperConvexityAdjustment($D10)),_xll.qlSwapRateHelperSpread($D10))</f>
        <v>--</v>
      </c>
      <c r="G10" s="43">
        <f>_xll.qlRateHelperEarliestDate($D10)</f>
        <v>41704</v>
      </c>
      <c r="H10" s="42">
        <f>_xll.qlRateHelperLatestDate($D10)</f>
        <v>41890</v>
      </c>
      <c r="I10" s="37">
        <v>3.8848394143480331E-3</v>
      </c>
      <c r="K10" s="92" t="s">
        <v>107</v>
      </c>
      <c r="L10" s="93">
        <v>3.003E-3</v>
      </c>
    </row>
    <row r="11" spans="1:12" x14ac:dyDescent="0.2">
      <c r="D11" s="45" t="str">
        <v>EUR_YCSTDRH_9MD</v>
      </c>
      <c r="E11" s="44">
        <f>_xll.qlRateHelperRate($D11)</f>
        <v>4.6899999999999997E-3</v>
      </c>
      <c r="F11" s="44" t="str">
        <f>IF(ISERROR(_xll.qlSwapRateHelperSpread($D11)),IF(ISERROR(_xll.qlFuturesRateHelperConvexityAdjustment($D11)),"--",_xll.qlFuturesRateHelperConvexityAdjustment($D11)),_xll.qlSwapRateHelperSpread($D11))</f>
        <v>--</v>
      </c>
      <c r="G11" s="43">
        <f>_xll.qlRateHelperEarliestDate($D11)</f>
        <v>41704</v>
      </c>
      <c r="H11" s="42">
        <f>_xll.qlRateHelperLatestDate($D11)</f>
        <v>41981</v>
      </c>
      <c r="I11" s="37">
        <v>4.7238193010242348E-3</v>
      </c>
      <c r="K11" s="92" t="s">
        <v>108</v>
      </c>
      <c r="L11" s="93" t="e">
        <v>#NUM!</v>
      </c>
    </row>
    <row r="12" spans="1:12" x14ac:dyDescent="0.2">
      <c r="D12" s="45" t="str">
        <v>EUR_YCSTDRH_1YD</v>
      </c>
      <c r="E12" s="44">
        <f>_xll.qlRateHelperRate($D12)</f>
        <v>5.5200000000000006E-3</v>
      </c>
      <c r="F12" s="44" t="str">
        <f>IF(ISERROR(_xll.qlSwapRateHelperSpread($D12)),IF(ISERROR(_xll.qlFuturesRateHelperConvexityAdjustment($D12)),"--",_xll.qlFuturesRateHelperConvexityAdjustment($D12)),_xll.qlSwapRateHelperSpread($D12))</f>
        <v>--</v>
      </c>
      <c r="G12" s="43">
        <f>_xll.qlRateHelperEarliestDate($D12)</f>
        <v>41704</v>
      </c>
      <c r="H12" s="42">
        <f>_xll.qlRateHelperLatestDate($D12)</f>
        <v>42069</v>
      </c>
      <c r="I12" s="37">
        <v>5.5592131683243132E-3</v>
      </c>
      <c r="K12" s="92" t="s">
        <v>109</v>
      </c>
      <c r="L12" s="93" t="e">
        <v>#NUM!</v>
      </c>
    </row>
    <row r="13" spans="1:12" x14ac:dyDescent="0.2">
      <c r="D13" s="45" t="str">
        <v>EUR_YCSTDRH_FUT3MH5</v>
      </c>
      <c r="E13" s="44">
        <f>_xll.qlRateHelperRate($D13)</f>
        <v>3.0250000000000554E-3</v>
      </c>
      <c r="F13" s="44">
        <f>IF(ISERROR(_xll.qlSwapRateHelperSpread($D13)),IF(ISERROR(_xll.qlFuturesRateHelperConvexityAdjustment($D13)),"--",_xll.qlFuturesRateHelperConvexityAdjustment($D13)),_xll.qlSwapRateHelperSpread($D13))</f>
        <v>0</v>
      </c>
      <c r="G13" s="43">
        <f>_xll.qlRateHelperEarliestDate($D13)</f>
        <v>42081</v>
      </c>
      <c r="H13" s="42">
        <f>_xll.qlRateHelperLatestDate($D13)</f>
        <v>42173</v>
      </c>
      <c r="I13" s="37">
        <v>5.0223354206880358E-3</v>
      </c>
      <c r="K13" s="92" t="s">
        <v>110</v>
      </c>
      <c r="L13" s="93">
        <v>4.0689999999999997E-3</v>
      </c>
    </row>
    <row r="14" spans="1:12" x14ac:dyDescent="0.2">
      <c r="D14" s="45" t="str">
        <v>EUR_YCSTDRH_FUT3MM5</v>
      </c>
      <c r="E14" s="44">
        <f>_xll.qlRateHelperRate($D14)</f>
        <v>3.4250000000000114E-3</v>
      </c>
      <c r="F14" s="44">
        <f>IF(ISERROR(_xll.qlSwapRateHelperSpread($D14)),IF(ISERROR(_xll.qlFuturesRateHelperConvexityAdjustment($D14)),"--",_xll.qlFuturesRateHelperConvexityAdjustment($D14)),_xll.qlSwapRateHelperSpread($D14))</f>
        <v>0</v>
      </c>
      <c r="G14" s="43">
        <f>_xll.qlRateHelperEarliestDate($D14)</f>
        <v>42172</v>
      </c>
      <c r="H14" s="42">
        <f>_xll.qlRateHelperLatestDate($D14)</f>
        <v>42264</v>
      </c>
      <c r="I14" s="37">
        <v>4.7727056535376792E-3</v>
      </c>
      <c r="K14" s="92" t="s">
        <v>111</v>
      </c>
      <c r="L14" s="93" t="e">
        <v>#NUM!</v>
      </c>
    </row>
    <row r="15" spans="1:12" x14ac:dyDescent="0.2">
      <c r="D15" s="45" t="str">
        <v>EUR_YCSTDRH_FUT3MU5</v>
      </c>
      <c r="E15" s="44">
        <f>_xll.qlRateHelperRate($D15)</f>
        <v>3.9750000000000618E-3</v>
      </c>
      <c r="F15" s="44">
        <f>IF(ISERROR(_xll.qlSwapRateHelperSpread($D15)),IF(ISERROR(_xll.qlFuturesRateHelperConvexityAdjustment($D15)),"--",_xll.qlFuturesRateHelperConvexityAdjustment($D15)),_xll.qlSwapRateHelperSpread($D15))</f>
        <v>0</v>
      </c>
      <c r="G15" s="43">
        <f>_xll.qlRateHelperEarliestDate($D15)</f>
        <v>42263</v>
      </c>
      <c r="H15" s="42">
        <f>_xll.qlRateHelperLatestDate($D15)</f>
        <v>42354</v>
      </c>
      <c r="I15" s="37">
        <v>4.6711528014068051E-3</v>
      </c>
      <c r="K15" s="92" t="s">
        <v>112</v>
      </c>
      <c r="L15" s="93" t="e">
        <v>#NUM!</v>
      </c>
    </row>
    <row r="16" spans="1:12" x14ac:dyDescent="0.2">
      <c r="D16" s="45" t="str">
        <v>EUR_YCSTDRH_FUT3MZ5</v>
      </c>
      <c r="E16" s="44">
        <f>_xll.qlRateHelperRate($D16)</f>
        <v>4.7249999999999792E-3</v>
      </c>
      <c r="F16" s="44">
        <f>IF(ISERROR(_xll.qlSwapRateHelperSpread($D16)),IF(ISERROR(_xll.qlFuturesRateHelperConvexityAdjustment($D16)),"--",_xll.qlFuturesRateHelperConvexityAdjustment($D16)),_xll.qlSwapRateHelperSpread($D16))</f>
        <v>0</v>
      </c>
      <c r="G16" s="43">
        <f>_xll.qlRateHelperEarliestDate($D16)</f>
        <v>42354</v>
      </c>
      <c r="H16" s="42">
        <f>_xll.qlRateHelperLatestDate($D16)</f>
        <v>42445</v>
      </c>
      <c r="I16" s="37">
        <v>4.685435217502921E-3</v>
      </c>
      <c r="K16" s="92" t="s">
        <v>196</v>
      </c>
      <c r="L16" s="93">
        <v>2.9750000000000002E-3</v>
      </c>
    </row>
    <row r="17" spans="4:12" x14ac:dyDescent="0.2">
      <c r="D17" s="45" t="str">
        <v>EUR_YCSTDRH_FUT3MH6</v>
      </c>
      <c r="E17" s="44">
        <f>_xll.qlRateHelperRate($D17)</f>
        <v>5.6249999999999911E-3</v>
      </c>
      <c r="F17" s="44">
        <f>IF(ISERROR(_xll.qlSwapRateHelperSpread($D17)),IF(ISERROR(_xll.qlFuturesRateHelperConvexityAdjustment($D17)),"--",_xll.qlFuturesRateHelperConvexityAdjustment($D17)),_xll.qlSwapRateHelperSpread($D17))</f>
        <v>0</v>
      </c>
      <c r="G17" s="43">
        <f>_xll.qlRateHelperEarliestDate($D17)</f>
        <v>42445</v>
      </c>
      <c r="H17" s="42">
        <f>_xll.qlRateHelperLatestDate($D17)</f>
        <v>42537</v>
      </c>
      <c r="I17" s="37">
        <v>4.7971127047673132E-3</v>
      </c>
      <c r="K17" s="92" t="s">
        <v>197</v>
      </c>
      <c r="L17" s="93">
        <v>3.1749999999999999E-3</v>
      </c>
    </row>
    <row r="18" spans="4:12" x14ac:dyDescent="0.2">
      <c r="D18" s="45" t="str">
        <v>EUR_YCSTDRH_FUT3MM6</v>
      </c>
      <c r="E18" s="44">
        <f>_xll.qlRateHelperRate($D18)</f>
        <v>6.724999999999981E-3</v>
      </c>
      <c r="F18" s="44">
        <f>IF(ISERROR(_xll.qlSwapRateHelperSpread($D18)),IF(ISERROR(_xll.qlFuturesRateHelperConvexityAdjustment($D18)),"--",_xll.qlFuturesRateHelperConvexityAdjustment($D18)),_xll.qlSwapRateHelperSpread($D18))</f>
        <v>0</v>
      </c>
      <c r="G18" s="43">
        <f>_xll.qlRateHelperEarliestDate($D18)</f>
        <v>42536</v>
      </c>
      <c r="H18" s="42">
        <f>_xll.qlRateHelperLatestDate($D18)</f>
        <v>42628</v>
      </c>
      <c r="I18" s="37">
        <v>4.9962572905238806E-3</v>
      </c>
      <c r="K18" s="92" t="s">
        <v>113</v>
      </c>
      <c r="L18" s="93">
        <v>3.5750000000000001E-3</v>
      </c>
    </row>
    <row r="19" spans="4:12" x14ac:dyDescent="0.2">
      <c r="D19" s="45" t="str">
        <v>EUR_YCSTDRH_AB6E3Y</v>
      </c>
      <c r="E19" s="44">
        <f>_xll.qlRateHelperRate($D19)</f>
        <v>5.9699999999999996E-3</v>
      </c>
      <c r="F19" s="44">
        <f>IF(ISERROR(_xll.qlSwapRateHelperSpread($D19)),IF(ISERROR(_xll.qlFuturesRateHelperConvexityAdjustment($D19)),"--",_xll.qlFuturesRateHelperConvexityAdjustment($D19)),_xll.qlSwapRateHelperSpread($D19))</f>
        <v>0</v>
      </c>
      <c r="G19" s="43">
        <f>_xll.qlRateHelperEarliestDate($D19)</f>
        <v>41704</v>
      </c>
      <c r="H19" s="42">
        <f>_xll.qlRateHelperLatestDate($D19)</f>
        <v>42800</v>
      </c>
      <c r="I19" s="37">
        <v>5.9445926531756241E-3</v>
      </c>
      <c r="K19" s="92" t="s">
        <v>114</v>
      </c>
      <c r="L19" s="93">
        <v>4.1250000000000002E-3</v>
      </c>
    </row>
    <row r="20" spans="4:12" x14ac:dyDescent="0.2">
      <c r="D20" s="45" t="str">
        <v>EUR_YCSTDRH_AB6E4Y</v>
      </c>
      <c r="E20" s="44">
        <f>_xll.qlRateHelperRate($D20)</f>
        <v>7.9000000000000008E-3</v>
      </c>
      <c r="F20" s="44">
        <f>IF(ISERROR(_xll.qlSwapRateHelperSpread($D20)),IF(ISERROR(_xll.qlFuturesRateHelperConvexityAdjustment($D20)),"--",_xll.qlFuturesRateHelperConvexityAdjustment($D20)),_xll.qlSwapRateHelperSpread($D20))</f>
        <v>0</v>
      </c>
      <c r="G20" s="43">
        <f>_xll.qlRateHelperEarliestDate($D20)</f>
        <v>41704</v>
      </c>
      <c r="H20" s="42">
        <f>_xll.qlRateHelperLatestDate($D20)</f>
        <v>43165</v>
      </c>
      <c r="I20" s="37">
        <v>7.8835458073082364E-3</v>
      </c>
      <c r="K20" s="92" t="s">
        <v>115</v>
      </c>
      <c r="L20" s="93">
        <v>4.9249999999999997E-3</v>
      </c>
    </row>
    <row r="21" spans="4:12" x14ac:dyDescent="0.2">
      <c r="D21" s="45" t="str">
        <v>EUR_YCSTDRH_AB6E5Y</v>
      </c>
      <c r="E21" s="44">
        <f>_xll.qlRateHelperRate($D21)</f>
        <v>9.9299999999999996E-3</v>
      </c>
      <c r="F21" s="44">
        <f>IF(ISERROR(_xll.qlSwapRateHelperSpread($D21)),IF(ISERROR(_xll.qlFuturesRateHelperConvexityAdjustment($D21)),"--",_xll.qlFuturesRateHelperConvexityAdjustment($D21)),_xll.qlSwapRateHelperSpread($D21))</f>
        <v>0</v>
      </c>
      <c r="G21" s="43">
        <f>_xll.qlRateHelperEarliestDate($D21)</f>
        <v>41704</v>
      </c>
      <c r="H21" s="42">
        <f>_xll.qlRateHelperLatestDate($D21)</f>
        <v>43530</v>
      </c>
      <c r="I21" s="37">
        <v>9.9359270181713887E-3</v>
      </c>
      <c r="K21" s="92" t="s">
        <v>116</v>
      </c>
      <c r="L21" s="93">
        <v>5.875E-3</v>
      </c>
    </row>
    <row r="22" spans="4:12" x14ac:dyDescent="0.2">
      <c r="D22" s="45" t="str">
        <v>EUR_YCSTDRH_AB6E6Y</v>
      </c>
      <c r="E22" s="44">
        <f>_xll.qlRateHelperRate($D22)</f>
        <v>1.191E-2</v>
      </c>
      <c r="F22" s="44">
        <f>IF(ISERROR(_xll.qlSwapRateHelperSpread($D22)),IF(ISERROR(_xll.qlFuturesRateHelperConvexityAdjustment($D22)),"--",_xll.qlFuturesRateHelperConvexityAdjustment($D22)),_xll.qlSwapRateHelperSpread($D22))</f>
        <v>0</v>
      </c>
      <c r="G22" s="43">
        <f>_xll.qlRateHelperEarliestDate($D22)</f>
        <v>41704</v>
      </c>
      <c r="H22" s="42">
        <f>_xll.qlRateHelperLatestDate($D22)</f>
        <v>43896</v>
      </c>
      <c r="I22" s="37">
        <v>1.1948912447757387E-2</v>
      </c>
      <c r="K22" s="92" t="s">
        <v>117</v>
      </c>
      <c r="L22" s="93">
        <v>6.6E-3</v>
      </c>
    </row>
    <row r="23" spans="4:12" x14ac:dyDescent="0.2">
      <c r="D23" s="45" t="str">
        <v>EUR_YCSTDRH_AB6E7Y</v>
      </c>
      <c r="E23" s="44">
        <f>_xll.qlRateHelperRate($D23)</f>
        <v>1.376E-2</v>
      </c>
      <c r="F23" s="44">
        <f>IF(ISERROR(_xll.qlSwapRateHelperSpread($D23)),IF(ISERROR(_xll.qlFuturesRateHelperConvexityAdjustment($D23)),"--",_xll.qlFuturesRateHelperConvexityAdjustment($D23)),_xll.qlSwapRateHelperSpread($D23))</f>
        <v>0</v>
      </c>
      <c r="G23" s="43">
        <f>_xll.qlRateHelperEarliestDate($D23)</f>
        <v>41704</v>
      </c>
      <c r="H23" s="42">
        <f>_xll.qlRateHelperLatestDate($D23)</f>
        <v>44263</v>
      </c>
      <c r="I23" s="37">
        <v>1.3853041633344653E-2</v>
      </c>
      <c r="K23" s="92" t="s">
        <v>118</v>
      </c>
      <c r="L23" s="93">
        <v>8.8699999999999994E-3</v>
      </c>
    </row>
    <row r="24" spans="4:12" x14ac:dyDescent="0.2">
      <c r="D24" s="45" t="str">
        <v>EUR_YCSTDRH_AB6E8Y</v>
      </c>
      <c r="E24" s="44">
        <f>_xll.qlRateHelperRate($D24)</f>
        <v>1.5449999999999998E-2</v>
      </c>
      <c r="F24" s="44">
        <f>IF(ISERROR(_xll.qlSwapRateHelperSpread($D24)),IF(ISERROR(_xll.qlFuturesRateHelperConvexityAdjustment($D24)),"--",_xll.qlFuturesRateHelperConvexityAdjustment($D24)),_xll.qlSwapRateHelperSpread($D24))</f>
        <v>0</v>
      </c>
      <c r="G24" s="43">
        <f>_xll.qlRateHelperEarliestDate($D24)</f>
        <v>41704</v>
      </c>
      <c r="H24" s="42">
        <f>_xll.qlRateHelperLatestDate($D24)</f>
        <v>44627</v>
      </c>
      <c r="I24" s="37">
        <v>1.5611279681155938E-2</v>
      </c>
      <c r="K24" s="92" t="s">
        <v>119</v>
      </c>
      <c r="L24" s="93">
        <v>1.12E-2</v>
      </c>
    </row>
    <row r="25" spans="4:12" x14ac:dyDescent="0.2">
      <c r="D25" s="45" t="str">
        <v>EUR_YCSTDRH_AB6E9Y</v>
      </c>
      <c r="E25" s="44">
        <f>_xll.qlRateHelperRate($D25)</f>
        <v>1.6969999999999999E-2</v>
      </c>
      <c r="F25" s="44">
        <f>IF(ISERROR(_xll.qlSwapRateHelperSpread($D25)),IF(ISERROR(_xll.qlFuturesRateHelperConvexityAdjustment($D25)),"--",_xll.qlFuturesRateHelperConvexityAdjustment($D25)),_xll.qlSwapRateHelperSpread($D25))</f>
        <v>0</v>
      </c>
      <c r="G25" s="43">
        <f>_xll.qlRateHelperEarliestDate($D25)</f>
        <v>41704</v>
      </c>
      <c r="H25" s="42">
        <f>_xll.qlRateHelperLatestDate($D25)</f>
        <v>44991</v>
      </c>
      <c r="I25" s="37">
        <v>1.7210386987978051E-2</v>
      </c>
      <c r="K25" s="92" t="s">
        <v>120</v>
      </c>
      <c r="L25" s="93">
        <v>1.3390000000000001E-2</v>
      </c>
    </row>
    <row r="26" spans="4:12" x14ac:dyDescent="0.2">
      <c r="D26" s="45" t="str">
        <v>EUR_YCSTDRH_AB6E10Y</v>
      </c>
      <c r="E26" s="44">
        <f>_xll.qlRateHelperRate($D26)</f>
        <v>1.8340000000000002E-2</v>
      </c>
      <c r="F26" s="44">
        <f>IF(ISERROR(_xll.qlSwapRateHelperSpread($D26)),IF(ISERROR(_xll.qlFuturesRateHelperConvexityAdjustment($D26)),"--",_xll.qlFuturesRateHelperConvexityAdjustment($D26)),_xll.qlSwapRateHelperSpread($D26))</f>
        <v>0</v>
      </c>
      <c r="G26" s="43">
        <f>_xll.qlRateHelperEarliestDate($D26)</f>
        <v>41704</v>
      </c>
      <c r="H26" s="42">
        <f>_xll.qlRateHelperLatestDate($D26)</f>
        <v>45357</v>
      </c>
      <c r="I26" s="37">
        <v>1.866348779664119E-2</v>
      </c>
      <c r="K26" s="92" t="s">
        <v>121</v>
      </c>
      <c r="L26" s="93">
        <v>1.5389999999999999E-2</v>
      </c>
    </row>
    <row r="27" spans="4:12" x14ac:dyDescent="0.2">
      <c r="D27" s="45" t="str">
        <v>EUR_YCSTDRH_AB6E11Y</v>
      </c>
      <c r="E27" s="44">
        <f>_xll.qlRateHelperRate($D27)</f>
        <v>1.9530000000000002E-2</v>
      </c>
      <c r="F27" s="44">
        <f>IF(ISERROR(_xll.qlSwapRateHelperSpread($D27)),IF(ISERROR(_xll.qlFuturesRateHelperConvexityAdjustment($D27)),"--",_xll.qlFuturesRateHelperConvexityAdjustment($D27)),_xll.qlSwapRateHelperSpread($D27))</f>
        <v>0</v>
      </c>
      <c r="G27" s="43">
        <f>_xll.qlRateHelperEarliestDate($D27)</f>
        <v>41704</v>
      </c>
      <c r="H27" s="42">
        <f>_xll.qlRateHelperLatestDate($D27)</f>
        <v>45722</v>
      </c>
      <c r="I27" s="37">
        <v>1.9943795580953959E-2</v>
      </c>
      <c r="K27" s="92" t="s">
        <v>122</v>
      </c>
      <c r="L27" s="93">
        <v>1.719E-2</v>
      </c>
    </row>
    <row r="28" spans="4:12" x14ac:dyDescent="0.2">
      <c r="D28" s="45" t="str">
        <v>EUR_YCSTDRH_AB6E12Y</v>
      </c>
      <c r="E28" s="44">
        <f>_xll.qlRateHelperRate($D28)</f>
        <v>2.0539999999999999E-2</v>
      </c>
      <c r="F28" s="44">
        <f>IF(ISERROR(_xll.qlSwapRateHelperSpread($D28)),IF(ISERROR(_xll.qlFuturesRateHelperConvexityAdjustment($D28)),"--",_xll.qlFuturesRateHelperConvexityAdjustment($D28)),_xll.qlSwapRateHelperSpread($D28))</f>
        <v>0</v>
      </c>
      <c r="G28" s="43">
        <f>_xll.qlRateHelperEarliestDate($D28)</f>
        <v>41704</v>
      </c>
      <c r="H28" s="42">
        <f>_xll.qlRateHelperLatestDate($D28)</f>
        <v>46087</v>
      </c>
      <c r="I28" s="37">
        <v>2.1040262784492395E-2</v>
      </c>
      <c r="K28" s="92" t="s">
        <v>123</v>
      </c>
      <c r="L28" s="93">
        <v>1.8790000000000001E-2</v>
      </c>
    </row>
    <row r="29" spans="4:12" x14ac:dyDescent="0.2">
      <c r="D29" s="45" t="str">
        <v>EUR_YCSTDRH_AB6E13Y</v>
      </c>
      <c r="E29" s="44">
        <f>_xll.qlRateHelperRate($D29)</f>
        <v>2.1419999999999998E-2</v>
      </c>
      <c r="F29" s="44">
        <f>IF(ISERROR(_xll.qlSwapRateHelperSpread($D29)),IF(ISERROR(_xll.qlFuturesRateHelperConvexityAdjustment($D29)),"--",_xll.qlFuturesRateHelperConvexityAdjustment($D29)),_xll.qlSwapRateHelperSpread($D29))</f>
        <v>0</v>
      </c>
      <c r="G29" s="43">
        <f>_xll.qlRateHelperEarliestDate($D29)</f>
        <v>41704</v>
      </c>
      <c r="H29" s="42">
        <f>_xll.qlRateHelperLatestDate($D29)</f>
        <v>46454</v>
      </c>
      <c r="I29" s="37">
        <v>2.2004383054411283E-2</v>
      </c>
      <c r="K29" s="92" t="s">
        <v>124</v>
      </c>
      <c r="L29" s="93">
        <v>2.0199999999999999E-2</v>
      </c>
    </row>
    <row r="30" spans="4:12" x14ac:dyDescent="0.2">
      <c r="D30" s="45" t="str">
        <v>EUR_YCSTDRH_AB6E14Y</v>
      </c>
      <c r="E30" s="44">
        <f>_xll.qlRateHelperRate($D30)</f>
        <v>2.2160000000000003E-2</v>
      </c>
      <c r="F30" s="44">
        <f>IF(ISERROR(_xll.qlSwapRateHelperSpread($D30)),IF(ISERROR(_xll.qlFuturesRateHelperConvexityAdjustment($D30)),"--",_xll.qlFuturesRateHelperConvexityAdjustment($D30)),_xll.qlSwapRateHelperSpread($D30))</f>
        <v>0</v>
      </c>
      <c r="G30" s="43">
        <f>_xll.qlRateHelperEarliestDate($D30)</f>
        <v>41704</v>
      </c>
      <c r="H30" s="42">
        <f>_xll.qlRateHelperLatestDate($D30)</f>
        <v>46818</v>
      </c>
      <c r="I30" s="37">
        <v>2.2816258111804689E-2</v>
      </c>
      <c r="K30" s="92" t="s">
        <v>125</v>
      </c>
      <c r="L30" s="93">
        <v>2.1420000000000002E-2</v>
      </c>
    </row>
    <row r="31" spans="4:12" x14ac:dyDescent="0.2">
      <c r="D31" s="45" t="str">
        <v>EUR_YCSTDRH_AB6E15Y</v>
      </c>
      <c r="E31" s="44">
        <f>_xll.qlRateHelperRate($D31)</f>
        <v>2.2759999999999999E-2</v>
      </c>
      <c r="F31" s="44">
        <f>IF(ISERROR(_xll.qlSwapRateHelperSpread($D31)),IF(ISERROR(_xll.qlFuturesRateHelperConvexityAdjustment($D31)),"--",_xll.qlFuturesRateHelperConvexityAdjustment($D31)),_xll.qlSwapRateHelperSpread($D31))</f>
        <v>0</v>
      </c>
      <c r="G31" s="43">
        <f>_xll.qlRateHelperEarliestDate($D31)</f>
        <v>41704</v>
      </c>
      <c r="H31" s="42">
        <f>_xll.qlRateHelperLatestDate($D31)</f>
        <v>47183</v>
      </c>
      <c r="I31" s="37">
        <v>2.3478490444144171E-2</v>
      </c>
      <c r="K31" s="92" t="s">
        <v>126</v>
      </c>
      <c r="L31" s="93">
        <v>2.247E-2</v>
      </c>
    </row>
    <row r="32" spans="4:12" x14ac:dyDescent="0.2">
      <c r="D32" s="45" t="str">
        <v>EUR_YCSTDRH_AB6E16Y</v>
      </c>
      <c r="E32" s="44">
        <f>_xll.qlRateHelperRate($D32)</f>
        <v>2.3239999999999997E-2</v>
      </c>
      <c r="F32" s="44">
        <f>IF(ISERROR(_xll.qlSwapRateHelperSpread($D32)),IF(ISERROR(_xll.qlFuturesRateHelperConvexityAdjustment($D32)),"--",_xll.qlFuturesRateHelperConvexityAdjustment($D32)),_xll.qlSwapRateHelperSpread($D32))</f>
        <v>0</v>
      </c>
      <c r="G32" s="43">
        <f>_xll.qlRateHelperEarliestDate($D32)</f>
        <v>41704</v>
      </c>
      <c r="H32" s="42">
        <f>_xll.qlRateHelperLatestDate($D32)</f>
        <v>47548</v>
      </c>
      <c r="I32" s="37">
        <v>2.4006078329953797E-2</v>
      </c>
      <c r="K32" s="92" t="s">
        <v>127</v>
      </c>
      <c r="L32" s="93">
        <v>2.3359999999999999E-2</v>
      </c>
    </row>
    <row r="33" spans="4:12" x14ac:dyDescent="0.2">
      <c r="D33" s="45" t="str">
        <v>EUR_YCSTDRH_AB6E17Y</v>
      </c>
      <c r="E33" s="44">
        <f>_xll.qlRateHelperRate($D33)</f>
        <v>2.3620000000000002E-2</v>
      </c>
      <c r="F33" s="44">
        <f>IF(ISERROR(_xll.qlSwapRateHelperSpread($D33)),IF(ISERROR(_xll.qlFuturesRateHelperConvexityAdjustment($D33)),"--",_xll.qlFuturesRateHelperConvexityAdjustment($D33)),_xll.qlSwapRateHelperSpread($D33))</f>
        <v>0</v>
      </c>
      <c r="G33" s="43">
        <f>_xll.qlRateHelperEarliestDate($D33)</f>
        <v>41704</v>
      </c>
      <c r="H33" s="42">
        <f>_xll.qlRateHelperLatestDate($D33)</f>
        <v>47913</v>
      </c>
      <c r="I33" s="37">
        <v>2.441950964447033E-2</v>
      </c>
      <c r="K33" s="92" t="s">
        <v>128</v>
      </c>
      <c r="L33" s="93">
        <v>2.41E-2</v>
      </c>
    </row>
    <row r="34" spans="4:12" x14ac:dyDescent="0.2">
      <c r="D34" s="45" t="str">
        <v>EUR_YCSTDRH_AB6E18Y</v>
      </c>
      <c r="E34" s="44">
        <f>_xll.qlRateHelperRate($D34)</f>
        <v>2.392E-2</v>
      </c>
      <c r="F34" s="44">
        <f>IF(ISERROR(_xll.qlSwapRateHelperSpread($D34)),IF(ISERROR(_xll.qlFuturesRateHelperConvexityAdjustment($D34)),"--",_xll.qlFuturesRateHelperConvexityAdjustment($D34)),_xll.qlSwapRateHelperSpread($D34))</f>
        <v>0</v>
      </c>
      <c r="G34" s="43">
        <f>_xll.qlRateHelperEarliestDate($D34)</f>
        <v>41704</v>
      </c>
      <c r="H34" s="42">
        <f>_xll.qlRateHelperLatestDate($D34)</f>
        <v>48281</v>
      </c>
      <c r="I34" s="37">
        <v>2.4736443376360665E-2</v>
      </c>
      <c r="K34" s="92" t="s">
        <v>129</v>
      </c>
      <c r="L34" s="93">
        <v>2.47E-2</v>
      </c>
    </row>
    <row r="35" spans="4:12" x14ac:dyDescent="0.2">
      <c r="D35" s="45" t="str">
        <v>EUR_YCSTDRH_AB6E19Y</v>
      </c>
      <c r="E35" s="44">
        <f>_xll.qlRateHelperRate($D35)</f>
        <v>2.4140000000000002E-2</v>
      </c>
      <c r="F35" s="44">
        <f>IF(ISERROR(_xll.qlSwapRateHelperSpread($D35)),IF(ISERROR(_xll.qlFuturesRateHelperConvexityAdjustment($D35)),"--",_xll.qlFuturesRateHelperConvexityAdjustment($D35)),_xll.qlSwapRateHelperSpread($D35))</f>
        <v>0</v>
      </c>
      <c r="G35" s="43">
        <f>_xll.qlRateHelperEarliestDate($D35)</f>
        <v>41704</v>
      </c>
      <c r="H35" s="42">
        <f>_xll.qlRateHelperLatestDate($D35)</f>
        <v>48645</v>
      </c>
      <c r="I35" s="37">
        <v>2.4962488049172001E-2</v>
      </c>
      <c r="K35" s="92" t="s">
        <v>130</v>
      </c>
      <c r="L35" s="93">
        <v>2.5180000000000001E-2</v>
      </c>
    </row>
    <row r="36" spans="4:12" x14ac:dyDescent="0.2">
      <c r="D36" s="45" t="str">
        <v>EUR_YCSTDRH_AB6E20Y</v>
      </c>
      <c r="E36" s="44">
        <f>_xll.qlRateHelperRate($D36)</f>
        <v>2.4310000000000002E-2</v>
      </c>
      <c r="F36" s="44">
        <f>IF(ISERROR(_xll.qlSwapRateHelperSpread($D36)),IF(ISERROR(_xll.qlFuturesRateHelperConvexityAdjustment($D36)),"--",_xll.qlFuturesRateHelperConvexityAdjustment($D36)),_xll.qlSwapRateHelperSpread($D36))</f>
        <v>0</v>
      </c>
      <c r="G36" s="43">
        <f>_xll.qlRateHelperEarliestDate($D36)</f>
        <v>41704</v>
      </c>
      <c r="H36" s="42">
        <f>_xll.qlRateHelperLatestDate($D36)</f>
        <v>49009</v>
      </c>
      <c r="I36" s="37">
        <v>2.5129737288429807E-2</v>
      </c>
      <c r="K36" s="92" t="s">
        <v>131</v>
      </c>
      <c r="L36" s="93">
        <v>2.555E-2</v>
      </c>
    </row>
    <row r="37" spans="4:12" x14ac:dyDescent="0.2">
      <c r="D37" s="45" t="str">
        <v>EUR_YCSTDRH_AB6E21Y</v>
      </c>
      <c r="E37" s="44">
        <f>_xll.qlRateHelperRate($D37)</f>
        <v>2.445E-2</v>
      </c>
      <c r="F37" s="44">
        <f>IF(ISERROR(_xll.qlSwapRateHelperSpread($D37)),IF(ISERROR(_xll.qlFuturesRateHelperConvexityAdjustment($D37)),"--",_xll.qlFuturesRateHelperConvexityAdjustment($D37)),_xll.qlSwapRateHelperSpread($D37))</f>
        <v>0</v>
      </c>
      <c r="G37" s="43">
        <f>_xll.qlRateHelperEarliestDate($D37)</f>
        <v>41704</v>
      </c>
      <c r="H37" s="42">
        <f>_xll.qlRateHelperLatestDate($D37)</f>
        <v>49374</v>
      </c>
      <c r="I37" s="37">
        <v>2.5262871848518831E-2</v>
      </c>
      <c r="K37" s="92" t="s">
        <v>132</v>
      </c>
      <c r="L37" s="93">
        <v>2.5829999999999999E-2</v>
      </c>
    </row>
    <row r="38" spans="4:12" x14ac:dyDescent="0.2">
      <c r="D38" s="45" t="str">
        <v>EUR_YCSTDRH_AB6E22Y</v>
      </c>
      <c r="E38" s="44">
        <f>_xll.qlRateHelperRate($D38)</f>
        <v>2.4569999999999998E-2</v>
      </c>
      <c r="F38" s="44">
        <f>IF(ISERROR(_xll.qlSwapRateHelperSpread($D38)),IF(ISERROR(_xll.qlFuturesRateHelperConvexityAdjustment($D38)),"--",_xll.qlFuturesRateHelperConvexityAdjustment($D38)),_xll.qlSwapRateHelperSpread($D38))</f>
        <v>0</v>
      </c>
      <c r="G38" s="43">
        <f>_xll.qlRateHelperEarliestDate($D38)</f>
        <v>41704</v>
      </c>
      <c r="H38" s="42">
        <f>_xll.qlRateHelperLatestDate($D38)</f>
        <v>49740</v>
      </c>
      <c r="I38" s="37">
        <v>2.5371196031298057E-2</v>
      </c>
      <c r="K38" s="92" t="s">
        <v>133</v>
      </c>
      <c r="L38" s="93">
        <v>2.605E-2</v>
      </c>
    </row>
    <row r="39" spans="4:12" x14ac:dyDescent="0.2">
      <c r="D39" s="45" t="str">
        <v>EUR_YCSTDRH_AB6E23Y</v>
      </c>
      <c r="E39" s="44">
        <f>_xll.qlRateHelperRate($D39)</f>
        <v>2.4649999999999998E-2</v>
      </c>
      <c r="F39" s="44">
        <f>IF(ISERROR(_xll.qlSwapRateHelperSpread($D39)),IF(ISERROR(_xll.qlFuturesRateHelperConvexityAdjustment($D39)),"--",_xll.qlFuturesRateHelperConvexityAdjustment($D39)),_xll.qlSwapRateHelperSpread($D39))</f>
        <v>0</v>
      </c>
      <c r="G39" s="43">
        <f>_xll.qlRateHelperEarliestDate($D39)</f>
        <v>41704</v>
      </c>
      <c r="H39" s="42">
        <f>_xll.qlRateHelperLatestDate($D39)</f>
        <v>50105</v>
      </c>
      <c r="I39" s="37">
        <v>2.5432864827003882E-2</v>
      </c>
      <c r="K39" s="92" t="s">
        <v>134</v>
      </c>
      <c r="L39" s="93">
        <v>2.6210000000000001E-2</v>
      </c>
    </row>
    <row r="40" spans="4:12" x14ac:dyDescent="0.2">
      <c r="D40" s="45" t="str">
        <v>EUR_YCSTDRH_AB6E24Y</v>
      </c>
      <c r="E40" s="44">
        <f>_xll.qlRateHelperRate($D40)</f>
        <v>2.4719999999999999E-2</v>
      </c>
      <c r="F40" s="44">
        <f>IF(ISERROR(_xll.qlSwapRateHelperSpread($D40)),IF(ISERROR(_xll.qlFuturesRateHelperConvexityAdjustment($D40)),"--",_xll.qlFuturesRateHelperConvexityAdjustment($D40)),_xll.qlSwapRateHelperSpread($D40))</f>
        <v>0</v>
      </c>
      <c r="G40" s="43">
        <f>_xll.qlRateHelperEarliestDate($D40)</f>
        <v>41704</v>
      </c>
      <c r="H40" s="42">
        <f>_xll.qlRateHelperLatestDate($D40)</f>
        <v>50472</v>
      </c>
      <c r="I40" s="37">
        <v>2.5484635110028769E-2</v>
      </c>
      <c r="K40" s="92" t="s">
        <v>135</v>
      </c>
      <c r="L40" s="93">
        <v>2.6349999999999998E-2</v>
      </c>
    </row>
    <row r="41" spans="4:12" x14ac:dyDescent="0.2">
      <c r="D41" s="45" t="str">
        <v>EUR_YCSTDRH_AB6E25Y</v>
      </c>
      <c r="E41" s="44">
        <f>_xll.qlRateHelperRate($D41)</f>
        <v>2.4760000000000001E-2</v>
      </c>
      <c r="F41" s="44">
        <f>IF(ISERROR(_xll.qlSwapRateHelperSpread($D41)),IF(ISERROR(_xll.qlFuturesRateHelperConvexityAdjustment($D41)),"--",_xll.qlFuturesRateHelperConvexityAdjustment($D41)),_xll.qlSwapRateHelperSpread($D41))</f>
        <v>0</v>
      </c>
      <c r="G41" s="43">
        <f>_xll.qlRateHelperEarliestDate($D41)</f>
        <v>41704</v>
      </c>
      <c r="H41" s="42">
        <f>_xll.qlRateHelperLatestDate($D41)</f>
        <v>50836</v>
      </c>
      <c r="I41" s="37">
        <v>2.5498392834022512E-2</v>
      </c>
      <c r="K41" s="92" t="s">
        <v>136</v>
      </c>
      <c r="L41" s="93">
        <v>2.6440000000000002E-2</v>
      </c>
    </row>
    <row r="42" spans="4:12" x14ac:dyDescent="0.2">
      <c r="D42" s="45" t="str">
        <v>EUR_YCSTDRH_AB6E26Y</v>
      </c>
      <c r="E42" s="44">
        <f>_xll.qlRateHelperRate($D42)</f>
        <v>2.479E-2</v>
      </c>
      <c r="F42" s="44">
        <f>IF(ISERROR(_xll.qlSwapRateHelperSpread($D42)),IF(ISERROR(_xll.qlFuturesRateHelperConvexityAdjustment($D42)),"--",_xll.qlFuturesRateHelperConvexityAdjustment($D42)),_xll.qlSwapRateHelperSpread($D42))</f>
        <v>0</v>
      </c>
      <c r="G42" s="43">
        <f>_xll.qlRateHelperEarliestDate($D42)</f>
        <v>41704</v>
      </c>
      <c r="H42" s="42">
        <f>_xll.qlRateHelperLatestDate($D42)</f>
        <v>51201</v>
      </c>
      <c r="I42" s="37">
        <v>2.5498565960176956E-2</v>
      </c>
      <c r="K42" s="92" t="s">
        <v>137</v>
      </c>
      <c r="L42" s="93">
        <v>2.6519999999999998E-2</v>
      </c>
    </row>
    <row r="43" spans="4:12" x14ac:dyDescent="0.2">
      <c r="D43" s="45" t="str">
        <v>EUR_YCSTDRH_AB6E27Y</v>
      </c>
      <c r="E43" s="44">
        <f>_xll.qlRateHelperRate($D43)</f>
        <v>2.4799999999999999E-2</v>
      </c>
      <c r="F43" s="44">
        <f>IF(ISERROR(_xll.qlSwapRateHelperSpread($D43)),IF(ISERROR(_xll.qlFuturesRateHelperConvexityAdjustment($D43)),"--",_xll.qlFuturesRateHelperConvexityAdjustment($D43)),_xll.qlSwapRateHelperSpread($D43))</f>
        <v>0</v>
      </c>
      <c r="G43" s="43">
        <f>_xll.qlRateHelperEarliestDate($D43)</f>
        <v>41704</v>
      </c>
      <c r="H43" s="42">
        <f>_xll.qlRateHelperLatestDate($D43)</f>
        <v>51566</v>
      </c>
      <c r="I43" s="37">
        <v>2.5475581897738492E-2</v>
      </c>
      <c r="K43" s="92" t="s">
        <v>138</v>
      </c>
      <c r="L43" s="93">
        <v>2.657E-2</v>
      </c>
    </row>
    <row r="44" spans="4:12" x14ac:dyDescent="0.2">
      <c r="D44" s="45" t="str">
        <v>EUR_YCSTDRH_AB6E28Y</v>
      </c>
      <c r="E44" s="44">
        <f>_xll.qlRateHelperRate($D44)</f>
        <v>2.4809999999999999E-2</v>
      </c>
      <c r="F44" s="44">
        <f>IF(ISERROR(_xll.qlSwapRateHelperSpread($D44)),IF(ISERROR(_xll.qlFuturesRateHelperConvexityAdjustment($D44)),"--",_xll.qlFuturesRateHelperConvexityAdjustment($D44)),_xll.qlSwapRateHelperSpread($D44))</f>
        <v>0</v>
      </c>
      <c r="G44" s="43">
        <f>_xll.qlRateHelperEarliestDate($D44)</f>
        <v>41704</v>
      </c>
      <c r="H44" s="42">
        <f>_xll.qlRateHelperLatestDate($D44)</f>
        <v>51931</v>
      </c>
      <c r="I44" s="37">
        <v>2.5455284855313905E-2</v>
      </c>
      <c r="K44" s="92" t="s">
        <v>139</v>
      </c>
      <c r="L44" s="93">
        <v>2.6599999999999999E-2</v>
      </c>
    </row>
    <row r="45" spans="4:12" x14ac:dyDescent="0.2">
      <c r="D45" s="45" t="str">
        <v>EUR_YCSTDRH_AB6E29Y</v>
      </c>
      <c r="E45" s="44">
        <f>_xll.qlRateHelperRate($D45)</f>
        <v>2.4809999999999999E-2</v>
      </c>
      <c r="F45" s="44">
        <f>IF(ISERROR(_xll.qlSwapRateHelperSpread($D45)),IF(ISERROR(_xll.qlFuturesRateHelperConvexityAdjustment($D45)),"--",_xll.qlFuturesRateHelperConvexityAdjustment($D45)),_xll.qlSwapRateHelperSpread($D45))</f>
        <v>0</v>
      </c>
      <c r="G45" s="43">
        <f>_xll.qlRateHelperEarliestDate($D45)</f>
        <v>41704</v>
      </c>
      <c r="H45" s="42">
        <f>_xll.qlRateHelperLatestDate($D45)</f>
        <v>52296</v>
      </c>
      <c r="I45" s="37">
        <v>2.5422621065868119E-2</v>
      </c>
      <c r="K45" s="92" t="s">
        <v>140</v>
      </c>
      <c r="L45" s="93">
        <v>2.6610000000000002E-2</v>
      </c>
    </row>
    <row r="46" spans="4:12" x14ac:dyDescent="0.2">
      <c r="D46" s="45" t="str">
        <v>EUR_YCSTDRH_AB6E30Y</v>
      </c>
      <c r="E46" s="44">
        <f>_xll.qlRateHelperRate($D46)</f>
        <v>2.4809999999999999E-2</v>
      </c>
      <c r="F46" s="44">
        <f>IF(ISERROR(_xll.qlSwapRateHelperSpread($D46)),IF(ISERROR(_xll.qlFuturesRateHelperConvexityAdjustment($D46)),"--",_xll.qlFuturesRateHelperConvexityAdjustment($D46)),_xll.qlSwapRateHelperSpread($D46))</f>
        <v>0</v>
      </c>
      <c r="G46" s="43">
        <f>_xll.qlRateHelperEarliestDate($D46)</f>
        <v>41704</v>
      </c>
      <c r="H46" s="42">
        <f>_xll.qlRateHelperLatestDate($D46)</f>
        <v>52663</v>
      </c>
      <c r="I46" s="37">
        <v>2.5389739178924984E-2</v>
      </c>
      <c r="K46" s="92" t="s">
        <v>141</v>
      </c>
      <c r="L46" s="93">
        <v>2.6620000000000001E-2</v>
      </c>
    </row>
    <row r="47" spans="4:12" x14ac:dyDescent="0.2">
      <c r="D47" s="45" t="str">
        <v>EUR_YCSTDRH_AB6E35Y</v>
      </c>
      <c r="E47" s="44">
        <f>_xll.qlRateHelperRate($D47)</f>
        <v>2.4889999999999999E-2</v>
      </c>
      <c r="F47" s="44">
        <f>IF(ISERROR(_xll.qlSwapRateHelperSpread($D47)),IF(ISERROR(_xll.qlFuturesRateHelperConvexityAdjustment($D47)),"--",_xll.qlFuturesRateHelperConvexityAdjustment($D47)),_xll.qlSwapRateHelperSpread($D47))</f>
        <v>0</v>
      </c>
      <c r="G47" s="43">
        <f>_xll.qlRateHelperEarliestDate($D47)</f>
        <v>41704</v>
      </c>
      <c r="H47" s="42">
        <f>_xll.qlRateHelperLatestDate($D47)</f>
        <v>54490</v>
      </c>
      <c r="I47" s="37">
        <v>2.5383614965823184E-2</v>
      </c>
      <c r="K47" s="92" t="s">
        <v>142</v>
      </c>
      <c r="L47" s="93">
        <v>2.6610000000000002E-2</v>
      </c>
    </row>
    <row r="48" spans="4:12" x14ac:dyDescent="0.2">
      <c r="D48" s="45" t="str">
        <v>EUR_YCSTDRH_AB6E40Y</v>
      </c>
      <c r="E48" s="44">
        <f>_xll.qlRateHelperRate($D48)</f>
        <v>2.5019999999999997E-2</v>
      </c>
      <c r="F48" s="44">
        <f>IF(ISERROR(_xll.qlSwapRateHelperSpread($D48)),IF(ISERROR(_xll.qlFuturesRateHelperConvexityAdjustment($D48)),"--",_xll.qlFuturesRateHelperConvexityAdjustment($D48)),_xll.qlSwapRateHelperSpread($D48))</f>
        <v>0</v>
      </c>
      <c r="G48" s="43">
        <f>_xll.qlRateHelperEarliestDate($D48)</f>
        <v>41704</v>
      </c>
      <c r="H48" s="42">
        <f>_xll.qlRateHelperLatestDate($D48)</f>
        <v>56314</v>
      </c>
      <c r="I48" s="37">
        <v>2.5495502787395968E-2</v>
      </c>
      <c r="K48" s="92" t="s">
        <v>143</v>
      </c>
      <c r="L48" s="93">
        <v>2.6599999999999999E-2</v>
      </c>
    </row>
    <row r="49" spans="4:12" x14ac:dyDescent="0.2">
      <c r="D49" s="45" t="str">
        <v>EUR_YCSTDRH_AB6E50Y</v>
      </c>
      <c r="E49" s="44">
        <f>_xll.qlRateHelperRate($D49)</f>
        <v>2.5160000000000002E-2</v>
      </c>
      <c r="F49" s="44">
        <f>IF(ISERROR(_xll.qlSwapRateHelperSpread($D49)),IF(ISERROR(_xll.qlFuturesRateHelperConvexityAdjustment($D49)),"--",_xll.qlFuturesRateHelperConvexityAdjustment($D49)),_xll.qlSwapRateHelperSpread($D49))</f>
        <v>0</v>
      </c>
      <c r="G49" s="43">
        <f>_xll.qlRateHelperEarliestDate($D49)</f>
        <v>41704</v>
      </c>
      <c r="H49" s="42">
        <f>_xll.qlRateHelperLatestDate($D49)</f>
        <v>59967</v>
      </c>
      <c r="I49" s="37">
        <v>2.5585430253052446E-2</v>
      </c>
      <c r="K49" s="92" t="s">
        <v>144</v>
      </c>
      <c r="L49" s="93">
        <v>2.6599999999999999E-2</v>
      </c>
    </row>
    <row r="50" spans="4:12" x14ac:dyDescent="0.2">
      <c r="D50" s="45" t="str">
        <v>EUR_YCSTDRH_AB6E60Y</v>
      </c>
      <c r="E50" s="44">
        <f>_xll.qlRateHelperRate($D50)</f>
        <v>2.529E-2</v>
      </c>
      <c r="F50" s="44">
        <f>IF(ISERROR(_xll.qlSwapRateHelperSpread($D50)),IF(ISERROR(_xll.qlFuturesRateHelperConvexityAdjustment($D50)),"--",_xll.qlFuturesRateHelperConvexityAdjustment($D50)),_xll.qlSwapRateHelperSpread($D50))</f>
        <v>0</v>
      </c>
      <c r="G50" s="43">
        <f>_xll.qlRateHelperEarliestDate($D50)</f>
        <v>41704</v>
      </c>
      <c r="H50" s="42">
        <f>_xll.qlRateHelperLatestDate($D50)</f>
        <v>63619</v>
      </c>
      <c r="I50" s="37">
        <v>2.5733868722344396E-2</v>
      </c>
      <c r="K50" s="92" t="s">
        <v>145</v>
      </c>
      <c r="L50" s="93">
        <v>2.6679999999999999E-2</v>
      </c>
    </row>
    <row r="51" spans="4:12" x14ac:dyDescent="0.2">
      <c r="D51" s="45" t="e">
        <v>#N/A</v>
      </c>
      <c r="E51" s="44" t="e">
        <f>_xll.qlRateHelperRate($D51)</f>
        <v>#VALUE!</v>
      </c>
      <c r="F51" s="44" t="str">
        <f>IF(ISERROR(_xll.qlSwapRateHelperSpread($D51)),IF(ISERROR(_xll.qlFuturesRateHelperConvexityAdjustment($D51)),"--",_xll.qlFuturesRateHelperConvexityAdjustment($D51)),_xll.qlSwapRateHelperSpread($D51))</f>
        <v>--</v>
      </c>
      <c r="G51" s="43" t="e">
        <f>_xll.qlRateHelperEarliestDate($D51)</f>
        <v>#VALUE!</v>
      </c>
      <c r="H51" s="42" t="e">
        <f>_xll.qlRateHelperLatestDate($D51)</f>
        <v>#VALUE!</v>
      </c>
      <c r="I51" s="37" t="e">
        <v>#N/A</v>
      </c>
      <c r="K51" s="92" t="s">
        <v>146</v>
      </c>
      <c r="L51" s="93">
        <v>2.6839999999999999E-2</v>
      </c>
    </row>
    <row r="52" spans="4:12" x14ac:dyDescent="0.2">
      <c r="D52" s="45" t="e">
        <v>#N/A</v>
      </c>
      <c r="E52" s="44" t="e">
        <f>_xll.qlRateHelperRate($D52)</f>
        <v>#VALUE!</v>
      </c>
      <c r="F52" s="44" t="str">
        <f>IF(ISERROR(_xll.qlSwapRateHelperSpread($D52)),IF(ISERROR(_xll.qlFuturesRateHelperConvexityAdjustment($D52)),"--",_xll.qlFuturesRateHelperConvexityAdjustment($D52)),_xll.qlSwapRateHelperSpread($D52))</f>
        <v>--</v>
      </c>
      <c r="G52" s="43" t="e">
        <f>_xll.qlRateHelperEarliestDate($D52)</f>
        <v>#VALUE!</v>
      </c>
      <c r="H52" s="42" t="e">
        <f>_xll.qlRateHelperLatestDate($D52)</f>
        <v>#VALUE!</v>
      </c>
      <c r="I52" s="37" t="e">
        <v>#N/A</v>
      </c>
      <c r="K52" s="92" t="s">
        <v>147</v>
      </c>
      <c r="L52" s="93">
        <v>2.7029999999999998E-2</v>
      </c>
    </row>
    <row r="53" spans="4:12" x14ac:dyDescent="0.2">
      <c r="D53" s="45" t="e">
        <v>#N/A</v>
      </c>
      <c r="E53" s="44" t="e">
        <f>_xll.qlRateHelperRate($D53)</f>
        <v>#VALUE!</v>
      </c>
      <c r="F53" s="44" t="str">
        <f>IF(ISERROR(_xll.qlSwapRateHelperSpread($D53)),IF(ISERROR(_xll.qlFuturesRateHelperConvexityAdjustment($D53)),"--",_xll.qlFuturesRateHelperConvexityAdjustment($D53)),_xll.qlSwapRateHelperSpread($D53))</f>
        <v>--</v>
      </c>
      <c r="G53" s="43" t="e">
        <f>_xll.qlRateHelperEarliestDate($D53)</f>
        <v>#VALUE!</v>
      </c>
      <c r="H53" s="42" t="e">
        <f>_xll.qlRateHelperLatestDate($D53)</f>
        <v>#VALUE!</v>
      </c>
      <c r="I53" s="37" t="e">
        <v>#N/A</v>
      </c>
      <c r="K53" s="92" t="s">
        <v>148</v>
      </c>
      <c r="L53" s="93">
        <v>2.716E-2</v>
      </c>
    </row>
    <row r="54" spans="4:12" x14ac:dyDescent="0.2">
      <c r="D54" s="45" t="e">
        <v>#N/A</v>
      </c>
      <c r="E54" s="44" t="e">
        <f>_xll.qlRateHelperRate($D54)</f>
        <v>#VALUE!</v>
      </c>
      <c r="F54" s="44" t="str">
        <f>IF(ISERROR(_xll.qlSwapRateHelperSpread($D54)),IF(ISERROR(_xll.qlFuturesRateHelperConvexityAdjustment($D54)),"--",_xll.qlFuturesRateHelperConvexityAdjustment($D54)),_xll.qlSwapRateHelperSpread($D54))</f>
        <v>--</v>
      </c>
      <c r="G54" s="43" t="e">
        <f>_xll.qlRateHelperEarliestDate($D54)</f>
        <v>#VALUE!</v>
      </c>
      <c r="H54" s="42" t="e">
        <f>_xll.qlRateHelperLatestDate($D54)</f>
        <v>#VALUE!</v>
      </c>
      <c r="I54" s="37" t="e">
        <v>#N/A</v>
      </c>
      <c r="K54" s="92"/>
      <c r="L54" s="93"/>
    </row>
    <row r="55" spans="4:12" x14ac:dyDescent="0.2">
      <c r="D55" s="45" t="e">
        <v>#N/A</v>
      </c>
      <c r="E55" s="44" t="e">
        <f>_xll.qlRateHelperRate($D55)</f>
        <v>#VALUE!</v>
      </c>
      <c r="F55" s="44" t="str">
        <f>IF(ISERROR(_xll.qlSwapRateHelperSpread($D55)),IF(ISERROR(_xll.qlFuturesRateHelperConvexityAdjustment($D55)),"--",_xll.qlFuturesRateHelperConvexityAdjustment($D55)),_xll.qlSwapRateHelperSpread($D55))</f>
        <v>--</v>
      </c>
      <c r="G55" s="43" t="e">
        <f>_xll.qlRateHelperEarliestDate($D55)</f>
        <v>#VALUE!</v>
      </c>
      <c r="H55" s="42" t="e">
        <f>_xll.qlRateHelperLatestDate($D55)</f>
        <v>#VALUE!</v>
      </c>
      <c r="I55" s="37" t="e">
        <v>#N/A</v>
      </c>
      <c r="K55" s="92"/>
      <c r="L55" s="93"/>
    </row>
    <row r="56" spans="4:12" x14ac:dyDescent="0.2">
      <c r="D56" s="45" t="e">
        <v>#N/A</v>
      </c>
      <c r="E56" s="44" t="e">
        <f>_xll.qlRateHelperRate($D56)</f>
        <v>#VALUE!</v>
      </c>
      <c r="F56" s="44" t="str">
        <f>IF(ISERROR(_xll.qlSwapRateHelperSpread($D56)),IF(ISERROR(_xll.qlFuturesRateHelperConvexityAdjustment($D56)),"--",_xll.qlFuturesRateHelperConvexityAdjustment($D56)),_xll.qlSwapRateHelperSpread($D56))</f>
        <v>--</v>
      </c>
      <c r="G56" s="43" t="e">
        <f>_xll.qlRateHelperEarliestDate($D56)</f>
        <v>#VALUE!</v>
      </c>
      <c r="H56" s="42" t="e">
        <f>_xll.qlRateHelperLatestDate($D56)</f>
        <v>#VALUE!</v>
      </c>
      <c r="I56" s="37" t="e">
        <v>#N/A</v>
      </c>
      <c r="K56" s="92"/>
      <c r="L56" s="93"/>
    </row>
    <row r="57" spans="4:12" x14ac:dyDescent="0.2">
      <c r="D57" s="45" t="e">
        <v>#N/A</v>
      </c>
      <c r="E57" s="44" t="e">
        <f>_xll.qlRateHelperRate($D57)</f>
        <v>#VALUE!</v>
      </c>
      <c r="F57" s="44" t="str">
        <f>IF(ISERROR(_xll.qlSwapRateHelperSpread($D57)),IF(ISERROR(_xll.qlFuturesRateHelperConvexityAdjustment($D57)),"--",_xll.qlFuturesRateHelperConvexityAdjustment($D57)),_xll.qlSwapRateHelperSpread($D57))</f>
        <v>--</v>
      </c>
      <c r="G57" s="43" t="e">
        <f>_xll.qlRateHelperEarliestDate($D57)</f>
        <v>#VALUE!</v>
      </c>
      <c r="H57" s="42" t="e">
        <f>_xll.qlRateHelperLatestDate($D57)</f>
        <v>#VALUE!</v>
      </c>
      <c r="I57" s="37" t="e">
        <v>#N/A</v>
      </c>
      <c r="K57" s="92"/>
      <c r="L57" s="93"/>
    </row>
    <row r="58" spans="4:12" x14ac:dyDescent="0.2">
      <c r="D58" s="45" t="e">
        <v>#N/A</v>
      </c>
      <c r="E58" s="44" t="e">
        <f>_xll.qlRateHelperRate($D58)</f>
        <v>#VALUE!</v>
      </c>
      <c r="F58" s="44" t="str">
        <f>IF(ISERROR(_xll.qlSwapRateHelperSpread($D58)),IF(ISERROR(_xll.qlFuturesRateHelperConvexityAdjustment($D58)),"--",_xll.qlFuturesRateHelperConvexityAdjustment($D58)),_xll.qlSwapRateHelperSpread($D58))</f>
        <v>--</v>
      </c>
      <c r="G58" s="43" t="e">
        <f>_xll.qlRateHelperEarliestDate($D58)</f>
        <v>#VALUE!</v>
      </c>
      <c r="H58" s="42" t="e">
        <f>_xll.qlRateHelperLatestDate($D58)</f>
        <v>#VALUE!</v>
      </c>
      <c r="I58" s="37" t="e">
        <v>#N/A</v>
      </c>
      <c r="K58" s="211"/>
      <c r="L58" s="211"/>
    </row>
    <row r="59" spans="4:12" x14ac:dyDescent="0.2">
      <c r="D59" s="45" t="e">
        <v>#N/A</v>
      </c>
      <c r="E59" s="44" t="e">
        <f>_xll.qlRateHelperRate($D59)</f>
        <v>#VALUE!</v>
      </c>
      <c r="F59" s="44" t="str">
        <f>IF(ISERROR(_xll.qlSwapRateHelperSpread($D59)),IF(ISERROR(_xll.qlFuturesRateHelperConvexityAdjustment($D59)),"--",_xll.qlFuturesRateHelperConvexityAdjustment($D59)),_xll.qlSwapRateHelperSpread($D59))</f>
        <v>--</v>
      </c>
      <c r="G59" s="43" t="e">
        <f>_xll.qlRateHelperEarliestDate($D59)</f>
        <v>#VALUE!</v>
      </c>
      <c r="H59" s="42" t="e">
        <f>_xll.qlRateHelperLatestDate($D59)</f>
        <v>#VALUE!</v>
      </c>
      <c r="I59" s="37" t="e">
        <v>#N/A</v>
      </c>
      <c r="K59" s="211"/>
      <c r="L59" s="211"/>
    </row>
    <row r="60" spans="4:12" x14ac:dyDescent="0.2">
      <c r="D60" s="45" t="e">
        <v>#N/A</v>
      </c>
      <c r="E60" s="44" t="e">
        <f>_xll.qlRateHelperRate($D60)</f>
        <v>#VALUE!</v>
      </c>
      <c r="F60" s="44" t="str">
        <f>IF(ISERROR(_xll.qlSwapRateHelperSpread($D60)),IF(ISERROR(_xll.qlFuturesRateHelperConvexityAdjustment($D60)),"--",_xll.qlFuturesRateHelperConvexityAdjustment($D60)),_xll.qlSwapRateHelperSpread($D60))</f>
        <v>--</v>
      </c>
      <c r="G60" s="43" t="e">
        <f>_xll.qlRateHelperEarliestDate($D60)</f>
        <v>#VALUE!</v>
      </c>
      <c r="H60" s="42" t="e">
        <f>_xll.qlRateHelperLatestDate($D60)</f>
        <v>#VALUE!</v>
      </c>
      <c r="I60" s="37" t="e">
        <v>#N/A</v>
      </c>
    </row>
    <row r="61" spans="4:12" x14ac:dyDescent="0.2">
      <c r="D61" s="45" t="e">
        <v>#N/A</v>
      </c>
      <c r="E61" s="44" t="e">
        <f>_xll.qlRateHelperRate($D61)</f>
        <v>#VALUE!</v>
      </c>
      <c r="F61" s="44" t="str">
        <f>IF(ISERROR(_xll.qlSwapRateHelperSpread($D61)),IF(ISERROR(_xll.qlFuturesRateHelperConvexityAdjustment($D61)),"--",_xll.qlFuturesRateHelperConvexityAdjustment($D61)),_xll.qlSwapRateHelperSpread($D61))</f>
        <v>--</v>
      </c>
      <c r="G61" s="43" t="e">
        <f>_xll.qlRateHelperEarliestDate($D61)</f>
        <v>#VALUE!</v>
      </c>
      <c r="H61" s="42" t="e">
        <f>_xll.qlRateHelperLatestDate($D61)</f>
        <v>#VALUE!</v>
      </c>
      <c r="I61" s="37" t="e">
        <v>#N/A</v>
      </c>
    </row>
    <row r="62" spans="4:12" x14ac:dyDescent="0.2">
      <c r="D62" s="45" t="e">
        <v>#N/A</v>
      </c>
      <c r="E62" s="44" t="e">
        <f>_xll.qlRateHelperRate($D62)</f>
        <v>#VALUE!</v>
      </c>
      <c r="F62" s="44" t="str">
        <f>IF(ISERROR(_xll.qlSwapRateHelperSpread($D62)),IF(ISERROR(_xll.qlFuturesRateHelperConvexityAdjustment($D62)),"--",_xll.qlFuturesRateHelperConvexityAdjustment($D62)),_xll.qlSwapRateHelperSpread($D62))</f>
        <v>--</v>
      </c>
      <c r="G62" s="43" t="e">
        <f>_xll.qlRateHelperEarliestDate($D62)</f>
        <v>#VALUE!</v>
      </c>
      <c r="H62" s="42" t="e">
        <f>_xll.qlRateHelperLatestDate($D62)</f>
        <v>#VALUE!</v>
      </c>
      <c r="I62" s="37" t="e">
        <v>#N/A</v>
      </c>
    </row>
    <row r="63" spans="4:12" x14ac:dyDescent="0.2">
      <c r="D63" s="45" t="e">
        <v>#N/A</v>
      </c>
      <c r="E63" s="44" t="e">
        <f>_xll.qlRateHelperRate($D63)</f>
        <v>#VALUE!</v>
      </c>
      <c r="F63" s="44" t="str">
        <f>IF(ISERROR(_xll.qlSwapRateHelperSpread($D63)),IF(ISERROR(_xll.qlFuturesRateHelperConvexityAdjustment($D63)),"--",_xll.qlFuturesRateHelperConvexityAdjustment($D63)),_xll.qlSwapRateHelperSpread($D63))</f>
        <v>--</v>
      </c>
      <c r="G63" s="43" t="e">
        <f>_xll.qlRateHelperEarliestDate($D63)</f>
        <v>#VALUE!</v>
      </c>
      <c r="H63" s="42" t="e">
        <f>_xll.qlRateHelperLatestDate($D63)</f>
        <v>#VALUE!</v>
      </c>
      <c r="I63" s="37" t="e">
        <v>#N/A</v>
      </c>
    </row>
    <row r="64" spans="4:12" x14ac:dyDescent="0.2">
      <c r="D64" s="45" t="e">
        <v>#N/A</v>
      </c>
      <c r="E64" s="44" t="e">
        <f>_xll.qlRateHelperRate($D64)</f>
        <v>#VALUE!</v>
      </c>
      <c r="F64" s="44" t="str">
        <f>IF(ISERROR(_xll.qlSwapRateHelperSpread($D64)),IF(ISERROR(_xll.qlFuturesRateHelperConvexityAdjustment($D64)),"--",_xll.qlFuturesRateHelperConvexityAdjustment($D64)),_xll.qlSwapRateHelperSpread($D64))</f>
        <v>--</v>
      </c>
      <c r="G64" s="43" t="e">
        <f>_xll.qlRateHelperEarliestDate($D64)</f>
        <v>#VALUE!</v>
      </c>
      <c r="H64" s="42" t="e">
        <f>_xll.qlRateHelperLatestDate($D64)</f>
        <v>#VALUE!</v>
      </c>
      <c r="I64" s="37" t="e">
        <v>#N/A</v>
      </c>
    </row>
    <row r="65" spans="4:9" x14ac:dyDescent="0.2">
      <c r="D65" s="45" t="e">
        <v>#N/A</v>
      </c>
      <c r="E65" s="44" t="e">
        <f>_xll.qlRateHelperRate($D65)</f>
        <v>#VALUE!</v>
      </c>
      <c r="F65" s="44" t="str">
        <f>IF(ISERROR(_xll.qlSwapRateHelperSpread($D65)),IF(ISERROR(_xll.qlFuturesRateHelperConvexityAdjustment($D65)),"--",_xll.qlFuturesRateHelperConvexityAdjustment($D65)),_xll.qlSwapRateHelperSpread($D65))</f>
        <v>--</v>
      </c>
      <c r="G65" s="43" t="e">
        <f>_xll.qlRateHelperEarliestDate($D65)</f>
        <v>#VALUE!</v>
      </c>
      <c r="H65" s="42" t="e">
        <f>_xll.qlRateHelperLatestDate($D65)</f>
        <v>#VALUE!</v>
      </c>
      <c r="I65" s="37" t="e">
        <v>#N/A</v>
      </c>
    </row>
    <row r="66" spans="4:9" x14ac:dyDescent="0.2">
      <c r="D66" s="45" t="e">
        <v>#N/A</v>
      </c>
      <c r="E66" s="44" t="e">
        <f>_xll.qlRateHelperRate($D66)</f>
        <v>#VALUE!</v>
      </c>
      <c r="F66" s="44" t="str">
        <f>IF(ISERROR(_xll.qlSwapRateHelperSpread($D66)),IF(ISERROR(_xll.qlFuturesRateHelperConvexityAdjustment($D66)),"--",_xll.qlFuturesRateHelperConvexityAdjustment($D66)),_xll.qlSwapRateHelperSpread($D66))</f>
        <v>--</v>
      </c>
      <c r="G66" s="43" t="e">
        <f>_xll.qlRateHelperEarliestDate($D66)</f>
        <v>#VALUE!</v>
      </c>
      <c r="H66" s="42" t="e">
        <f>_xll.qlRateHelperLatestDate($D66)</f>
        <v>#VALUE!</v>
      </c>
      <c r="I66" s="37" t="e">
        <v>#N/A</v>
      </c>
    </row>
    <row r="67" spans="4:9" x14ac:dyDescent="0.2">
      <c r="D67" s="45" t="e">
        <v>#N/A</v>
      </c>
      <c r="E67" s="44" t="e">
        <f>_xll.qlRateHelperRate($D67)</f>
        <v>#VALUE!</v>
      </c>
      <c r="F67" s="44" t="str">
        <f>IF(ISERROR(_xll.qlSwapRateHelperSpread($D67)),IF(ISERROR(_xll.qlFuturesRateHelperConvexityAdjustment($D67)),"--",_xll.qlFuturesRateHelperConvexityAdjustment($D67)),_xll.qlSwapRateHelperSpread($D67))</f>
        <v>--</v>
      </c>
      <c r="G67" s="43" t="e">
        <f>_xll.qlRateHelperEarliestDate($D67)</f>
        <v>#VALUE!</v>
      </c>
      <c r="H67" s="42" t="e">
        <f>_xll.qlRateHelperLatestDate($D67)</f>
        <v>#VALUE!</v>
      </c>
      <c r="I67" s="37" t="e">
        <v>#N/A</v>
      </c>
    </row>
    <row r="68" spans="4:9" x14ac:dyDescent="0.2">
      <c r="D68" s="45" t="e">
        <v>#N/A</v>
      </c>
      <c r="E68" s="44" t="e">
        <f>_xll.qlRateHelperRate($D68)</f>
        <v>#VALUE!</v>
      </c>
      <c r="F68" s="44" t="str">
        <f>IF(ISERROR(_xll.qlSwapRateHelperSpread($D68)),IF(ISERROR(_xll.qlFuturesRateHelperConvexityAdjustment($D68)),"--",_xll.qlFuturesRateHelperConvexityAdjustment($D68)),_xll.qlSwapRateHelperSpread($D68))</f>
        <v>--</v>
      </c>
      <c r="G68" s="43" t="e">
        <f>_xll.qlRateHelperEarliestDate($D68)</f>
        <v>#VALUE!</v>
      </c>
      <c r="H68" s="42" t="e">
        <f>_xll.qlRateHelperLatestDate($D68)</f>
        <v>#VALUE!</v>
      </c>
      <c r="I68" s="37" t="e">
        <v>#N/A</v>
      </c>
    </row>
    <row r="69" spans="4:9" x14ac:dyDescent="0.2">
      <c r="D69" s="45" t="e">
        <v>#N/A</v>
      </c>
      <c r="E69" s="44" t="e">
        <f>_xll.qlRateHelperRate($D69)</f>
        <v>#VALUE!</v>
      </c>
      <c r="F69" s="44" t="str">
        <f>IF(ISERROR(_xll.qlSwapRateHelperSpread($D69)),IF(ISERROR(_xll.qlFuturesRateHelperConvexityAdjustment($D69)),"--",_xll.qlFuturesRateHelperConvexityAdjustment($D69)),_xll.qlSwapRateHelperSpread($D69))</f>
        <v>--</v>
      </c>
      <c r="G69" s="43" t="e">
        <f>_xll.qlRateHelperEarliestDate($D69)</f>
        <v>#VALUE!</v>
      </c>
      <c r="H69" s="42" t="e">
        <f>_xll.qlRateHelperLatestDate($D69)</f>
        <v>#VALUE!</v>
      </c>
      <c r="I69" s="37" t="e">
        <v>#N/A</v>
      </c>
    </row>
    <row r="70" spans="4:9" x14ac:dyDescent="0.2">
      <c r="D70" s="45" t="e">
        <v>#N/A</v>
      </c>
      <c r="E70" s="44" t="e">
        <f>_xll.qlRateHelperRate($D70)</f>
        <v>#VALUE!</v>
      </c>
      <c r="F70" s="44" t="str">
        <f>IF(ISERROR(_xll.qlSwapRateHelperSpread($D70)),IF(ISERROR(_xll.qlFuturesRateHelperConvexityAdjustment($D70)),"--",_xll.qlFuturesRateHelperConvexityAdjustment($D70)),_xll.qlSwapRateHelperSpread($D70))</f>
        <v>--</v>
      </c>
      <c r="G70" s="43" t="e">
        <f>_xll.qlRateHelperEarliestDate($D70)</f>
        <v>#VALUE!</v>
      </c>
      <c r="H70" s="42" t="e">
        <f>_xll.qlRateHelperLatestDate($D70)</f>
        <v>#VALUE!</v>
      </c>
      <c r="I70" s="37" t="e">
        <v>#N/A</v>
      </c>
    </row>
    <row r="71" spans="4:9" x14ac:dyDescent="0.2">
      <c r="D71" s="45" t="e">
        <v>#N/A</v>
      </c>
      <c r="E71" s="44" t="e">
        <f>_xll.qlRateHelperRate($D71)</f>
        <v>#VALUE!</v>
      </c>
      <c r="F71" s="44" t="str">
        <f>IF(ISERROR(_xll.qlSwapRateHelperSpread($D71)),IF(ISERROR(_xll.qlFuturesRateHelperConvexityAdjustment($D71)),"--",_xll.qlFuturesRateHelperConvexityAdjustment($D71)),_xll.qlSwapRateHelperSpread($D71))</f>
        <v>--</v>
      </c>
      <c r="G71" s="43" t="e">
        <f>_xll.qlRateHelperEarliestDate($D71)</f>
        <v>#VALUE!</v>
      </c>
      <c r="H71" s="42" t="e">
        <f>_xll.qlRateHelperLatestDate($D71)</f>
        <v>#VALUE!</v>
      </c>
      <c r="I71" s="37" t="e">
        <v>#N/A</v>
      </c>
    </row>
    <row r="72" spans="4:9" x14ac:dyDescent="0.2">
      <c r="D72" s="45" t="e">
        <v>#N/A</v>
      </c>
      <c r="E72" s="44" t="e">
        <f>_xll.qlRateHelperRate($D72)</f>
        <v>#VALUE!</v>
      </c>
      <c r="F72" s="44" t="str">
        <f>IF(ISERROR(_xll.qlSwapRateHelperSpread($D72)),IF(ISERROR(_xll.qlFuturesRateHelperConvexityAdjustment($D72)),"--",_xll.qlFuturesRateHelperConvexityAdjustment($D72)),_xll.qlSwapRateHelperSpread($D72))</f>
        <v>--</v>
      </c>
      <c r="G72" s="43" t="e">
        <f>_xll.qlRateHelperEarliestDate($D72)</f>
        <v>#VALUE!</v>
      </c>
      <c r="H72" s="42" t="e">
        <f>_xll.qlRateHelperLatestDate($D72)</f>
        <v>#VALUE!</v>
      </c>
      <c r="I72" s="37" t="e">
        <v>#N/A</v>
      </c>
    </row>
    <row r="73" spans="4:9" x14ac:dyDescent="0.2">
      <c r="D73" s="45" t="e">
        <v>#N/A</v>
      </c>
      <c r="E73" s="44" t="e">
        <f>_xll.qlRateHelperRate($D73)</f>
        <v>#VALUE!</v>
      </c>
      <c r="F73" s="44" t="str">
        <f>IF(ISERROR(_xll.qlSwapRateHelperSpread($D73)),IF(ISERROR(_xll.qlFuturesRateHelperConvexityAdjustment($D73)),"--",_xll.qlFuturesRateHelperConvexityAdjustment($D73)),_xll.qlSwapRateHelperSpread($D73))</f>
        <v>--</v>
      </c>
      <c r="G73" s="43" t="e">
        <f>_xll.qlRateHelperEarliestDate($D73)</f>
        <v>#VALUE!</v>
      </c>
      <c r="H73" s="42" t="e">
        <f>_xll.qlRateHelperLatestDate($D73)</f>
        <v>#VALUE!</v>
      </c>
      <c r="I73" s="37" t="e">
        <v>#N/A</v>
      </c>
    </row>
    <row r="74" spans="4:9" x14ac:dyDescent="0.2">
      <c r="D74" s="45" t="e">
        <v>#N/A</v>
      </c>
      <c r="E74" s="44" t="e">
        <f>_xll.qlRateHelperRate($D74)</f>
        <v>#VALUE!</v>
      </c>
      <c r="F74" s="44" t="str">
        <f>IF(ISERROR(_xll.qlSwapRateHelperSpread($D74)),IF(ISERROR(_xll.qlFuturesRateHelperConvexityAdjustment($D74)),"--",_xll.qlFuturesRateHelperConvexityAdjustment($D74)),_xll.qlSwapRateHelperSpread($D74))</f>
        <v>--</v>
      </c>
      <c r="G74" s="43" t="e">
        <f>_xll.qlRateHelperEarliestDate($D74)</f>
        <v>#VALUE!</v>
      </c>
      <c r="H74" s="42" t="e">
        <f>_xll.qlRateHelperLatestDate($D74)</f>
        <v>#VALUE!</v>
      </c>
      <c r="I74" s="37" t="e">
        <v>#N/A</v>
      </c>
    </row>
    <row r="75" spans="4:9" x14ac:dyDescent="0.2">
      <c r="D75" s="45" t="e">
        <v>#N/A</v>
      </c>
      <c r="E75" s="44" t="e">
        <f>_xll.qlRateHelperRate($D75)</f>
        <v>#VALUE!</v>
      </c>
      <c r="F75" s="44" t="str">
        <f>IF(ISERROR(_xll.qlSwapRateHelperSpread($D75)),IF(ISERROR(_xll.qlFuturesRateHelperConvexityAdjustment($D75)),"--",_xll.qlFuturesRateHelperConvexityAdjustment($D75)),_xll.qlSwapRateHelperSpread($D75))</f>
        <v>--</v>
      </c>
      <c r="G75" s="43" t="e">
        <f>_xll.qlRateHelperEarliestDate($D75)</f>
        <v>#VALUE!</v>
      </c>
      <c r="H75" s="42" t="e">
        <f>_xll.qlRateHelperLatestDate($D75)</f>
        <v>#VALUE!</v>
      </c>
      <c r="I75" s="37" t="e">
        <v>#N/A</v>
      </c>
    </row>
    <row r="76" spans="4:9" x14ac:dyDescent="0.2">
      <c r="D76" s="45" t="e">
        <v>#N/A</v>
      </c>
      <c r="E76" s="44" t="e">
        <f>_xll.qlRateHelperRate($D76)</f>
        <v>#VALUE!</v>
      </c>
      <c r="F76" s="44" t="str">
        <f>IF(ISERROR(_xll.qlSwapRateHelperSpread($D76)),IF(ISERROR(_xll.qlFuturesRateHelperConvexityAdjustment($D76)),"--",_xll.qlFuturesRateHelperConvexityAdjustment($D76)),_xll.qlSwapRateHelperSpread($D76))</f>
        <v>--</v>
      </c>
      <c r="G76" s="43" t="e">
        <f>_xll.qlRateHelperEarliestDate($D76)</f>
        <v>#VALUE!</v>
      </c>
      <c r="H76" s="42" t="e">
        <f>_xll.qlRateHelperLatestDate($D76)</f>
        <v>#VALUE!</v>
      </c>
      <c r="I76" s="37" t="e">
        <v>#N/A</v>
      </c>
    </row>
    <row r="77" spans="4:9" x14ac:dyDescent="0.2">
      <c r="D77" s="45" t="e">
        <v>#N/A</v>
      </c>
      <c r="E77" s="44" t="e">
        <f>_xll.qlRateHelperRate($D77)</f>
        <v>#VALUE!</v>
      </c>
      <c r="F77" s="44" t="str">
        <f>IF(ISERROR(_xll.qlSwapRateHelperSpread($D77)),IF(ISERROR(_xll.qlFuturesRateHelperConvexityAdjustment($D77)),"--",_xll.qlFuturesRateHelperConvexityAdjustment($D77)),_xll.qlSwapRateHelperSpread($D77))</f>
        <v>--</v>
      </c>
      <c r="G77" s="43" t="e">
        <f>_xll.qlRateHelperEarliestDate($D77)</f>
        <v>#VALUE!</v>
      </c>
      <c r="H77" s="42" t="e">
        <f>_xll.qlRateHelperLatestDate($D77)</f>
        <v>#VALUE!</v>
      </c>
      <c r="I77" s="37" t="e">
        <v>#N/A</v>
      </c>
    </row>
    <row r="78" spans="4:9" x14ac:dyDescent="0.2">
      <c r="D78" s="45" t="e">
        <v>#N/A</v>
      </c>
      <c r="E78" s="44" t="e">
        <f>_xll.qlRateHelperRate($D78)</f>
        <v>#VALUE!</v>
      </c>
      <c r="F78" s="44" t="str">
        <f>IF(ISERROR(_xll.qlSwapRateHelperSpread($D78)),IF(ISERROR(_xll.qlFuturesRateHelperConvexityAdjustment($D78)),"--",_xll.qlFuturesRateHelperConvexityAdjustment($D78)),_xll.qlSwapRateHelperSpread($D78))</f>
        <v>--</v>
      </c>
      <c r="G78" s="43" t="e">
        <f>_xll.qlRateHelperEarliestDate($D78)</f>
        <v>#VALUE!</v>
      </c>
      <c r="H78" s="42" t="e">
        <f>_xll.qlRateHelperLatestDate($D78)</f>
        <v>#VALUE!</v>
      </c>
      <c r="I78" s="37" t="e">
        <v>#N/A</v>
      </c>
    </row>
    <row r="79" spans="4:9" x14ac:dyDescent="0.2">
      <c r="D79" s="45" t="e">
        <v>#N/A</v>
      </c>
      <c r="E79" s="44" t="e">
        <f>_xll.qlRateHelperRate($D79)</f>
        <v>#VALUE!</v>
      </c>
      <c r="F79" s="44" t="str">
        <f>IF(ISERROR(_xll.qlSwapRateHelperSpread($D79)),IF(ISERROR(_xll.qlFuturesRateHelperConvexityAdjustment($D79)),"--",_xll.qlFuturesRateHelperConvexityAdjustment($D79)),_xll.qlSwapRateHelperSpread($D79))</f>
        <v>--</v>
      </c>
      <c r="G79" s="43" t="e">
        <f>_xll.qlRateHelperEarliestDate($D79)</f>
        <v>#VALUE!</v>
      </c>
      <c r="H79" s="42" t="e">
        <f>_xll.qlRateHelperLatestDate($D79)</f>
        <v>#VALUE!</v>
      </c>
      <c r="I79" s="37" t="e">
        <v>#N/A</v>
      </c>
    </row>
    <row r="80" spans="4:9" x14ac:dyDescent="0.2">
      <c r="D80" s="45" t="e">
        <v>#N/A</v>
      </c>
      <c r="E80" s="44" t="e">
        <f>_xll.qlRateHelperRate($D80)</f>
        <v>#VALUE!</v>
      </c>
      <c r="F80" s="44" t="str">
        <f>IF(ISERROR(_xll.qlSwapRateHelperSpread($D80)),IF(ISERROR(_xll.qlFuturesRateHelperConvexityAdjustment($D80)),"--",_xll.qlFuturesRateHelperConvexityAdjustment($D80)),_xll.qlSwapRateHelperSpread($D80))</f>
        <v>--</v>
      </c>
      <c r="G80" s="43" t="e">
        <f>_xll.qlRateHelperEarliestDate($D80)</f>
        <v>#VALUE!</v>
      </c>
      <c r="H80" s="42" t="e">
        <f>_xll.qlRateHelperLatestDate($D80)</f>
        <v>#VALUE!</v>
      </c>
      <c r="I80" s="37" t="e">
        <v>#N/A</v>
      </c>
    </row>
    <row r="81" spans="4:9" x14ac:dyDescent="0.2">
      <c r="D81" s="45" t="e">
        <v>#N/A</v>
      </c>
      <c r="E81" s="44" t="e">
        <f>_xll.qlRateHelperRate($D81)</f>
        <v>#VALUE!</v>
      </c>
      <c r="F81" s="44" t="str">
        <f>IF(ISERROR(_xll.qlSwapRateHelperSpread($D81)),IF(ISERROR(_xll.qlFuturesRateHelperConvexityAdjustment($D81)),"--",_xll.qlFuturesRateHelperConvexityAdjustment($D81)),_xll.qlSwapRateHelperSpread($D81))</f>
        <v>--</v>
      </c>
      <c r="G81" s="43" t="e">
        <f>_xll.qlRateHelperEarliestDate($D81)</f>
        <v>#VALUE!</v>
      </c>
      <c r="H81" s="42" t="e">
        <f>_xll.qlRateHelperLatestDate($D81)</f>
        <v>#VALUE!</v>
      </c>
      <c r="I81" s="37" t="e">
        <v>#N/A</v>
      </c>
    </row>
    <row r="82" spans="4:9" x14ac:dyDescent="0.2">
      <c r="D82" s="45" t="e">
        <v>#N/A</v>
      </c>
      <c r="E82" s="44" t="e">
        <f>_xll.qlRateHelperRate($D82)</f>
        <v>#VALUE!</v>
      </c>
      <c r="F82" s="44" t="str">
        <f>IF(ISERROR(_xll.qlSwapRateHelperSpread($D82)),IF(ISERROR(_xll.qlFuturesRateHelperConvexityAdjustment($D82)),"--",_xll.qlFuturesRateHelperConvexityAdjustment($D82)),_xll.qlSwapRateHelperSpread($D82))</f>
        <v>--</v>
      </c>
      <c r="G82" s="43" t="e">
        <f>_xll.qlRateHelperEarliestDate($D82)</f>
        <v>#VALUE!</v>
      </c>
      <c r="H82" s="42" t="e">
        <f>_xll.qlRateHelperLatestDate($D82)</f>
        <v>#VALUE!</v>
      </c>
      <c r="I82" s="37" t="e">
        <v>#N/A</v>
      </c>
    </row>
    <row r="83" spans="4:9" x14ac:dyDescent="0.2">
      <c r="D83" s="45" t="e">
        <v>#N/A</v>
      </c>
      <c r="E83" s="44" t="e">
        <f>_xll.qlRateHelperRate($D83)</f>
        <v>#VALUE!</v>
      </c>
      <c r="F83" s="44" t="str">
        <f>IF(ISERROR(_xll.qlSwapRateHelperSpread($D83)),IF(ISERROR(_xll.qlFuturesRateHelperConvexityAdjustment($D83)),"--",_xll.qlFuturesRateHelperConvexityAdjustment($D83)),_xll.qlSwapRateHelperSpread($D83))</f>
        <v>--</v>
      </c>
      <c r="G83" s="43" t="e">
        <f>_xll.qlRateHelperEarliestDate($D83)</f>
        <v>#VALUE!</v>
      </c>
      <c r="H83" s="42" t="e">
        <f>_xll.qlRateHelperLatestDate($D83)</f>
        <v>#VALUE!</v>
      </c>
      <c r="I83" s="37" t="e">
        <v>#N/A</v>
      </c>
    </row>
    <row r="84" spans="4:9" x14ac:dyDescent="0.2">
      <c r="D84" s="45" t="e">
        <v>#N/A</v>
      </c>
      <c r="E84" s="44" t="e">
        <f>_xll.qlRateHelperRate($D84)</f>
        <v>#VALUE!</v>
      </c>
      <c r="F84" s="44" t="str">
        <f>IF(ISERROR(_xll.qlSwapRateHelperSpread($D84)),IF(ISERROR(_xll.qlFuturesRateHelperConvexityAdjustment($D84)),"--",_xll.qlFuturesRateHelperConvexityAdjustment($D84)),_xll.qlSwapRateHelperSpread($D84))</f>
        <v>--</v>
      </c>
      <c r="G84" s="43" t="e">
        <f>_xll.qlRateHelperEarliestDate($D84)</f>
        <v>#VALUE!</v>
      </c>
      <c r="H84" s="42" t="e">
        <f>_xll.qlRateHelperLatestDate($D84)</f>
        <v>#VALUE!</v>
      </c>
      <c r="I84" s="37" t="e">
        <v>#N/A</v>
      </c>
    </row>
    <row r="85" spans="4:9" x14ac:dyDescent="0.2">
      <c r="D85" s="45" t="e">
        <v>#N/A</v>
      </c>
      <c r="E85" s="44" t="e">
        <f>_xll.qlRateHelperRate($D85)</f>
        <v>#VALUE!</v>
      </c>
      <c r="F85" s="44" t="str">
        <f>IF(ISERROR(_xll.qlSwapRateHelperSpread($D85)),IF(ISERROR(_xll.qlFuturesRateHelperConvexityAdjustment($D85)),"--",_xll.qlFuturesRateHelperConvexityAdjustment($D85)),_xll.qlSwapRateHelperSpread($D85))</f>
        <v>--</v>
      </c>
      <c r="G85" s="43" t="e">
        <f>_xll.qlRateHelperEarliestDate($D85)</f>
        <v>#VALUE!</v>
      </c>
      <c r="H85" s="42" t="e">
        <f>_xll.qlRateHelperLatestDate($D85)</f>
        <v>#VALUE!</v>
      </c>
      <c r="I85" s="37" t="e">
        <v>#N/A</v>
      </c>
    </row>
    <row r="86" spans="4:9" x14ac:dyDescent="0.2">
      <c r="D86" s="45" t="e">
        <v>#N/A</v>
      </c>
      <c r="E86" s="44" t="e">
        <f>_xll.qlRateHelperRate($D86)</f>
        <v>#VALUE!</v>
      </c>
      <c r="F86" s="44" t="str">
        <f>IF(ISERROR(_xll.qlSwapRateHelperSpread($D86)),IF(ISERROR(_xll.qlFuturesRateHelperConvexityAdjustment($D86)),"--",_xll.qlFuturesRateHelperConvexityAdjustment($D86)),_xll.qlSwapRateHelperSpread($D86))</f>
        <v>--</v>
      </c>
      <c r="G86" s="43" t="e">
        <f>_xll.qlRateHelperEarliestDate($D86)</f>
        <v>#VALUE!</v>
      </c>
      <c r="H86" s="42" t="e">
        <f>_xll.qlRateHelperLatestDate($D86)</f>
        <v>#VALUE!</v>
      </c>
      <c r="I86" s="37" t="e">
        <v>#N/A</v>
      </c>
    </row>
    <row r="87" spans="4:9" x14ac:dyDescent="0.2">
      <c r="D87" s="45" t="e">
        <v>#N/A</v>
      </c>
      <c r="E87" s="44" t="e">
        <f>_xll.qlRateHelperRate($D87)</f>
        <v>#VALUE!</v>
      </c>
      <c r="F87" s="44" t="str">
        <f>IF(ISERROR(_xll.qlSwapRateHelperSpread($D87)),IF(ISERROR(_xll.qlFuturesRateHelperConvexityAdjustment($D87)),"--",_xll.qlFuturesRateHelperConvexityAdjustment($D87)),_xll.qlSwapRateHelperSpread($D87))</f>
        <v>--</v>
      </c>
      <c r="G87" s="43" t="e">
        <f>_xll.qlRateHelperEarliestDate($D87)</f>
        <v>#VALUE!</v>
      </c>
      <c r="H87" s="42" t="e">
        <f>_xll.qlRateHelperLatestDate($D87)</f>
        <v>#VALUE!</v>
      </c>
      <c r="I87" s="37" t="e">
        <v>#N/A</v>
      </c>
    </row>
    <row r="88" spans="4:9" x14ac:dyDescent="0.2">
      <c r="D88" s="45" t="e">
        <v>#N/A</v>
      </c>
      <c r="E88" s="44" t="e">
        <f>_xll.qlRateHelperRate($D88)</f>
        <v>#VALUE!</v>
      </c>
      <c r="F88" s="44" t="str">
        <f>IF(ISERROR(_xll.qlSwapRateHelperSpread($D88)),IF(ISERROR(_xll.qlFuturesRateHelperConvexityAdjustment($D88)),"--",_xll.qlFuturesRateHelperConvexityAdjustment($D88)),_xll.qlSwapRateHelperSpread($D88))</f>
        <v>--</v>
      </c>
      <c r="G88" s="43" t="e">
        <f>_xll.qlRateHelperEarliestDate($D88)</f>
        <v>#VALUE!</v>
      </c>
      <c r="H88" s="42" t="e">
        <f>_xll.qlRateHelperLatestDate($D88)</f>
        <v>#VALUE!</v>
      </c>
      <c r="I88" s="37" t="e">
        <v>#N/A</v>
      </c>
    </row>
    <row r="89" spans="4:9" x14ac:dyDescent="0.2">
      <c r="D89" s="45" t="e">
        <v>#N/A</v>
      </c>
      <c r="E89" s="44" t="e">
        <f>_xll.qlRateHelperRate($D89)</f>
        <v>#VALUE!</v>
      </c>
      <c r="F89" s="44" t="str">
        <f>IF(ISERROR(_xll.qlSwapRateHelperSpread($D89)),IF(ISERROR(_xll.qlFuturesRateHelperConvexityAdjustment($D89)),"--",_xll.qlFuturesRateHelperConvexityAdjustment($D89)),_xll.qlSwapRateHelperSpread($D89))</f>
        <v>--</v>
      </c>
      <c r="G89" s="43" t="e">
        <f>_xll.qlRateHelperEarliestDate($D89)</f>
        <v>#VALUE!</v>
      </c>
      <c r="H89" s="42" t="e">
        <f>_xll.qlRateHelperLatestDate($D89)</f>
        <v>#VALUE!</v>
      </c>
      <c r="I89" s="37" t="e">
        <v>#N/A</v>
      </c>
    </row>
    <row r="90" spans="4:9" x14ac:dyDescent="0.2">
      <c r="D90" s="45" t="e">
        <v>#N/A</v>
      </c>
      <c r="E90" s="44" t="e">
        <f>_xll.qlRateHelperRate($D90)</f>
        <v>#VALUE!</v>
      </c>
      <c r="F90" s="44" t="str">
        <f>IF(ISERROR(_xll.qlSwapRateHelperSpread($D90)),IF(ISERROR(_xll.qlFuturesRateHelperConvexityAdjustment($D90)),"--",_xll.qlFuturesRateHelperConvexityAdjustment($D90)),_xll.qlSwapRateHelperSpread($D90))</f>
        <v>--</v>
      </c>
      <c r="G90" s="43" t="e">
        <f>_xll.qlRateHelperEarliestDate($D90)</f>
        <v>#VALUE!</v>
      </c>
      <c r="H90" s="42" t="e">
        <f>_xll.qlRateHelperLatestDate($D90)</f>
        <v>#VALUE!</v>
      </c>
      <c r="I90" s="37" t="e">
        <v>#N/A</v>
      </c>
    </row>
    <row r="91" spans="4:9" x14ac:dyDescent="0.2">
      <c r="D91" s="45" t="e">
        <v>#N/A</v>
      </c>
      <c r="E91" s="44" t="e">
        <f>_xll.qlRateHelperRate($D91)</f>
        <v>#VALUE!</v>
      </c>
      <c r="F91" s="44" t="str">
        <f>IF(ISERROR(_xll.qlSwapRateHelperSpread($D91)),IF(ISERROR(_xll.qlFuturesRateHelperConvexityAdjustment($D91)),"--",_xll.qlFuturesRateHelperConvexityAdjustment($D91)),_xll.qlSwapRateHelperSpread($D91))</f>
        <v>--</v>
      </c>
      <c r="G91" s="43" t="e">
        <f>_xll.qlRateHelperEarliestDate($D91)</f>
        <v>#VALUE!</v>
      </c>
      <c r="H91" s="42" t="e">
        <f>_xll.qlRateHelperLatestDate($D91)</f>
        <v>#VALUE!</v>
      </c>
      <c r="I91" s="37" t="e">
        <v>#N/A</v>
      </c>
    </row>
    <row r="92" spans="4:9" x14ac:dyDescent="0.2">
      <c r="D92" s="45" t="e">
        <v>#N/A</v>
      </c>
      <c r="E92" s="44" t="e">
        <f>_xll.qlRateHelperRate($D92)</f>
        <v>#VALUE!</v>
      </c>
      <c r="F92" s="44" t="str">
        <f>IF(ISERROR(_xll.qlSwapRateHelperSpread($D92)),IF(ISERROR(_xll.qlFuturesRateHelperConvexityAdjustment($D92)),"--",_xll.qlFuturesRateHelperConvexityAdjustment($D92)),_xll.qlSwapRateHelperSpread($D92))</f>
        <v>--</v>
      </c>
      <c r="G92" s="43" t="e">
        <f>_xll.qlRateHelperEarliestDate($D92)</f>
        <v>#VALUE!</v>
      </c>
      <c r="H92" s="42" t="e">
        <f>_xll.qlRateHelperLatestDate($D92)</f>
        <v>#VALUE!</v>
      </c>
      <c r="I92" s="37" t="e">
        <v>#N/A</v>
      </c>
    </row>
    <row r="93" spans="4:9" x14ac:dyDescent="0.2">
      <c r="D93" s="45" t="e">
        <v>#N/A</v>
      </c>
      <c r="E93" s="44" t="e">
        <f>_xll.qlRateHelperRate($D93)</f>
        <v>#VALUE!</v>
      </c>
      <c r="F93" s="44" t="str">
        <f>IF(ISERROR(_xll.qlSwapRateHelperSpread($D93)),IF(ISERROR(_xll.qlFuturesRateHelperConvexityAdjustment($D93)),"--",_xll.qlFuturesRateHelperConvexityAdjustment($D93)),_xll.qlSwapRateHelperSpread($D93))</f>
        <v>--</v>
      </c>
      <c r="G93" s="43" t="e">
        <f>_xll.qlRateHelperEarliestDate($D93)</f>
        <v>#VALUE!</v>
      </c>
      <c r="H93" s="42" t="e">
        <f>_xll.qlRateHelperLatestDate($D93)</f>
        <v>#VALUE!</v>
      </c>
      <c r="I93" s="37" t="e">
        <v>#N/A</v>
      </c>
    </row>
    <row r="94" spans="4:9" x14ac:dyDescent="0.2">
      <c r="D94" s="45" t="e">
        <v>#N/A</v>
      </c>
      <c r="E94" s="44" t="e">
        <f>_xll.qlRateHelperRate($D94)</f>
        <v>#VALUE!</v>
      </c>
      <c r="F94" s="44" t="str">
        <f>IF(ISERROR(_xll.qlSwapRateHelperSpread($D94)),IF(ISERROR(_xll.qlFuturesRateHelperConvexityAdjustment($D94)),"--",_xll.qlFuturesRateHelperConvexityAdjustment($D94)),_xll.qlSwapRateHelperSpread($D94))</f>
        <v>--</v>
      </c>
      <c r="G94" s="43" t="e">
        <f>_xll.qlRateHelperEarliestDate($D94)</f>
        <v>#VALUE!</v>
      </c>
      <c r="H94" s="42" t="e">
        <f>_xll.qlRateHelperLatestDate($D94)</f>
        <v>#VALUE!</v>
      </c>
      <c r="I94" s="37" t="e">
        <v>#N/A</v>
      </c>
    </row>
    <row r="95" spans="4:9" x14ac:dyDescent="0.2">
      <c r="D95" s="45" t="e">
        <v>#N/A</v>
      </c>
      <c r="E95" s="44" t="e">
        <f>_xll.qlRateHelperRate($D95)</f>
        <v>#VALUE!</v>
      </c>
      <c r="F95" s="44" t="str">
        <f>IF(ISERROR(_xll.qlSwapRateHelperSpread($D95)),IF(ISERROR(_xll.qlFuturesRateHelperConvexityAdjustment($D95)),"--",_xll.qlFuturesRateHelperConvexityAdjustment($D95)),_xll.qlSwapRateHelperSpread($D95))</f>
        <v>--</v>
      </c>
      <c r="G95" s="43" t="e">
        <f>_xll.qlRateHelperEarliestDate($D95)</f>
        <v>#VALUE!</v>
      </c>
      <c r="H95" s="42" t="e">
        <f>_xll.qlRateHelperLatestDate($D95)</f>
        <v>#VALUE!</v>
      </c>
      <c r="I95" s="37" t="e">
        <v>#N/A</v>
      </c>
    </row>
    <row r="96" spans="4:9" x14ac:dyDescent="0.2">
      <c r="D96" s="45" t="e">
        <v>#N/A</v>
      </c>
      <c r="E96" s="44" t="e">
        <f>_xll.qlRateHelperRate($D96)</f>
        <v>#VALUE!</v>
      </c>
      <c r="F96" s="44" t="str">
        <f>IF(ISERROR(_xll.qlSwapRateHelperSpread($D96)),IF(ISERROR(_xll.qlFuturesRateHelperConvexityAdjustment($D96)),"--",_xll.qlFuturesRateHelperConvexityAdjustment($D96)),_xll.qlSwapRateHelperSpread($D96))</f>
        <v>--</v>
      </c>
      <c r="G96" s="43" t="e">
        <f>_xll.qlRateHelperEarliestDate($D96)</f>
        <v>#VALUE!</v>
      </c>
      <c r="H96" s="42" t="e">
        <f>_xll.qlRateHelperLatestDate($D96)</f>
        <v>#VALUE!</v>
      </c>
      <c r="I96" s="37" t="e">
        <v>#N/A</v>
      </c>
    </row>
    <row r="97" spans="4:9" x14ac:dyDescent="0.2">
      <c r="D97" s="45" t="e">
        <v>#N/A</v>
      </c>
      <c r="E97" s="44" t="e">
        <f>_xll.qlRateHelperRate($D97)</f>
        <v>#VALUE!</v>
      </c>
      <c r="F97" s="44" t="str">
        <f>IF(ISERROR(_xll.qlSwapRateHelperSpread($D97)),IF(ISERROR(_xll.qlFuturesRateHelperConvexityAdjustment($D97)),"--",_xll.qlFuturesRateHelperConvexityAdjustment($D97)),_xll.qlSwapRateHelperSpread($D97))</f>
        <v>--</v>
      </c>
      <c r="G97" s="43" t="e">
        <f>_xll.qlRateHelperEarliestDate($D97)</f>
        <v>#VALUE!</v>
      </c>
      <c r="H97" s="42" t="e">
        <f>_xll.qlRateHelperLatestDate($D97)</f>
        <v>#VALUE!</v>
      </c>
      <c r="I97" s="37" t="e">
        <v>#N/A</v>
      </c>
    </row>
    <row r="98" spans="4:9" x14ac:dyDescent="0.2">
      <c r="D98" s="45" t="e">
        <v>#N/A</v>
      </c>
      <c r="E98" s="44" t="e">
        <f>_xll.qlRateHelperRate($D98)</f>
        <v>#VALUE!</v>
      </c>
      <c r="F98" s="44" t="str">
        <f>IF(ISERROR(_xll.qlSwapRateHelperSpread($D98)),IF(ISERROR(_xll.qlFuturesRateHelperConvexityAdjustment($D98)),"--",_xll.qlFuturesRateHelperConvexityAdjustment($D98)),_xll.qlSwapRateHelperSpread($D98))</f>
        <v>--</v>
      </c>
      <c r="G98" s="43" t="e">
        <f>_xll.qlRateHelperEarliestDate($D98)</f>
        <v>#VALUE!</v>
      </c>
      <c r="H98" s="42" t="e">
        <f>_xll.qlRateHelperLatestDate($D98)</f>
        <v>#VALUE!</v>
      </c>
      <c r="I98" s="37" t="e">
        <v>#N/A</v>
      </c>
    </row>
    <row r="99" spans="4:9" x14ac:dyDescent="0.2">
      <c r="D99" s="45" t="e">
        <v>#N/A</v>
      </c>
      <c r="E99" s="44" t="e">
        <f>_xll.qlRateHelperRate($D99)</f>
        <v>#VALUE!</v>
      </c>
      <c r="F99" s="44" t="str">
        <f>IF(ISERROR(_xll.qlSwapRateHelperSpread($D99)),IF(ISERROR(_xll.qlFuturesRateHelperConvexityAdjustment($D99)),"--",_xll.qlFuturesRateHelperConvexityAdjustment($D99)),_xll.qlSwapRateHelperSpread($D99))</f>
        <v>--</v>
      </c>
      <c r="G99" s="43" t="e">
        <f>_xll.qlRateHelperEarliestDate($D99)</f>
        <v>#VALUE!</v>
      </c>
      <c r="H99" s="42" t="e">
        <f>_xll.qlRateHelperLatestDate($D99)</f>
        <v>#VALUE!</v>
      </c>
      <c r="I99" s="37" t="e">
        <v>#N/A</v>
      </c>
    </row>
    <row r="100" spans="4:9" x14ac:dyDescent="0.2">
      <c r="D100" s="45" t="e">
        <v>#N/A</v>
      </c>
      <c r="E100" s="44" t="e">
        <f>_xll.qlRateHelperRate($D100)</f>
        <v>#VALUE!</v>
      </c>
      <c r="F100" s="44" t="str">
        <f>IF(ISERROR(_xll.qlSwapRateHelperSpread($D100)),IF(ISERROR(_xll.qlFuturesRateHelperConvexityAdjustment($D100)),"--",_xll.qlFuturesRateHelperConvexityAdjustment($D100)),_xll.qlSwapRateHelperSpread($D100))</f>
        <v>--</v>
      </c>
      <c r="G100" s="43" t="e">
        <f>_xll.qlRateHelperEarliestDate($D100)</f>
        <v>#VALUE!</v>
      </c>
      <c r="H100" s="42" t="e">
        <f>_xll.qlRateHelperLatestDate($D100)</f>
        <v>#VALUE!</v>
      </c>
      <c r="I100" s="37" t="e">
        <v>#N/A</v>
      </c>
    </row>
    <row r="101" spans="4:9" x14ac:dyDescent="0.2">
      <c r="D101" s="45" t="e">
        <v>#N/A</v>
      </c>
      <c r="E101" s="44" t="e">
        <f>_xll.qlRateHelperRate($D101)</f>
        <v>#VALUE!</v>
      </c>
      <c r="F101" s="44" t="str">
        <f>IF(ISERROR(_xll.qlSwapRateHelperSpread($D101)),IF(ISERROR(_xll.qlFuturesRateHelperConvexityAdjustment($D101)),"--",_xll.qlFuturesRateHelperConvexityAdjustment($D101)),_xll.qlSwapRateHelperSpread($D101))</f>
        <v>--</v>
      </c>
      <c r="G101" s="43" t="e">
        <f>_xll.qlRateHelperEarliestDate($D101)</f>
        <v>#VALUE!</v>
      </c>
      <c r="H101" s="42" t="e">
        <f>_xll.qlRateHelperLatestDate($D101)</f>
        <v>#VALUE!</v>
      </c>
      <c r="I101" s="37" t="e">
        <v>#N/A</v>
      </c>
    </row>
    <row r="102" spans="4:9" x14ac:dyDescent="0.2">
      <c r="D102" s="45" t="e">
        <v>#N/A</v>
      </c>
      <c r="E102" s="44" t="e">
        <f>_xll.qlRateHelperRate($D102)</f>
        <v>#VALUE!</v>
      </c>
      <c r="F102" s="44" t="str">
        <f>IF(ISERROR(_xll.qlSwapRateHelperSpread($D102)),IF(ISERROR(_xll.qlFuturesRateHelperConvexityAdjustment($D102)),"--",_xll.qlFuturesRateHelperConvexityAdjustment($D102)),_xll.qlSwapRateHelperSpread($D102))</f>
        <v>--</v>
      </c>
      <c r="G102" s="43" t="e">
        <f>_xll.qlRateHelperEarliestDate($D102)</f>
        <v>#VALUE!</v>
      </c>
      <c r="H102" s="42" t="e">
        <f>_xll.qlRateHelperLatestDate($D102)</f>
        <v>#VALUE!</v>
      </c>
      <c r="I102" s="37" t="e">
        <v>#N/A</v>
      </c>
    </row>
    <row r="103" spans="4:9" x14ac:dyDescent="0.2">
      <c r="D103" s="45" t="e">
        <v>#N/A</v>
      </c>
      <c r="E103" s="44" t="e">
        <f>_xll.qlRateHelperRate($D103)</f>
        <v>#VALUE!</v>
      </c>
      <c r="F103" s="44" t="str">
        <f>IF(ISERROR(_xll.qlSwapRateHelperSpread($D103)),IF(ISERROR(_xll.qlFuturesRateHelperConvexityAdjustment($D103)),"--",_xll.qlFuturesRateHelperConvexityAdjustment($D103)),_xll.qlSwapRateHelperSpread($D103))</f>
        <v>--</v>
      </c>
      <c r="G103" s="43" t="e">
        <f>_xll.qlRateHelperEarliestDate($D103)</f>
        <v>#VALUE!</v>
      </c>
      <c r="H103" s="42" t="e">
        <f>_xll.qlRateHelperLatestDate($D103)</f>
        <v>#VALUE!</v>
      </c>
      <c r="I103" s="37" t="e">
        <v>#N/A</v>
      </c>
    </row>
    <row r="104" spans="4:9" x14ac:dyDescent="0.2">
      <c r="D104" s="45" t="e">
        <v>#N/A</v>
      </c>
      <c r="E104" s="44" t="e">
        <f>_xll.qlRateHelperRate($D104)</f>
        <v>#VALUE!</v>
      </c>
      <c r="F104" s="44" t="str">
        <f>IF(ISERROR(_xll.qlSwapRateHelperSpread($D104)),IF(ISERROR(_xll.qlFuturesRateHelperConvexityAdjustment($D104)),"--",_xll.qlFuturesRateHelperConvexityAdjustment($D104)),_xll.qlSwapRateHelperSpread($D104))</f>
        <v>--</v>
      </c>
      <c r="G104" s="43" t="e">
        <f>_xll.qlRateHelperEarliestDate($D104)</f>
        <v>#VALUE!</v>
      </c>
      <c r="H104" s="42" t="e">
        <f>_xll.qlRateHelperLatestDate($D104)</f>
        <v>#VALUE!</v>
      </c>
      <c r="I104" s="37" t="e">
        <v>#N/A</v>
      </c>
    </row>
    <row r="105" spans="4:9" x14ac:dyDescent="0.2">
      <c r="D105" s="45" t="e">
        <v>#N/A</v>
      </c>
      <c r="E105" s="44" t="e">
        <f>_xll.qlRateHelperRate($D105)</f>
        <v>#VALUE!</v>
      </c>
      <c r="F105" s="44" t="str">
        <f>IF(ISERROR(_xll.qlSwapRateHelperSpread($D105)),IF(ISERROR(_xll.qlFuturesRateHelperConvexityAdjustment($D105)),"--",_xll.qlFuturesRateHelperConvexityAdjustment($D105)),_xll.qlSwapRateHelperSpread($D105))</f>
        <v>--</v>
      </c>
      <c r="G105" s="43" t="e">
        <f>_xll.qlRateHelperEarliestDate($D105)</f>
        <v>#VALUE!</v>
      </c>
      <c r="H105" s="42" t="e">
        <f>_xll.qlRateHelperLatestDate($D105)</f>
        <v>#VALUE!</v>
      </c>
      <c r="I105" s="37" t="e">
        <v>#N/A</v>
      </c>
    </row>
    <row r="106" spans="4:9" x14ac:dyDescent="0.2">
      <c r="D106" s="45" t="e">
        <v>#N/A</v>
      </c>
      <c r="E106" s="44" t="e">
        <f>_xll.qlRateHelperRate($D106)</f>
        <v>#VALUE!</v>
      </c>
      <c r="F106" s="44" t="str">
        <f>IF(ISERROR(_xll.qlSwapRateHelperSpread($D106)),IF(ISERROR(_xll.qlFuturesRateHelperConvexityAdjustment($D106)),"--",_xll.qlFuturesRateHelperConvexityAdjustment($D106)),_xll.qlSwapRateHelperSpread($D106))</f>
        <v>--</v>
      </c>
      <c r="G106" s="43" t="e">
        <f>_xll.qlRateHelperEarliestDate($D106)</f>
        <v>#VALUE!</v>
      </c>
      <c r="H106" s="42" t="e">
        <f>_xll.qlRateHelperLatestDate($D106)</f>
        <v>#VALUE!</v>
      </c>
      <c r="I106" s="37" t="e">
        <v>#N/A</v>
      </c>
    </row>
    <row r="107" spans="4:9" x14ac:dyDescent="0.2">
      <c r="D107" s="45" t="e">
        <v>#N/A</v>
      </c>
      <c r="E107" s="44" t="e">
        <f>_xll.qlRateHelperRate($D107)</f>
        <v>#VALUE!</v>
      </c>
      <c r="F107" s="44" t="str">
        <f>IF(ISERROR(_xll.qlSwapRateHelperSpread($D107)),IF(ISERROR(_xll.qlFuturesRateHelperConvexityAdjustment($D107)),"--",_xll.qlFuturesRateHelperConvexityAdjustment($D107)),_xll.qlSwapRateHelperSpread($D107))</f>
        <v>--</v>
      </c>
      <c r="G107" s="43" t="e">
        <f>_xll.qlRateHelperEarliestDate($D107)</f>
        <v>#VALUE!</v>
      </c>
      <c r="H107" s="42" t="e">
        <f>_xll.qlRateHelperLatestDate($D107)</f>
        <v>#VALUE!</v>
      </c>
      <c r="I107" s="37" t="e">
        <v>#N/A</v>
      </c>
    </row>
    <row r="108" spans="4:9" x14ac:dyDescent="0.2">
      <c r="D108" s="45" t="e">
        <v>#N/A</v>
      </c>
      <c r="E108" s="44" t="e">
        <f>_xll.qlRateHelperRate($D108)</f>
        <v>#VALUE!</v>
      </c>
      <c r="F108" s="44" t="str">
        <f>IF(ISERROR(_xll.qlSwapRateHelperSpread($D108)),IF(ISERROR(_xll.qlFuturesRateHelperConvexityAdjustment($D108)),"--",_xll.qlFuturesRateHelperConvexityAdjustment($D108)),_xll.qlSwapRateHelperSpread($D108))</f>
        <v>--</v>
      </c>
      <c r="G108" s="43" t="e">
        <f>_xll.qlRateHelperEarliestDate($D108)</f>
        <v>#VALUE!</v>
      </c>
      <c r="H108" s="42" t="e">
        <f>_xll.qlRateHelperLatestDate($D108)</f>
        <v>#VALUE!</v>
      </c>
      <c r="I108" s="37" t="e">
        <v>#N/A</v>
      </c>
    </row>
    <row r="109" spans="4:9" x14ac:dyDescent="0.2">
      <c r="D109" s="45" t="e">
        <v>#N/A</v>
      </c>
      <c r="E109" s="44" t="e">
        <f>_xll.qlRateHelperRate($D109)</f>
        <v>#VALUE!</v>
      </c>
      <c r="F109" s="44" t="str">
        <f>IF(ISERROR(_xll.qlSwapRateHelperSpread($D109)),IF(ISERROR(_xll.qlFuturesRateHelperConvexityAdjustment($D109)),"--",_xll.qlFuturesRateHelperConvexityAdjustment($D109)),_xll.qlSwapRateHelperSpread($D109))</f>
        <v>--</v>
      </c>
      <c r="G109" s="43" t="e">
        <f>_xll.qlRateHelperEarliestDate($D109)</f>
        <v>#VALUE!</v>
      </c>
      <c r="H109" s="42" t="e">
        <f>_xll.qlRateHelperLatestDate($D109)</f>
        <v>#VALUE!</v>
      </c>
      <c r="I109" s="37" t="e">
        <v>#N/A</v>
      </c>
    </row>
    <row r="110" spans="4:9" x14ac:dyDescent="0.2">
      <c r="D110" s="45" t="e">
        <v>#N/A</v>
      </c>
      <c r="E110" s="44" t="e">
        <f>_xll.qlRateHelperRate($D110)</f>
        <v>#VALUE!</v>
      </c>
      <c r="F110" s="44" t="str">
        <f>IF(ISERROR(_xll.qlSwapRateHelperSpread($D110)),IF(ISERROR(_xll.qlFuturesRateHelperConvexityAdjustment($D110)),"--",_xll.qlFuturesRateHelperConvexityAdjustment($D110)),_xll.qlSwapRateHelperSpread($D110))</f>
        <v>--</v>
      </c>
      <c r="G110" s="43" t="e">
        <f>_xll.qlRateHelperEarliestDate($D110)</f>
        <v>#VALUE!</v>
      </c>
      <c r="H110" s="42" t="e">
        <f>_xll.qlRateHelperLatestDate($D110)</f>
        <v>#VALUE!</v>
      </c>
      <c r="I110" s="37" t="e">
        <v>#N/A</v>
      </c>
    </row>
    <row r="111" spans="4:9" x14ac:dyDescent="0.2">
      <c r="D111" s="45" t="e">
        <v>#N/A</v>
      </c>
      <c r="E111" s="44" t="e">
        <f>_xll.qlRateHelperRate($D111)</f>
        <v>#VALUE!</v>
      </c>
      <c r="F111" s="44" t="str">
        <f>IF(ISERROR(_xll.qlSwapRateHelperSpread($D111)),IF(ISERROR(_xll.qlFuturesRateHelperConvexityAdjustment($D111)),"--",_xll.qlFuturesRateHelperConvexityAdjustment($D111)),_xll.qlSwapRateHelperSpread($D111))</f>
        <v>--</v>
      </c>
      <c r="G111" s="43" t="e">
        <f>_xll.qlRateHelperEarliestDate($D111)</f>
        <v>#VALUE!</v>
      </c>
      <c r="H111" s="42" t="e">
        <f>_xll.qlRateHelperLatestDate($D111)</f>
        <v>#VALUE!</v>
      </c>
      <c r="I111" s="37" t="e">
        <v>#N/A</v>
      </c>
    </row>
    <row r="112" spans="4:9" x14ac:dyDescent="0.2">
      <c r="D112" s="45" t="e">
        <v>#N/A</v>
      </c>
      <c r="E112" s="44" t="e">
        <f>_xll.qlRateHelperRate($D112)</f>
        <v>#VALUE!</v>
      </c>
      <c r="F112" s="44" t="str">
        <f>IF(ISERROR(_xll.qlSwapRateHelperSpread($D112)),IF(ISERROR(_xll.qlFuturesRateHelperConvexityAdjustment($D112)),"--",_xll.qlFuturesRateHelperConvexityAdjustment($D112)),_xll.qlSwapRateHelperSpread($D112))</f>
        <v>--</v>
      </c>
      <c r="G112" s="43" t="e">
        <f>_xll.qlRateHelperEarliestDate($D112)</f>
        <v>#VALUE!</v>
      </c>
      <c r="H112" s="42" t="e">
        <f>_xll.qlRateHelperLatestDate($D112)</f>
        <v>#VALUE!</v>
      </c>
      <c r="I112" s="37" t="e">
        <v>#N/A</v>
      </c>
    </row>
    <row r="113" spans="4:9" x14ac:dyDescent="0.2">
      <c r="D113" s="45" t="e">
        <v>#N/A</v>
      </c>
      <c r="E113" s="44" t="e">
        <f>_xll.qlRateHelperRate($D113)</f>
        <v>#VALUE!</v>
      </c>
      <c r="F113" s="44" t="str">
        <f>IF(ISERROR(_xll.qlSwapRateHelperSpread($D113)),IF(ISERROR(_xll.qlFuturesRateHelperConvexityAdjustment($D113)),"--",_xll.qlFuturesRateHelperConvexityAdjustment($D113)),_xll.qlSwapRateHelperSpread($D113))</f>
        <v>--</v>
      </c>
      <c r="G113" s="43" t="e">
        <f>_xll.qlRateHelperEarliestDate($D113)</f>
        <v>#VALUE!</v>
      </c>
      <c r="H113" s="42" t="e">
        <f>_xll.qlRateHelperLatestDate($D113)</f>
        <v>#VALUE!</v>
      </c>
      <c r="I113" s="37" t="e">
        <v>#N/A</v>
      </c>
    </row>
    <row r="114" spans="4:9" x14ac:dyDescent="0.2">
      <c r="D114" s="45" t="e">
        <v>#N/A</v>
      </c>
      <c r="E114" s="44" t="e">
        <f>_xll.qlRateHelperRate($D114)</f>
        <v>#VALUE!</v>
      </c>
      <c r="F114" s="44" t="str">
        <f>IF(ISERROR(_xll.qlSwapRateHelperSpread($D114)),IF(ISERROR(_xll.qlFuturesRateHelperConvexityAdjustment($D114)),"--",_xll.qlFuturesRateHelperConvexityAdjustment($D114)),_xll.qlSwapRateHelperSpread($D114))</f>
        <v>--</v>
      </c>
      <c r="G114" s="43" t="e">
        <f>_xll.qlRateHelperEarliestDate($D114)</f>
        <v>#VALUE!</v>
      </c>
      <c r="H114" s="42" t="e">
        <f>_xll.qlRateHelperLatestDate($D114)</f>
        <v>#VALUE!</v>
      </c>
      <c r="I114" s="37" t="e">
        <v>#N/A</v>
      </c>
    </row>
    <row r="115" spans="4:9" x14ac:dyDescent="0.2">
      <c r="D115" s="45" t="e">
        <v>#N/A</v>
      </c>
      <c r="E115" s="44" t="e">
        <f>_xll.qlRateHelperRate($D115)</f>
        <v>#VALUE!</v>
      </c>
      <c r="F115" s="44" t="str">
        <f>IF(ISERROR(_xll.qlSwapRateHelperSpread($D115)),IF(ISERROR(_xll.qlFuturesRateHelperConvexityAdjustment($D115)),"--",_xll.qlFuturesRateHelperConvexityAdjustment($D115)),_xll.qlSwapRateHelperSpread($D115))</f>
        <v>--</v>
      </c>
      <c r="G115" s="43" t="e">
        <f>_xll.qlRateHelperEarliestDate($D115)</f>
        <v>#VALUE!</v>
      </c>
      <c r="H115" s="42" t="e">
        <f>_xll.qlRateHelperLatestDate($D115)</f>
        <v>#VALUE!</v>
      </c>
      <c r="I115" s="37" t="e">
        <v>#N/A</v>
      </c>
    </row>
    <row r="116" spans="4:9" x14ac:dyDescent="0.2">
      <c r="D116" s="45" t="e">
        <v>#N/A</v>
      </c>
      <c r="E116" s="44" t="e">
        <f>_xll.qlRateHelperRate($D116)</f>
        <v>#VALUE!</v>
      </c>
      <c r="F116" s="44" t="str">
        <f>IF(ISERROR(_xll.qlSwapRateHelperSpread($D116)),IF(ISERROR(_xll.qlFuturesRateHelperConvexityAdjustment($D116)),"--",_xll.qlFuturesRateHelperConvexityAdjustment($D116)),_xll.qlSwapRateHelperSpread($D116))</f>
        <v>--</v>
      </c>
      <c r="G116" s="43" t="e">
        <f>_xll.qlRateHelperEarliestDate($D116)</f>
        <v>#VALUE!</v>
      </c>
      <c r="H116" s="42" t="e">
        <f>_xll.qlRateHelperLatestDate($D116)</f>
        <v>#VALUE!</v>
      </c>
      <c r="I116" s="37" t="e">
        <v>#N/A</v>
      </c>
    </row>
    <row r="117" spans="4:9" x14ac:dyDescent="0.2">
      <c r="D117" s="45" t="e">
        <v>#N/A</v>
      </c>
      <c r="E117" s="44" t="e">
        <f>_xll.qlRateHelperRate($D117)</f>
        <v>#VALUE!</v>
      </c>
      <c r="F117" s="44" t="str">
        <f>IF(ISERROR(_xll.qlSwapRateHelperSpread($D117)),IF(ISERROR(_xll.qlFuturesRateHelperConvexityAdjustment($D117)),"--",_xll.qlFuturesRateHelperConvexityAdjustment($D117)),_xll.qlSwapRateHelperSpread($D117))</f>
        <v>--</v>
      </c>
      <c r="G117" s="43" t="e">
        <f>_xll.qlRateHelperEarliestDate($D117)</f>
        <v>#VALUE!</v>
      </c>
      <c r="H117" s="42" t="e">
        <f>_xll.qlRateHelperLatestDate($D117)</f>
        <v>#VALUE!</v>
      </c>
      <c r="I117" s="37" t="e">
        <v>#N/A</v>
      </c>
    </row>
    <row r="118" spans="4:9" x14ac:dyDescent="0.2">
      <c r="D118" s="45" t="e">
        <v>#N/A</v>
      </c>
      <c r="E118" s="44" t="e">
        <f>_xll.qlRateHelperRate($D118)</f>
        <v>#VALUE!</v>
      </c>
      <c r="F118" s="44" t="str">
        <f>IF(ISERROR(_xll.qlSwapRateHelperSpread($D118)),IF(ISERROR(_xll.qlFuturesRateHelperConvexityAdjustment($D118)),"--",_xll.qlFuturesRateHelperConvexityAdjustment($D118)),_xll.qlSwapRateHelperSpread($D118))</f>
        <v>--</v>
      </c>
      <c r="G118" s="43" t="e">
        <f>_xll.qlRateHelperEarliestDate($D118)</f>
        <v>#VALUE!</v>
      </c>
      <c r="H118" s="42" t="e">
        <f>_xll.qlRateHelperLatestDate($D118)</f>
        <v>#VALUE!</v>
      </c>
      <c r="I118" s="37" t="e">
        <v>#N/A</v>
      </c>
    </row>
    <row r="119" spans="4:9" x14ac:dyDescent="0.2">
      <c r="D119" s="45" t="e">
        <v>#N/A</v>
      </c>
      <c r="E119" s="44" t="e">
        <f>_xll.qlRateHelperRate($D119)</f>
        <v>#VALUE!</v>
      </c>
      <c r="F119" s="44" t="str">
        <f>IF(ISERROR(_xll.qlSwapRateHelperSpread($D119)),IF(ISERROR(_xll.qlFuturesRateHelperConvexityAdjustment($D119)),"--",_xll.qlFuturesRateHelperConvexityAdjustment($D119)),_xll.qlSwapRateHelperSpread($D119))</f>
        <v>--</v>
      </c>
      <c r="G119" s="43" t="e">
        <f>_xll.qlRateHelperEarliestDate($D119)</f>
        <v>#VALUE!</v>
      </c>
      <c r="H119" s="42" t="e">
        <f>_xll.qlRateHelperLatestDate($D119)</f>
        <v>#VALUE!</v>
      </c>
      <c r="I119" s="37" t="e">
        <v>#N/A</v>
      </c>
    </row>
    <row r="120" spans="4:9" x14ac:dyDescent="0.2">
      <c r="D120" s="45" t="e">
        <v>#N/A</v>
      </c>
      <c r="E120" s="44" t="e">
        <f>_xll.qlRateHelperRate($D120)</f>
        <v>#VALUE!</v>
      </c>
      <c r="F120" s="44" t="str">
        <f>IF(ISERROR(_xll.qlSwapRateHelperSpread($D120)),IF(ISERROR(_xll.qlFuturesRateHelperConvexityAdjustment($D120)),"--",_xll.qlFuturesRateHelperConvexityAdjustment($D120)),_xll.qlSwapRateHelperSpread($D120))</f>
        <v>--</v>
      </c>
      <c r="G120" s="43" t="e">
        <f>_xll.qlRateHelperEarliestDate($D120)</f>
        <v>#VALUE!</v>
      </c>
      <c r="H120" s="42" t="e">
        <f>_xll.qlRateHelperLatestDate($D120)</f>
        <v>#VALUE!</v>
      </c>
      <c r="I120" s="37" t="e">
        <v>#N/A</v>
      </c>
    </row>
    <row r="121" spans="4:9" x14ac:dyDescent="0.2">
      <c r="D121" s="45" t="e">
        <v>#N/A</v>
      </c>
      <c r="E121" s="44" t="e">
        <f>_xll.qlRateHelperRate($D121)</f>
        <v>#VALUE!</v>
      </c>
      <c r="F121" s="44" t="str">
        <f>IF(ISERROR(_xll.qlSwapRateHelperSpread($D121)),IF(ISERROR(_xll.qlFuturesRateHelperConvexityAdjustment($D121)),"--",_xll.qlFuturesRateHelperConvexityAdjustment($D121)),_xll.qlSwapRateHelperSpread($D121))</f>
        <v>--</v>
      </c>
      <c r="G121" s="43" t="e">
        <f>_xll.qlRateHelperEarliestDate($D121)</f>
        <v>#VALUE!</v>
      </c>
      <c r="H121" s="42" t="e">
        <f>_xll.qlRateHelperLatestDate($D121)</f>
        <v>#VALUE!</v>
      </c>
      <c r="I121" s="37" t="e">
        <v>#N/A</v>
      </c>
    </row>
    <row r="122" spans="4:9" x14ac:dyDescent="0.2">
      <c r="D122" s="45" t="e">
        <v>#N/A</v>
      </c>
      <c r="E122" s="44" t="e">
        <f>_xll.qlRateHelperRate($D122)</f>
        <v>#VALUE!</v>
      </c>
      <c r="F122" s="44" t="str">
        <f>IF(ISERROR(_xll.qlSwapRateHelperSpread($D122)),IF(ISERROR(_xll.qlFuturesRateHelperConvexityAdjustment($D122)),"--",_xll.qlFuturesRateHelperConvexityAdjustment($D122)),_xll.qlSwapRateHelperSpread($D122))</f>
        <v>--</v>
      </c>
      <c r="G122" s="43" t="e">
        <f>_xll.qlRateHelperEarliestDate($D122)</f>
        <v>#VALUE!</v>
      </c>
      <c r="H122" s="42" t="e">
        <f>_xll.qlRateHelperLatestDate($D122)</f>
        <v>#VALUE!</v>
      </c>
      <c r="I122" s="37" t="e">
        <v>#N/A</v>
      </c>
    </row>
    <row r="123" spans="4:9" x14ac:dyDescent="0.2">
      <c r="D123" s="45" t="e">
        <v>#N/A</v>
      </c>
      <c r="E123" s="44" t="e">
        <f>_xll.qlRateHelperRate($D123)</f>
        <v>#VALUE!</v>
      </c>
      <c r="F123" s="44" t="str">
        <f>IF(ISERROR(_xll.qlSwapRateHelperSpread($D123)),IF(ISERROR(_xll.qlFuturesRateHelperConvexityAdjustment($D123)),"--",_xll.qlFuturesRateHelperConvexityAdjustment($D123)),_xll.qlSwapRateHelperSpread($D123))</f>
        <v>--</v>
      </c>
      <c r="G123" s="43" t="e">
        <f>_xll.qlRateHelperEarliestDate($D123)</f>
        <v>#VALUE!</v>
      </c>
      <c r="H123" s="42" t="e">
        <f>_xll.qlRateHelperLatestDate($D123)</f>
        <v>#VALUE!</v>
      </c>
      <c r="I123" s="37" t="e">
        <v>#N/A</v>
      </c>
    </row>
    <row r="124" spans="4:9" x14ac:dyDescent="0.2">
      <c r="D124" s="45" t="e">
        <v>#N/A</v>
      </c>
      <c r="E124" s="44" t="e">
        <f>_xll.qlRateHelperRate($D124)</f>
        <v>#VALUE!</v>
      </c>
      <c r="F124" s="44" t="str">
        <f>IF(ISERROR(_xll.qlSwapRateHelperSpread($D124)),IF(ISERROR(_xll.qlFuturesRateHelperConvexityAdjustment($D124)),"--",_xll.qlFuturesRateHelperConvexityAdjustment($D124)),_xll.qlSwapRateHelperSpread($D124))</f>
        <v>--</v>
      </c>
      <c r="G124" s="43" t="e">
        <f>_xll.qlRateHelperEarliestDate($D124)</f>
        <v>#VALUE!</v>
      </c>
      <c r="H124" s="42" t="e">
        <f>_xll.qlRateHelperLatestDate($D124)</f>
        <v>#VALUE!</v>
      </c>
      <c r="I124" s="37" t="e">
        <v>#N/A</v>
      </c>
    </row>
    <row r="125" spans="4:9" x14ac:dyDescent="0.2">
      <c r="D125" s="45" t="e">
        <v>#N/A</v>
      </c>
      <c r="E125" s="44" t="e">
        <f>_xll.qlRateHelperRate($D125)</f>
        <v>#VALUE!</v>
      </c>
      <c r="F125" s="44" t="str">
        <f>IF(ISERROR(_xll.qlSwapRateHelperSpread($D125)),IF(ISERROR(_xll.qlFuturesRateHelperConvexityAdjustment($D125)),"--",_xll.qlFuturesRateHelperConvexityAdjustment($D125)),_xll.qlSwapRateHelperSpread($D125))</f>
        <v>--</v>
      </c>
      <c r="G125" s="43" t="e">
        <f>_xll.qlRateHelperEarliestDate($D125)</f>
        <v>#VALUE!</v>
      </c>
      <c r="H125" s="42" t="e">
        <f>_xll.qlRateHelperLatestDate($D125)</f>
        <v>#VALUE!</v>
      </c>
      <c r="I125" s="37" t="e">
        <v>#N/A</v>
      </c>
    </row>
    <row r="126" spans="4:9" ht="12" thickBot="1" x14ac:dyDescent="0.25">
      <c r="D126" s="41" t="e">
        <v>#N/A</v>
      </c>
      <c r="E126" s="40" t="e">
        <f>_xll.qlRateHelperRate($D126)</f>
        <v>#VALUE!</v>
      </c>
      <c r="F126" s="40" t="str">
        <f>IF(ISERROR(_xll.qlSwapRateHelperSpread($D126)),IF(ISERROR(_xll.qlFuturesRateHelperConvexityAdjustment($D126)),"--",_xll.qlFuturesRateHelperConvexityAdjustment($D126)),_xll.qlSwapRateHelperSpread($D126))</f>
        <v>--</v>
      </c>
      <c r="G126" s="39" t="e">
        <f>_xll.qlRateHelperEarliestDate($D126)</f>
        <v>#VALUE!</v>
      </c>
      <c r="H126" s="38" t="e">
        <f>_xll.qlRateHelperLatestDate($D126)</f>
        <v>#VALUE!</v>
      </c>
      <c r="I126" s="37" t="e">
        <v>#N/A</v>
      </c>
    </row>
  </sheetData>
  <mergeCells count="1">
    <mergeCell ref="A1:B1"/>
  </mergeCells>
  <dataValidations count="1">
    <dataValidation type="list" allowBlank="1" showInputMessage="1" showErrorMessage="1" sqref="B5 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B65541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B131077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B196613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B262149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B327685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B393221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B458757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B524293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B589829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B655365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B720901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B786437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B851973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B917509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B983045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2"/>
  <sheetViews>
    <sheetView workbookViewId="0">
      <selection activeCell="A17" activeCellId="6" sqref="A6:XFD6 A10:XFD10 A11:XFD11 A13:XFD13 A14:XFD14 A16:XFD16 A17:XFD17"/>
    </sheetView>
  </sheetViews>
  <sheetFormatPr defaultRowHeight="13.5" x14ac:dyDescent="0.25"/>
  <cols>
    <col min="1" max="1" width="2.7109375" style="97" customWidth="1"/>
    <col min="2" max="2" width="4" style="97" bestFit="1" customWidth="1"/>
    <col min="3" max="3" width="11" style="97" bestFit="1" customWidth="1"/>
    <col min="4" max="4" width="27.5703125" style="97" bestFit="1" customWidth="1"/>
    <col min="5" max="5" width="26.140625" style="97" bestFit="1" customWidth="1"/>
    <col min="6" max="6" width="22.42578125" style="97" bestFit="1" customWidth="1"/>
    <col min="7" max="7" width="23.5703125" style="97" customWidth="1"/>
    <col min="8" max="8" width="2.7109375" style="97" customWidth="1"/>
    <col min="9" max="16384" width="9.140625" style="97"/>
  </cols>
  <sheetData>
    <row r="1" spans="1:10" x14ac:dyDescent="0.25">
      <c r="A1" s="118" t="s">
        <v>170</v>
      </c>
      <c r="B1" s="117"/>
      <c r="C1" s="117"/>
      <c r="D1" s="96" t="s">
        <v>160</v>
      </c>
      <c r="E1" s="116" t="str">
        <f>Currency&amp;"_YC"&amp;$D$1&amp;"RH"</f>
        <v>EUR_YCSTDRH</v>
      </c>
      <c r="F1" s="95"/>
      <c r="G1" s="95"/>
      <c r="H1" s="101"/>
    </row>
    <row r="2" spans="1:10" ht="23.25" customHeight="1" x14ac:dyDescent="0.25">
      <c r="A2" s="108"/>
      <c r="B2" s="115"/>
      <c r="C2" s="115" t="s">
        <v>159</v>
      </c>
      <c r="D2" s="115" t="s">
        <v>158</v>
      </c>
      <c r="E2" s="114" t="str">
        <f>$E$1&amp;"_Deposits.xml"</f>
        <v>EUR_YCSTDRH_Deposits.xml</v>
      </c>
      <c r="F2" s="113">
        <f ca="1">IF(Serialize,_xll.ohObjectSave(F3:F11,SerializationPath&amp;E2,FileOverwrite,Serialize),"---")</f>
        <v>9</v>
      </c>
      <c r="G2" s="112" t="str">
        <f ca="1">_xll.ohRangeRetrieveError(F2)</f>
        <v/>
      </c>
      <c r="H2" s="101"/>
    </row>
    <row r="3" spans="1:10" x14ac:dyDescent="0.25">
      <c r="A3" s="108"/>
      <c r="B3" s="111" t="s">
        <v>157</v>
      </c>
      <c r="C3" s="110" t="s">
        <v>156</v>
      </c>
      <c r="D3" s="105" t="str">
        <f>Currency&amp;$B3&amp;"D"&amp;QuoteSuffix</f>
        <v>EUROND_Quote</v>
      </c>
      <c r="E3" s="104" t="str">
        <f t="shared" ref="E3:E11" si="0">$E$1&amp;"_"&amp;$B3&amp;"D"</f>
        <v>EUR_YCSTDRH_OND</v>
      </c>
      <c r="F3" s="103" t="str">
        <f>_xll.qlDepositRateHelper(E3,D3,C3,Permanent,Trigger,ObjectOverwrite)</f>
        <v>EUR_YCSTDRH_OND#0002</v>
      </c>
      <c r="G3" s="109" t="str">
        <f>_xll.ohRangeRetrieveError(F3)</f>
        <v/>
      </c>
      <c r="H3" s="101"/>
    </row>
    <row r="4" spans="1:10" x14ac:dyDescent="0.25">
      <c r="A4" s="108"/>
      <c r="B4" s="107" t="s">
        <v>155</v>
      </c>
      <c r="C4" s="106" t="str">
        <f t="shared" ref="C4:C11" si="1">PROPER(Currency)&amp;FamilyName&amp;$B4</f>
        <v>EuriborSW</v>
      </c>
      <c r="D4" s="105" t="str">
        <f t="shared" ref="D4:D11" si="2">PROPER(Currency)&amp;FamilyName&amp;$B4&amp;"LastFixing"&amp;QuoteSuffix</f>
        <v>EuriborSWLastFixing_Quote</v>
      </c>
      <c r="E4" s="104" t="str">
        <f t="shared" si="0"/>
        <v>EUR_YCSTDRH_SWD</v>
      </c>
      <c r="F4" s="103" t="str">
        <f>_xll.qlDepositRateHelper(E4,D4,C4,Permanent,Trigger,ObjectOverwrite)</f>
        <v>EUR_YCSTDRH_SWD#0002</v>
      </c>
      <c r="G4" s="102" t="str">
        <f>_xll.ohRangeRetrieveError(F4)</f>
        <v/>
      </c>
      <c r="H4" s="101"/>
      <c r="J4" s="97" t="str">
        <f>_xll.ohObjectCallerAddress(D4)</f>
        <v>[EUR_Market.xlsm]Euribor!R8C11</v>
      </c>
    </row>
    <row r="5" spans="1:10" x14ac:dyDescent="0.25">
      <c r="A5" s="108"/>
      <c r="B5" s="107" t="s">
        <v>154</v>
      </c>
      <c r="C5" s="106" t="str">
        <f t="shared" si="1"/>
        <v>Euribor2W</v>
      </c>
      <c r="D5" s="105" t="str">
        <f t="shared" si="2"/>
        <v>Euribor2WLastFixing_Quote</v>
      </c>
      <c r="E5" s="104" t="str">
        <f t="shared" si="0"/>
        <v>EUR_YCSTDRH_2WD</v>
      </c>
      <c r="F5" s="103" t="str">
        <f>_xll.qlDepositRateHelper(E5,D5,C5,Permanent,Trigger,ObjectOverwrite)</f>
        <v>EUR_YCSTDRH_2WD#0002</v>
      </c>
      <c r="G5" s="102" t="str">
        <f>_xll.ohRangeRetrieveError(F5)</f>
        <v/>
      </c>
      <c r="H5" s="101"/>
    </row>
    <row r="6" spans="1:10" x14ac:dyDescent="0.25">
      <c r="A6" s="108"/>
      <c r="B6" s="107" t="s">
        <v>153</v>
      </c>
      <c r="C6" s="106" t="str">
        <f t="shared" si="1"/>
        <v>Euribor1M</v>
      </c>
      <c r="D6" s="105" t="str">
        <f t="shared" si="2"/>
        <v>Euribor1MLastFixing_Quote</v>
      </c>
      <c r="E6" s="104" t="str">
        <f t="shared" si="0"/>
        <v>EUR_YCSTDRH_1MD</v>
      </c>
      <c r="F6" s="103" t="str">
        <f>_xll.qlDepositRateHelper(E6,D6,C6,Permanent,Trigger,ObjectOverwrite)</f>
        <v>EUR_YCSTDRH_1MD#0002</v>
      </c>
      <c r="G6" s="102" t="str">
        <f>_xll.ohRangeRetrieveError(F6)</f>
        <v/>
      </c>
      <c r="H6" s="101"/>
    </row>
    <row r="7" spans="1:10" x14ac:dyDescent="0.25">
      <c r="A7" s="108"/>
      <c r="B7" s="107" t="s">
        <v>152</v>
      </c>
      <c r="C7" s="106" t="str">
        <f t="shared" si="1"/>
        <v>Euribor2M</v>
      </c>
      <c r="D7" s="105" t="str">
        <f t="shared" si="2"/>
        <v>Euribor2MLastFixing_Quote</v>
      </c>
      <c r="E7" s="104" t="str">
        <f t="shared" si="0"/>
        <v>EUR_YCSTDRH_2MD</v>
      </c>
      <c r="F7" s="103" t="str">
        <f>_xll.qlDepositRateHelper(E7,D7,C7,Permanent,Trigger,ObjectOverwrite)</f>
        <v>EUR_YCSTDRH_2MD#0002</v>
      </c>
      <c r="G7" s="102" t="str">
        <f>_xll.ohRangeRetrieveError(F7)</f>
        <v/>
      </c>
      <c r="H7" s="101"/>
    </row>
    <row r="8" spans="1:10" x14ac:dyDescent="0.25">
      <c r="A8" s="108"/>
      <c r="B8" s="107" t="s">
        <v>151</v>
      </c>
      <c r="C8" s="106" t="str">
        <f t="shared" si="1"/>
        <v>Euribor3M</v>
      </c>
      <c r="D8" s="105" t="str">
        <f t="shared" si="2"/>
        <v>Euribor3MLastFixing_Quote</v>
      </c>
      <c r="E8" s="104" t="str">
        <f t="shared" si="0"/>
        <v>EUR_YCSTDRH_3MD</v>
      </c>
      <c r="F8" s="103" t="str">
        <f>_xll.qlDepositRateHelper(E8,D8,C8,Permanent,Trigger,ObjectOverwrite)</f>
        <v>EUR_YCSTDRH_3MD#0003</v>
      </c>
      <c r="G8" s="102" t="str">
        <f>_xll.ohRangeRetrieveError(F8)</f>
        <v/>
      </c>
      <c r="H8" s="101"/>
    </row>
    <row r="9" spans="1:10" x14ac:dyDescent="0.25">
      <c r="A9" s="108"/>
      <c r="B9" s="107" t="s">
        <v>150</v>
      </c>
      <c r="C9" s="106" t="str">
        <f t="shared" si="1"/>
        <v>Euribor6M</v>
      </c>
      <c r="D9" s="105" t="str">
        <f t="shared" si="2"/>
        <v>Euribor6MLastFixing_Quote</v>
      </c>
      <c r="E9" s="104" t="str">
        <f t="shared" si="0"/>
        <v>EUR_YCSTDRH_6MD</v>
      </c>
      <c r="F9" s="103" t="str">
        <f>_xll.qlDepositRateHelper(E9,D9,C9,Permanent,Trigger,ObjectOverwrite)</f>
        <v>EUR_YCSTDRH_6MD#0002</v>
      </c>
      <c r="G9" s="102" t="str">
        <f>_xll.ohRangeRetrieveError(F9)</f>
        <v/>
      </c>
      <c r="H9" s="101"/>
    </row>
    <row r="10" spans="1:10" x14ac:dyDescent="0.25">
      <c r="A10" s="108"/>
      <c r="B10" s="107" t="s">
        <v>149</v>
      </c>
      <c r="C10" s="106" t="str">
        <f t="shared" si="1"/>
        <v>Euribor9M</v>
      </c>
      <c r="D10" s="105" t="str">
        <f t="shared" si="2"/>
        <v>Euribor9MLastFixing_Quote</v>
      </c>
      <c r="E10" s="104" t="str">
        <f t="shared" si="0"/>
        <v>EUR_YCSTDRH_9MD</v>
      </c>
      <c r="F10" s="103" t="str">
        <f>_xll.qlDepositRateHelper(E10,D10,C10,Permanent,Trigger,ObjectOverwrite)</f>
        <v>EUR_YCSTDRH_9MD#0002</v>
      </c>
      <c r="G10" s="102" t="str">
        <f>_xll.ohRangeRetrieveError(F10)</f>
        <v/>
      </c>
      <c r="H10" s="101"/>
    </row>
    <row r="11" spans="1:10" x14ac:dyDescent="0.25">
      <c r="A11" s="108"/>
      <c r="B11" s="107" t="s">
        <v>36</v>
      </c>
      <c r="C11" s="106" t="str">
        <f t="shared" si="1"/>
        <v>Euribor1Y</v>
      </c>
      <c r="D11" s="105" t="str">
        <f t="shared" si="2"/>
        <v>Euribor1YLastFixing_Quote</v>
      </c>
      <c r="E11" s="104" t="str">
        <f t="shared" si="0"/>
        <v>EUR_YCSTDRH_1YD</v>
      </c>
      <c r="F11" s="103" t="str">
        <f>_xll.qlDepositRateHelper(E11,D11,C11,Permanent,Trigger,ObjectOverwrite)</f>
        <v>EUR_YCSTDRH_1YD#0002</v>
      </c>
      <c r="G11" s="102" t="str">
        <f>_xll.ohRangeRetrieveError(F11)</f>
        <v/>
      </c>
      <c r="H11" s="101"/>
    </row>
    <row r="12" spans="1:10" ht="14.25" thickBot="1" x14ac:dyDescent="0.3">
      <c r="A12" s="100"/>
      <c r="B12" s="99"/>
      <c r="C12" s="99"/>
      <c r="D12" s="99"/>
      <c r="E12" s="99"/>
      <c r="F12" s="99"/>
      <c r="G12" s="99"/>
      <c r="H12" s="98"/>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7"/>
  <sheetViews>
    <sheetView workbookViewId="0"/>
  </sheetViews>
  <sheetFormatPr defaultRowHeight="11.25" x14ac:dyDescent="0.2"/>
  <cols>
    <col min="1" max="1" width="2.7109375" style="137" customWidth="1"/>
    <col min="2" max="2" width="3" style="137" bestFit="1" customWidth="1"/>
    <col min="3" max="3" width="5" style="137" customWidth="1"/>
    <col min="4" max="4" width="3.5703125" style="139" bestFit="1" customWidth="1"/>
    <col min="5" max="5" width="7.85546875" style="139" bestFit="1" customWidth="1"/>
    <col min="6" max="6" width="14.7109375" style="137" bestFit="1" customWidth="1"/>
    <col min="7" max="7" width="19.5703125" style="137" bestFit="1" customWidth="1"/>
    <col min="8" max="8" width="19.85546875" style="138" bestFit="1" customWidth="1"/>
    <col min="9" max="9" width="38.28515625" style="137" customWidth="1"/>
    <col min="10" max="10" width="2.7109375" style="137" customWidth="1"/>
    <col min="11" max="16384" width="9.140625" style="137"/>
  </cols>
  <sheetData>
    <row r="1" spans="1:10" x14ac:dyDescent="0.2">
      <c r="A1" s="166" t="s">
        <v>176</v>
      </c>
      <c r="B1" s="165"/>
      <c r="C1" s="165"/>
      <c r="D1" s="165"/>
      <c r="E1" s="164" t="s">
        <v>160</v>
      </c>
      <c r="G1" s="163" t="str">
        <f>Currency&amp;"_YC"&amp;$E$1&amp;"RH"</f>
        <v>EUR_YCSTDRH</v>
      </c>
      <c r="H1" s="162"/>
      <c r="I1" s="161"/>
      <c r="J1" s="160"/>
    </row>
    <row r="2" spans="1:10" ht="23.25" customHeight="1" x14ac:dyDescent="0.2">
      <c r="A2" s="149"/>
      <c r="B2" s="159"/>
      <c r="C2" s="159"/>
      <c r="D2" s="158"/>
      <c r="E2" s="157" t="s">
        <v>159</v>
      </c>
      <c r="F2" s="157" t="s">
        <v>158</v>
      </c>
      <c r="G2" s="156" t="str">
        <f>$G$1&amp;"_FRAs.xml"</f>
        <v>EUR_YCSTDRH_FRAs.xml</v>
      </c>
      <c r="H2" s="155">
        <f ca="1">IF(Serialize,_xll.ohObjectSave(H3:H4,SerializationPath&amp;G2,FileOverwrite,Serialize),"---")</f>
        <v>2</v>
      </c>
      <c r="I2" s="154" t="str">
        <f ca="1">_xll.ohRangeRetrieveError(H2)</f>
        <v/>
      </c>
      <c r="J2" s="144"/>
    </row>
    <row r="3" spans="1:10" x14ac:dyDescent="0.2">
      <c r="A3" s="149"/>
      <c r="B3" s="153" t="s">
        <v>175</v>
      </c>
      <c r="C3" s="153" t="s">
        <v>174</v>
      </c>
      <c r="D3" s="152" t="s">
        <v>171</v>
      </c>
      <c r="E3" s="151" t="s">
        <v>156</v>
      </c>
      <c r="F3" s="151" t="str">
        <f>Currency&amp;C3&amp;D3&amp;"_Quote"</f>
        <v>EURTND_Quote</v>
      </c>
      <c r="G3" s="151" t="str">
        <f>$G$1&amp;"_"&amp;$C3&amp;$D3</f>
        <v>EUR_YCSTDRH_TND</v>
      </c>
      <c r="H3" s="151" t="str">
        <f>_xll.qlFraRateHelper(G3,F3,B3,E3,Permanent,Trigger,ObjectOverwrite)</f>
        <v>EUR_YCSTDRH_TND#0001</v>
      </c>
      <c r="I3" s="150" t="str">
        <f>_xll.ohRangeRetrieveError(H3)</f>
        <v/>
      </c>
      <c r="J3" s="144"/>
    </row>
    <row r="4" spans="1:10" x14ac:dyDescent="0.2">
      <c r="A4" s="149"/>
      <c r="B4" s="148" t="s">
        <v>173</v>
      </c>
      <c r="C4" s="148" t="s">
        <v>172</v>
      </c>
      <c r="D4" s="147" t="s">
        <v>171</v>
      </c>
      <c r="E4" s="146" t="s">
        <v>156</v>
      </c>
      <c r="F4" s="146" t="str">
        <f>Currency&amp;C4&amp;D4&amp;"_Quote"</f>
        <v>EURSND_Quote</v>
      </c>
      <c r="G4" s="146" t="str">
        <f>$G$1&amp;"_"&amp;$C4&amp;$D4</f>
        <v>EUR_YCSTDRH_SND</v>
      </c>
      <c r="H4" s="146" t="str">
        <f>_xll.qlFraRateHelper(G4,F4,B4,E4,Permanent,Trigger,ObjectOverwrite)</f>
        <v>EUR_YCSTDRH_SND#0001</v>
      </c>
      <c r="I4" s="145" t="str">
        <f>_xll.ohRangeRetrieveError(H4)</f>
        <v/>
      </c>
      <c r="J4" s="144"/>
    </row>
    <row r="5" spans="1:10" ht="12" thickBot="1" x14ac:dyDescent="0.25">
      <c r="A5" s="143"/>
      <c r="B5" s="142"/>
      <c r="C5" s="142"/>
      <c r="D5" s="142"/>
      <c r="E5" s="142"/>
      <c r="F5" s="142"/>
      <c r="G5" s="142"/>
      <c r="H5" s="141"/>
      <c r="I5" s="141"/>
      <c r="J5" s="140"/>
    </row>
    <row r="7" spans="1:10" x14ac:dyDescent="0.2">
      <c r="D7" s="137"/>
      <c r="E7" s="137"/>
      <c r="H7" s="137"/>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123"/>
  <sheetViews>
    <sheetView workbookViewId="0"/>
  </sheetViews>
  <sheetFormatPr defaultRowHeight="12.75" x14ac:dyDescent="0.2"/>
  <cols>
    <col min="1" max="1" width="2.7109375" style="94" customWidth="1"/>
    <col min="2" max="2" width="3.5703125" style="94" bestFit="1" customWidth="1"/>
    <col min="3" max="3" width="5.7109375" style="94" bestFit="1" customWidth="1"/>
    <col min="4" max="4" width="6.140625" style="94" bestFit="1" customWidth="1"/>
    <col min="5" max="5" width="9.140625" style="94"/>
    <col min="6" max="6" width="15.85546875" style="94" bestFit="1" customWidth="1"/>
    <col min="7" max="7" width="22" style="94" bestFit="1" customWidth="1"/>
    <col min="8" max="8" width="24.140625" style="94" bestFit="1" customWidth="1"/>
    <col min="9" max="9" width="24" style="94" bestFit="1" customWidth="1"/>
    <col min="10" max="10" width="15.5703125" style="94" customWidth="1"/>
    <col min="11" max="11" width="2.7109375" style="94" customWidth="1"/>
    <col min="12" max="16384" width="9.140625" style="94"/>
  </cols>
  <sheetData>
    <row r="1" spans="1:12" x14ac:dyDescent="0.2">
      <c r="A1" s="184" t="s">
        <v>181</v>
      </c>
      <c r="B1" s="189"/>
      <c r="C1" s="189"/>
      <c r="D1" s="189"/>
      <c r="E1" s="188" t="s">
        <v>151</v>
      </c>
      <c r="F1" s="187"/>
      <c r="G1" s="187"/>
      <c r="H1" s="186" t="str">
        <f>Currency&amp;"_YC"&amp;"STDRH"</f>
        <v>EUR_YCSTDRH</v>
      </c>
      <c r="I1" s="185"/>
      <c r="J1" s="185"/>
      <c r="K1" s="144"/>
    </row>
    <row r="2" spans="1:12" ht="32.25" customHeight="1" x14ac:dyDescent="0.2">
      <c r="A2" s="184"/>
      <c r="B2" s="159" t="s">
        <v>180</v>
      </c>
      <c r="C2" s="157" t="s">
        <v>179</v>
      </c>
      <c r="D2" s="183" t="s">
        <v>178</v>
      </c>
      <c r="E2" s="157" t="s">
        <v>159</v>
      </c>
      <c r="F2" s="157" t="s">
        <v>158</v>
      </c>
      <c r="G2" s="159" t="s">
        <v>177</v>
      </c>
      <c r="H2" s="156" t="str">
        <f>$H$1&amp;"_Futures"&amp;$E$1&amp;".xml"</f>
        <v>EUR_YCSTDRH_Futures3M.xml</v>
      </c>
      <c r="I2" s="182" t="e">
        <f ca="1">IF(Serialize,_xll.ohObjectSave(I3:I122,SerializationPath&amp;H2,FileOverwrite,Serialize),"---")</f>
        <v>#NUM!</v>
      </c>
      <c r="J2" s="181" t="str">
        <f ca="1">_xll.ohRangeRetrieveError(I2)</f>
        <v>ohObjectSave - operToVectorImpl: error converting parameter 'ObjectList' to type 'class std::basic_string&lt;char,struct std::char_traits&lt;char&gt;,class std::allocator&lt;char&gt; &gt;' : Unable to convert type 'struct ObjectHandler::empty_property_tag' to type 'class s</v>
      </c>
      <c r="K2" s="144"/>
    </row>
    <row r="3" spans="1:12" x14ac:dyDescent="0.2">
      <c r="A3" s="176"/>
      <c r="B3" s="180">
        <v>1</v>
      </c>
      <c r="C3" s="173" t="b">
        <v>0</v>
      </c>
      <c r="D3" s="173" t="str">
        <f t="array" ref="D3:D122">_xll.qlIMMNextCodes(_xll.qlSettingsEvaluationDate(Trigger)-1,$C3:$C122)</f>
        <v>H4</v>
      </c>
      <c r="E3" s="173" t="str">
        <f t="shared" ref="E3:E34" si="0">PROPER(Currency)&amp;FamilyName&amp;$E$1</f>
        <v>Euribor3M</v>
      </c>
      <c r="F3" s="172" t="str">
        <f t="shared" ref="F3:F34" si="1">Currency&amp;"FUT"&amp;$E$1&amp;$D3&amp;QuoteSuffix</f>
        <v>EURFUT3MH4_Quote</v>
      </c>
      <c r="G3" s="172" t="str">
        <f t="shared" ref="G3:G34" si="2">Currency&amp;"FUT"&amp;$E$1&amp;$D3&amp;"ConvAdj"&amp;QuoteSuffix</f>
        <v>EURFUT3MH4ConvAdj_Quote</v>
      </c>
      <c r="H3" s="172" t="str">
        <f t="shared" ref="H3:H34" si="3">$H$1&amp;"_FUT"&amp;$E$1&amp;$D3</f>
        <v>EUR_YCSTDRH_FUT3MH4</v>
      </c>
      <c r="I3" s="179" t="str">
        <f>_xll.qlFuturesRateHelper(H3,$F3,$D3,$E3,$G3,Permanent,Trigger,ObjectOverwrite)</f>
        <v>EUR_YCSTDRH_FUT3MH4#0001</v>
      </c>
      <c r="J3" s="178" t="str">
        <f>_xll.ohRangeRetrieveError(I3)</f>
        <v/>
      </c>
      <c r="K3" s="144"/>
      <c r="L3" s="177"/>
    </row>
    <row r="4" spans="1:12" x14ac:dyDescent="0.2">
      <c r="A4" s="176"/>
      <c r="B4" s="175">
        <v>2</v>
      </c>
      <c r="C4" s="174" t="b">
        <v>0</v>
      </c>
      <c r="D4" s="174" t="str">
        <v>J4</v>
      </c>
      <c r="E4" s="173" t="str">
        <f t="shared" si="0"/>
        <v>Euribor3M</v>
      </c>
      <c r="F4" s="172" t="str">
        <f t="shared" si="1"/>
        <v>EURFUT3MJ4_Quote</v>
      </c>
      <c r="G4" s="172" t="str">
        <f t="shared" si="2"/>
        <v>EURFUT3MJ4ConvAdj_Quote</v>
      </c>
      <c r="H4" s="172" t="str">
        <f t="shared" si="3"/>
        <v>EUR_YCSTDRH_FUT3MJ4</v>
      </c>
      <c r="I4" s="171" t="str">
        <f>_xll.qlFuturesRateHelper(H4,$F4,$D4,$E4,$G4,Permanent,Trigger,ObjectOverwrite)</f>
        <v>EUR_YCSTDRH_FUT3MJ4#0001</v>
      </c>
      <c r="J4" s="170" t="str">
        <f>_xll.ohRangeRetrieveError(I4)</f>
        <v/>
      </c>
      <c r="K4" s="144"/>
      <c r="L4" s="177"/>
    </row>
    <row r="5" spans="1:12" x14ac:dyDescent="0.2">
      <c r="A5" s="176"/>
      <c r="B5" s="175">
        <v>3</v>
      </c>
      <c r="C5" s="174" t="b">
        <v>0</v>
      </c>
      <c r="D5" s="174" t="str">
        <v>K4</v>
      </c>
      <c r="E5" s="173" t="str">
        <f t="shared" si="0"/>
        <v>Euribor3M</v>
      </c>
      <c r="F5" s="172" t="str">
        <f t="shared" si="1"/>
        <v>EURFUT3MK4_Quote</v>
      </c>
      <c r="G5" s="172" t="str">
        <f t="shared" si="2"/>
        <v>EURFUT3MK4ConvAdj_Quote</v>
      </c>
      <c r="H5" s="172" t="str">
        <f t="shared" si="3"/>
        <v>EUR_YCSTDRH_FUT3MK4</v>
      </c>
      <c r="I5" s="171" t="str">
        <f>_xll.qlFuturesRateHelper(H5,$F5,$D5,$E5,$G5,Permanent,Trigger,ObjectOverwrite)</f>
        <v>EUR_YCSTDRH_FUT3MK4#0001</v>
      </c>
      <c r="J5" s="170" t="str">
        <f>_xll.ohRangeRetrieveError(I5)</f>
        <v/>
      </c>
      <c r="K5" s="144"/>
      <c r="L5" s="177"/>
    </row>
    <row r="6" spans="1:12" x14ac:dyDescent="0.2">
      <c r="A6" s="176"/>
      <c r="B6" s="175">
        <v>4</v>
      </c>
      <c r="C6" s="174" t="b">
        <v>0</v>
      </c>
      <c r="D6" s="174" t="str">
        <v>M4</v>
      </c>
      <c r="E6" s="173" t="str">
        <f t="shared" si="0"/>
        <v>Euribor3M</v>
      </c>
      <c r="F6" s="172" t="str">
        <f t="shared" si="1"/>
        <v>EURFUT3MM4_Quote</v>
      </c>
      <c r="G6" s="172" t="str">
        <f t="shared" si="2"/>
        <v>EURFUT3MM4ConvAdj_Quote</v>
      </c>
      <c r="H6" s="172" t="str">
        <f t="shared" si="3"/>
        <v>EUR_YCSTDRH_FUT3MM4</v>
      </c>
      <c r="I6" s="171" t="str">
        <f>_xll.qlFuturesRateHelper(H6,$F6,$D6,$E6,$G6,Permanent,Trigger,ObjectOverwrite)</f>
        <v>EUR_YCSTDRH_FUT3MM4#0001</v>
      </c>
      <c r="J6" s="170" t="str">
        <f>_xll.ohRangeRetrieveError(I6)</f>
        <v/>
      </c>
      <c r="K6" s="144"/>
      <c r="L6" s="177"/>
    </row>
    <row r="7" spans="1:12" x14ac:dyDescent="0.2">
      <c r="A7" s="176"/>
      <c r="B7" s="175">
        <v>5</v>
      </c>
      <c r="C7" s="174" t="b">
        <v>0</v>
      </c>
      <c r="D7" s="174" t="str">
        <v>N4</v>
      </c>
      <c r="E7" s="173" t="str">
        <f t="shared" si="0"/>
        <v>Euribor3M</v>
      </c>
      <c r="F7" s="172" t="str">
        <f t="shared" si="1"/>
        <v>EURFUT3MN4_Quote</v>
      </c>
      <c r="G7" s="172" t="str">
        <f t="shared" si="2"/>
        <v>EURFUT3MN4ConvAdj_Quote</v>
      </c>
      <c r="H7" s="172" t="str">
        <f t="shared" si="3"/>
        <v>EUR_YCSTDRH_FUT3MN4</v>
      </c>
      <c r="I7" s="171" t="str">
        <f>_xll.qlFuturesRateHelper(H7,$F7,$D7,$E7,$G7,Permanent,Trigger,ObjectOverwrite)</f>
        <v>EUR_YCSTDRH_FUT3MN4#0001</v>
      </c>
      <c r="J7" s="170" t="str">
        <f>_xll.ohRangeRetrieveError(I7)</f>
        <v/>
      </c>
      <c r="K7" s="144"/>
      <c r="L7" s="177"/>
    </row>
    <row r="8" spans="1:12" x14ac:dyDescent="0.2">
      <c r="A8" s="176"/>
      <c r="B8" s="175">
        <v>6</v>
      </c>
      <c r="C8" s="174" t="b">
        <v>0</v>
      </c>
      <c r="D8" s="174" t="str">
        <v>Q4</v>
      </c>
      <c r="E8" s="173" t="str">
        <f t="shared" si="0"/>
        <v>Euribor3M</v>
      </c>
      <c r="F8" s="172" t="str">
        <f t="shared" si="1"/>
        <v>EURFUT3MQ4_Quote</v>
      </c>
      <c r="G8" s="172" t="str">
        <f t="shared" si="2"/>
        <v>EURFUT3MQ4ConvAdj_Quote</v>
      </c>
      <c r="H8" s="172" t="str">
        <f t="shared" si="3"/>
        <v>EUR_YCSTDRH_FUT3MQ4</v>
      </c>
      <c r="I8" s="171" t="str">
        <f>_xll.qlFuturesRateHelper(H8,$F8,$D8,$E8,$G8,Permanent,Trigger,ObjectOverwrite)</f>
        <v>EUR_YCSTDRH_FUT3MQ4#0001</v>
      </c>
      <c r="J8" s="170" t="str">
        <f>_xll.ohRangeRetrieveError(I8)</f>
        <v/>
      </c>
      <c r="K8" s="144"/>
      <c r="L8" s="177"/>
    </row>
    <row r="9" spans="1:12" x14ac:dyDescent="0.2">
      <c r="A9" s="176"/>
      <c r="B9" s="175">
        <v>7</v>
      </c>
      <c r="C9" s="174" t="b">
        <v>0</v>
      </c>
      <c r="D9" s="174" t="str">
        <v>U4</v>
      </c>
      <c r="E9" s="173" t="str">
        <f t="shared" si="0"/>
        <v>Euribor3M</v>
      </c>
      <c r="F9" s="172" t="str">
        <f t="shared" si="1"/>
        <v>EURFUT3MU4_Quote</v>
      </c>
      <c r="G9" s="172" t="str">
        <f t="shared" si="2"/>
        <v>EURFUT3MU4ConvAdj_Quote</v>
      </c>
      <c r="H9" s="172" t="str">
        <f t="shared" si="3"/>
        <v>EUR_YCSTDRH_FUT3MU4</v>
      </c>
      <c r="I9" s="171" t="str">
        <f>_xll.qlFuturesRateHelper(H9,$F9,$D9,$E9,$G9,Permanent,Trigger,ObjectOverwrite)</f>
        <v>EUR_YCSTDRH_FUT3MU4#0001</v>
      </c>
      <c r="J9" s="170" t="str">
        <f>_xll.ohRangeRetrieveError(I9)</f>
        <v/>
      </c>
      <c r="K9" s="144"/>
      <c r="L9" s="177"/>
    </row>
    <row r="10" spans="1:12" x14ac:dyDescent="0.2">
      <c r="A10" s="176"/>
      <c r="B10" s="175">
        <v>8</v>
      </c>
      <c r="C10" s="174" t="b">
        <v>0</v>
      </c>
      <c r="D10" s="174" t="str">
        <v>V4</v>
      </c>
      <c r="E10" s="173" t="str">
        <f t="shared" si="0"/>
        <v>Euribor3M</v>
      </c>
      <c r="F10" s="172" t="str">
        <f t="shared" si="1"/>
        <v>EURFUT3MV4_Quote</v>
      </c>
      <c r="G10" s="172" t="str">
        <f t="shared" si="2"/>
        <v>EURFUT3MV4ConvAdj_Quote</v>
      </c>
      <c r="H10" s="172" t="str">
        <f t="shared" si="3"/>
        <v>EUR_YCSTDRH_FUT3MV4</v>
      </c>
      <c r="I10" s="171" t="str">
        <f>_xll.qlFuturesRateHelper(H10,$F10,$D10,$E10,$G10,Permanent,Trigger,ObjectOverwrite)</f>
        <v>EUR_YCSTDRH_FUT3MV4#0001</v>
      </c>
      <c r="J10" s="170" t="str">
        <f>_xll.ohRangeRetrieveError(I10)</f>
        <v/>
      </c>
      <c r="K10" s="144"/>
      <c r="L10" s="177"/>
    </row>
    <row r="11" spans="1:12" x14ac:dyDescent="0.2">
      <c r="A11" s="176"/>
      <c r="B11" s="175">
        <v>9</v>
      </c>
      <c r="C11" s="174" t="b">
        <v>0</v>
      </c>
      <c r="D11" s="174" t="str">
        <v>X4</v>
      </c>
      <c r="E11" s="173" t="str">
        <f t="shared" si="0"/>
        <v>Euribor3M</v>
      </c>
      <c r="F11" s="172" t="str">
        <f t="shared" si="1"/>
        <v>EURFUT3MX4_Quote</v>
      </c>
      <c r="G11" s="172" t="str">
        <f t="shared" si="2"/>
        <v>EURFUT3MX4ConvAdj_Quote</v>
      </c>
      <c r="H11" s="172" t="str">
        <f t="shared" si="3"/>
        <v>EUR_YCSTDRH_FUT3MX4</v>
      </c>
      <c r="I11" s="171" t="str">
        <f>_xll.qlFuturesRateHelper(H11,$F11,$D11,$E11,$G11,Permanent,Trigger,ObjectOverwrite)</f>
        <v>EUR_YCSTDRH_FUT3MX4#0001</v>
      </c>
      <c r="J11" s="170" t="str">
        <f>_xll.ohRangeRetrieveError(I11)</f>
        <v/>
      </c>
      <c r="K11" s="144"/>
      <c r="L11" s="177"/>
    </row>
    <row r="12" spans="1:12" x14ac:dyDescent="0.2">
      <c r="A12" s="176"/>
      <c r="B12" s="175">
        <v>10</v>
      </c>
      <c r="C12" s="174" t="b">
        <v>0</v>
      </c>
      <c r="D12" s="174" t="str">
        <v>Z4</v>
      </c>
      <c r="E12" s="173" t="str">
        <f t="shared" si="0"/>
        <v>Euribor3M</v>
      </c>
      <c r="F12" s="172" t="str">
        <f t="shared" si="1"/>
        <v>EURFUT3MZ4_Quote</v>
      </c>
      <c r="G12" s="172" t="str">
        <f t="shared" si="2"/>
        <v>EURFUT3MZ4ConvAdj_Quote</v>
      </c>
      <c r="H12" s="172" t="str">
        <f t="shared" si="3"/>
        <v>EUR_YCSTDRH_FUT3MZ4</v>
      </c>
      <c r="I12" s="171" t="str">
        <f>_xll.qlFuturesRateHelper(H12,$F12,$D12,$E12,$G12,Permanent,Trigger,ObjectOverwrite)</f>
        <v>EUR_YCSTDRH_FUT3MZ4#0001</v>
      </c>
      <c r="J12" s="170" t="str">
        <f>_xll.ohRangeRetrieveError(I12)</f>
        <v/>
      </c>
      <c r="K12" s="144"/>
      <c r="L12" s="177"/>
    </row>
    <row r="13" spans="1:12" x14ac:dyDescent="0.2">
      <c r="A13" s="176"/>
      <c r="B13" s="175">
        <v>11</v>
      </c>
      <c r="C13" s="174" t="b">
        <v>0</v>
      </c>
      <c r="D13" s="174" t="str">
        <v>F5</v>
      </c>
      <c r="E13" s="173" t="str">
        <f t="shared" si="0"/>
        <v>Euribor3M</v>
      </c>
      <c r="F13" s="172" t="str">
        <f t="shared" si="1"/>
        <v>EURFUT3MF5_Quote</v>
      </c>
      <c r="G13" s="172" t="str">
        <f t="shared" si="2"/>
        <v>EURFUT3MF5ConvAdj_Quote</v>
      </c>
      <c r="H13" s="172" t="str">
        <f t="shared" si="3"/>
        <v>EUR_YCSTDRH_FUT3MF5</v>
      </c>
      <c r="I13" s="171" t="str">
        <f>_xll.qlFuturesRateHelper(H13,$F13,$D13,$E13,$G13,Permanent,Trigger,ObjectOverwrite)</f>
        <v>EUR_YCSTDRH_FUT3MF5#0001</v>
      </c>
      <c r="J13" s="170" t="str">
        <f>_xll.ohRangeRetrieveError(I13)</f>
        <v/>
      </c>
      <c r="K13" s="144"/>
      <c r="L13" s="177"/>
    </row>
    <row r="14" spans="1:12" x14ac:dyDescent="0.2">
      <c r="A14" s="176"/>
      <c r="B14" s="175">
        <v>12</v>
      </c>
      <c r="C14" s="174" t="b">
        <v>0</v>
      </c>
      <c r="D14" s="174" t="str">
        <v>G5</v>
      </c>
      <c r="E14" s="173" t="str">
        <f t="shared" si="0"/>
        <v>Euribor3M</v>
      </c>
      <c r="F14" s="172" t="str">
        <f t="shared" si="1"/>
        <v>EURFUT3MG5_Quote</v>
      </c>
      <c r="G14" s="172" t="str">
        <f t="shared" si="2"/>
        <v>EURFUT3MG5ConvAdj_Quote</v>
      </c>
      <c r="H14" s="172" t="str">
        <f t="shared" si="3"/>
        <v>EUR_YCSTDRH_FUT3MG5</v>
      </c>
      <c r="I14" s="171" t="str">
        <f>_xll.qlFuturesRateHelper(H14,$F14,$D14,$E14,$G14,Permanent,Trigger,ObjectOverwrite)</f>
        <v>EUR_YCSTDRH_FUT3MG5#0001</v>
      </c>
      <c r="J14" s="170" t="str">
        <f>_xll.ohRangeRetrieveError(I14)</f>
        <v/>
      </c>
      <c r="K14" s="144"/>
      <c r="L14" s="177"/>
    </row>
    <row r="15" spans="1:12" x14ac:dyDescent="0.2">
      <c r="A15" s="176"/>
      <c r="B15" s="175">
        <v>13</v>
      </c>
      <c r="C15" s="174" t="b">
        <v>0</v>
      </c>
      <c r="D15" s="174" t="str">
        <v>H5</v>
      </c>
      <c r="E15" s="173" t="str">
        <f t="shared" si="0"/>
        <v>Euribor3M</v>
      </c>
      <c r="F15" s="172" t="str">
        <f t="shared" si="1"/>
        <v>EURFUT3MH5_Quote</v>
      </c>
      <c r="G15" s="172" t="str">
        <f t="shared" si="2"/>
        <v>EURFUT3MH5ConvAdj_Quote</v>
      </c>
      <c r="H15" s="172" t="str">
        <f t="shared" si="3"/>
        <v>EUR_YCSTDRH_FUT3MH5</v>
      </c>
      <c r="I15" s="171" t="str">
        <f>_xll.qlFuturesRateHelper(H15,$F15,$D15,$E15,$G15,Permanent,Trigger,ObjectOverwrite)</f>
        <v>EUR_YCSTDRH_FUT3MH5#0001</v>
      </c>
      <c r="J15" s="170" t="str">
        <f>_xll.ohRangeRetrieveError(I15)</f>
        <v/>
      </c>
      <c r="K15" s="144"/>
      <c r="L15" s="177"/>
    </row>
    <row r="16" spans="1:12" x14ac:dyDescent="0.2">
      <c r="A16" s="176"/>
      <c r="B16" s="175">
        <v>14</v>
      </c>
      <c r="C16" s="174" t="b">
        <v>0</v>
      </c>
      <c r="D16" s="174" t="str">
        <v>J5</v>
      </c>
      <c r="E16" s="173" t="str">
        <f t="shared" si="0"/>
        <v>Euribor3M</v>
      </c>
      <c r="F16" s="172" t="str">
        <f t="shared" si="1"/>
        <v>EURFUT3MJ5_Quote</v>
      </c>
      <c r="G16" s="172" t="str">
        <f t="shared" si="2"/>
        <v>EURFUT3MJ5ConvAdj_Quote</v>
      </c>
      <c r="H16" s="172" t="str">
        <f t="shared" si="3"/>
        <v>EUR_YCSTDRH_FUT3MJ5</v>
      </c>
      <c r="I16" s="171" t="e">
        <f>_xll.qlFuturesRateHelper(H16,$F16,$D16,$E16,$G16,Permanent,Trigger,ObjectOverwrite)</f>
        <v>#NUM!</v>
      </c>
      <c r="J16" s="170" t="str">
        <f ca="1">_xll.ohRangeRetrieveError(I16)</f>
        <v>qlFuturesRateHelper - Error converting parameter 'Price' : 'ObjectHandler error: attempt to retrieve object with unknown ID 'EURFUT3MJ5_Quote'</v>
      </c>
      <c r="K16" s="144"/>
      <c r="L16" s="177"/>
    </row>
    <row r="17" spans="1:12" x14ac:dyDescent="0.2">
      <c r="A17" s="176"/>
      <c r="B17" s="175">
        <v>15</v>
      </c>
      <c r="C17" s="174" t="b">
        <v>0</v>
      </c>
      <c r="D17" s="174" t="str">
        <v>K5</v>
      </c>
      <c r="E17" s="173" t="str">
        <f t="shared" si="0"/>
        <v>Euribor3M</v>
      </c>
      <c r="F17" s="172" t="str">
        <f t="shared" si="1"/>
        <v>EURFUT3MK5_Quote</v>
      </c>
      <c r="G17" s="172" t="str">
        <f t="shared" si="2"/>
        <v>EURFUT3MK5ConvAdj_Quote</v>
      </c>
      <c r="H17" s="172" t="str">
        <f t="shared" si="3"/>
        <v>EUR_YCSTDRH_FUT3MK5</v>
      </c>
      <c r="I17" s="171" t="e">
        <f>_xll.qlFuturesRateHelper(H17,$F17,$D17,$E17,$G17,Permanent,Trigger,ObjectOverwrite)</f>
        <v>#NUM!</v>
      </c>
      <c r="J17" s="170" t="str">
        <f ca="1">_xll.ohRangeRetrieveError(I17)</f>
        <v>qlFuturesRateHelper - Error converting parameter 'Price' : 'ObjectHandler error: attempt to retrieve object with unknown ID 'EURFUT3MK5_Quote'</v>
      </c>
      <c r="K17" s="144"/>
      <c r="L17" s="177"/>
    </row>
    <row r="18" spans="1:12" x14ac:dyDescent="0.2">
      <c r="A18" s="176"/>
      <c r="B18" s="175">
        <v>16</v>
      </c>
      <c r="C18" s="174" t="b">
        <v>0</v>
      </c>
      <c r="D18" s="174" t="str">
        <v>M5</v>
      </c>
      <c r="E18" s="173" t="str">
        <f t="shared" si="0"/>
        <v>Euribor3M</v>
      </c>
      <c r="F18" s="172" t="str">
        <f t="shared" si="1"/>
        <v>EURFUT3MM5_Quote</v>
      </c>
      <c r="G18" s="172" t="str">
        <f t="shared" si="2"/>
        <v>EURFUT3MM5ConvAdj_Quote</v>
      </c>
      <c r="H18" s="172" t="str">
        <f t="shared" si="3"/>
        <v>EUR_YCSTDRH_FUT3MM5</v>
      </c>
      <c r="I18" s="171" t="str">
        <f>_xll.qlFuturesRateHelper(H18,$F18,$D18,$E18,$G18,Permanent,Trigger,ObjectOverwrite)</f>
        <v>EUR_YCSTDRH_FUT3MM5#0001</v>
      </c>
      <c r="J18" s="170" t="str">
        <f>_xll.ohRangeRetrieveError(I18)</f>
        <v/>
      </c>
      <c r="K18" s="144"/>
      <c r="L18" s="177"/>
    </row>
    <row r="19" spans="1:12" x14ac:dyDescent="0.2">
      <c r="A19" s="176"/>
      <c r="B19" s="175">
        <v>17</v>
      </c>
      <c r="C19" s="174" t="b">
        <v>0</v>
      </c>
      <c r="D19" s="174" t="str">
        <v>N5</v>
      </c>
      <c r="E19" s="173" t="str">
        <f t="shared" si="0"/>
        <v>Euribor3M</v>
      </c>
      <c r="F19" s="172" t="str">
        <f t="shared" si="1"/>
        <v>EURFUT3MN5_Quote</v>
      </c>
      <c r="G19" s="172" t="str">
        <f t="shared" si="2"/>
        <v>EURFUT3MN5ConvAdj_Quote</v>
      </c>
      <c r="H19" s="172" t="str">
        <f t="shared" si="3"/>
        <v>EUR_YCSTDRH_FUT3MN5</v>
      </c>
      <c r="I19" s="171" t="e">
        <f>_xll.qlFuturesRateHelper(H19,$F19,$D19,$E19,$G19,Permanent,Trigger,ObjectOverwrite)</f>
        <v>#NUM!</v>
      </c>
      <c r="J19" s="170" t="str">
        <f ca="1">_xll.ohRangeRetrieveError(I19)</f>
        <v>qlFuturesRateHelper - Error converting parameter 'Price' : 'ObjectHandler error: attempt to retrieve object with unknown ID 'EURFUT3MN5_Quote'</v>
      </c>
      <c r="K19" s="144"/>
      <c r="L19" s="177"/>
    </row>
    <row r="20" spans="1:12" x14ac:dyDescent="0.2">
      <c r="A20" s="176"/>
      <c r="B20" s="175">
        <v>18</v>
      </c>
      <c r="C20" s="174" t="b">
        <v>0</v>
      </c>
      <c r="D20" s="174" t="str">
        <v>Q5</v>
      </c>
      <c r="E20" s="173" t="str">
        <f t="shared" si="0"/>
        <v>Euribor3M</v>
      </c>
      <c r="F20" s="172" t="str">
        <f t="shared" si="1"/>
        <v>EURFUT3MQ5_Quote</v>
      </c>
      <c r="G20" s="172" t="str">
        <f t="shared" si="2"/>
        <v>EURFUT3MQ5ConvAdj_Quote</v>
      </c>
      <c r="H20" s="172" t="str">
        <f t="shared" si="3"/>
        <v>EUR_YCSTDRH_FUT3MQ5</v>
      </c>
      <c r="I20" s="171" t="e">
        <f>_xll.qlFuturesRateHelper(H20,$F20,$D20,$E20,$G20,Permanent,Trigger,ObjectOverwrite)</f>
        <v>#NUM!</v>
      </c>
      <c r="J20" s="170" t="str">
        <f ca="1">_xll.ohRangeRetrieveError(I20)</f>
        <v>qlFuturesRateHelper - Error converting parameter 'Price' : 'ObjectHandler error: attempt to retrieve object with unknown ID 'EURFUT3MQ5_Quote'</v>
      </c>
      <c r="K20" s="144"/>
      <c r="L20" s="177"/>
    </row>
    <row r="21" spans="1:12" x14ac:dyDescent="0.2">
      <c r="A21" s="176"/>
      <c r="B21" s="175">
        <v>19</v>
      </c>
      <c r="C21" s="174" t="b">
        <v>0</v>
      </c>
      <c r="D21" s="174" t="str">
        <v>U5</v>
      </c>
      <c r="E21" s="173" t="str">
        <f t="shared" si="0"/>
        <v>Euribor3M</v>
      </c>
      <c r="F21" s="172" t="str">
        <f t="shared" si="1"/>
        <v>EURFUT3MU5_Quote</v>
      </c>
      <c r="G21" s="172" t="str">
        <f t="shared" si="2"/>
        <v>EURFUT3MU5ConvAdj_Quote</v>
      </c>
      <c r="H21" s="172" t="str">
        <f t="shared" si="3"/>
        <v>EUR_YCSTDRH_FUT3MU5</v>
      </c>
      <c r="I21" s="171" t="str">
        <f>_xll.qlFuturesRateHelper(H21,$F21,$D21,$E21,$G21,Permanent,Trigger,ObjectOverwrite)</f>
        <v>EUR_YCSTDRH_FUT3MU5#0001</v>
      </c>
      <c r="J21" s="170" t="str">
        <f>_xll.ohRangeRetrieveError(I21)</f>
        <v/>
      </c>
      <c r="K21" s="144"/>
      <c r="L21" s="177"/>
    </row>
    <row r="22" spans="1:12" x14ac:dyDescent="0.2">
      <c r="A22" s="176"/>
      <c r="B22" s="175">
        <v>20</v>
      </c>
      <c r="C22" s="174" t="b">
        <v>0</v>
      </c>
      <c r="D22" s="174" t="str">
        <v>V5</v>
      </c>
      <c r="E22" s="173" t="str">
        <f t="shared" si="0"/>
        <v>Euribor3M</v>
      </c>
      <c r="F22" s="172" t="str">
        <f t="shared" si="1"/>
        <v>EURFUT3MV5_Quote</v>
      </c>
      <c r="G22" s="172" t="str">
        <f t="shared" si="2"/>
        <v>EURFUT3MV5ConvAdj_Quote</v>
      </c>
      <c r="H22" s="172" t="str">
        <f t="shared" si="3"/>
        <v>EUR_YCSTDRH_FUT3MV5</v>
      </c>
      <c r="I22" s="171" t="e">
        <f>_xll.qlFuturesRateHelper(H22,$F22,$D22,$E22,$G22,Permanent,Trigger,ObjectOverwrite)</f>
        <v>#NUM!</v>
      </c>
      <c r="J22" s="170" t="str">
        <f ca="1">_xll.ohRangeRetrieveError(I22)</f>
        <v>qlFuturesRateHelper - Error converting parameter 'Price' : 'ObjectHandler error: attempt to retrieve object with unknown ID 'EURFUT3MV5_Quote'</v>
      </c>
      <c r="K22" s="144"/>
      <c r="L22" s="177"/>
    </row>
    <row r="23" spans="1:12" x14ac:dyDescent="0.2">
      <c r="A23" s="176"/>
      <c r="B23" s="175">
        <v>21</v>
      </c>
      <c r="C23" s="174" t="b">
        <v>0</v>
      </c>
      <c r="D23" s="174" t="str">
        <v>X5</v>
      </c>
      <c r="E23" s="173" t="str">
        <f t="shared" si="0"/>
        <v>Euribor3M</v>
      </c>
      <c r="F23" s="172" t="str">
        <f t="shared" si="1"/>
        <v>EURFUT3MX5_Quote</v>
      </c>
      <c r="G23" s="172" t="str">
        <f t="shared" si="2"/>
        <v>EURFUT3MX5ConvAdj_Quote</v>
      </c>
      <c r="H23" s="172" t="str">
        <f t="shared" si="3"/>
        <v>EUR_YCSTDRH_FUT3MX5</v>
      </c>
      <c r="I23" s="171" t="e">
        <f>_xll.qlFuturesRateHelper(H23,$F23,$D23,$E23,$G23,Permanent,Trigger,ObjectOverwrite)</f>
        <v>#NUM!</v>
      </c>
      <c r="J23" s="170" t="str">
        <f ca="1">_xll.ohRangeRetrieveError(I23)</f>
        <v>qlFuturesRateHelper - Error converting parameter 'Price' : 'ObjectHandler error: attempt to retrieve object with unknown ID 'EURFUT3MX5_Quote'</v>
      </c>
      <c r="K23" s="144"/>
      <c r="L23" s="177"/>
    </row>
    <row r="24" spans="1:12" x14ac:dyDescent="0.2">
      <c r="A24" s="176"/>
      <c r="B24" s="175">
        <v>22</v>
      </c>
      <c r="C24" s="174" t="b">
        <v>0</v>
      </c>
      <c r="D24" s="174" t="str">
        <v>Z5</v>
      </c>
      <c r="E24" s="173" t="str">
        <f t="shared" si="0"/>
        <v>Euribor3M</v>
      </c>
      <c r="F24" s="172" t="str">
        <f t="shared" si="1"/>
        <v>EURFUT3MZ5_Quote</v>
      </c>
      <c r="G24" s="172" t="str">
        <f t="shared" si="2"/>
        <v>EURFUT3MZ5ConvAdj_Quote</v>
      </c>
      <c r="H24" s="172" t="str">
        <f t="shared" si="3"/>
        <v>EUR_YCSTDRH_FUT3MZ5</v>
      </c>
      <c r="I24" s="171" t="str">
        <f>_xll.qlFuturesRateHelper(H24,$F24,$D24,$E24,$G24,Permanent,Trigger,ObjectOverwrite)</f>
        <v>EUR_YCSTDRH_FUT3MZ5#0001</v>
      </c>
      <c r="J24" s="170" t="str">
        <f>_xll.ohRangeRetrieveError(I24)</f>
        <v/>
      </c>
      <c r="K24" s="144"/>
      <c r="L24" s="177"/>
    </row>
    <row r="25" spans="1:12" x14ac:dyDescent="0.2">
      <c r="A25" s="176"/>
      <c r="B25" s="175">
        <v>23</v>
      </c>
      <c r="C25" s="174" t="b">
        <v>0</v>
      </c>
      <c r="D25" s="174" t="str">
        <v>F6</v>
      </c>
      <c r="E25" s="173" t="str">
        <f t="shared" si="0"/>
        <v>Euribor3M</v>
      </c>
      <c r="F25" s="172" t="str">
        <f t="shared" si="1"/>
        <v>EURFUT3MF6_Quote</v>
      </c>
      <c r="G25" s="172" t="str">
        <f t="shared" si="2"/>
        <v>EURFUT3MF6ConvAdj_Quote</v>
      </c>
      <c r="H25" s="172" t="str">
        <f t="shared" si="3"/>
        <v>EUR_YCSTDRH_FUT3MF6</v>
      </c>
      <c r="I25" s="171" t="e">
        <f>_xll.qlFuturesRateHelper(H25,$F25,$D25,$E25,$G25,Permanent,Trigger,ObjectOverwrite)</f>
        <v>#NUM!</v>
      </c>
      <c r="J25" s="170" t="str">
        <f ca="1">_xll.ohRangeRetrieveError(I25)</f>
        <v>qlFuturesRateHelper - Error converting parameter 'Price' : 'ObjectHandler error: attempt to retrieve object with unknown ID 'EURFUT3MF6_Quote'</v>
      </c>
      <c r="K25" s="144"/>
      <c r="L25" s="177"/>
    </row>
    <row r="26" spans="1:12" x14ac:dyDescent="0.2">
      <c r="A26" s="176"/>
      <c r="B26" s="175">
        <v>24</v>
      </c>
      <c r="C26" s="174" t="b">
        <v>0</v>
      </c>
      <c r="D26" s="174" t="str">
        <v>G6</v>
      </c>
      <c r="E26" s="173" t="str">
        <f t="shared" si="0"/>
        <v>Euribor3M</v>
      </c>
      <c r="F26" s="172" t="str">
        <f t="shared" si="1"/>
        <v>EURFUT3MG6_Quote</v>
      </c>
      <c r="G26" s="172" t="str">
        <f t="shared" si="2"/>
        <v>EURFUT3MG6ConvAdj_Quote</v>
      </c>
      <c r="H26" s="172" t="str">
        <f t="shared" si="3"/>
        <v>EUR_YCSTDRH_FUT3MG6</v>
      </c>
      <c r="I26" s="171" t="e">
        <f>_xll.qlFuturesRateHelper(H26,$F26,$D26,$E26,$G26,Permanent,Trigger,ObjectOverwrite)</f>
        <v>#NUM!</v>
      </c>
      <c r="J26" s="170" t="str">
        <f ca="1">_xll.ohRangeRetrieveError(I26)</f>
        <v>qlFuturesRateHelper - Error converting parameter 'Price' : 'ObjectHandler error: attempt to retrieve object with unknown ID 'EURFUT3MG6_Quote'</v>
      </c>
      <c r="K26" s="144"/>
      <c r="L26" s="177"/>
    </row>
    <row r="27" spans="1:12" x14ac:dyDescent="0.2">
      <c r="A27" s="176"/>
      <c r="B27" s="175">
        <v>25</v>
      </c>
      <c r="C27" s="174" t="b">
        <v>0</v>
      </c>
      <c r="D27" s="174" t="str">
        <v>H6</v>
      </c>
      <c r="E27" s="173" t="str">
        <f t="shared" si="0"/>
        <v>Euribor3M</v>
      </c>
      <c r="F27" s="172" t="str">
        <f t="shared" si="1"/>
        <v>EURFUT3MH6_Quote</v>
      </c>
      <c r="G27" s="172" t="str">
        <f t="shared" si="2"/>
        <v>EURFUT3MH6ConvAdj_Quote</v>
      </c>
      <c r="H27" s="172" t="str">
        <f t="shared" si="3"/>
        <v>EUR_YCSTDRH_FUT3MH6</v>
      </c>
      <c r="I27" s="171" t="str">
        <f>_xll.qlFuturesRateHelper(H27,$F27,$D27,$E27,$G27,Permanent,Trigger,ObjectOverwrite)</f>
        <v>EUR_YCSTDRH_FUT3MH6#0001</v>
      </c>
      <c r="J27" s="170" t="str">
        <f>_xll.ohRangeRetrieveError(I27)</f>
        <v/>
      </c>
      <c r="K27" s="144"/>
      <c r="L27" s="177"/>
    </row>
    <row r="28" spans="1:12" x14ac:dyDescent="0.2">
      <c r="A28" s="176"/>
      <c r="B28" s="175">
        <v>26</v>
      </c>
      <c r="C28" s="174" t="b">
        <v>0</v>
      </c>
      <c r="D28" s="174" t="str">
        <v>J6</v>
      </c>
      <c r="E28" s="173" t="str">
        <f t="shared" si="0"/>
        <v>Euribor3M</v>
      </c>
      <c r="F28" s="172" t="str">
        <f t="shared" si="1"/>
        <v>EURFUT3MJ6_Quote</v>
      </c>
      <c r="G28" s="172" t="str">
        <f t="shared" si="2"/>
        <v>EURFUT3MJ6ConvAdj_Quote</v>
      </c>
      <c r="H28" s="172" t="str">
        <f t="shared" si="3"/>
        <v>EUR_YCSTDRH_FUT3MJ6</v>
      </c>
      <c r="I28" s="171" t="e">
        <f>_xll.qlFuturesRateHelper(H28,$F28,$D28,$E28,$G28,Permanent,Trigger,ObjectOverwrite)</f>
        <v>#NUM!</v>
      </c>
      <c r="J28" s="170" t="str">
        <f ca="1">_xll.ohRangeRetrieveError(I28)</f>
        <v>qlFuturesRateHelper - Error converting parameter 'Price' : 'ObjectHandler error: attempt to retrieve object with unknown ID 'EURFUT3MJ6_Quote'</v>
      </c>
      <c r="K28" s="144"/>
      <c r="L28" s="177"/>
    </row>
    <row r="29" spans="1:12" x14ac:dyDescent="0.2">
      <c r="A29" s="176"/>
      <c r="B29" s="175">
        <v>27</v>
      </c>
      <c r="C29" s="174" t="b">
        <v>0</v>
      </c>
      <c r="D29" s="174" t="str">
        <v>K6</v>
      </c>
      <c r="E29" s="173" t="str">
        <f t="shared" si="0"/>
        <v>Euribor3M</v>
      </c>
      <c r="F29" s="172" t="str">
        <f t="shared" si="1"/>
        <v>EURFUT3MK6_Quote</v>
      </c>
      <c r="G29" s="172" t="str">
        <f t="shared" si="2"/>
        <v>EURFUT3MK6ConvAdj_Quote</v>
      </c>
      <c r="H29" s="172" t="str">
        <f t="shared" si="3"/>
        <v>EUR_YCSTDRH_FUT3MK6</v>
      </c>
      <c r="I29" s="171" t="e">
        <f>_xll.qlFuturesRateHelper(H29,$F29,$D29,$E29,$G29,Permanent,Trigger,ObjectOverwrite)</f>
        <v>#NUM!</v>
      </c>
      <c r="J29" s="170" t="str">
        <f ca="1">_xll.ohRangeRetrieveError(I29)</f>
        <v>qlFuturesRateHelper - Error converting parameter 'Price' : 'ObjectHandler error: attempt to retrieve object with unknown ID 'EURFUT3MK6_Quote'</v>
      </c>
      <c r="K29" s="144"/>
      <c r="L29" s="177"/>
    </row>
    <row r="30" spans="1:12" x14ac:dyDescent="0.2">
      <c r="A30" s="176"/>
      <c r="B30" s="175">
        <v>28</v>
      </c>
      <c r="C30" s="174" t="b">
        <v>0</v>
      </c>
      <c r="D30" s="174" t="str">
        <v>M6</v>
      </c>
      <c r="E30" s="173" t="str">
        <f t="shared" si="0"/>
        <v>Euribor3M</v>
      </c>
      <c r="F30" s="172" t="str">
        <f t="shared" si="1"/>
        <v>EURFUT3MM6_Quote</v>
      </c>
      <c r="G30" s="172" t="str">
        <f t="shared" si="2"/>
        <v>EURFUT3MM6ConvAdj_Quote</v>
      </c>
      <c r="H30" s="172" t="str">
        <f t="shared" si="3"/>
        <v>EUR_YCSTDRH_FUT3MM6</v>
      </c>
      <c r="I30" s="171" t="str">
        <f>_xll.qlFuturesRateHelper(H30,$F30,$D30,$E30,$G30,Permanent,Trigger,ObjectOverwrite)</f>
        <v>EUR_YCSTDRH_FUT3MM6#0001</v>
      </c>
      <c r="J30" s="170" t="str">
        <f>_xll.ohRangeRetrieveError(I30)</f>
        <v/>
      </c>
      <c r="K30" s="144"/>
      <c r="L30" s="177"/>
    </row>
    <row r="31" spans="1:12" x14ac:dyDescent="0.2">
      <c r="A31" s="176"/>
      <c r="B31" s="175">
        <v>29</v>
      </c>
      <c r="C31" s="174" t="b">
        <v>0</v>
      </c>
      <c r="D31" s="174" t="str">
        <v>N6</v>
      </c>
      <c r="E31" s="173" t="str">
        <f t="shared" si="0"/>
        <v>Euribor3M</v>
      </c>
      <c r="F31" s="172" t="str">
        <f t="shared" si="1"/>
        <v>EURFUT3MN6_Quote</v>
      </c>
      <c r="G31" s="172" t="str">
        <f t="shared" si="2"/>
        <v>EURFUT3MN6ConvAdj_Quote</v>
      </c>
      <c r="H31" s="172" t="str">
        <f t="shared" si="3"/>
        <v>EUR_YCSTDRH_FUT3MN6</v>
      </c>
      <c r="I31" s="171" t="e">
        <f>_xll.qlFuturesRateHelper(H31,$F31,$D31,$E31,$G31,Permanent,Trigger,ObjectOverwrite)</f>
        <v>#NUM!</v>
      </c>
      <c r="J31" s="170" t="str">
        <f ca="1">_xll.ohRangeRetrieveError(I31)</f>
        <v>qlFuturesRateHelper - Error converting parameter 'Price' : 'ObjectHandler error: attempt to retrieve object with unknown ID 'EURFUT3MN6_Quote'</v>
      </c>
      <c r="K31" s="144"/>
      <c r="L31" s="177"/>
    </row>
    <row r="32" spans="1:12" x14ac:dyDescent="0.2">
      <c r="A32" s="176"/>
      <c r="B32" s="175">
        <v>30</v>
      </c>
      <c r="C32" s="174" t="b">
        <v>0</v>
      </c>
      <c r="D32" s="174" t="str">
        <v>Q6</v>
      </c>
      <c r="E32" s="173" t="str">
        <f t="shared" si="0"/>
        <v>Euribor3M</v>
      </c>
      <c r="F32" s="172" t="str">
        <f t="shared" si="1"/>
        <v>EURFUT3MQ6_Quote</v>
      </c>
      <c r="G32" s="172" t="str">
        <f t="shared" si="2"/>
        <v>EURFUT3MQ6ConvAdj_Quote</v>
      </c>
      <c r="H32" s="172" t="str">
        <f t="shared" si="3"/>
        <v>EUR_YCSTDRH_FUT3MQ6</v>
      </c>
      <c r="I32" s="171" t="e">
        <f>_xll.qlFuturesRateHelper(H32,$F32,$D32,$E32,$G32,Permanent,Trigger,ObjectOverwrite)</f>
        <v>#NUM!</v>
      </c>
      <c r="J32" s="170" t="str">
        <f ca="1">_xll.ohRangeRetrieveError(I32)</f>
        <v>qlFuturesRateHelper - Error converting parameter 'Price' : 'ObjectHandler error: attempt to retrieve object with unknown ID 'EURFUT3MQ6_Quote'</v>
      </c>
      <c r="K32" s="144"/>
      <c r="L32" s="177"/>
    </row>
    <row r="33" spans="1:12" x14ac:dyDescent="0.2">
      <c r="A33" s="176"/>
      <c r="B33" s="175">
        <v>31</v>
      </c>
      <c r="C33" s="174" t="b">
        <v>0</v>
      </c>
      <c r="D33" s="174" t="str">
        <v>U6</v>
      </c>
      <c r="E33" s="173" t="str">
        <f t="shared" si="0"/>
        <v>Euribor3M</v>
      </c>
      <c r="F33" s="172" t="str">
        <f t="shared" si="1"/>
        <v>EURFUT3MU6_Quote</v>
      </c>
      <c r="G33" s="172" t="str">
        <f t="shared" si="2"/>
        <v>EURFUT3MU6ConvAdj_Quote</v>
      </c>
      <c r="H33" s="172" t="str">
        <f t="shared" si="3"/>
        <v>EUR_YCSTDRH_FUT3MU6</v>
      </c>
      <c r="I33" s="171" t="str">
        <f>_xll.qlFuturesRateHelper(H33,$F33,$D33,$E33,$G33,Permanent,Trigger,ObjectOverwrite)</f>
        <v>EUR_YCSTDRH_FUT3MU6#0001</v>
      </c>
      <c r="J33" s="170" t="str">
        <f>_xll.ohRangeRetrieveError(I33)</f>
        <v/>
      </c>
      <c r="K33" s="144"/>
      <c r="L33" s="177"/>
    </row>
    <row r="34" spans="1:12" x14ac:dyDescent="0.2">
      <c r="A34" s="176"/>
      <c r="B34" s="175">
        <v>32</v>
      </c>
      <c r="C34" s="174" t="b">
        <v>0</v>
      </c>
      <c r="D34" s="174" t="str">
        <v>V6</v>
      </c>
      <c r="E34" s="173" t="str">
        <f t="shared" si="0"/>
        <v>Euribor3M</v>
      </c>
      <c r="F34" s="172" t="str">
        <f t="shared" si="1"/>
        <v>EURFUT3MV6_Quote</v>
      </c>
      <c r="G34" s="172" t="str">
        <f t="shared" si="2"/>
        <v>EURFUT3MV6ConvAdj_Quote</v>
      </c>
      <c r="H34" s="172" t="str">
        <f t="shared" si="3"/>
        <v>EUR_YCSTDRH_FUT3MV6</v>
      </c>
      <c r="I34" s="171" t="e">
        <f>_xll.qlFuturesRateHelper(H34,$F34,$D34,$E34,$G34,Permanent,Trigger,ObjectOverwrite)</f>
        <v>#NUM!</v>
      </c>
      <c r="J34" s="170" t="str">
        <f ca="1">_xll.ohRangeRetrieveError(I34)</f>
        <v>qlFuturesRateHelper - Error converting parameter 'Price' : 'ObjectHandler error: attempt to retrieve object with unknown ID 'EURFUT3MV6_Quote'</v>
      </c>
      <c r="K34" s="144"/>
      <c r="L34" s="177"/>
    </row>
    <row r="35" spans="1:12" x14ac:dyDescent="0.2">
      <c r="A35" s="176"/>
      <c r="B35" s="175">
        <v>33</v>
      </c>
      <c r="C35" s="174" t="b">
        <v>0</v>
      </c>
      <c r="D35" s="174" t="str">
        <v>X6</v>
      </c>
      <c r="E35" s="173" t="str">
        <f t="shared" ref="E35:E66" si="4">PROPER(Currency)&amp;FamilyName&amp;$E$1</f>
        <v>Euribor3M</v>
      </c>
      <c r="F35" s="172" t="str">
        <f t="shared" ref="F35:F66" si="5">Currency&amp;"FUT"&amp;$E$1&amp;$D35&amp;QuoteSuffix</f>
        <v>EURFUT3MX6_Quote</v>
      </c>
      <c r="G35" s="172" t="str">
        <f t="shared" ref="G35:G66" si="6">Currency&amp;"FUT"&amp;$E$1&amp;$D35&amp;"ConvAdj"&amp;QuoteSuffix</f>
        <v>EURFUT3MX6ConvAdj_Quote</v>
      </c>
      <c r="H35" s="172" t="str">
        <f t="shared" ref="H35:H66" si="7">$H$1&amp;"_FUT"&amp;$E$1&amp;$D35</f>
        <v>EUR_YCSTDRH_FUT3MX6</v>
      </c>
      <c r="I35" s="171" t="e">
        <f>_xll.qlFuturesRateHelper(H35,$F35,$D35,$E35,$G35,Permanent,Trigger,ObjectOverwrite)</f>
        <v>#NUM!</v>
      </c>
      <c r="J35" s="170" t="str">
        <f ca="1">_xll.ohRangeRetrieveError(I35)</f>
        <v>qlFuturesRateHelper - Error converting parameter 'Price' : 'ObjectHandler error: attempt to retrieve object with unknown ID 'EURFUT3MX6_Quote'</v>
      </c>
      <c r="K35" s="144"/>
      <c r="L35" s="177"/>
    </row>
    <row r="36" spans="1:12" x14ac:dyDescent="0.2">
      <c r="A36" s="176"/>
      <c r="B36" s="175">
        <v>34</v>
      </c>
      <c r="C36" s="174" t="b">
        <v>0</v>
      </c>
      <c r="D36" s="174" t="str">
        <v>Z6</v>
      </c>
      <c r="E36" s="173" t="str">
        <f t="shared" si="4"/>
        <v>Euribor3M</v>
      </c>
      <c r="F36" s="172" t="str">
        <f t="shared" si="5"/>
        <v>EURFUT3MZ6_Quote</v>
      </c>
      <c r="G36" s="172" t="str">
        <f t="shared" si="6"/>
        <v>EURFUT3MZ6ConvAdj_Quote</v>
      </c>
      <c r="H36" s="172" t="str">
        <f t="shared" si="7"/>
        <v>EUR_YCSTDRH_FUT3MZ6</v>
      </c>
      <c r="I36" s="171" t="str">
        <f>_xll.qlFuturesRateHelper(H36,$F36,$D36,$E36,$G36,Permanent,Trigger,ObjectOverwrite)</f>
        <v>EUR_YCSTDRH_FUT3MZ6#0001</v>
      </c>
      <c r="J36" s="170" t="str">
        <f>_xll.ohRangeRetrieveError(I36)</f>
        <v/>
      </c>
      <c r="K36" s="144"/>
      <c r="L36" s="177"/>
    </row>
    <row r="37" spans="1:12" x14ac:dyDescent="0.2">
      <c r="A37" s="176"/>
      <c r="B37" s="175">
        <v>35</v>
      </c>
      <c r="C37" s="174" t="b">
        <v>0</v>
      </c>
      <c r="D37" s="174" t="str">
        <v>F7</v>
      </c>
      <c r="E37" s="173" t="str">
        <f t="shared" si="4"/>
        <v>Euribor3M</v>
      </c>
      <c r="F37" s="172" t="str">
        <f t="shared" si="5"/>
        <v>EURFUT3MF7_Quote</v>
      </c>
      <c r="G37" s="172" t="str">
        <f t="shared" si="6"/>
        <v>EURFUT3MF7ConvAdj_Quote</v>
      </c>
      <c r="H37" s="172" t="str">
        <f t="shared" si="7"/>
        <v>EUR_YCSTDRH_FUT3MF7</v>
      </c>
      <c r="I37" s="171" t="e">
        <f>_xll.qlFuturesRateHelper(H37,$F37,$D37,$E37,$G37,Permanent,Trigger,ObjectOverwrite)</f>
        <v>#NUM!</v>
      </c>
      <c r="J37" s="170" t="str">
        <f ca="1">_xll.ohRangeRetrieveError(I37)</f>
        <v>qlFuturesRateHelper - Error converting parameter 'Price' : 'ObjectHandler error: attempt to retrieve object with unknown ID 'EURFUT3MF7_Quote'</v>
      </c>
      <c r="K37" s="144"/>
      <c r="L37" s="177"/>
    </row>
    <row r="38" spans="1:12" x14ac:dyDescent="0.2">
      <c r="A38" s="176"/>
      <c r="B38" s="175">
        <v>36</v>
      </c>
      <c r="C38" s="174" t="b">
        <v>0</v>
      </c>
      <c r="D38" s="174" t="str">
        <v>G7</v>
      </c>
      <c r="E38" s="173" t="str">
        <f t="shared" si="4"/>
        <v>Euribor3M</v>
      </c>
      <c r="F38" s="172" t="str">
        <f t="shared" si="5"/>
        <v>EURFUT3MG7_Quote</v>
      </c>
      <c r="G38" s="172" t="str">
        <f t="shared" si="6"/>
        <v>EURFUT3MG7ConvAdj_Quote</v>
      </c>
      <c r="H38" s="172" t="str">
        <f t="shared" si="7"/>
        <v>EUR_YCSTDRH_FUT3MG7</v>
      </c>
      <c r="I38" s="171" t="e">
        <f>_xll.qlFuturesRateHelper(H38,$F38,$D38,$E38,$G38,Permanent,Trigger,ObjectOverwrite)</f>
        <v>#NUM!</v>
      </c>
      <c r="J38" s="170" t="str">
        <f ca="1">_xll.ohRangeRetrieveError(I38)</f>
        <v>qlFuturesRateHelper - Error converting parameter 'Price' : 'ObjectHandler error: attempt to retrieve object with unknown ID 'EURFUT3MG7_Quote'</v>
      </c>
      <c r="K38" s="144"/>
      <c r="L38" s="177"/>
    </row>
    <row r="39" spans="1:12" x14ac:dyDescent="0.2">
      <c r="A39" s="176"/>
      <c r="B39" s="175">
        <v>37</v>
      </c>
      <c r="C39" s="174" t="b">
        <v>0</v>
      </c>
      <c r="D39" s="174" t="str">
        <v>H7</v>
      </c>
      <c r="E39" s="173" t="str">
        <f t="shared" si="4"/>
        <v>Euribor3M</v>
      </c>
      <c r="F39" s="172" t="str">
        <f t="shared" si="5"/>
        <v>EURFUT3MH7_Quote</v>
      </c>
      <c r="G39" s="172" t="str">
        <f t="shared" si="6"/>
        <v>EURFUT3MH7ConvAdj_Quote</v>
      </c>
      <c r="H39" s="172" t="str">
        <f t="shared" si="7"/>
        <v>EUR_YCSTDRH_FUT3MH7</v>
      </c>
      <c r="I39" s="171" t="str">
        <f>_xll.qlFuturesRateHelper(H39,$F39,$D39,$E39,$G39,Permanent,Trigger,ObjectOverwrite)</f>
        <v>EUR_YCSTDRH_FUT3MH7#0001</v>
      </c>
      <c r="J39" s="170" t="str">
        <f>_xll.ohRangeRetrieveError(I39)</f>
        <v/>
      </c>
      <c r="K39" s="144"/>
      <c r="L39" s="177"/>
    </row>
    <row r="40" spans="1:12" x14ac:dyDescent="0.2">
      <c r="A40" s="176"/>
      <c r="B40" s="175">
        <v>38</v>
      </c>
      <c r="C40" s="174" t="b">
        <v>0</v>
      </c>
      <c r="D40" s="174" t="str">
        <v>J7</v>
      </c>
      <c r="E40" s="173" t="str">
        <f t="shared" si="4"/>
        <v>Euribor3M</v>
      </c>
      <c r="F40" s="172" t="str">
        <f t="shared" si="5"/>
        <v>EURFUT3MJ7_Quote</v>
      </c>
      <c r="G40" s="172" t="str">
        <f t="shared" si="6"/>
        <v>EURFUT3MJ7ConvAdj_Quote</v>
      </c>
      <c r="H40" s="172" t="str">
        <f t="shared" si="7"/>
        <v>EUR_YCSTDRH_FUT3MJ7</v>
      </c>
      <c r="I40" s="171" t="e">
        <f>_xll.qlFuturesRateHelper(H40,$F40,$D40,$E40,$G40,Permanent,Trigger,ObjectOverwrite)</f>
        <v>#NUM!</v>
      </c>
      <c r="J40" s="170" t="str">
        <f ca="1">_xll.ohRangeRetrieveError(I40)</f>
        <v>qlFuturesRateHelper - Error converting parameter 'Price' : 'ObjectHandler error: attempt to retrieve object with unknown ID 'EURFUT3MJ7_Quote'</v>
      </c>
      <c r="K40" s="144"/>
    </row>
    <row r="41" spans="1:12" x14ac:dyDescent="0.2">
      <c r="A41" s="176"/>
      <c r="B41" s="175">
        <v>39</v>
      </c>
      <c r="C41" s="174" t="b">
        <v>0</v>
      </c>
      <c r="D41" s="174" t="str">
        <v>K7</v>
      </c>
      <c r="E41" s="173" t="str">
        <f t="shared" si="4"/>
        <v>Euribor3M</v>
      </c>
      <c r="F41" s="172" t="str">
        <f t="shared" si="5"/>
        <v>EURFUT3MK7_Quote</v>
      </c>
      <c r="G41" s="172" t="str">
        <f t="shared" si="6"/>
        <v>EURFUT3MK7ConvAdj_Quote</v>
      </c>
      <c r="H41" s="172" t="str">
        <f t="shared" si="7"/>
        <v>EUR_YCSTDRH_FUT3MK7</v>
      </c>
      <c r="I41" s="171" t="e">
        <f>_xll.qlFuturesRateHelper(H41,$F41,$D41,$E41,$G41,Permanent,Trigger,ObjectOverwrite)</f>
        <v>#NUM!</v>
      </c>
      <c r="J41" s="170" t="str">
        <f ca="1">_xll.ohRangeRetrieveError(I41)</f>
        <v>qlFuturesRateHelper - Error converting parameter 'Price' : 'ObjectHandler error: attempt to retrieve object with unknown ID 'EURFUT3MK7_Quote'</v>
      </c>
      <c r="K41" s="144"/>
    </row>
    <row r="42" spans="1:12" x14ac:dyDescent="0.2">
      <c r="A42" s="176"/>
      <c r="B42" s="175">
        <v>40</v>
      </c>
      <c r="C42" s="174" t="b">
        <v>0</v>
      </c>
      <c r="D42" s="174" t="str">
        <v>M7</v>
      </c>
      <c r="E42" s="173" t="str">
        <f t="shared" si="4"/>
        <v>Euribor3M</v>
      </c>
      <c r="F42" s="172" t="str">
        <f t="shared" si="5"/>
        <v>EURFUT3MM7_Quote</v>
      </c>
      <c r="G42" s="172" t="str">
        <f t="shared" si="6"/>
        <v>EURFUT3MM7ConvAdj_Quote</v>
      </c>
      <c r="H42" s="172" t="str">
        <f t="shared" si="7"/>
        <v>EUR_YCSTDRH_FUT3MM7</v>
      </c>
      <c r="I42" s="171" t="str">
        <f>_xll.qlFuturesRateHelper(H42,$F42,$D42,$E42,$G42,Permanent,Trigger,ObjectOverwrite)</f>
        <v>EUR_YCSTDRH_FUT3MM7#0001</v>
      </c>
      <c r="J42" s="170" t="str">
        <f>_xll.ohRangeRetrieveError(I42)</f>
        <v/>
      </c>
      <c r="K42" s="144"/>
    </row>
    <row r="43" spans="1:12" x14ac:dyDescent="0.2">
      <c r="A43" s="176"/>
      <c r="B43" s="175">
        <v>41</v>
      </c>
      <c r="C43" s="174" t="b">
        <v>0</v>
      </c>
      <c r="D43" s="174" t="str">
        <v>N7</v>
      </c>
      <c r="E43" s="173" t="str">
        <f t="shared" si="4"/>
        <v>Euribor3M</v>
      </c>
      <c r="F43" s="172" t="str">
        <f t="shared" si="5"/>
        <v>EURFUT3MN7_Quote</v>
      </c>
      <c r="G43" s="172" t="str">
        <f t="shared" si="6"/>
        <v>EURFUT3MN7ConvAdj_Quote</v>
      </c>
      <c r="H43" s="172" t="str">
        <f t="shared" si="7"/>
        <v>EUR_YCSTDRH_FUT3MN7</v>
      </c>
      <c r="I43" s="171" t="e">
        <f>_xll.qlFuturesRateHelper(H43,$F43,$D43,$E43,$G43,Permanent,Trigger,ObjectOverwrite)</f>
        <v>#NUM!</v>
      </c>
      <c r="J43" s="170" t="str">
        <f ca="1">_xll.ohRangeRetrieveError(I43)</f>
        <v>qlFuturesRateHelper - Error converting parameter 'Price' : 'ObjectHandler error: attempt to retrieve object with unknown ID 'EURFUT3MN7_Quote'</v>
      </c>
      <c r="K43" s="144"/>
    </row>
    <row r="44" spans="1:12" x14ac:dyDescent="0.2">
      <c r="A44" s="176"/>
      <c r="B44" s="175">
        <v>42</v>
      </c>
      <c r="C44" s="174" t="b">
        <v>0</v>
      </c>
      <c r="D44" s="174" t="str">
        <v>Q7</v>
      </c>
      <c r="E44" s="173" t="str">
        <f t="shared" si="4"/>
        <v>Euribor3M</v>
      </c>
      <c r="F44" s="172" t="str">
        <f t="shared" si="5"/>
        <v>EURFUT3MQ7_Quote</v>
      </c>
      <c r="G44" s="172" t="str">
        <f t="shared" si="6"/>
        <v>EURFUT3MQ7ConvAdj_Quote</v>
      </c>
      <c r="H44" s="172" t="str">
        <f t="shared" si="7"/>
        <v>EUR_YCSTDRH_FUT3MQ7</v>
      </c>
      <c r="I44" s="171" t="e">
        <f>_xll.qlFuturesRateHelper(H44,$F44,$D44,$E44,$G44,Permanent,Trigger,ObjectOverwrite)</f>
        <v>#NUM!</v>
      </c>
      <c r="J44" s="170" t="str">
        <f ca="1">_xll.ohRangeRetrieveError(I44)</f>
        <v>qlFuturesRateHelper - Error converting parameter 'Price' : 'ObjectHandler error: attempt to retrieve object with unknown ID 'EURFUT3MQ7_Quote'</v>
      </c>
      <c r="K44" s="144"/>
    </row>
    <row r="45" spans="1:12" x14ac:dyDescent="0.2">
      <c r="A45" s="176"/>
      <c r="B45" s="175">
        <v>43</v>
      </c>
      <c r="C45" s="174" t="b">
        <v>0</v>
      </c>
      <c r="D45" s="174" t="str">
        <v>U7</v>
      </c>
      <c r="E45" s="173" t="str">
        <f t="shared" si="4"/>
        <v>Euribor3M</v>
      </c>
      <c r="F45" s="172" t="str">
        <f t="shared" si="5"/>
        <v>EURFUT3MU7_Quote</v>
      </c>
      <c r="G45" s="172" t="str">
        <f t="shared" si="6"/>
        <v>EURFUT3MU7ConvAdj_Quote</v>
      </c>
      <c r="H45" s="172" t="str">
        <f t="shared" si="7"/>
        <v>EUR_YCSTDRH_FUT3MU7</v>
      </c>
      <c r="I45" s="171" t="str">
        <f>_xll.qlFuturesRateHelper(H45,$F45,$D45,$E45,$G45,Permanent,Trigger,ObjectOverwrite)</f>
        <v>EUR_YCSTDRH_FUT3MU7#0001</v>
      </c>
      <c r="J45" s="170" t="str">
        <f>_xll.ohRangeRetrieveError(I45)</f>
        <v/>
      </c>
      <c r="K45" s="144"/>
    </row>
    <row r="46" spans="1:12" x14ac:dyDescent="0.2">
      <c r="A46" s="176"/>
      <c r="B46" s="175">
        <v>44</v>
      </c>
      <c r="C46" s="174" t="b">
        <v>0</v>
      </c>
      <c r="D46" s="174" t="str">
        <v>V7</v>
      </c>
      <c r="E46" s="173" t="str">
        <f t="shared" si="4"/>
        <v>Euribor3M</v>
      </c>
      <c r="F46" s="172" t="str">
        <f t="shared" si="5"/>
        <v>EURFUT3MV7_Quote</v>
      </c>
      <c r="G46" s="172" t="str">
        <f t="shared" si="6"/>
        <v>EURFUT3MV7ConvAdj_Quote</v>
      </c>
      <c r="H46" s="172" t="str">
        <f t="shared" si="7"/>
        <v>EUR_YCSTDRH_FUT3MV7</v>
      </c>
      <c r="I46" s="171" t="e">
        <f>_xll.qlFuturesRateHelper(H46,$F46,$D46,$E46,$G46,Permanent,Trigger,ObjectOverwrite)</f>
        <v>#NUM!</v>
      </c>
      <c r="J46" s="170" t="str">
        <f ca="1">_xll.ohRangeRetrieveError(I46)</f>
        <v>qlFuturesRateHelper - Error converting parameter 'Price' : 'ObjectHandler error: attempt to retrieve object with unknown ID 'EURFUT3MV7_Quote'</v>
      </c>
      <c r="K46" s="144"/>
    </row>
    <row r="47" spans="1:12" x14ac:dyDescent="0.2">
      <c r="A47" s="176"/>
      <c r="B47" s="175">
        <v>45</v>
      </c>
      <c r="C47" s="174" t="b">
        <v>0</v>
      </c>
      <c r="D47" s="174" t="str">
        <v>X7</v>
      </c>
      <c r="E47" s="173" t="str">
        <f t="shared" si="4"/>
        <v>Euribor3M</v>
      </c>
      <c r="F47" s="172" t="str">
        <f t="shared" si="5"/>
        <v>EURFUT3MX7_Quote</v>
      </c>
      <c r="G47" s="172" t="str">
        <f t="shared" si="6"/>
        <v>EURFUT3MX7ConvAdj_Quote</v>
      </c>
      <c r="H47" s="172" t="str">
        <f t="shared" si="7"/>
        <v>EUR_YCSTDRH_FUT3MX7</v>
      </c>
      <c r="I47" s="171" t="e">
        <f>_xll.qlFuturesRateHelper(H47,$F47,$D47,$E47,$G47,Permanent,Trigger,ObjectOverwrite)</f>
        <v>#NUM!</v>
      </c>
      <c r="J47" s="170" t="str">
        <f ca="1">_xll.ohRangeRetrieveError(I47)</f>
        <v>qlFuturesRateHelper - Error converting parameter 'Price' : 'ObjectHandler error: attempt to retrieve object with unknown ID 'EURFUT3MX7_Quote'</v>
      </c>
      <c r="K47" s="144"/>
    </row>
    <row r="48" spans="1:12" x14ac:dyDescent="0.2">
      <c r="A48" s="176"/>
      <c r="B48" s="175">
        <v>46</v>
      </c>
      <c r="C48" s="174" t="b">
        <v>0</v>
      </c>
      <c r="D48" s="174" t="str">
        <v>Z7</v>
      </c>
      <c r="E48" s="173" t="str">
        <f t="shared" si="4"/>
        <v>Euribor3M</v>
      </c>
      <c r="F48" s="172" t="str">
        <f t="shared" si="5"/>
        <v>EURFUT3MZ7_Quote</v>
      </c>
      <c r="G48" s="172" t="str">
        <f t="shared" si="6"/>
        <v>EURFUT3MZ7ConvAdj_Quote</v>
      </c>
      <c r="H48" s="172" t="str">
        <f t="shared" si="7"/>
        <v>EUR_YCSTDRH_FUT3MZ7</v>
      </c>
      <c r="I48" s="171" t="str">
        <f>_xll.qlFuturesRateHelper(H48,$F48,$D48,$E48,$G48,Permanent,Trigger,ObjectOverwrite)</f>
        <v>EUR_YCSTDRH_FUT3MZ7#0001</v>
      </c>
      <c r="J48" s="170" t="str">
        <f>_xll.ohRangeRetrieveError(I48)</f>
        <v/>
      </c>
      <c r="K48" s="144"/>
    </row>
    <row r="49" spans="1:11" x14ac:dyDescent="0.2">
      <c r="A49" s="176"/>
      <c r="B49" s="175">
        <v>47</v>
      </c>
      <c r="C49" s="174" t="b">
        <v>0</v>
      </c>
      <c r="D49" s="174" t="str">
        <v>F8</v>
      </c>
      <c r="E49" s="173" t="str">
        <f t="shared" si="4"/>
        <v>Euribor3M</v>
      </c>
      <c r="F49" s="172" t="str">
        <f t="shared" si="5"/>
        <v>EURFUT3MF8_Quote</v>
      </c>
      <c r="G49" s="172" t="str">
        <f t="shared" si="6"/>
        <v>EURFUT3MF8ConvAdj_Quote</v>
      </c>
      <c r="H49" s="172" t="str">
        <f t="shared" si="7"/>
        <v>EUR_YCSTDRH_FUT3MF8</v>
      </c>
      <c r="I49" s="171" t="e">
        <f>_xll.qlFuturesRateHelper(H49,$F49,$D49,$E49,$G49,Permanent,Trigger,ObjectOverwrite)</f>
        <v>#NUM!</v>
      </c>
      <c r="J49" s="170" t="str">
        <f ca="1">_xll.ohRangeRetrieveError(I49)</f>
        <v>qlFuturesRateHelper - Error converting parameter 'Price' : 'ObjectHandler error: attempt to retrieve object with unknown ID 'EURFUT3MF8_Quote'</v>
      </c>
      <c r="K49" s="144"/>
    </row>
    <row r="50" spans="1:11" x14ac:dyDescent="0.2">
      <c r="A50" s="176"/>
      <c r="B50" s="175">
        <v>48</v>
      </c>
      <c r="C50" s="174" t="b">
        <v>0</v>
      </c>
      <c r="D50" s="174" t="str">
        <v>G8</v>
      </c>
      <c r="E50" s="173" t="str">
        <f t="shared" si="4"/>
        <v>Euribor3M</v>
      </c>
      <c r="F50" s="172" t="str">
        <f t="shared" si="5"/>
        <v>EURFUT3MG8_Quote</v>
      </c>
      <c r="G50" s="172" t="str">
        <f t="shared" si="6"/>
        <v>EURFUT3MG8ConvAdj_Quote</v>
      </c>
      <c r="H50" s="172" t="str">
        <f t="shared" si="7"/>
        <v>EUR_YCSTDRH_FUT3MG8</v>
      </c>
      <c r="I50" s="171" t="e">
        <f>_xll.qlFuturesRateHelper(H50,$F50,$D50,$E50,$G50,Permanent,Trigger,ObjectOverwrite)</f>
        <v>#NUM!</v>
      </c>
      <c r="J50" s="170" t="str">
        <f ca="1">_xll.ohRangeRetrieveError(I50)</f>
        <v>qlFuturesRateHelper - Error converting parameter 'Price' : 'ObjectHandler error: attempt to retrieve object with unknown ID 'EURFUT3MG8_Quote'</v>
      </c>
      <c r="K50" s="144"/>
    </row>
    <row r="51" spans="1:11" x14ac:dyDescent="0.2">
      <c r="A51" s="176"/>
      <c r="B51" s="175">
        <v>49</v>
      </c>
      <c r="C51" s="174" t="b">
        <v>0</v>
      </c>
      <c r="D51" s="174" t="str">
        <v>H8</v>
      </c>
      <c r="E51" s="173" t="str">
        <f t="shared" si="4"/>
        <v>Euribor3M</v>
      </c>
      <c r="F51" s="172" t="str">
        <f t="shared" si="5"/>
        <v>EURFUT3MH8_Quote</v>
      </c>
      <c r="G51" s="172" t="str">
        <f t="shared" si="6"/>
        <v>EURFUT3MH8ConvAdj_Quote</v>
      </c>
      <c r="H51" s="172" t="str">
        <f t="shared" si="7"/>
        <v>EUR_YCSTDRH_FUT3MH8</v>
      </c>
      <c r="I51" s="171" t="str">
        <f>_xll.qlFuturesRateHelper(H51,$F51,$D51,$E51,$G51,Permanent,Trigger,ObjectOverwrite)</f>
        <v>EUR_YCSTDRH_FUT3MH8#0001</v>
      </c>
      <c r="J51" s="170" t="str">
        <f>_xll.ohRangeRetrieveError(I51)</f>
        <v/>
      </c>
      <c r="K51" s="144"/>
    </row>
    <row r="52" spans="1:11" x14ac:dyDescent="0.2">
      <c r="A52" s="176"/>
      <c r="B52" s="175">
        <v>50</v>
      </c>
      <c r="C52" s="174" t="b">
        <v>0</v>
      </c>
      <c r="D52" s="174" t="str">
        <v>J8</v>
      </c>
      <c r="E52" s="173" t="str">
        <f t="shared" si="4"/>
        <v>Euribor3M</v>
      </c>
      <c r="F52" s="172" t="str">
        <f t="shared" si="5"/>
        <v>EURFUT3MJ8_Quote</v>
      </c>
      <c r="G52" s="172" t="str">
        <f t="shared" si="6"/>
        <v>EURFUT3MJ8ConvAdj_Quote</v>
      </c>
      <c r="H52" s="172" t="str">
        <f t="shared" si="7"/>
        <v>EUR_YCSTDRH_FUT3MJ8</v>
      </c>
      <c r="I52" s="171" t="e">
        <f>_xll.qlFuturesRateHelper(H52,$F52,$D52,$E52,$G52,Permanent,Trigger,ObjectOverwrite)</f>
        <v>#NUM!</v>
      </c>
      <c r="J52" s="170" t="str">
        <f ca="1">_xll.ohRangeRetrieveError(I52)</f>
        <v>qlFuturesRateHelper - Error converting parameter 'Price' : 'ObjectHandler error: attempt to retrieve object with unknown ID 'EURFUT3MJ8_Quote'</v>
      </c>
      <c r="K52" s="144"/>
    </row>
    <row r="53" spans="1:11" x14ac:dyDescent="0.2">
      <c r="A53" s="176"/>
      <c r="B53" s="175">
        <v>51</v>
      </c>
      <c r="C53" s="174" t="b">
        <v>0</v>
      </c>
      <c r="D53" s="174" t="str">
        <v>K8</v>
      </c>
      <c r="E53" s="173" t="str">
        <f t="shared" si="4"/>
        <v>Euribor3M</v>
      </c>
      <c r="F53" s="172" t="str">
        <f t="shared" si="5"/>
        <v>EURFUT3MK8_Quote</v>
      </c>
      <c r="G53" s="172" t="str">
        <f t="shared" si="6"/>
        <v>EURFUT3MK8ConvAdj_Quote</v>
      </c>
      <c r="H53" s="172" t="str">
        <f t="shared" si="7"/>
        <v>EUR_YCSTDRH_FUT3MK8</v>
      </c>
      <c r="I53" s="171" t="e">
        <f>_xll.qlFuturesRateHelper(H53,$F53,$D53,$E53,$G53,Permanent,Trigger,ObjectOverwrite)</f>
        <v>#NUM!</v>
      </c>
      <c r="J53" s="170" t="str">
        <f ca="1">_xll.ohRangeRetrieveError(I53)</f>
        <v>qlFuturesRateHelper - Error converting parameter 'Price' : 'ObjectHandler error: attempt to retrieve object with unknown ID 'EURFUT3MK8_Quote'</v>
      </c>
      <c r="K53" s="144"/>
    </row>
    <row r="54" spans="1:11" x14ac:dyDescent="0.2">
      <c r="A54" s="176"/>
      <c r="B54" s="175">
        <v>52</v>
      </c>
      <c r="C54" s="174" t="b">
        <v>0</v>
      </c>
      <c r="D54" s="174" t="str">
        <v>M8</v>
      </c>
      <c r="E54" s="173" t="str">
        <f t="shared" si="4"/>
        <v>Euribor3M</v>
      </c>
      <c r="F54" s="172" t="str">
        <f t="shared" si="5"/>
        <v>EURFUT3MM8_Quote</v>
      </c>
      <c r="G54" s="172" t="str">
        <f t="shared" si="6"/>
        <v>EURFUT3MM8ConvAdj_Quote</v>
      </c>
      <c r="H54" s="172" t="str">
        <f t="shared" si="7"/>
        <v>EUR_YCSTDRH_FUT3MM8</v>
      </c>
      <c r="I54" s="171" t="str">
        <f>_xll.qlFuturesRateHelper(H54,$F54,$D54,$E54,$G54,Permanent,Trigger,ObjectOverwrite)</f>
        <v>EUR_YCSTDRH_FUT3MM8#0001</v>
      </c>
      <c r="J54" s="170" t="str">
        <f>_xll.ohRangeRetrieveError(I54)</f>
        <v/>
      </c>
      <c r="K54" s="144"/>
    </row>
    <row r="55" spans="1:11" x14ac:dyDescent="0.2">
      <c r="A55" s="176"/>
      <c r="B55" s="175">
        <v>53</v>
      </c>
      <c r="C55" s="174" t="b">
        <v>0</v>
      </c>
      <c r="D55" s="174" t="str">
        <v>N8</v>
      </c>
      <c r="E55" s="173" t="str">
        <f t="shared" si="4"/>
        <v>Euribor3M</v>
      </c>
      <c r="F55" s="172" t="str">
        <f t="shared" si="5"/>
        <v>EURFUT3MN8_Quote</v>
      </c>
      <c r="G55" s="172" t="str">
        <f t="shared" si="6"/>
        <v>EURFUT3MN8ConvAdj_Quote</v>
      </c>
      <c r="H55" s="172" t="str">
        <f t="shared" si="7"/>
        <v>EUR_YCSTDRH_FUT3MN8</v>
      </c>
      <c r="I55" s="171" t="e">
        <f>_xll.qlFuturesRateHelper(H55,$F55,$D55,$E55,$G55,Permanent,Trigger,ObjectOverwrite)</f>
        <v>#NUM!</v>
      </c>
      <c r="J55" s="170" t="str">
        <f ca="1">_xll.ohRangeRetrieveError(I55)</f>
        <v>qlFuturesRateHelper - Error converting parameter 'Price' : 'ObjectHandler error: attempt to retrieve object with unknown ID 'EURFUT3MN8_Quote'</v>
      </c>
      <c r="K55" s="144"/>
    </row>
    <row r="56" spans="1:11" x14ac:dyDescent="0.2">
      <c r="A56" s="176"/>
      <c r="B56" s="175">
        <v>54</v>
      </c>
      <c r="C56" s="174" t="b">
        <v>0</v>
      </c>
      <c r="D56" s="174" t="str">
        <v>Q8</v>
      </c>
      <c r="E56" s="173" t="str">
        <f t="shared" si="4"/>
        <v>Euribor3M</v>
      </c>
      <c r="F56" s="172" t="str">
        <f t="shared" si="5"/>
        <v>EURFUT3MQ8_Quote</v>
      </c>
      <c r="G56" s="172" t="str">
        <f t="shared" si="6"/>
        <v>EURFUT3MQ8ConvAdj_Quote</v>
      </c>
      <c r="H56" s="172" t="str">
        <f t="shared" si="7"/>
        <v>EUR_YCSTDRH_FUT3MQ8</v>
      </c>
      <c r="I56" s="171" t="e">
        <f>_xll.qlFuturesRateHelper(H56,$F56,$D56,$E56,$G56,Permanent,Trigger,ObjectOverwrite)</f>
        <v>#NUM!</v>
      </c>
      <c r="J56" s="170" t="str">
        <f ca="1">_xll.ohRangeRetrieveError(I56)</f>
        <v>qlFuturesRateHelper - Error converting parameter 'Price' : 'ObjectHandler error: attempt to retrieve object with unknown ID 'EURFUT3MQ8_Quote'</v>
      </c>
      <c r="K56" s="144"/>
    </row>
    <row r="57" spans="1:11" x14ac:dyDescent="0.2">
      <c r="A57" s="176"/>
      <c r="B57" s="175">
        <v>55</v>
      </c>
      <c r="C57" s="174" t="b">
        <v>0</v>
      </c>
      <c r="D57" s="174" t="str">
        <v>U8</v>
      </c>
      <c r="E57" s="173" t="str">
        <f t="shared" si="4"/>
        <v>Euribor3M</v>
      </c>
      <c r="F57" s="172" t="str">
        <f t="shared" si="5"/>
        <v>EURFUT3MU8_Quote</v>
      </c>
      <c r="G57" s="172" t="str">
        <f t="shared" si="6"/>
        <v>EURFUT3MU8ConvAdj_Quote</v>
      </c>
      <c r="H57" s="172" t="str">
        <f t="shared" si="7"/>
        <v>EUR_YCSTDRH_FUT3MU8</v>
      </c>
      <c r="I57" s="171" t="str">
        <f>_xll.qlFuturesRateHelper(H57,$F57,$D57,$E57,$G57,Permanent,Trigger,ObjectOverwrite)</f>
        <v>EUR_YCSTDRH_FUT3MU8#0001</v>
      </c>
      <c r="J57" s="170" t="str">
        <f>_xll.ohRangeRetrieveError(I57)</f>
        <v/>
      </c>
      <c r="K57" s="144"/>
    </row>
    <row r="58" spans="1:11" x14ac:dyDescent="0.2">
      <c r="A58" s="176"/>
      <c r="B58" s="175">
        <v>56</v>
      </c>
      <c r="C58" s="174" t="b">
        <v>0</v>
      </c>
      <c r="D58" s="174" t="str">
        <v>V8</v>
      </c>
      <c r="E58" s="173" t="str">
        <f t="shared" si="4"/>
        <v>Euribor3M</v>
      </c>
      <c r="F58" s="172" t="str">
        <f t="shared" si="5"/>
        <v>EURFUT3MV8_Quote</v>
      </c>
      <c r="G58" s="172" t="str">
        <f t="shared" si="6"/>
        <v>EURFUT3MV8ConvAdj_Quote</v>
      </c>
      <c r="H58" s="172" t="str">
        <f t="shared" si="7"/>
        <v>EUR_YCSTDRH_FUT3MV8</v>
      </c>
      <c r="I58" s="171" t="e">
        <f>_xll.qlFuturesRateHelper(H58,$F58,$D58,$E58,$G58,Permanent,Trigger,ObjectOverwrite)</f>
        <v>#NUM!</v>
      </c>
      <c r="J58" s="170" t="str">
        <f ca="1">_xll.ohRangeRetrieveError(I58)</f>
        <v>qlFuturesRateHelper - Error converting parameter 'Price' : 'ObjectHandler error: attempt to retrieve object with unknown ID 'EURFUT3MV8_Quote'</v>
      </c>
      <c r="K58" s="144"/>
    </row>
    <row r="59" spans="1:11" x14ac:dyDescent="0.2">
      <c r="A59" s="176"/>
      <c r="B59" s="175">
        <v>57</v>
      </c>
      <c r="C59" s="174" t="b">
        <v>0</v>
      </c>
      <c r="D59" s="174" t="str">
        <v>X8</v>
      </c>
      <c r="E59" s="173" t="str">
        <f t="shared" si="4"/>
        <v>Euribor3M</v>
      </c>
      <c r="F59" s="172" t="str">
        <f t="shared" si="5"/>
        <v>EURFUT3MX8_Quote</v>
      </c>
      <c r="G59" s="172" t="str">
        <f t="shared" si="6"/>
        <v>EURFUT3MX8ConvAdj_Quote</v>
      </c>
      <c r="H59" s="172" t="str">
        <f t="shared" si="7"/>
        <v>EUR_YCSTDRH_FUT3MX8</v>
      </c>
      <c r="I59" s="171" t="e">
        <f>_xll.qlFuturesRateHelper(H59,$F59,$D59,$E59,$G59,Permanent,Trigger,ObjectOverwrite)</f>
        <v>#NUM!</v>
      </c>
      <c r="J59" s="170" t="str">
        <f ca="1">_xll.ohRangeRetrieveError(I59)</f>
        <v>qlFuturesRateHelper - Error converting parameter 'Price' : 'ObjectHandler error: attempt to retrieve object with unknown ID 'EURFUT3MX8_Quote'</v>
      </c>
      <c r="K59" s="144"/>
    </row>
    <row r="60" spans="1:11" x14ac:dyDescent="0.2">
      <c r="A60" s="176"/>
      <c r="B60" s="175">
        <v>58</v>
      </c>
      <c r="C60" s="174" t="b">
        <v>0</v>
      </c>
      <c r="D60" s="174" t="str">
        <v>Z8</v>
      </c>
      <c r="E60" s="173" t="str">
        <f t="shared" si="4"/>
        <v>Euribor3M</v>
      </c>
      <c r="F60" s="172" t="str">
        <f t="shared" si="5"/>
        <v>EURFUT3MZ8_Quote</v>
      </c>
      <c r="G60" s="172" t="str">
        <f t="shared" si="6"/>
        <v>EURFUT3MZ8ConvAdj_Quote</v>
      </c>
      <c r="H60" s="172" t="str">
        <f t="shared" si="7"/>
        <v>EUR_YCSTDRH_FUT3MZ8</v>
      </c>
      <c r="I60" s="171" t="str">
        <f>_xll.qlFuturesRateHelper(H60,$F60,$D60,$E60,$G60,Permanent,Trigger,ObjectOverwrite)</f>
        <v>EUR_YCSTDRH_FUT3MZ8#0001</v>
      </c>
      <c r="J60" s="170" t="str">
        <f>_xll.ohRangeRetrieveError(I60)</f>
        <v/>
      </c>
      <c r="K60" s="144"/>
    </row>
    <row r="61" spans="1:11" x14ac:dyDescent="0.2">
      <c r="A61" s="176"/>
      <c r="B61" s="175">
        <v>59</v>
      </c>
      <c r="C61" s="174" t="b">
        <v>0</v>
      </c>
      <c r="D61" s="174" t="str">
        <v>F9</v>
      </c>
      <c r="E61" s="173" t="str">
        <f t="shared" si="4"/>
        <v>Euribor3M</v>
      </c>
      <c r="F61" s="172" t="str">
        <f t="shared" si="5"/>
        <v>EURFUT3MF9_Quote</v>
      </c>
      <c r="G61" s="172" t="str">
        <f t="shared" si="6"/>
        <v>EURFUT3MF9ConvAdj_Quote</v>
      </c>
      <c r="H61" s="172" t="str">
        <f t="shared" si="7"/>
        <v>EUR_YCSTDRH_FUT3MF9</v>
      </c>
      <c r="I61" s="171" t="e">
        <f>_xll.qlFuturesRateHelper(H61,$F61,$D61,$E61,$G61,Permanent,Trigger,ObjectOverwrite)</f>
        <v>#NUM!</v>
      </c>
      <c r="J61" s="170" t="str">
        <f ca="1">_xll.ohRangeRetrieveError(I61)</f>
        <v>qlFuturesRateHelper - Error converting parameter 'Price' : 'ObjectHandler error: attempt to retrieve object with unknown ID 'EURFUT3MF9_Quote'</v>
      </c>
      <c r="K61" s="144"/>
    </row>
    <row r="62" spans="1:11" x14ac:dyDescent="0.2">
      <c r="A62" s="176"/>
      <c r="B62" s="175">
        <v>60</v>
      </c>
      <c r="C62" s="174" t="b">
        <v>0</v>
      </c>
      <c r="D62" s="174" t="str">
        <v>G9</v>
      </c>
      <c r="E62" s="173" t="str">
        <f t="shared" si="4"/>
        <v>Euribor3M</v>
      </c>
      <c r="F62" s="172" t="str">
        <f t="shared" si="5"/>
        <v>EURFUT3MG9_Quote</v>
      </c>
      <c r="G62" s="172" t="str">
        <f t="shared" si="6"/>
        <v>EURFUT3MG9ConvAdj_Quote</v>
      </c>
      <c r="H62" s="172" t="str">
        <f t="shared" si="7"/>
        <v>EUR_YCSTDRH_FUT3MG9</v>
      </c>
      <c r="I62" s="171" t="e">
        <f>_xll.qlFuturesRateHelper(H62,$F62,$D62,$E62,$G62,Permanent,Trigger,ObjectOverwrite)</f>
        <v>#NUM!</v>
      </c>
      <c r="J62" s="170" t="str">
        <f ca="1">_xll.ohRangeRetrieveError(I62)</f>
        <v>qlFuturesRateHelper - Error converting parameter 'Price' : 'ObjectHandler error: attempt to retrieve object with unknown ID 'EURFUT3MG9_Quote'</v>
      </c>
      <c r="K62" s="144"/>
    </row>
    <row r="63" spans="1:11" x14ac:dyDescent="0.2">
      <c r="A63" s="176"/>
      <c r="B63" s="175">
        <v>61</v>
      </c>
      <c r="C63" s="174" t="b">
        <v>0</v>
      </c>
      <c r="D63" s="174" t="str">
        <v>H9</v>
      </c>
      <c r="E63" s="173" t="str">
        <f t="shared" si="4"/>
        <v>Euribor3M</v>
      </c>
      <c r="F63" s="172" t="str">
        <f t="shared" si="5"/>
        <v>EURFUT3MH9_Quote</v>
      </c>
      <c r="G63" s="172" t="str">
        <f t="shared" si="6"/>
        <v>EURFUT3MH9ConvAdj_Quote</v>
      </c>
      <c r="H63" s="172" t="str">
        <f t="shared" si="7"/>
        <v>EUR_YCSTDRH_FUT3MH9</v>
      </c>
      <c r="I63" s="171" t="str">
        <f>_xll.qlFuturesRateHelper(H63,$F63,$D63,$E63,$G63,Permanent,Trigger,ObjectOverwrite)</f>
        <v>EUR_YCSTDRH_FUT3MH9#0001</v>
      </c>
      <c r="J63" s="170" t="str">
        <f>_xll.ohRangeRetrieveError(I63)</f>
        <v/>
      </c>
      <c r="K63" s="144"/>
    </row>
    <row r="64" spans="1:11" x14ac:dyDescent="0.2">
      <c r="A64" s="176"/>
      <c r="B64" s="175">
        <v>62</v>
      </c>
      <c r="C64" s="174" t="b">
        <v>0</v>
      </c>
      <c r="D64" s="174" t="str">
        <v>J9</v>
      </c>
      <c r="E64" s="173" t="str">
        <f t="shared" si="4"/>
        <v>Euribor3M</v>
      </c>
      <c r="F64" s="172" t="str">
        <f t="shared" si="5"/>
        <v>EURFUT3MJ9_Quote</v>
      </c>
      <c r="G64" s="172" t="str">
        <f t="shared" si="6"/>
        <v>EURFUT3MJ9ConvAdj_Quote</v>
      </c>
      <c r="H64" s="172" t="str">
        <f t="shared" si="7"/>
        <v>EUR_YCSTDRH_FUT3MJ9</v>
      </c>
      <c r="I64" s="171" t="e">
        <f>_xll.qlFuturesRateHelper(H64,$F64,$D64,$E64,$G64,Permanent,Trigger,ObjectOverwrite)</f>
        <v>#NUM!</v>
      </c>
      <c r="J64" s="170" t="str">
        <f ca="1">_xll.ohRangeRetrieveError(I64)</f>
        <v>qlFuturesRateHelper - Error converting parameter 'Price' : 'ObjectHandler error: attempt to retrieve object with unknown ID 'EURFUT3MJ9_Quote'</v>
      </c>
      <c r="K64" s="144"/>
    </row>
    <row r="65" spans="1:11" x14ac:dyDescent="0.2">
      <c r="A65" s="176"/>
      <c r="B65" s="175">
        <v>63</v>
      </c>
      <c r="C65" s="174" t="b">
        <v>0</v>
      </c>
      <c r="D65" s="174" t="str">
        <v>K9</v>
      </c>
      <c r="E65" s="173" t="str">
        <f t="shared" si="4"/>
        <v>Euribor3M</v>
      </c>
      <c r="F65" s="172" t="str">
        <f t="shared" si="5"/>
        <v>EURFUT3MK9_Quote</v>
      </c>
      <c r="G65" s="172" t="str">
        <f t="shared" si="6"/>
        <v>EURFUT3MK9ConvAdj_Quote</v>
      </c>
      <c r="H65" s="172" t="str">
        <f t="shared" si="7"/>
        <v>EUR_YCSTDRH_FUT3MK9</v>
      </c>
      <c r="I65" s="171" t="e">
        <f>_xll.qlFuturesRateHelper(H65,$F65,$D65,$E65,$G65,Permanent,Trigger,ObjectOverwrite)</f>
        <v>#NUM!</v>
      </c>
      <c r="J65" s="170" t="str">
        <f ca="1">_xll.ohRangeRetrieveError(I65)</f>
        <v>qlFuturesRateHelper - Error converting parameter 'Price' : 'ObjectHandler error: attempt to retrieve object with unknown ID 'EURFUT3MK9_Quote'</v>
      </c>
      <c r="K65" s="144"/>
    </row>
    <row r="66" spans="1:11" x14ac:dyDescent="0.2">
      <c r="A66" s="176"/>
      <c r="B66" s="175">
        <v>64</v>
      </c>
      <c r="C66" s="174" t="b">
        <v>0</v>
      </c>
      <c r="D66" s="174" t="str">
        <v>M9</v>
      </c>
      <c r="E66" s="173" t="str">
        <f t="shared" si="4"/>
        <v>Euribor3M</v>
      </c>
      <c r="F66" s="172" t="str">
        <f t="shared" si="5"/>
        <v>EURFUT3MM9_Quote</v>
      </c>
      <c r="G66" s="172" t="str">
        <f t="shared" si="6"/>
        <v>EURFUT3MM9ConvAdj_Quote</v>
      </c>
      <c r="H66" s="172" t="str">
        <f t="shared" si="7"/>
        <v>EUR_YCSTDRH_FUT3MM9</v>
      </c>
      <c r="I66" s="171" t="str">
        <f>_xll.qlFuturesRateHelper(H66,$F66,$D66,$E66,$G66,Permanent,Trigger,ObjectOverwrite)</f>
        <v>EUR_YCSTDRH_FUT3MM9#0001</v>
      </c>
      <c r="J66" s="170" t="str">
        <f>_xll.ohRangeRetrieveError(I66)</f>
        <v/>
      </c>
      <c r="K66" s="144"/>
    </row>
    <row r="67" spans="1:11" x14ac:dyDescent="0.2">
      <c r="A67" s="176"/>
      <c r="B67" s="175">
        <v>65</v>
      </c>
      <c r="C67" s="174" t="b">
        <v>0</v>
      </c>
      <c r="D67" s="174" t="str">
        <v>N9</v>
      </c>
      <c r="E67" s="173" t="str">
        <f t="shared" ref="E67:E98" si="8">PROPER(Currency)&amp;FamilyName&amp;$E$1</f>
        <v>Euribor3M</v>
      </c>
      <c r="F67" s="172" t="str">
        <f t="shared" ref="F67:F98" si="9">Currency&amp;"FUT"&amp;$E$1&amp;$D67&amp;QuoteSuffix</f>
        <v>EURFUT3MN9_Quote</v>
      </c>
      <c r="G67" s="172" t="str">
        <f t="shared" ref="G67:G98" si="10">Currency&amp;"FUT"&amp;$E$1&amp;$D67&amp;"ConvAdj"&amp;QuoteSuffix</f>
        <v>EURFUT3MN9ConvAdj_Quote</v>
      </c>
      <c r="H67" s="172" t="str">
        <f t="shared" ref="H67:H98" si="11">$H$1&amp;"_FUT"&amp;$E$1&amp;$D67</f>
        <v>EUR_YCSTDRH_FUT3MN9</v>
      </c>
      <c r="I67" s="171" t="e">
        <f>_xll.qlFuturesRateHelper(H67,$F67,$D67,$E67,$G67,Permanent,Trigger,ObjectOverwrite)</f>
        <v>#NUM!</v>
      </c>
      <c r="J67" s="170" t="str">
        <f ca="1">_xll.ohRangeRetrieveError(I67)</f>
        <v>qlFuturesRateHelper - Error converting parameter 'Price' : 'ObjectHandler error: attempt to retrieve object with unknown ID 'EURFUT3MN9_Quote'</v>
      </c>
      <c r="K67" s="144"/>
    </row>
    <row r="68" spans="1:11" x14ac:dyDescent="0.2">
      <c r="A68" s="176"/>
      <c r="B68" s="175">
        <v>66</v>
      </c>
      <c r="C68" s="174" t="b">
        <v>0</v>
      </c>
      <c r="D68" s="174" t="str">
        <v>Q9</v>
      </c>
      <c r="E68" s="173" t="str">
        <f t="shared" si="8"/>
        <v>Euribor3M</v>
      </c>
      <c r="F68" s="172" t="str">
        <f t="shared" si="9"/>
        <v>EURFUT3MQ9_Quote</v>
      </c>
      <c r="G68" s="172" t="str">
        <f t="shared" si="10"/>
        <v>EURFUT3MQ9ConvAdj_Quote</v>
      </c>
      <c r="H68" s="172" t="str">
        <f t="shared" si="11"/>
        <v>EUR_YCSTDRH_FUT3MQ9</v>
      </c>
      <c r="I68" s="171" t="e">
        <f>_xll.qlFuturesRateHelper(H68,$F68,$D68,$E68,$G68,Permanent,Trigger,ObjectOverwrite)</f>
        <v>#NUM!</v>
      </c>
      <c r="J68" s="170" t="str">
        <f ca="1">_xll.ohRangeRetrieveError(I68)</f>
        <v>qlFuturesRateHelper - Error converting parameter 'Price' : 'ObjectHandler error: attempt to retrieve object with unknown ID 'EURFUT3MQ9_Quote'</v>
      </c>
      <c r="K68" s="144"/>
    </row>
    <row r="69" spans="1:11" x14ac:dyDescent="0.2">
      <c r="A69" s="176"/>
      <c r="B69" s="175">
        <v>67</v>
      </c>
      <c r="C69" s="174" t="b">
        <v>0</v>
      </c>
      <c r="D69" s="174" t="str">
        <v>U9</v>
      </c>
      <c r="E69" s="173" t="str">
        <f t="shared" si="8"/>
        <v>Euribor3M</v>
      </c>
      <c r="F69" s="172" t="str">
        <f t="shared" si="9"/>
        <v>EURFUT3MU9_Quote</v>
      </c>
      <c r="G69" s="172" t="str">
        <f t="shared" si="10"/>
        <v>EURFUT3MU9ConvAdj_Quote</v>
      </c>
      <c r="H69" s="172" t="str">
        <f t="shared" si="11"/>
        <v>EUR_YCSTDRH_FUT3MU9</v>
      </c>
      <c r="I69" s="171" t="str">
        <f>_xll.qlFuturesRateHelper(H69,$F69,$D69,$E69,$G69,Permanent,Trigger,ObjectOverwrite)</f>
        <v>EUR_YCSTDRH_FUT3MU9#0001</v>
      </c>
      <c r="J69" s="170" t="str">
        <f>_xll.ohRangeRetrieveError(I69)</f>
        <v/>
      </c>
      <c r="K69" s="144"/>
    </row>
    <row r="70" spans="1:11" x14ac:dyDescent="0.2">
      <c r="A70" s="176"/>
      <c r="B70" s="175">
        <v>68</v>
      </c>
      <c r="C70" s="174" t="b">
        <v>0</v>
      </c>
      <c r="D70" s="174" t="str">
        <v>V9</v>
      </c>
      <c r="E70" s="173" t="str">
        <f t="shared" si="8"/>
        <v>Euribor3M</v>
      </c>
      <c r="F70" s="172" t="str">
        <f t="shared" si="9"/>
        <v>EURFUT3MV9_Quote</v>
      </c>
      <c r="G70" s="172" t="str">
        <f t="shared" si="10"/>
        <v>EURFUT3MV9ConvAdj_Quote</v>
      </c>
      <c r="H70" s="172" t="str">
        <f t="shared" si="11"/>
        <v>EUR_YCSTDRH_FUT3MV9</v>
      </c>
      <c r="I70" s="171" t="e">
        <f>_xll.qlFuturesRateHelper(H70,$F70,$D70,$E70,$G70,Permanent,Trigger,ObjectOverwrite)</f>
        <v>#NUM!</v>
      </c>
      <c r="J70" s="170" t="str">
        <f ca="1">_xll.ohRangeRetrieveError(I70)</f>
        <v>qlFuturesRateHelper - Error converting parameter 'Price' : 'ObjectHandler error: attempt to retrieve object with unknown ID 'EURFUT3MV9_Quote'</v>
      </c>
      <c r="K70" s="144"/>
    </row>
    <row r="71" spans="1:11" x14ac:dyDescent="0.2">
      <c r="A71" s="176"/>
      <c r="B71" s="175">
        <v>69</v>
      </c>
      <c r="C71" s="174" t="b">
        <v>0</v>
      </c>
      <c r="D71" s="174" t="str">
        <v>X9</v>
      </c>
      <c r="E71" s="173" t="str">
        <f t="shared" si="8"/>
        <v>Euribor3M</v>
      </c>
      <c r="F71" s="172" t="str">
        <f t="shared" si="9"/>
        <v>EURFUT3MX9_Quote</v>
      </c>
      <c r="G71" s="172" t="str">
        <f t="shared" si="10"/>
        <v>EURFUT3MX9ConvAdj_Quote</v>
      </c>
      <c r="H71" s="172" t="str">
        <f t="shared" si="11"/>
        <v>EUR_YCSTDRH_FUT3MX9</v>
      </c>
      <c r="I71" s="171" t="e">
        <f>_xll.qlFuturesRateHelper(H71,$F71,$D71,$E71,$G71,Permanent,Trigger,ObjectOverwrite)</f>
        <v>#NUM!</v>
      </c>
      <c r="J71" s="170" t="str">
        <f ca="1">_xll.ohRangeRetrieveError(I71)</f>
        <v>qlFuturesRateHelper - Error converting parameter 'Price' : 'ObjectHandler error: attempt to retrieve object with unknown ID 'EURFUT3MX9_Quote'</v>
      </c>
      <c r="K71" s="144"/>
    </row>
    <row r="72" spans="1:11" x14ac:dyDescent="0.2">
      <c r="A72" s="176"/>
      <c r="B72" s="175">
        <v>70</v>
      </c>
      <c r="C72" s="174" t="b">
        <v>0</v>
      </c>
      <c r="D72" s="174" t="str">
        <v>Z9</v>
      </c>
      <c r="E72" s="173" t="str">
        <f t="shared" si="8"/>
        <v>Euribor3M</v>
      </c>
      <c r="F72" s="172" t="str">
        <f t="shared" si="9"/>
        <v>EURFUT3MZ9_Quote</v>
      </c>
      <c r="G72" s="172" t="str">
        <f t="shared" si="10"/>
        <v>EURFUT3MZ9ConvAdj_Quote</v>
      </c>
      <c r="H72" s="172" t="str">
        <f t="shared" si="11"/>
        <v>EUR_YCSTDRH_FUT3MZ9</v>
      </c>
      <c r="I72" s="171" t="str">
        <f>_xll.qlFuturesRateHelper(H72,$F72,$D72,$E72,$G72,Permanent,Trigger,ObjectOverwrite)</f>
        <v>EUR_YCSTDRH_FUT3MZ9#0001</v>
      </c>
      <c r="J72" s="170" t="str">
        <f>_xll.ohRangeRetrieveError(I72)</f>
        <v/>
      </c>
      <c r="K72" s="144"/>
    </row>
    <row r="73" spans="1:11" x14ac:dyDescent="0.2">
      <c r="A73" s="176"/>
      <c r="B73" s="175">
        <v>71</v>
      </c>
      <c r="C73" s="174" t="b">
        <v>0</v>
      </c>
      <c r="D73" s="174" t="str">
        <v>F0</v>
      </c>
      <c r="E73" s="173" t="str">
        <f t="shared" si="8"/>
        <v>Euribor3M</v>
      </c>
      <c r="F73" s="172" t="str">
        <f t="shared" si="9"/>
        <v>EURFUT3MF0_Quote</v>
      </c>
      <c r="G73" s="172" t="str">
        <f t="shared" si="10"/>
        <v>EURFUT3MF0ConvAdj_Quote</v>
      </c>
      <c r="H73" s="172" t="str">
        <f t="shared" si="11"/>
        <v>EUR_YCSTDRH_FUT3MF0</v>
      </c>
      <c r="I73" s="171" t="e">
        <f>_xll.qlFuturesRateHelper(H73,$F73,$D73,$E73,$G73,Permanent,Trigger,ObjectOverwrite)</f>
        <v>#NUM!</v>
      </c>
      <c r="J73" s="170" t="str">
        <f ca="1">_xll.ohRangeRetrieveError(I73)</f>
        <v>qlFuturesRateHelper - Error converting parameter 'Price' : 'ObjectHandler error: attempt to retrieve object with unknown ID 'EURFUT3MF0_Quote'</v>
      </c>
      <c r="K73" s="144"/>
    </row>
    <row r="74" spans="1:11" x14ac:dyDescent="0.2">
      <c r="A74" s="176"/>
      <c r="B74" s="175">
        <v>72</v>
      </c>
      <c r="C74" s="174" t="b">
        <v>0</v>
      </c>
      <c r="D74" s="174" t="str">
        <v>G0</v>
      </c>
      <c r="E74" s="173" t="str">
        <f t="shared" si="8"/>
        <v>Euribor3M</v>
      </c>
      <c r="F74" s="172" t="str">
        <f t="shared" si="9"/>
        <v>EURFUT3MG0_Quote</v>
      </c>
      <c r="G74" s="172" t="str">
        <f t="shared" si="10"/>
        <v>EURFUT3MG0ConvAdj_Quote</v>
      </c>
      <c r="H74" s="172" t="str">
        <f t="shared" si="11"/>
        <v>EUR_YCSTDRH_FUT3MG0</v>
      </c>
      <c r="I74" s="171" t="e">
        <f>_xll.qlFuturesRateHelper(H74,$F74,$D74,$E74,$G74,Permanent,Trigger,ObjectOverwrite)</f>
        <v>#NUM!</v>
      </c>
      <c r="J74" s="170" t="str">
        <f ca="1">_xll.ohRangeRetrieveError(I74)</f>
        <v>qlFuturesRateHelper - Error converting parameter 'Price' : 'ObjectHandler error: attempt to retrieve object with unknown ID 'EURFUT3MG0_Quote'</v>
      </c>
      <c r="K74" s="144"/>
    </row>
    <row r="75" spans="1:11" x14ac:dyDescent="0.2">
      <c r="A75" s="176"/>
      <c r="B75" s="175">
        <v>73</v>
      </c>
      <c r="C75" s="174" t="b">
        <v>0</v>
      </c>
      <c r="D75" s="174" t="str">
        <v>H0</v>
      </c>
      <c r="E75" s="173" t="str">
        <f t="shared" si="8"/>
        <v>Euribor3M</v>
      </c>
      <c r="F75" s="172" t="str">
        <f t="shared" si="9"/>
        <v>EURFUT3MH0_Quote</v>
      </c>
      <c r="G75" s="172" t="str">
        <f t="shared" si="10"/>
        <v>EURFUT3MH0ConvAdj_Quote</v>
      </c>
      <c r="H75" s="172" t="str">
        <f t="shared" si="11"/>
        <v>EUR_YCSTDRH_FUT3MH0</v>
      </c>
      <c r="I75" s="171" t="str">
        <f>_xll.qlFuturesRateHelper(H75,$F75,$D75,$E75,$G75,Permanent,Trigger,ObjectOverwrite)</f>
        <v>EUR_YCSTDRH_FUT3MH0#0001</v>
      </c>
      <c r="J75" s="170" t="str">
        <f>_xll.ohRangeRetrieveError(I75)</f>
        <v/>
      </c>
      <c r="K75" s="144"/>
    </row>
    <row r="76" spans="1:11" x14ac:dyDescent="0.2">
      <c r="A76" s="176"/>
      <c r="B76" s="175">
        <v>74</v>
      </c>
      <c r="C76" s="174" t="b">
        <v>0</v>
      </c>
      <c r="D76" s="174" t="str">
        <v>J0</v>
      </c>
      <c r="E76" s="173" t="str">
        <f t="shared" si="8"/>
        <v>Euribor3M</v>
      </c>
      <c r="F76" s="172" t="str">
        <f t="shared" si="9"/>
        <v>EURFUT3MJ0_Quote</v>
      </c>
      <c r="G76" s="172" t="str">
        <f t="shared" si="10"/>
        <v>EURFUT3MJ0ConvAdj_Quote</v>
      </c>
      <c r="H76" s="172" t="str">
        <f t="shared" si="11"/>
        <v>EUR_YCSTDRH_FUT3MJ0</v>
      </c>
      <c r="I76" s="171" t="e">
        <f>_xll.qlFuturesRateHelper(H76,$F76,$D76,$E76,$G76,Permanent,Trigger,ObjectOverwrite)</f>
        <v>#NUM!</v>
      </c>
      <c r="J76" s="170" t="str">
        <f ca="1">_xll.ohRangeRetrieveError(I76)</f>
        <v>qlFuturesRateHelper - Error converting parameter 'Price' : 'ObjectHandler error: attempt to retrieve object with unknown ID 'EURFUT3MJ0_Quote'</v>
      </c>
      <c r="K76" s="144"/>
    </row>
    <row r="77" spans="1:11" x14ac:dyDescent="0.2">
      <c r="A77" s="176"/>
      <c r="B77" s="175">
        <v>75</v>
      </c>
      <c r="C77" s="174" t="b">
        <v>0</v>
      </c>
      <c r="D77" s="174" t="str">
        <v>K0</v>
      </c>
      <c r="E77" s="173" t="str">
        <f t="shared" si="8"/>
        <v>Euribor3M</v>
      </c>
      <c r="F77" s="172" t="str">
        <f t="shared" si="9"/>
        <v>EURFUT3MK0_Quote</v>
      </c>
      <c r="G77" s="172" t="str">
        <f t="shared" si="10"/>
        <v>EURFUT3MK0ConvAdj_Quote</v>
      </c>
      <c r="H77" s="172" t="str">
        <f t="shared" si="11"/>
        <v>EUR_YCSTDRH_FUT3MK0</v>
      </c>
      <c r="I77" s="171" t="e">
        <f>_xll.qlFuturesRateHelper(H77,$F77,$D77,$E77,$G77,Permanent,Trigger,ObjectOverwrite)</f>
        <v>#NUM!</v>
      </c>
      <c r="J77" s="170" t="str">
        <f ca="1">_xll.ohRangeRetrieveError(I77)</f>
        <v>qlFuturesRateHelper - Error converting parameter 'Price' : 'ObjectHandler error: attempt to retrieve object with unknown ID 'EURFUT3MK0_Quote'</v>
      </c>
      <c r="K77" s="144"/>
    </row>
    <row r="78" spans="1:11" x14ac:dyDescent="0.2">
      <c r="A78" s="176"/>
      <c r="B78" s="175">
        <v>76</v>
      </c>
      <c r="C78" s="174" t="b">
        <v>0</v>
      </c>
      <c r="D78" s="174" t="str">
        <v>M0</v>
      </c>
      <c r="E78" s="173" t="str">
        <f t="shared" si="8"/>
        <v>Euribor3M</v>
      </c>
      <c r="F78" s="172" t="str">
        <f t="shared" si="9"/>
        <v>EURFUT3MM0_Quote</v>
      </c>
      <c r="G78" s="172" t="str">
        <f t="shared" si="10"/>
        <v>EURFUT3MM0ConvAdj_Quote</v>
      </c>
      <c r="H78" s="172" t="str">
        <f t="shared" si="11"/>
        <v>EUR_YCSTDRH_FUT3MM0</v>
      </c>
      <c r="I78" s="171" t="str">
        <f>_xll.qlFuturesRateHelper(H78,$F78,$D78,$E78,$G78,Permanent,Trigger,ObjectOverwrite)</f>
        <v>EUR_YCSTDRH_FUT3MM0#0001</v>
      </c>
      <c r="J78" s="170" t="str">
        <f>_xll.ohRangeRetrieveError(I78)</f>
        <v/>
      </c>
      <c r="K78" s="144"/>
    </row>
    <row r="79" spans="1:11" x14ac:dyDescent="0.2">
      <c r="A79" s="176"/>
      <c r="B79" s="175">
        <v>77</v>
      </c>
      <c r="C79" s="174" t="b">
        <v>0</v>
      </c>
      <c r="D79" s="174" t="str">
        <v>N0</v>
      </c>
      <c r="E79" s="173" t="str">
        <f t="shared" si="8"/>
        <v>Euribor3M</v>
      </c>
      <c r="F79" s="172" t="str">
        <f t="shared" si="9"/>
        <v>EURFUT3MN0_Quote</v>
      </c>
      <c r="G79" s="172" t="str">
        <f t="shared" si="10"/>
        <v>EURFUT3MN0ConvAdj_Quote</v>
      </c>
      <c r="H79" s="172" t="str">
        <f t="shared" si="11"/>
        <v>EUR_YCSTDRH_FUT3MN0</v>
      </c>
      <c r="I79" s="171" t="e">
        <f>_xll.qlFuturesRateHelper(H79,$F79,$D79,$E79,$G79,Permanent,Trigger,ObjectOverwrite)</f>
        <v>#NUM!</v>
      </c>
      <c r="J79" s="170" t="str">
        <f ca="1">_xll.ohRangeRetrieveError(I79)</f>
        <v>qlFuturesRateHelper - Error converting parameter 'Price' : 'ObjectHandler error: attempt to retrieve object with unknown ID 'EURFUT3MN0_Quote'</v>
      </c>
      <c r="K79" s="144"/>
    </row>
    <row r="80" spans="1:11" x14ac:dyDescent="0.2">
      <c r="A80" s="176"/>
      <c r="B80" s="175">
        <v>78</v>
      </c>
      <c r="C80" s="174" t="b">
        <v>0</v>
      </c>
      <c r="D80" s="174" t="str">
        <v>Q0</v>
      </c>
      <c r="E80" s="173" t="str">
        <f t="shared" si="8"/>
        <v>Euribor3M</v>
      </c>
      <c r="F80" s="172" t="str">
        <f t="shared" si="9"/>
        <v>EURFUT3MQ0_Quote</v>
      </c>
      <c r="G80" s="172" t="str">
        <f t="shared" si="10"/>
        <v>EURFUT3MQ0ConvAdj_Quote</v>
      </c>
      <c r="H80" s="172" t="str">
        <f t="shared" si="11"/>
        <v>EUR_YCSTDRH_FUT3MQ0</v>
      </c>
      <c r="I80" s="171" t="e">
        <f>_xll.qlFuturesRateHelper(H80,$F80,$D80,$E80,$G80,Permanent,Trigger,ObjectOverwrite)</f>
        <v>#NUM!</v>
      </c>
      <c r="J80" s="170" t="str">
        <f ca="1">_xll.ohRangeRetrieveError(I80)</f>
        <v>qlFuturesRateHelper - Error converting parameter 'Price' : 'ObjectHandler error: attempt to retrieve object with unknown ID 'EURFUT3MQ0_Quote'</v>
      </c>
      <c r="K80" s="144"/>
    </row>
    <row r="81" spans="1:11" x14ac:dyDescent="0.2">
      <c r="A81" s="176"/>
      <c r="B81" s="175">
        <v>79</v>
      </c>
      <c r="C81" s="174" t="b">
        <v>0</v>
      </c>
      <c r="D81" s="174" t="str">
        <v>U0</v>
      </c>
      <c r="E81" s="173" t="str">
        <f t="shared" si="8"/>
        <v>Euribor3M</v>
      </c>
      <c r="F81" s="172" t="str">
        <f t="shared" si="9"/>
        <v>EURFUT3MU0_Quote</v>
      </c>
      <c r="G81" s="172" t="str">
        <f t="shared" si="10"/>
        <v>EURFUT3MU0ConvAdj_Quote</v>
      </c>
      <c r="H81" s="172" t="str">
        <f t="shared" si="11"/>
        <v>EUR_YCSTDRH_FUT3MU0</v>
      </c>
      <c r="I81" s="171" t="str">
        <f>_xll.qlFuturesRateHelper(H81,$F81,$D81,$E81,$G81,Permanent,Trigger,ObjectOverwrite)</f>
        <v>EUR_YCSTDRH_FUT3MU0#0001</v>
      </c>
      <c r="J81" s="170" t="str">
        <f>_xll.ohRangeRetrieveError(I81)</f>
        <v/>
      </c>
      <c r="K81" s="144"/>
    </row>
    <row r="82" spans="1:11" x14ac:dyDescent="0.2">
      <c r="A82" s="176"/>
      <c r="B82" s="175">
        <v>80</v>
      </c>
      <c r="C82" s="174" t="b">
        <v>0</v>
      </c>
      <c r="D82" s="174" t="str">
        <v>V0</v>
      </c>
      <c r="E82" s="173" t="str">
        <f t="shared" si="8"/>
        <v>Euribor3M</v>
      </c>
      <c r="F82" s="172" t="str">
        <f t="shared" si="9"/>
        <v>EURFUT3MV0_Quote</v>
      </c>
      <c r="G82" s="172" t="str">
        <f t="shared" si="10"/>
        <v>EURFUT3MV0ConvAdj_Quote</v>
      </c>
      <c r="H82" s="172" t="str">
        <f t="shared" si="11"/>
        <v>EUR_YCSTDRH_FUT3MV0</v>
      </c>
      <c r="I82" s="171" t="e">
        <f>_xll.qlFuturesRateHelper(H82,$F82,$D82,$E82,$G82,Permanent,Trigger,ObjectOverwrite)</f>
        <v>#NUM!</v>
      </c>
      <c r="J82" s="170" t="str">
        <f ca="1">_xll.ohRangeRetrieveError(I82)</f>
        <v>qlFuturesRateHelper - Error converting parameter 'Price' : 'ObjectHandler error: attempt to retrieve object with unknown ID 'EURFUT3MV0_Quote'</v>
      </c>
      <c r="K82" s="144"/>
    </row>
    <row r="83" spans="1:11" x14ac:dyDescent="0.2">
      <c r="A83" s="176"/>
      <c r="B83" s="175">
        <v>81</v>
      </c>
      <c r="C83" s="174" t="b">
        <v>0</v>
      </c>
      <c r="D83" s="174" t="str">
        <v>X0</v>
      </c>
      <c r="E83" s="173" t="str">
        <f t="shared" si="8"/>
        <v>Euribor3M</v>
      </c>
      <c r="F83" s="172" t="str">
        <f t="shared" si="9"/>
        <v>EURFUT3MX0_Quote</v>
      </c>
      <c r="G83" s="172" t="str">
        <f t="shared" si="10"/>
        <v>EURFUT3MX0ConvAdj_Quote</v>
      </c>
      <c r="H83" s="172" t="str">
        <f t="shared" si="11"/>
        <v>EUR_YCSTDRH_FUT3MX0</v>
      </c>
      <c r="I83" s="171" t="e">
        <f>_xll.qlFuturesRateHelper(H83,$F83,$D83,$E83,$G83,Permanent,Trigger,ObjectOverwrite)</f>
        <v>#NUM!</v>
      </c>
      <c r="J83" s="170" t="str">
        <f ca="1">_xll.ohRangeRetrieveError(I83)</f>
        <v>qlFuturesRateHelper - Error converting parameter 'Price' : 'ObjectHandler error: attempt to retrieve object with unknown ID 'EURFUT3MX0_Quote'</v>
      </c>
      <c r="K83" s="144"/>
    </row>
    <row r="84" spans="1:11" x14ac:dyDescent="0.2">
      <c r="A84" s="176"/>
      <c r="B84" s="175">
        <v>82</v>
      </c>
      <c r="C84" s="174" t="b">
        <v>0</v>
      </c>
      <c r="D84" s="174" t="str">
        <v>Z0</v>
      </c>
      <c r="E84" s="173" t="str">
        <f t="shared" si="8"/>
        <v>Euribor3M</v>
      </c>
      <c r="F84" s="172" t="str">
        <f t="shared" si="9"/>
        <v>EURFUT3MZ0_Quote</v>
      </c>
      <c r="G84" s="172" t="str">
        <f t="shared" si="10"/>
        <v>EURFUT3MZ0ConvAdj_Quote</v>
      </c>
      <c r="H84" s="172" t="str">
        <f t="shared" si="11"/>
        <v>EUR_YCSTDRH_FUT3MZ0</v>
      </c>
      <c r="I84" s="171" t="str">
        <f>_xll.qlFuturesRateHelper(H84,$F84,$D84,$E84,$G84,Permanent,Trigger,ObjectOverwrite)</f>
        <v>EUR_YCSTDRH_FUT3MZ0#0001</v>
      </c>
      <c r="J84" s="170" t="str">
        <f>_xll.ohRangeRetrieveError(I84)</f>
        <v/>
      </c>
      <c r="K84" s="144"/>
    </row>
    <row r="85" spans="1:11" x14ac:dyDescent="0.2">
      <c r="A85" s="176"/>
      <c r="B85" s="175">
        <v>83</v>
      </c>
      <c r="C85" s="174" t="b">
        <v>0</v>
      </c>
      <c r="D85" s="174" t="str">
        <v>F1</v>
      </c>
      <c r="E85" s="173" t="str">
        <f t="shared" si="8"/>
        <v>Euribor3M</v>
      </c>
      <c r="F85" s="172" t="str">
        <f t="shared" si="9"/>
        <v>EURFUT3MF1_Quote</v>
      </c>
      <c r="G85" s="172" t="str">
        <f t="shared" si="10"/>
        <v>EURFUT3MF1ConvAdj_Quote</v>
      </c>
      <c r="H85" s="172" t="str">
        <f t="shared" si="11"/>
        <v>EUR_YCSTDRH_FUT3MF1</v>
      </c>
      <c r="I85" s="171" t="e">
        <f>_xll.qlFuturesRateHelper(H85,$F85,$D85,$E85,$G85,Permanent,Trigger,ObjectOverwrite)</f>
        <v>#NUM!</v>
      </c>
      <c r="J85" s="170" t="str">
        <f ca="1">_xll.ohRangeRetrieveError(I85)</f>
        <v>qlFuturesRateHelper - Error converting parameter 'Price' : 'ObjectHandler error: attempt to retrieve object with unknown ID 'EURFUT3MF1_Quote'</v>
      </c>
      <c r="K85" s="144"/>
    </row>
    <row r="86" spans="1:11" x14ac:dyDescent="0.2">
      <c r="A86" s="176"/>
      <c r="B86" s="175">
        <v>84</v>
      </c>
      <c r="C86" s="174" t="b">
        <v>0</v>
      </c>
      <c r="D86" s="174" t="str">
        <v>G1</v>
      </c>
      <c r="E86" s="173" t="str">
        <f t="shared" si="8"/>
        <v>Euribor3M</v>
      </c>
      <c r="F86" s="172" t="str">
        <f t="shared" si="9"/>
        <v>EURFUT3MG1_Quote</v>
      </c>
      <c r="G86" s="172" t="str">
        <f t="shared" si="10"/>
        <v>EURFUT3MG1ConvAdj_Quote</v>
      </c>
      <c r="H86" s="172" t="str">
        <f t="shared" si="11"/>
        <v>EUR_YCSTDRH_FUT3MG1</v>
      </c>
      <c r="I86" s="171" t="e">
        <f>_xll.qlFuturesRateHelper(H86,$F86,$D86,$E86,$G86,Permanent,Trigger,ObjectOverwrite)</f>
        <v>#NUM!</v>
      </c>
      <c r="J86" s="170" t="str">
        <f ca="1">_xll.ohRangeRetrieveError(I86)</f>
        <v>qlFuturesRateHelper - Error converting parameter 'Price' : 'ObjectHandler error: attempt to retrieve object with unknown ID 'EURFUT3MG1_Quote'</v>
      </c>
      <c r="K86" s="144"/>
    </row>
    <row r="87" spans="1:11" x14ac:dyDescent="0.2">
      <c r="A87" s="176"/>
      <c r="B87" s="175">
        <v>85</v>
      </c>
      <c r="C87" s="174" t="b">
        <v>0</v>
      </c>
      <c r="D87" s="174" t="str">
        <v>H1</v>
      </c>
      <c r="E87" s="173" t="str">
        <f t="shared" si="8"/>
        <v>Euribor3M</v>
      </c>
      <c r="F87" s="172" t="str">
        <f t="shared" si="9"/>
        <v>EURFUT3MH1_Quote</v>
      </c>
      <c r="G87" s="172" t="str">
        <f t="shared" si="10"/>
        <v>EURFUT3MH1ConvAdj_Quote</v>
      </c>
      <c r="H87" s="172" t="str">
        <f t="shared" si="11"/>
        <v>EUR_YCSTDRH_FUT3MH1</v>
      </c>
      <c r="I87" s="171" t="str">
        <f>_xll.qlFuturesRateHelper(H87,$F87,$D87,$E87,$G87,Permanent,Trigger,ObjectOverwrite)</f>
        <v>EUR_YCSTDRH_FUT3MH1#0001</v>
      </c>
      <c r="J87" s="170" t="str">
        <f>_xll.ohRangeRetrieveError(I87)</f>
        <v/>
      </c>
      <c r="K87" s="144"/>
    </row>
    <row r="88" spans="1:11" x14ac:dyDescent="0.2">
      <c r="A88" s="176"/>
      <c r="B88" s="175">
        <v>86</v>
      </c>
      <c r="C88" s="174" t="b">
        <v>0</v>
      </c>
      <c r="D88" s="174" t="str">
        <v>J1</v>
      </c>
      <c r="E88" s="173" t="str">
        <f t="shared" si="8"/>
        <v>Euribor3M</v>
      </c>
      <c r="F88" s="172" t="str">
        <f t="shared" si="9"/>
        <v>EURFUT3MJ1_Quote</v>
      </c>
      <c r="G88" s="172" t="str">
        <f t="shared" si="10"/>
        <v>EURFUT3MJ1ConvAdj_Quote</v>
      </c>
      <c r="H88" s="172" t="str">
        <f t="shared" si="11"/>
        <v>EUR_YCSTDRH_FUT3MJ1</v>
      </c>
      <c r="I88" s="171" t="e">
        <f>_xll.qlFuturesRateHelper(H88,$F88,$D88,$E88,$G88,Permanent,Trigger,ObjectOverwrite)</f>
        <v>#NUM!</v>
      </c>
      <c r="J88" s="170" t="str">
        <f ca="1">_xll.ohRangeRetrieveError(I88)</f>
        <v>qlFuturesRateHelper - Error converting parameter 'Price' : 'ObjectHandler error: attempt to retrieve object with unknown ID 'EURFUT3MJ1_Quote'</v>
      </c>
      <c r="K88" s="144"/>
    </row>
    <row r="89" spans="1:11" x14ac:dyDescent="0.2">
      <c r="A89" s="176"/>
      <c r="B89" s="175">
        <v>87</v>
      </c>
      <c r="C89" s="174" t="b">
        <v>0</v>
      </c>
      <c r="D89" s="174" t="str">
        <v>K1</v>
      </c>
      <c r="E89" s="173" t="str">
        <f t="shared" si="8"/>
        <v>Euribor3M</v>
      </c>
      <c r="F89" s="172" t="str">
        <f t="shared" si="9"/>
        <v>EURFUT3MK1_Quote</v>
      </c>
      <c r="G89" s="172" t="str">
        <f t="shared" si="10"/>
        <v>EURFUT3MK1ConvAdj_Quote</v>
      </c>
      <c r="H89" s="172" t="str">
        <f t="shared" si="11"/>
        <v>EUR_YCSTDRH_FUT3MK1</v>
      </c>
      <c r="I89" s="171" t="e">
        <f>_xll.qlFuturesRateHelper(H89,$F89,$D89,$E89,$G89,Permanent,Trigger,ObjectOverwrite)</f>
        <v>#NUM!</v>
      </c>
      <c r="J89" s="170" t="str">
        <f ca="1">_xll.ohRangeRetrieveError(I89)</f>
        <v>qlFuturesRateHelper - Error converting parameter 'Price' : 'ObjectHandler error: attempt to retrieve object with unknown ID 'EURFUT3MK1_Quote'</v>
      </c>
      <c r="K89" s="144"/>
    </row>
    <row r="90" spans="1:11" x14ac:dyDescent="0.2">
      <c r="A90" s="176"/>
      <c r="B90" s="175">
        <v>88</v>
      </c>
      <c r="C90" s="174" t="b">
        <v>0</v>
      </c>
      <c r="D90" s="174" t="str">
        <v>M1</v>
      </c>
      <c r="E90" s="173" t="str">
        <f t="shared" si="8"/>
        <v>Euribor3M</v>
      </c>
      <c r="F90" s="172" t="str">
        <f t="shared" si="9"/>
        <v>EURFUT3MM1_Quote</v>
      </c>
      <c r="G90" s="172" t="str">
        <f t="shared" si="10"/>
        <v>EURFUT3MM1ConvAdj_Quote</v>
      </c>
      <c r="H90" s="172" t="str">
        <f t="shared" si="11"/>
        <v>EUR_YCSTDRH_FUT3MM1</v>
      </c>
      <c r="I90" s="171" t="str">
        <f>_xll.qlFuturesRateHelper(H90,$F90,$D90,$E90,$G90,Permanent,Trigger,ObjectOverwrite)</f>
        <v>EUR_YCSTDRH_FUT3MM1#0001</v>
      </c>
      <c r="J90" s="170" t="str">
        <f>_xll.ohRangeRetrieveError(I90)</f>
        <v/>
      </c>
      <c r="K90" s="144"/>
    </row>
    <row r="91" spans="1:11" x14ac:dyDescent="0.2">
      <c r="A91" s="176"/>
      <c r="B91" s="175">
        <v>89</v>
      </c>
      <c r="C91" s="174" t="b">
        <v>0</v>
      </c>
      <c r="D91" s="174" t="str">
        <v>N1</v>
      </c>
      <c r="E91" s="173" t="str">
        <f t="shared" si="8"/>
        <v>Euribor3M</v>
      </c>
      <c r="F91" s="172" t="str">
        <f t="shared" si="9"/>
        <v>EURFUT3MN1_Quote</v>
      </c>
      <c r="G91" s="172" t="str">
        <f t="shared" si="10"/>
        <v>EURFUT3MN1ConvAdj_Quote</v>
      </c>
      <c r="H91" s="172" t="str">
        <f t="shared" si="11"/>
        <v>EUR_YCSTDRH_FUT3MN1</v>
      </c>
      <c r="I91" s="171" t="e">
        <f>_xll.qlFuturesRateHelper(H91,$F91,$D91,$E91,$G91,Permanent,Trigger,ObjectOverwrite)</f>
        <v>#NUM!</v>
      </c>
      <c r="J91" s="170" t="str">
        <f ca="1">_xll.ohRangeRetrieveError(I91)</f>
        <v>qlFuturesRateHelper - Error converting parameter 'Price' : 'ObjectHandler error: attempt to retrieve object with unknown ID 'EURFUT3MN1_Quote'</v>
      </c>
      <c r="K91" s="144"/>
    </row>
    <row r="92" spans="1:11" x14ac:dyDescent="0.2">
      <c r="A92" s="176"/>
      <c r="B92" s="175">
        <v>90</v>
      </c>
      <c r="C92" s="174" t="b">
        <v>0</v>
      </c>
      <c r="D92" s="174" t="str">
        <v>Q1</v>
      </c>
      <c r="E92" s="173" t="str">
        <f t="shared" si="8"/>
        <v>Euribor3M</v>
      </c>
      <c r="F92" s="172" t="str">
        <f t="shared" si="9"/>
        <v>EURFUT3MQ1_Quote</v>
      </c>
      <c r="G92" s="172" t="str">
        <f t="shared" si="10"/>
        <v>EURFUT3MQ1ConvAdj_Quote</v>
      </c>
      <c r="H92" s="172" t="str">
        <f t="shared" si="11"/>
        <v>EUR_YCSTDRH_FUT3MQ1</v>
      </c>
      <c r="I92" s="171" t="e">
        <f>_xll.qlFuturesRateHelper(H92,$F92,$D92,$E92,$G92,Permanent,Trigger,ObjectOverwrite)</f>
        <v>#NUM!</v>
      </c>
      <c r="J92" s="170" t="str">
        <f ca="1">_xll.ohRangeRetrieveError(I92)</f>
        <v>qlFuturesRateHelper - Error converting parameter 'Price' : 'ObjectHandler error: attempt to retrieve object with unknown ID 'EURFUT3MQ1_Quote'</v>
      </c>
      <c r="K92" s="144"/>
    </row>
    <row r="93" spans="1:11" x14ac:dyDescent="0.2">
      <c r="A93" s="176"/>
      <c r="B93" s="175">
        <v>91</v>
      </c>
      <c r="C93" s="174" t="b">
        <v>0</v>
      </c>
      <c r="D93" s="174" t="str">
        <v>U1</v>
      </c>
      <c r="E93" s="173" t="str">
        <f t="shared" si="8"/>
        <v>Euribor3M</v>
      </c>
      <c r="F93" s="172" t="str">
        <f t="shared" si="9"/>
        <v>EURFUT3MU1_Quote</v>
      </c>
      <c r="G93" s="172" t="str">
        <f t="shared" si="10"/>
        <v>EURFUT3MU1ConvAdj_Quote</v>
      </c>
      <c r="H93" s="172" t="str">
        <f t="shared" si="11"/>
        <v>EUR_YCSTDRH_FUT3MU1</v>
      </c>
      <c r="I93" s="171" t="str">
        <f>_xll.qlFuturesRateHelper(H93,$F93,$D93,$E93,$G93,Permanent,Trigger,ObjectOverwrite)</f>
        <v>EUR_YCSTDRH_FUT3MU1#0001</v>
      </c>
      <c r="J93" s="170" t="str">
        <f>_xll.ohRangeRetrieveError(I93)</f>
        <v/>
      </c>
      <c r="K93" s="144"/>
    </row>
    <row r="94" spans="1:11" x14ac:dyDescent="0.2">
      <c r="A94" s="176"/>
      <c r="B94" s="175">
        <v>92</v>
      </c>
      <c r="C94" s="174" t="b">
        <v>0</v>
      </c>
      <c r="D94" s="174" t="str">
        <v>V1</v>
      </c>
      <c r="E94" s="173" t="str">
        <f t="shared" si="8"/>
        <v>Euribor3M</v>
      </c>
      <c r="F94" s="172" t="str">
        <f t="shared" si="9"/>
        <v>EURFUT3MV1_Quote</v>
      </c>
      <c r="G94" s="172" t="str">
        <f t="shared" si="10"/>
        <v>EURFUT3MV1ConvAdj_Quote</v>
      </c>
      <c r="H94" s="172" t="str">
        <f t="shared" si="11"/>
        <v>EUR_YCSTDRH_FUT3MV1</v>
      </c>
      <c r="I94" s="171" t="e">
        <f>_xll.qlFuturesRateHelper(H94,$F94,$D94,$E94,$G94,Permanent,Trigger,ObjectOverwrite)</f>
        <v>#NUM!</v>
      </c>
      <c r="J94" s="170" t="str">
        <f ca="1">_xll.ohRangeRetrieveError(I94)</f>
        <v>qlFuturesRateHelper - Error converting parameter 'Price' : 'ObjectHandler error: attempt to retrieve object with unknown ID 'EURFUT3MV1_Quote'</v>
      </c>
      <c r="K94" s="144"/>
    </row>
    <row r="95" spans="1:11" x14ac:dyDescent="0.2">
      <c r="A95" s="176"/>
      <c r="B95" s="175">
        <v>93</v>
      </c>
      <c r="C95" s="174" t="b">
        <v>0</v>
      </c>
      <c r="D95" s="174" t="str">
        <v>X1</v>
      </c>
      <c r="E95" s="173" t="str">
        <f t="shared" si="8"/>
        <v>Euribor3M</v>
      </c>
      <c r="F95" s="172" t="str">
        <f t="shared" si="9"/>
        <v>EURFUT3MX1_Quote</v>
      </c>
      <c r="G95" s="172" t="str">
        <f t="shared" si="10"/>
        <v>EURFUT3MX1ConvAdj_Quote</v>
      </c>
      <c r="H95" s="172" t="str">
        <f t="shared" si="11"/>
        <v>EUR_YCSTDRH_FUT3MX1</v>
      </c>
      <c r="I95" s="171" t="e">
        <f>_xll.qlFuturesRateHelper(H95,$F95,$D95,$E95,$G95,Permanent,Trigger,ObjectOverwrite)</f>
        <v>#NUM!</v>
      </c>
      <c r="J95" s="170" t="str">
        <f ca="1">_xll.ohRangeRetrieveError(I95)</f>
        <v>qlFuturesRateHelper - Error converting parameter 'Price' : 'ObjectHandler error: attempt to retrieve object with unknown ID 'EURFUT3MX1_Quote'</v>
      </c>
      <c r="K95" s="144"/>
    </row>
    <row r="96" spans="1:11" x14ac:dyDescent="0.2">
      <c r="A96" s="176"/>
      <c r="B96" s="175">
        <v>94</v>
      </c>
      <c r="C96" s="174" t="b">
        <v>0</v>
      </c>
      <c r="D96" s="174" t="str">
        <v>Z1</v>
      </c>
      <c r="E96" s="173" t="str">
        <f t="shared" si="8"/>
        <v>Euribor3M</v>
      </c>
      <c r="F96" s="172" t="str">
        <f t="shared" si="9"/>
        <v>EURFUT3MZ1_Quote</v>
      </c>
      <c r="G96" s="172" t="str">
        <f t="shared" si="10"/>
        <v>EURFUT3MZ1ConvAdj_Quote</v>
      </c>
      <c r="H96" s="172" t="str">
        <f t="shared" si="11"/>
        <v>EUR_YCSTDRH_FUT3MZ1</v>
      </c>
      <c r="I96" s="171" t="str">
        <f>_xll.qlFuturesRateHelper(H96,$F96,$D96,$E96,$G96,Permanent,Trigger,ObjectOverwrite)</f>
        <v>EUR_YCSTDRH_FUT3MZ1#0001</v>
      </c>
      <c r="J96" s="170" t="str">
        <f>_xll.ohRangeRetrieveError(I96)</f>
        <v/>
      </c>
      <c r="K96" s="144"/>
    </row>
    <row r="97" spans="1:11" x14ac:dyDescent="0.2">
      <c r="A97" s="176"/>
      <c r="B97" s="175">
        <v>95</v>
      </c>
      <c r="C97" s="174" t="b">
        <v>0</v>
      </c>
      <c r="D97" s="174" t="str">
        <v>F2</v>
      </c>
      <c r="E97" s="173" t="str">
        <f t="shared" si="8"/>
        <v>Euribor3M</v>
      </c>
      <c r="F97" s="172" t="str">
        <f t="shared" si="9"/>
        <v>EURFUT3MF2_Quote</v>
      </c>
      <c r="G97" s="172" t="str">
        <f t="shared" si="10"/>
        <v>EURFUT3MF2ConvAdj_Quote</v>
      </c>
      <c r="H97" s="172" t="str">
        <f t="shared" si="11"/>
        <v>EUR_YCSTDRH_FUT3MF2</v>
      </c>
      <c r="I97" s="171" t="e">
        <f>_xll.qlFuturesRateHelper(H97,$F97,$D97,$E97,$G97,Permanent,Trigger,ObjectOverwrite)</f>
        <v>#NUM!</v>
      </c>
      <c r="J97" s="170" t="str">
        <f ca="1">_xll.ohRangeRetrieveError(I97)</f>
        <v>qlFuturesRateHelper - Error converting parameter 'Price' : 'ObjectHandler error: attempt to retrieve object with unknown ID 'EURFUT3MF2_Quote'</v>
      </c>
      <c r="K97" s="144"/>
    </row>
    <row r="98" spans="1:11" x14ac:dyDescent="0.2">
      <c r="A98" s="176"/>
      <c r="B98" s="175">
        <v>96</v>
      </c>
      <c r="C98" s="174" t="b">
        <v>0</v>
      </c>
      <c r="D98" s="174" t="str">
        <v>G2</v>
      </c>
      <c r="E98" s="173" t="str">
        <f t="shared" si="8"/>
        <v>Euribor3M</v>
      </c>
      <c r="F98" s="172" t="str">
        <f t="shared" si="9"/>
        <v>EURFUT3MG2_Quote</v>
      </c>
      <c r="G98" s="172" t="str">
        <f t="shared" si="10"/>
        <v>EURFUT3MG2ConvAdj_Quote</v>
      </c>
      <c r="H98" s="172" t="str">
        <f t="shared" si="11"/>
        <v>EUR_YCSTDRH_FUT3MG2</v>
      </c>
      <c r="I98" s="171" t="e">
        <f>_xll.qlFuturesRateHelper(H98,$F98,$D98,$E98,$G98,Permanent,Trigger,ObjectOverwrite)</f>
        <v>#NUM!</v>
      </c>
      <c r="J98" s="170" t="str">
        <f ca="1">_xll.ohRangeRetrieveError(I98)</f>
        <v>qlFuturesRateHelper - Error converting parameter 'Price' : 'ObjectHandler error: attempt to retrieve object with unknown ID 'EURFUT3MG2_Quote'</v>
      </c>
      <c r="K98" s="144"/>
    </row>
    <row r="99" spans="1:11" x14ac:dyDescent="0.2">
      <c r="A99" s="176"/>
      <c r="B99" s="175">
        <v>97</v>
      </c>
      <c r="C99" s="174" t="b">
        <v>0</v>
      </c>
      <c r="D99" s="174" t="str">
        <v>H2</v>
      </c>
      <c r="E99" s="173" t="str">
        <f t="shared" ref="E99:E122" si="12">PROPER(Currency)&amp;FamilyName&amp;$E$1</f>
        <v>Euribor3M</v>
      </c>
      <c r="F99" s="172" t="str">
        <f t="shared" ref="F99:F122" si="13">Currency&amp;"FUT"&amp;$E$1&amp;$D99&amp;QuoteSuffix</f>
        <v>EURFUT3MH2_Quote</v>
      </c>
      <c r="G99" s="172" t="str">
        <f t="shared" ref="G99:G122" si="14">Currency&amp;"FUT"&amp;$E$1&amp;$D99&amp;"ConvAdj"&amp;QuoteSuffix</f>
        <v>EURFUT3MH2ConvAdj_Quote</v>
      </c>
      <c r="H99" s="172" t="str">
        <f t="shared" ref="H99:H122" si="15">$H$1&amp;"_FUT"&amp;$E$1&amp;$D99</f>
        <v>EUR_YCSTDRH_FUT3MH2</v>
      </c>
      <c r="I99" s="171" t="str">
        <f>_xll.qlFuturesRateHelper(H99,$F99,$D99,$E99,$G99,Permanent,Trigger,ObjectOverwrite)</f>
        <v>EUR_YCSTDRH_FUT3MH2#0001</v>
      </c>
      <c r="J99" s="170" t="str">
        <f>_xll.ohRangeRetrieveError(I99)</f>
        <v/>
      </c>
      <c r="K99" s="144"/>
    </row>
    <row r="100" spans="1:11" x14ac:dyDescent="0.2">
      <c r="A100" s="176"/>
      <c r="B100" s="175">
        <v>98</v>
      </c>
      <c r="C100" s="174" t="b">
        <v>0</v>
      </c>
      <c r="D100" s="174" t="str">
        <v>J2</v>
      </c>
      <c r="E100" s="173" t="str">
        <f t="shared" si="12"/>
        <v>Euribor3M</v>
      </c>
      <c r="F100" s="172" t="str">
        <f t="shared" si="13"/>
        <v>EURFUT3MJ2_Quote</v>
      </c>
      <c r="G100" s="172" t="str">
        <f t="shared" si="14"/>
        <v>EURFUT3MJ2ConvAdj_Quote</v>
      </c>
      <c r="H100" s="172" t="str">
        <f t="shared" si="15"/>
        <v>EUR_YCSTDRH_FUT3MJ2</v>
      </c>
      <c r="I100" s="171" t="e">
        <f>_xll.qlFuturesRateHelper(H100,$F100,$D100,$E100,$G100,Permanent,Trigger,ObjectOverwrite)</f>
        <v>#NUM!</v>
      </c>
      <c r="J100" s="170" t="str">
        <f ca="1">_xll.ohRangeRetrieveError(I100)</f>
        <v>qlFuturesRateHelper - Error converting parameter 'Price' : 'ObjectHandler error: attempt to retrieve object with unknown ID 'EURFUT3MJ2_Quote'</v>
      </c>
      <c r="K100" s="144"/>
    </row>
    <row r="101" spans="1:11" x14ac:dyDescent="0.2">
      <c r="A101" s="176"/>
      <c r="B101" s="175">
        <v>99</v>
      </c>
      <c r="C101" s="174" t="b">
        <v>0</v>
      </c>
      <c r="D101" s="174" t="str">
        <v>K2</v>
      </c>
      <c r="E101" s="173" t="str">
        <f t="shared" si="12"/>
        <v>Euribor3M</v>
      </c>
      <c r="F101" s="172" t="str">
        <f t="shared" si="13"/>
        <v>EURFUT3MK2_Quote</v>
      </c>
      <c r="G101" s="172" t="str">
        <f t="shared" si="14"/>
        <v>EURFUT3MK2ConvAdj_Quote</v>
      </c>
      <c r="H101" s="172" t="str">
        <f t="shared" si="15"/>
        <v>EUR_YCSTDRH_FUT3MK2</v>
      </c>
      <c r="I101" s="171" t="e">
        <f>_xll.qlFuturesRateHelper(H101,$F101,$D101,$E101,$G101,Permanent,Trigger,ObjectOverwrite)</f>
        <v>#NUM!</v>
      </c>
      <c r="J101" s="170" t="str">
        <f ca="1">_xll.ohRangeRetrieveError(I101)</f>
        <v>qlFuturesRateHelper - Error converting parameter 'Price' : 'ObjectHandler error: attempt to retrieve object with unknown ID 'EURFUT3MK2_Quote'</v>
      </c>
      <c r="K101" s="144"/>
    </row>
    <row r="102" spans="1:11" x14ac:dyDescent="0.2">
      <c r="A102" s="176"/>
      <c r="B102" s="175">
        <v>100</v>
      </c>
      <c r="C102" s="174" t="b">
        <v>0</v>
      </c>
      <c r="D102" s="174" t="str">
        <v>M2</v>
      </c>
      <c r="E102" s="173" t="str">
        <f t="shared" si="12"/>
        <v>Euribor3M</v>
      </c>
      <c r="F102" s="172" t="str">
        <f t="shared" si="13"/>
        <v>EURFUT3MM2_Quote</v>
      </c>
      <c r="G102" s="172" t="str">
        <f t="shared" si="14"/>
        <v>EURFUT3MM2ConvAdj_Quote</v>
      </c>
      <c r="H102" s="172" t="str">
        <f t="shared" si="15"/>
        <v>EUR_YCSTDRH_FUT3MM2</v>
      </c>
      <c r="I102" s="171" t="str">
        <f>_xll.qlFuturesRateHelper(H102,$F102,$D102,$E102,$G102,Permanent,Trigger,ObjectOverwrite)</f>
        <v>EUR_YCSTDRH_FUT3MM2#0001</v>
      </c>
      <c r="J102" s="170" t="str">
        <f>_xll.ohRangeRetrieveError(I102)</f>
        <v/>
      </c>
      <c r="K102" s="144"/>
    </row>
    <row r="103" spans="1:11" x14ac:dyDescent="0.2">
      <c r="A103" s="176"/>
      <c r="B103" s="175">
        <v>101</v>
      </c>
      <c r="C103" s="174" t="b">
        <v>0</v>
      </c>
      <c r="D103" s="174" t="str">
        <v>N2</v>
      </c>
      <c r="E103" s="173" t="str">
        <f t="shared" si="12"/>
        <v>Euribor3M</v>
      </c>
      <c r="F103" s="172" t="str">
        <f t="shared" si="13"/>
        <v>EURFUT3MN2_Quote</v>
      </c>
      <c r="G103" s="172" t="str">
        <f t="shared" si="14"/>
        <v>EURFUT3MN2ConvAdj_Quote</v>
      </c>
      <c r="H103" s="172" t="str">
        <f t="shared" si="15"/>
        <v>EUR_YCSTDRH_FUT3MN2</v>
      </c>
      <c r="I103" s="171" t="e">
        <f>_xll.qlFuturesRateHelper(H103,$F103,$D103,$E103,$G103,Permanent,Trigger,ObjectOverwrite)</f>
        <v>#NUM!</v>
      </c>
      <c r="J103" s="170" t="str">
        <f ca="1">_xll.ohRangeRetrieveError(I103)</f>
        <v>qlFuturesRateHelper - Error converting parameter 'Price' : 'ObjectHandler error: attempt to retrieve object with unknown ID 'EURFUT3MN2_Quote'</v>
      </c>
      <c r="K103" s="144"/>
    </row>
    <row r="104" spans="1:11" x14ac:dyDescent="0.2">
      <c r="A104" s="176"/>
      <c r="B104" s="175">
        <v>102</v>
      </c>
      <c r="C104" s="174" t="b">
        <v>0</v>
      </c>
      <c r="D104" s="174" t="str">
        <v>Q2</v>
      </c>
      <c r="E104" s="173" t="str">
        <f t="shared" si="12"/>
        <v>Euribor3M</v>
      </c>
      <c r="F104" s="172" t="str">
        <f t="shared" si="13"/>
        <v>EURFUT3MQ2_Quote</v>
      </c>
      <c r="G104" s="172" t="str">
        <f t="shared" si="14"/>
        <v>EURFUT3MQ2ConvAdj_Quote</v>
      </c>
      <c r="H104" s="172" t="str">
        <f t="shared" si="15"/>
        <v>EUR_YCSTDRH_FUT3MQ2</v>
      </c>
      <c r="I104" s="171" t="e">
        <f>_xll.qlFuturesRateHelper(H104,$F104,$D104,$E104,$G104,Permanent,Trigger,ObjectOverwrite)</f>
        <v>#NUM!</v>
      </c>
      <c r="J104" s="170" t="str">
        <f ca="1">_xll.ohRangeRetrieveError(I104)</f>
        <v>qlFuturesRateHelper - Error converting parameter 'Price' : 'ObjectHandler error: attempt to retrieve object with unknown ID 'EURFUT3MQ2_Quote'</v>
      </c>
      <c r="K104" s="144"/>
    </row>
    <row r="105" spans="1:11" x14ac:dyDescent="0.2">
      <c r="A105" s="176"/>
      <c r="B105" s="175">
        <v>103</v>
      </c>
      <c r="C105" s="174" t="b">
        <v>0</v>
      </c>
      <c r="D105" s="174" t="str">
        <v>U2</v>
      </c>
      <c r="E105" s="173" t="str">
        <f t="shared" si="12"/>
        <v>Euribor3M</v>
      </c>
      <c r="F105" s="172" t="str">
        <f t="shared" si="13"/>
        <v>EURFUT3MU2_Quote</v>
      </c>
      <c r="G105" s="172" t="str">
        <f t="shared" si="14"/>
        <v>EURFUT3MU2ConvAdj_Quote</v>
      </c>
      <c r="H105" s="172" t="str">
        <f t="shared" si="15"/>
        <v>EUR_YCSTDRH_FUT3MU2</v>
      </c>
      <c r="I105" s="171" t="e">
        <f>_xll.qlFuturesRateHelper(H105,$F105,$D105,$E105,$G105,Permanent,Trigger,ObjectOverwrite)</f>
        <v>#NUM!</v>
      </c>
      <c r="J105" s="170" t="str">
        <f ca="1">_xll.ohRangeRetrieveError(I105)</f>
        <v>qlFuturesRateHelper - Error converting parameter 'Price' : 'ObjectHandler error: attempt to retrieve object with unknown ID 'EURFUT3MU2_Quote'</v>
      </c>
      <c r="K105" s="144"/>
    </row>
    <row r="106" spans="1:11" x14ac:dyDescent="0.2">
      <c r="A106" s="176"/>
      <c r="B106" s="175">
        <v>104</v>
      </c>
      <c r="C106" s="174" t="b">
        <v>0</v>
      </c>
      <c r="D106" s="174" t="str">
        <v>V2</v>
      </c>
      <c r="E106" s="173" t="str">
        <f t="shared" si="12"/>
        <v>Euribor3M</v>
      </c>
      <c r="F106" s="172" t="str">
        <f t="shared" si="13"/>
        <v>EURFUT3MV2_Quote</v>
      </c>
      <c r="G106" s="172" t="str">
        <f t="shared" si="14"/>
        <v>EURFUT3MV2ConvAdj_Quote</v>
      </c>
      <c r="H106" s="172" t="str">
        <f t="shared" si="15"/>
        <v>EUR_YCSTDRH_FUT3MV2</v>
      </c>
      <c r="I106" s="171" t="e">
        <f>_xll.qlFuturesRateHelper(H106,$F106,$D106,$E106,$G106,Permanent,Trigger,ObjectOverwrite)</f>
        <v>#NUM!</v>
      </c>
      <c r="J106" s="170" t="str">
        <f ca="1">_xll.ohRangeRetrieveError(I106)</f>
        <v>qlFuturesRateHelper - Error converting parameter 'Price' : 'ObjectHandler error: attempt to retrieve object with unknown ID 'EURFUT3MV2_Quote'</v>
      </c>
      <c r="K106" s="144"/>
    </row>
    <row r="107" spans="1:11" x14ac:dyDescent="0.2">
      <c r="A107" s="176"/>
      <c r="B107" s="175">
        <v>105</v>
      </c>
      <c r="C107" s="174" t="b">
        <v>0</v>
      </c>
      <c r="D107" s="174" t="str">
        <v>X2</v>
      </c>
      <c r="E107" s="173" t="str">
        <f t="shared" si="12"/>
        <v>Euribor3M</v>
      </c>
      <c r="F107" s="172" t="str">
        <f t="shared" si="13"/>
        <v>EURFUT3MX2_Quote</v>
      </c>
      <c r="G107" s="172" t="str">
        <f t="shared" si="14"/>
        <v>EURFUT3MX2ConvAdj_Quote</v>
      </c>
      <c r="H107" s="172" t="str">
        <f t="shared" si="15"/>
        <v>EUR_YCSTDRH_FUT3MX2</v>
      </c>
      <c r="I107" s="171" t="e">
        <f>_xll.qlFuturesRateHelper(H107,$F107,$D107,$E107,$G107,Permanent,Trigger,ObjectOverwrite)</f>
        <v>#NUM!</v>
      </c>
      <c r="J107" s="170" t="str">
        <f ca="1">_xll.ohRangeRetrieveError(I107)</f>
        <v>qlFuturesRateHelper - Error converting parameter 'Price' : 'ObjectHandler error: attempt to retrieve object with unknown ID 'EURFUT3MX2_Quote'</v>
      </c>
      <c r="K107" s="144"/>
    </row>
    <row r="108" spans="1:11" x14ac:dyDescent="0.2">
      <c r="A108" s="176"/>
      <c r="B108" s="175">
        <v>106</v>
      </c>
      <c r="C108" s="174" t="b">
        <v>0</v>
      </c>
      <c r="D108" s="174" t="str">
        <v>Z2</v>
      </c>
      <c r="E108" s="173" t="str">
        <f t="shared" si="12"/>
        <v>Euribor3M</v>
      </c>
      <c r="F108" s="172" t="str">
        <f t="shared" si="13"/>
        <v>EURFUT3MZ2_Quote</v>
      </c>
      <c r="G108" s="172" t="str">
        <f t="shared" si="14"/>
        <v>EURFUT3MZ2ConvAdj_Quote</v>
      </c>
      <c r="H108" s="172" t="str">
        <f t="shared" si="15"/>
        <v>EUR_YCSTDRH_FUT3MZ2</v>
      </c>
      <c r="I108" s="171" t="e">
        <f>_xll.qlFuturesRateHelper(H108,$F108,$D108,$E108,$G108,Permanent,Trigger,ObjectOverwrite)</f>
        <v>#NUM!</v>
      </c>
      <c r="J108" s="170" t="str">
        <f ca="1">_xll.ohRangeRetrieveError(I108)</f>
        <v>qlFuturesRateHelper - Error converting parameter 'Price' : 'ObjectHandler error: attempt to retrieve object with unknown ID 'EURFUT3MZ2_Quote'</v>
      </c>
      <c r="K108" s="144"/>
    </row>
    <row r="109" spans="1:11" x14ac:dyDescent="0.2">
      <c r="A109" s="176"/>
      <c r="B109" s="175">
        <v>107</v>
      </c>
      <c r="C109" s="174" t="b">
        <v>0</v>
      </c>
      <c r="D109" s="174" t="str">
        <v>F3</v>
      </c>
      <c r="E109" s="173" t="str">
        <f t="shared" si="12"/>
        <v>Euribor3M</v>
      </c>
      <c r="F109" s="172" t="str">
        <f t="shared" si="13"/>
        <v>EURFUT3MF3_Quote</v>
      </c>
      <c r="G109" s="172" t="str">
        <f t="shared" si="14"/>
        <v>EURFUT3MF3ConvAdj_Quote</v>
      </c>
      <c r="H109" s="172" t="str">
        <f t="shared" si="15"/>
        <v>EUR_YCSTDRH_FUT3MF3</v>
      </c>
      <c r="I109" s="171" t="e">
        <f>_xll.qlFuturesRateHelper(H109,$F109,$D109,$E109,$G109,Permanent,Trigger,ObjectOverwrite)</f>
        <v>#NUM!</v>
      </c>
      <c r="J109" s="170" t="str">
        <f ca="1">_xll.ohRangeRetrieveError(I109)</f>
        <v>qlFuturesRateHelper - Error converting parameter 'Price' : 'ObjectHandler error: attempt to retrieve object with unknown ID 'EURFUT3MF3_Quote'</v>
      </c>
      <c r="K109" s="144"/>
    </row>
    <row r="110" spans="1:11" x14ac:dyDescent="0.2">
      <c r="A110" s="176"/>
      <c r="B110" s="175">
        <v>108</v>
      </c>
      <c r="C110" s="174" t="b">
        <v>0</v>
      </c>
      <c r="D110" s="174" t="str">
        <v>G3</v>
      </c>
      <c r="E110" s="173" t="str">
        <f t="shared" si="12"/>
        <v>Euribor3M</v>
      </c>
      <c r="F110" s="172" t="str">
        <f t="shared" si="13"/>
        <v>EURFUT3MG3_Quote</v>
      </c>
      <c r="G110" s="172" t="str">
        <f t="shared" si="14"/>
        <v>EURFUT3MG3ConvAdj_Quote</v>
      </c>
      <c r="H110" s="172" t="str">
        <f t="shared" si="15"/>
        <v>EUR_YCSTDRH_FUT3MG3</v>
      </c>
      <c r="I110" s="171" t="e">
        <f>_xll.qlFuturesRateHelper(H110,$F110,$D110,$E110,$G110,Permanent,Trigger,ObjectOverwrite)</f>
        <v>#NUM!</v>
      </c>
      <c r="J110" s="170" t="str">
        <f ca="1">_xll.ohRangeRetrieveError(I110)</f>
        <v>qlFuturesRateHelper - Error converting parameter 'Price' : 'ObjectHandler error: attempt to retrieve object with unknown ID 'EURFUT3MG3_Quote'</v>
      </c>
      <c r="K110" s="144"/>
    </row>
    <row r="111" spans="1:11" x14ac:dyDescent="0.2">
      <c r="A111" s="176"/>
      <c r="B111" s="175">
        <v>109</v>
      </c>
      <c r="C111" s="174" t="b">
        <v>0</v>
      </c>
      <c r="D111" s="174" t="str">
        <v>H3</v>
      </c>
      <c r="E111" s="173" t="str">
        <f t="shared" si="12"/>
        <v>Euribor3M</v>
      </c>
      <c r="F111" s="172" t="str">
        <f t="shared" si="13"/>
        <v>EURFUT3MH3_Quote</v>
      </c>
      <c r="G111" s="172" t="str">
        <f t="shared" si="14"/>
        <v>EURFUT3MH3ConvAdj_Quote</v>
      </c>
      <c r="H111" s="172" t="str">
        <f t="shared" si="15"/>
        <v>EUR_YCSTDRH_FUT3MH3</v>
      </c>
      <c r="I111" s="171" t="e">
        <f>_xll.qlFuturesRateHelper(H111,$F111,$D111,$E111,$G111,Permanent,Trigger,ObjectOverwrite)</f>
        <v>#NUM!</v>
      </c>
      <c r="J111" s="170" t="str">
        <f ca="1">_xll.ohRangeRetrieveError(I111)</f>
        <v>qlFuturesRateHelper - Error converting parameter 'Price' : 'ObjectHandler error: attempt to retrieve object with unknown ID 'EURFUT3MH3_Quote'</v>
      </c>
      <c r="K111" s="144"/>
    </row>
    <row r="112" spans="1:11" x14ac:dyDescent="0.2">
      <c r="A112" s="176"/>
      <c r="B112" s="175">
        <v>110</v>
      </c>
      <c r="C112" s="174" t="b">
        <v>0</v>
      </c>
      <c r="D112" s="174" t="str">
        <v>J3</v>
      </c>
      <c r="E112" s="173" t="str">
        <f t="shared" si="12"/>
        <v>Euribor3M</v>
      </c>
      <c r="F112" s="172" t="str">
        <f t="shared" si="13"/>
        <v>EURFUT3MJ3_Quote</v>
      </c>
      <c r="G112" s="172" t="str">
        <f t="shared" si="14"/>
        <v>EURFUT3MJ3ConvAdj_Quote</v>
      </c>
      <c r="H112" s="172" t="str">
        <f t="shared" si="15"/>
        <v>EUR_YCSTDRH_FUT3MJ3</v>
      </c>
      <c r="I112" s="171" t="e">
        <f>_xll.qlFuturesRateHelper(H112,$F112,$D112,$E112,$G112,Permanent,Trigger,ObjectOverwrite)</f>
        <v>#NUM!</v>
      </c>
      <c r="J112" s="170" t="str">
        <f ca="1">_xll.ohRangeRetrieveError(I112)</f>
        <v>qlFuturesRateHelper - Error converting parameter 'Price' : 'ObjectHandler error: attempt to retrieve object with unknown ID 'EURFUT3MJ3_Quote'</v>
      </c>
      <c r="K112" s="144"/>
    </row>
    <row r="113" spans="1:11" x14ac:dyDescent="0.2">
      <c r="A113" s="176"/>
      <c r="B113" s="175">
        <v>111</v>
      </c>
      <c r="C113" s="174" t="b">
        <v>0</v>
      </c>
      <c r="D113" s="174" t="str">
        <v>K3</v>
      </c>
      <c r="E113" s="173" t="str">
        <f t="shared" si="12"/>
        <v>Euribor3M</v>
      </c>
      <c r="F113" s="172" t="str">
        <f t="shared" si="13"/>
        <v>EURFUT3MK3_Quote</v>
      </c>
      <c r="G113" s="172" t="str">
        <f t="shared" si="14"/>
        <v>EURFUT3MK3ConvAdj_Quote</v>
      </c>
      <c r="H113" s="172" t="str">
        <f t="shared" si="15"/>
        <v>EUR_YCSTDRH_FUT3MK3</v>
      </c>
      <c r="I113" s="171" t="e">
        <f>_xll.qlFuturesRateHelper(H113,$F113,$D113,$E113,$G113,Permanent,Trigger,ObjectOverwrite)</f>
        <v>#NUM!</v>
      </c>
      <c r="J113" s="170" t="str">
        <f ca="1">_xll.ohRangeRetrieveError(I113)</f>
        <v>qlFuturesRateHelper - Error converting parameter 'Price' : 'ObjectHandler error: attempt to retrieve object with unknown ID 'EURFUT3MK3_Quote'</v>
      </c>
      <c r="K113" s="144"/>
    </row>
    <row r="114" spans="1:11" x14ac:dyDescent="0.2">
      <c r="A114" s="176"/>
      <c r="B114" s="175">
        <v>112</v>
      </c>
      <c r="C114" s="174" t="b">
        <v>0</v>
      </c>
      <c r="D114" s="174" t="str">
        <v>M3</v>
      </c>
      <c r="E114" s="173" t="str">
        <f t="shared" si="12"/>
        <v>Euribor3M</v>
      </c>
      <c r="F114" s="172" t="str">
        <f t="shared" si="13"/>
        <v>EURFUT3MM3_Quote</v>
      </c>
      <c r="G114" s="172" t="str">
        <f t="shared" si="14"/>
        <v>EURFUT3MM3ConvAdj_Quote</v>
      </c>
      <c r="H114" s="172" t="str">
        <f t="shared" si="15"/>
        <v>EUR_YCSTDRH_FUT3MM3</v>
      </c>
      <c r="I114" s="171" t="e">
        <f>_xll.qlFuturesRateHelper(H114,$F114,$D114,$E114,$G114,Permanent,Trigger,ObjectOverwrite)</f>
        <v>#NUM!</v>
      </c>
      <c r="J114" s="170" t="str">
        <f ca="1">_xll.ohRangeRetrieveError(I114)</f>
        <v>qlFuturesRateHelper - Error converting parameter 'Price' : 'ObjectHandler error: attempt to retrieve object with unknown ID 'EURFUT3MM3_Quote'</v>
      </c>
      <c r="K114" s="144"/>
    </row>
    <row r="115" spans="1:11" x14ac:dyDescent="0.2">
      <c r="A115" s="176"/>
      <c r="B115" s="175">
        <v>113</v>
      </c>
      <c r="C115" s="174" t="b">
        <v>0</v>
      </c>
      <c r="D115" s="174" t="str">
        <v>N3</v>
      </c>
      <c r="E115" s="173" t="str">
        <f t="shared" si="12"/>
        <v>Euribor3M</v>
      </c>
      <c r="F115" s="172" t="str">
        <f t="shared" si="13"/>
        <v>EURFUT3MN3_Quote</v>
      </c>
      <c r="G115" s="172" t="str">
        <f t="shared" si="14"/>
        <v>EURFUT3MN3ConvAdj_Quote</v>
      </c>
      <c r="H115" s="172" t="str">
        <f t="shared" si="15"/>
        <v>EUR_YCSTDRH_FUT3MN3</v>
      </c>
      <c r="I115" s="171" t="e">
        <f>_xll.qlFuturesRateHelper(H115,$F115,$D115,$E115,$G115,Permanent,Trigger,ObjectOverwrite)</f>
        <v>#NUM!</v>
      </c>
      <c r="J115" s="170" t="str">
        <f ca="1">_xll.ohRangeRetrieveError(I115)</f>
        <v>qlFuturesRateHelper - Error converting parameter 'Price' : 'ObjectHandler error: attempt to retrieve object with unknown ID 'EURFUT3MN3_Quote'</v>
      </c>
      <c r="K115" s="144"/>
    </row>
    <row r="116" spans="1:11" x14ac:dyDescent="0.2">
      <c r="A116" s="176"/>
      <c r="B116" s="175">
        <v>114</v>
      </c>
      <c r="C116" s="174" t="b">
        <v>0</v>
      </c>
      <c r="D116" s="174" t="str">
        <v>Q3</v>
      </c>
      <c r="E116" s="173" t="str">
        <f t="shared" si="12"/>
        <v>Euribor3M</v>
      </c>
      <c r="F116" s="172" t="str">
        <f t="shared" si="13"/>
        <v>EURFUT3MQ3_Quote</v>
      </c>
      <c r="G116" s="172" t="str">
        <f t="shared" si="14"/>
        <v>EURFUT3MQ3ConvAdj_Quote</v>
      </c>
      <c r="H116" s="172" t="str">
        <f t="shared" si="15"/>
        <v>EUR_YCSTDRH_FUT3MQ3</v>
      </c>
      <c r="I116" s="171" t="e">
        <f>_xll.qlFuturesRateHelper(H116,$F116,$D116,$E116,$G116,Permanent,Trigger,ObjectOverwrite)</f>
        <v>#NUM!</v>
      </c>
      <c r="J116" s="170" t="str">
        <f ca="1">_xll.ohRangeRetrieveError(I116)</f>
        <v>qlFuturesRateHelper - Error converting parameter 'Price' : 'ObjectHandler error: attempt to retrieve object with unknown ID 'EURFUT3MQ3_Quote'</v>
      </c>
      <c r="K116" s="144"/>
    </row>
    <row r="117" spans="1:11" x14ac:dyDescent="0.2">
      <c r="A117" s="176"/>
      <c r="B117" s="175">
        <v>115</v>
      </c>
      <c r="C117" s="174" t="b">
        <v>0</v>
      </c>
      <c r="D117" s="174" t="str">
        <v>U3</v>
      </c>
      <c r="E117" s="173" t="str">
        <f t="shared" si="12"/>
        <v>Euribor3M</v>
      </c>
      <c r="F117" s="172" t="str">
        <f t="shared" si="13"/>
        <v>EURFUT3MU3_Quote</v>
      </c>
      <c r="G117" s="172" t="str">
        <f t="shared" si="14"/>
        <v>EURFUT3MU3ConvAdj_Quote</v>
      </c>
      <c r="H117" s="172" t="str">
        <f t="shared" si="15"/>
        <v>EUR_YCSTDRH_FUT3MU3</v>
      </c>
      <c r="I117" s="171" t="e">
        <f>_xll.qlFuturesRateHelper(H117,$F117,$D117,$E117,$G117,Permanent,Trigger,ObjectOverwrite)</f>
        <v>#NUM!</v>
      </c>
      <c r="J117" s="170" t="str">
        <f ca="1">_xll.ohRangeRetrieveError(I117)</f>
        <v>qlFuturesRateHelper - Error converting parameter 'Price' : 'ObjectHandler error: attempt to retrieve object with unknown ID 'EURFUT3MU3_Quote'</v>
      </c>
      <c r="K117" s="144"/>
    </row>
    <row r="118" spans="1:11" x14ac:dyDescent="0.2">
      <c r="A118" s="176"/>
      <c r="B118" s="175">
        <v>116</v>
      </c>
      <c r="C118" s="174" t="b">
        <v>0</v>
      </c>
      <c r="D118" s="174" t="str">
        <v>V3</v>
      </c>
      <c r="E118" s="173" t="str">
        <f t="shared" si="12"/>
        <v>Euribor3M</v>
      </c>
      <c r="F118" s="172" t="str">
        <f t="shared" si="13"/>
        <v>EURFUT3MV3_Quote</v>
      </c>
      <c r="G118" s="172" t="str">
        <f t="shared" si="14"/>
        <v>EURFUT3MV3ConvAdj_Quote</v>
      </c>
      <c r="H118" s="172" t="str">
        <f t="shared" si="15"/>
        <v>EUR_YCSTDRH_FUT3MV3</v>
      </c>
      <c r="I118" s="171" t="e">
        <f>_xll.qlFuturesRateHelper(H118,$F118,$D118,$E118,$G118,Permanent,Trigger,ObjectOverwrite)</f>
        <v>#NUM!</v>
      </c>
      <c r="J118" s="170" t="str">
        <f ca="1">_xll.ohRangeRetrieveError(I118)</f>
        <v>qlFuturesRateHelper - Error converting parameter 'Price' : 'ObjectHandler error: attempt to retrieve object with unknown ID 'EURFUT3MV3_Quote'</v>
      </c>
      <c r="K118" s="144"/>
    </row>
    <row r="119" spans="1:11" x14ac:dyDescent="0.2">
      <c r="A119" s="176"/>
      <c r="B119" s="175">
        <v>117</v>
      </c>
      <c r="C119" s="174" t="b">
        <v>0</v>
      </c>
      <c r="D119" s="174" t="str">
        <v>X3</v>
      </c>
      <c r="E119" s="173" t="str">
        <f t="shared" si="12"/>
        <v>Euribor3M</v>
      </c>
      <c r="F119" s="172" t="str">
        <f t="shared" si="13"/>
        <v>EURFUT3MX3_Quote</v>
      </c>
      <c r="G119" s="172" t="str">
        <f t="shared" si="14"/>
        <v>EURFUT3MX3ConvAdj_Quote</v>
      </c>
      <c r="H119" s="172" t="str">
        <f t="shared" si="15"/>
        <v>EUR_YCSTDRH_FUT3MX3</v>
      </c>
      <c r="I119" s="171" t="e">
        <f>_xll.qlFuturesRateHelper(H119,$F119,$D119,$E119,$G119,Permanent,Trigger,ObjectOverwrite)</f>
        <v>#NUM!</v>
      </c>
      <c r="J119" s="170" t="str">
        <f ca="1">_xll.ohRangeRetrieveError(I119)</f>
        <v>qlFuturesRateHelper - Error converting parameter 'Price' : 'ObjectHandler error: attempt to retrieve object with unknown ID 'EURFUT3MX3_Quote'</v>
      </c>
      <c r="K119" s="144"/>
    </row>
    <row r="120" spans="1:11" x14ac:dyDescent="0.2">
      <c r="A120" s="176"/>
      <c r="B120" s="175">
        <v>118</v>
      </c>
      <c r="C120" s="174" t="b">
        <v>0</v>
      </c>
      <c r="D120" s="174" t="str">
        <v>Z3</v>
      </c>
      <c r="E120" s="173" t="str">
        <f t="shared" si="12"/>
        <v>Euribor3M</v>
      </c>
      <c r="F120" s="172" t="str">
        <f t="shared" si="13"/>
        <v>EURFUT3MZ3_Quote</v>
      </c>
      <c r="G120" s="172" t="str">
        <f t="shared" si="14"/>
        <v>EURFUT3MZ3ConvAdj_Quote</v>
      </c>
      <c r="H120" s="172" t="str">
        <f t="shared" si="15"/>
        <v>EUR_YCSTDRH_FUT3MZ3</v>
      </c>
      <c r="I120" s="171" t="e">
        <f>_xll.qlFuturesRateHelper(H120,$F120,$D120,$E120,$G120,Permanent,Trigger,ObjectOverwrite)</f>
        <v>#NUM!</v>
      </c>
      <c r="J120" s="170" t="str">
        <f ca="1">_xll.ohRangeRetrieveError(I120)</f>
        <v>qlFuturesRateHelper - Error converting parameter 'Price' : 'ObjectHandler error: attempt to retrieve object with unknown ID 'EURFUT3MZ3_Quote'</v>
      </c>
      <c r="K120" s="144"/>
    </row>
    <row r="121" spans="1:11" x14ac:dyDescent="0.2">
      <c r="A121" s="176"/>
      <c r="B121" s="175">
        <v>119</v>
      </c>
      <c r="C121" s="174" t="b">
        <v>0</v>
      </c>
      <c r="D121" s="174" t="str">
        <v>F4</v>
      </c>
      <c r="E121" s="173" t="str">
        <f t="shared" si="12"/>
        <v>Euribor3M</v>
      </c>
      <c r="F121" s="172" t="str">
        <f t="shared" si="13"/>
        <v>EURFUT3MF4_Quote</v>
      </c>
      <c r="G121" s="172" t="str">
        <f t="shared" si="14"/>
        <v>EURFUT3MF4ConvAdj_Quote</v>
      </c>
      <c r="H121" s="172" t="str">
        <f t="shared" si="15"/>
        <v>EUR_YCSTDRH_FUT3MF4</v>
      </c>
      <c r="I121" s="171" t="e">
        <f>_xll.qlFuturesRateHelper(H121,$F121,$D121,$E121,$G121,Permanent,Trigger,ObjectOverwrite)</f>
        <v>#NUM!</v>
      </c>
      <c r="J121" s="170" t="str">
        <f ca="1">_xll.ohRangeRetrieveError(I121)</f>
        <v>qlFuturesRateHelper - Error converting parameter 'Price' : 'ObjectHandler error: attempt to retrieve object with unknown ID 'EURFUT3MF4_Quote'</v>
      </c>
      <c r="K121" s="144"/>
    </row>
    <row r="122" spans="1:11" x14ac:dyDescent="0.2">
      <c r="A122" s="176"/>
      <c r="B122" s="175">
        <v>120</v>
      </c>
      <c r="C122" s="174" t="b">
        <v>0</v>
      </c>
      <c r="D122" s="174" t="str">
        <v>G4</v>
      </c>
      <c r="E122" s="173" t="str">
        <f t="shared" si="12"/>
        <v>Euribor3M</v>
      </c>
      <c r="F122" s="172" t="str">
        <f t="shared" si="13"/>
        <v>EURFUT3MG4_Quote</v>
      </c>
      <c r="G122" s="172" t="str">
        <f t="shared" si="14"/>
        <v>EURFUT3MG4ConvAdj_Quote</v>
      </c>
      <c r="H122" s="172" t="str">
        <f t="shared" si="15"/>
        <v>EUR_YCSTDRH_FUT3MG4</v>
      </c>
      <c r="I122" s="171" t="e">
        <f>_xll.qlFuturesRateHelper(H122,$F122,$D122,$E122,$G122,Permanent,Trigger,ObjectOverwrite)</f>
        <v>#NUM!</v>
      </c>
      <c r="J122" s="170" t="str">
        <f ca="1">_xll.ohRangeRetrieveError(I122)</f>
        <v>qlFuturesRateHelper - Error converting parameter 'Price' : 'ObjectHandler error: attempt to retrieve object with unknown ID 'EURFUT3MG4_Quote'</v>
      </c>
      <c r="K122" s="144"/>
    </row>
    <row r="123" spans="1:11" ht="13.5" thickBot="1" x14ac:dyDescent="0.25">
      <c r="A123" s="169"/>
      <c r="B123" s="168"/>
      <c r="C123" s="168"/>
      <c r="D123" s="168"/>
      <c r="E123" s="168"/>
      <c r="F123" s="168"/>
      <c r="G123" s="168"/>
      <c r="H123" s="168"/>
      <c r="I123" s="168"/>
      <c r="J123" s="168"/>
      <c r="K123" s="167"/>
    </row>
  </sheetData>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P43"/>
  <sheetViews>
    <sheetView workbookViewId="0"/>
  </sheetViews>
  <sheetFormatPr defaultRowHeight="12.75" x14ac:dyDescent="0.2"/>
  <cols>
    <col min="1" max="1" width="2.7109375" style="94" customWidth="1"/>
    <col min="2" max="2" width="4.7109375" style="94" bestFit="1" customWidth="1"/>
    <col min="3" max="3" width="3.85546875" style="94" bestFit="1" customWidth="1"/>
    <col min="4" max="4" width="3.140625" style="94" bestFit="1" customWidth="1"/>
    <col min="5" max="5" width="2.7109375" style="94" bestFit="1" customWidth="1"/>
    <col min="6" max="6" width="5.85546875" style="94" bestFit="1" customWidth="1"/>
    <col min="7" max="7" width="13.85546875" style="94" bestFit="1" customWidth="1"/>
    <col min="8" max="8" width="15.28515625" style="94" bestFit="1" customWidth="1"/>
    <col min="9" max="9" width="7.140625" style="94" bestFit="1" customWidth="1"/>
    <col min="10" max="10" width="15.7109375" style="94" bestFit="1" customWidth="1"/>
    <col min="11" max="11" width="22.28515625" style="94" bestFit="1" customWidth="1"/>
    <col min="12" max="12" width="26.7109375" style="190" bestFit="1" customWidth="1"/>
    <col min="13" max="13" width="16.5703125" style="94" customWidth="1"/>
    <col min="14" max="14" width="2.7109375" style="94" customWidth="1"/>
    <col min="15" max="16384" width="9.140625" style="94"/>
  </cols>
  <sheetData>
    <row r="1" spans="1:16" x14ac:dyDescent="0.2">
      <c r="A1" s="166" t="s">
        <v>195</v>
      </c>
      <c r="B1" s="165"/>
      <c r="C1" s="165"/>
      <c r="D1" s="165"/>
      <c r="E1" s="165"/>
      <c r="F1" s="165"/>
      <c r="G1" s="165"/>
      <c r="H1" s="165"/>
      <c r="I1" s="165"/>
      <c r="J1" s="165"/>
      <c r="K1" s="164"/>
      <c r="L1" s="165"/>
      <c r="M1" s="165"/>
      <c r="N1" s="206"/>
    </row>
    <row r="2" spans="1:16" x14ac:dyDescent="0.2">
      <c r="A2" s="149"/>
      <c r="B2" s="200"/>
      <c r="C2" s="200"/>
      <c r="D2" s="200"/>
      <c r="E2" s="200"/>
      <c r="F2" s="200"/>
      <c r="G2" s="200"/>
      <c r="H2" s="200"/>
      <c r="I2" s="200"/>
      <c r="J2" s="188" t="s">
        <v>150</v>
      </c>
      <c r="K2" s="188" t="str">
        <f>Currency&amp;"_YC"&amp;"STDRH"</f>
        <v>EUR_YCSTDRH</v>
      </c>
      <c r="L2" s="200" t="e">
        <f>NA()</f>
        <v>#N/A</v>
      </c>
      <c r="M2" s="200"/>
      <c r="N2" s="199"/>
    </row>
    <row r="3" spans="1:16" ht="22.5" x14ac:dyDescent="0.2">
      <c r="A3" s="149"/>
      <c r="B3" s="157" t="s">
        <v>188</v>
      </c>
      <c r="C3" s="157"/>
      <c r="D3" s="157"/>
      <c r="E3" s="157"/>
      <c r="F3" s="157" t="s">
        <v>187</v>
      </c>
      <c r="G3" s="157" t="s">
        <v>186</v>
      </c>
      <c r="H3" s="157" t="s">
        <v>185</v>
      </c>
      <c r="I3" s="157" t="s">
        <v>184</v>
      </c>
      <c r="J3" s="157" t="s">
        <v>158</v>
      </c>
      <c r="K3" s="205" t="str">
        <f>K2&amp;"_Swaps.xml"</f>
        <v>EUR_YCSTDRH_Swaps.xml</v>
      </c>
      <c r="L3" s="155">
        <f ca="1">IF(Serialize,_xll.ohObjectSave(L4:L42,SerializationPath&amp;K3,FileOverwrite,Serialize),"---")</f>
        <v>38</v>
      </c>
      <c r="M3" s="193" t="str">
        <f ca="1">_xll.ohRangeRetrieveError(L3)</f>
        <v/>
      </c>
      <c r="N3" s="192"/>
    </row>
    <row r="4" spans="1:16" x14ac:dyDescent="0.2">
      <c r="A4" s="201"/>
      <c r="B4" s="200"/>
      <c r="C4" s="200"/>
      <c r="D4" s="200"/>
      <c r="E4" s="200"/>
      <c r="F4" s="200"/>
      <c r="G4" s="200"/>
      <c r="H4" s="200"/>
      <c r="I4" s="200"/>
      <c r="J4" s="200"/>
      <c r="K4" s="204" t="str">
        <f>$K$2&amp;"_"&amp;$D6&amp;$E6&amp;"_"&amp;FamilyName&amp;$J$2</f>
        <v>EUR_YCSTDRH_AB6E_ibor6M</v>
      </c>
      <c r="L4" s="203" t="str">
        <f>IF(UPPER(FamilyName)="IBOR",_xll.qlEuribor($K4,$J$2,,Permanent,Trigger,ObjectOverwrite),IF(UPPER(FamilyName)="LIBOR",_xll.qlLibor($K4,Currency,$J$2,,Permanent,Trigger,ObjectOverwrite),"--"))</f>
        <v>EUR_YCSTDRH_AB6E_ibor6M#0001</v>
      </c>
      <c r="M4" s="202" t="str">
        <f>_xll.ohRangeRetrieveError(L4)</f>
        <v/>
      </c>
      <c r="N4" s="199"/>
    </row>
    <row r="5" spans="1:16" s="137" customFormat="1" ht="11.25" x14ac:dyDescent="0.2">
      <c r="A5" s="201"/>
      <c r="B5" s="200"/>
      <c r="C5" s="200"/>
      <c r="D5" s="200"/>
      <c r="E5" s="200"/>
      <c r="F5" s="200"/>
      <c r="G5" s="200"/>
      <c r="H5" s="200"/>
      <c r="I5" s="200"/>
      <c r="J5" s="200"/>
      <c r="K5" s="200"/>
      <c r="L5" s="200"/>
      <c r="M5" s="200"/>
      <c r="N5" s="199"/>
    </row>
    <row r="6" spans="1:16" x14ac:dyDescent="0.2">
      <c r="A6" s="149"/>
      <c r="B6" s="198" t="s">
        <v>183</v>
      </c>
      <c r="C6" s="198" t="s">
        <v>36</v>
      </c>
      <c r="D6" s="198" t="s">
        <v>94</v>
      </c>
      <c r="E6" s="198" t="s">
        <v>91</v>
      </c>
      <c r="F6" s="174" t="str">
        <f t="shared" ref="F6:F42" si="0">IF(UPPER(LEFT($D6))="A","Annual",IF(UPPER(LEFT($D6))="S","Semiannual","--"))</f>
        <v>Annual</v>
      </c>
      <c r="G6" s="174" t="s">
        <v>182</v>
      </c>
      <c r="H6" s="174" t="str">
        <f>IF(UPPER(RIGHT($D6))="B",BondBasisDayCounter,IF(UPPER(RIGHT($D6))="M",MoneyMarketDayCounter,"--"))</f>
        <v>30/360 (Bond Basis)</v>
      </c>
      <c r="I6" s="197">
        <v>0</v>
      </c>
      <c r="J6" s="195" t="str">
        <f t="shared" ref="J6:J42" si="1">Currency&amp;$D6&amp;$E6&amp;$C6&amp;QuoteSuffix</f>
        <v>EURAB6E1Y_Quote</v>
      </c>
      <c r="K6" s="195" t="str">
        <f t="shared" ref="K6:K42" si="2">$K$2&amp;"_"&amp;$D6&amp;$E6&amp;$C6</f>
        <v>EUR_YCSTDRH_AB6E1Y</v>
      </c>
      <c r="L6" s="194" t="str">
        <f>_xll.qlSwapRateHelper2(K6,$J6,$C6,Calendar,$F6,$G6,$H6,$L$4,$I6,B6,DiscountingCurve,Permanent,,ObjectOverwrite)</f>
        <v>EUR_YCSTDRH_AB6E1Y#0001</v>
      </c>
      <c r="M6" s="193" t="str">
        <f>_xll.ohRangeRetrieveError(L6)</f>
        <v/>
      </c>
      <c r="N6" s="192"/>
      <c r="P6" s="94" t="str">
        <f>_xll.ohObjectCallerAddress(J6)</f>
        <v>[EUR_Market.xlsm]Swap6M!R6C6</v>
      </c>
    </row>
    <row r="7" spans="1:16" x14ac:dyDescent="0.2">
      <c r="A7" s="149"/>
      <c r="B7" s="198" t="s">
        <v>183</v>
      </c>
      <c r="C7" s="198" t="s">
        <v>35</v>
      </c>
      <c r="D7" s="198" t="s">
        <v>94</v>
      </c>
      <c r="E7" s="198" t="s">
        <v>91</v>
      </c>
      <c r="F7" s="173" t="str">
        <f t="shared" si="0"/>
        <v>Annual</v>
      </c>
      <c r="G7" s="173" t="s">
        <v>182</v>
      </c>
      <c r="H7" s="173" t="str">
        <f t="shared" ref="H7:H42" si="3">IF(UPPER(RIGHT($D7))="B",BondBasisDayCounter,IF(UPPER(RIGHT($D7))="M",MoneyMarketDayCounter,"--"))</f>
        <v>30/360 (Bond Basis)</v>
      </c>
      <c r="I7" s="197">
        <v>0</v>
      </c>
      <c r="J7" s="196" t="str">
        <f t="shared" si="1"/>
        <v>EURAB6E15M_Quote</v>
      </c>
      <c r="K7" s="195" t="str">
        <f t="shared" si="2"/>
        <v>EUR_YCSTDRH_AB6E15M</v>
      </c>
      <c r="L7" s="194" t="str">
        <f>_xll.qlSwapRateHelper2(K7,$J7,$C7,Calendar,$F7,$G7,$H7,$L$4,$I7,B7,DiscountingCurve,Permanent,,ObjectOverwrite)</f>
        <v>EUR_YCSTDRH_AB6E15M#0001</v>
      </c>
      <c r="M7" s="193" t="str">
        <f>_xll.ohRangeRetrieveError(L7)</f>
        <v/>
      </c>
      <c r="N7" s="192"/>
    </row>
    <row r="8" spans="1:16" x14ac:dyDescent="0.2">
      <c r="A8" s="149"/>
      <c r="B8" s="198" t="s">
        <v>183</v>
      </c>
      <c r="C8" s="198" t="s">
        <v>34</v>
      </c>
      <c r="D8" s="198" t="s">
        <v>94</v>
      </c>
      <c r="E8" s="198" t="s">
        <v>91</v>
      </c>
      <c r="F8" s="173" t="str">
        <f t="shared" si="0"/>
        <v>Annual</v>
      </c>
      <c r="G8" s="173" t="s">
        <v>182</v>
      </c>
      <c r="H8" s="173" t="str">
        <f t="shared" si="3"/>
        <v>30/360 (Bond Basis)</v>
      </c>
      <c r="I8" s="197">
        <v>0</v>
      </c>
      <c r="J8" s="196" t="str">
        <f t="shared" si="1"/>
        <v>EURAB6E18M_Quote</v>
      </c>
      <c r="K8" s="195" t="str">
        <f t="shared" si="2"/>
        <v>EUR_YCSTDRH_AB6E18M</v>
      </c>
      <c r="L8" s="194" t="str">
        <f>_xll.qlSwapRateHelper2(K8,$J8,$C8,Calendar,$F8,$G8,$H8,$L$4,$I8,B8,DiscountingCurve,Permanent,,ObjectOverwrite)</f>
        <v>EUR_YCSTDRH_AB6E18M#0001</v>
      </c>
      <c r="M8" s="193" t="str">
        <f>_xll.ohRangeRetrieveError(L8)</f>
        <v/>
      </c>
      <c r="N8" s="192"/>
    </row>
    <row r="9" spans="1:16" x14ac:dyDescent="0.2">
      <c r="A9" s="149"/>
      <c r="B9" s="198" t="s">
        <v>183</v>
      </c>
      <c r="C9" s="198" t="s">
        <v>33</v>
      </c>
      <c r="D9" s="198" t="s">
        <v>94</v>
      </c>
      <c r="E9" s="198" t="s">
        <v>91</v>
      </c>
      <c r="F9" s="173" t="str">
        <f t="shared" si="0"/>
        <v>Annual</v>
      </c>
      <c r="G9" s="173" t="s">
        <v>182</v>
      </c>
      <c r="H9" s="173" t="str">
        <f t="shared" si="3"/>
        <v>30/360 (Bond Basis)</v>
      </c>
      <c r="I9" s="197">
        <v>0</v>
      </c>
      <c r="J9" s="196" t="str">
        <f t="shared" si="1"/>
        <v>EURAB6E21M_Quote</v>
      </c>
      <c r="K9" s="195" t="str">
        <f t="shared" si="2"/>
        <v>EUR_YCSTDRH_AB6E21M</v>
      </c>
      <c r="L9" s="194" t="str">
        <f>_xll.qlSwapRateHelper2(K9,$J9,$C9,Calendar,$F9,$G9,$H9,$L$4,$I9,B9,DiscountingCurve,Permanent,,ObjectOverwrite)</f>
        <v>EUR_YCSTDRH_AB6E21M#0001</v>
      </c>
      <c r="M9" s="193" t="str">
        <f>_xll.ohRangeRetrieveError(L9)</f>
        <v/>
      </c>
      <c r="N9" s="192"/>
    </row>
    <row r="10" spans="1:16" x14ac:dyDescent="0.2">
      <c r="A10" s="149"/>
      <c r="B10" s="198" t="s">
        <v>183</v>
      </c>
      <c r="C10" s="198" t="s">
        <v>32</v>
      </c>
      <c r="D10" s="198" t="s">
        <v>94</v>
      </c>
      <c r="E10" s="198" t="s">
        <v>91</v>
      </c>
      <c r="F10" s="173" t="str">
        <f t="shared" si="0"/>
        <v>Annual</v>
      </c>
      <c r="G10" s="173" t="s">
        <v>182</v>
      </c>
      <c r="H10" s="173" t="str">
        <f t="shared" si="3"/>
        <v>30/360 (Bond Basis)</v>
      </c>
      <c r="I10" s="197">
        <v>0</v>
      </c>
      <c r="J10" s="196" t="str">
        <f t="shared" si="1"/>
        <v>EURAB6E2Y_Quote</v>
      </c>
      <c r="K10" s="195" t="str">
        <f t="shared" si="2"/>
        <v>EUR_YCSTDRH_AB6E2Y</v>
      </c>
      <c r="L10" s="194" t="str">
        <f>_xll.qlSwapRateHelper2(K10,$J10,$C10,Calendar,$F10,$G10,$H10,$L$4,$I10,B10,DiscountingCurve,Permanent,,ObjectOverwrite)</f>
        <v>EUR_YCSTDRH_AB6E2Y#0001</v>
      </c>
      <c r="M10" s="193" t="str">
        <f>_xll.ohRangeRetrieveError(L10)</f>
        <v/>
      </c>
      <c r="N10" s="192"/>
    </row>
    <row r="11" spans="1:16" x14ac:dyDescent="0.2">
      <c r="A11" s="149"/>
      <c r="B11" s="198" t="s">
        <v>183</v>
      </c>
      <c r="C11" s="198" t="s">
        <v>31</v>
      </c>
      <c r="D11" s="198" t="s">
        <v>94</v>
      </c>
      <c r="E11" s="198" t="s">
        <v>91</v>
      </c>
      <c r="F11" s="173" t="str">
        <f t="shared" si="0"/>
        <v>Annual</v>
      </c>
      <c r="G11" s="173" t="s">
        <v>182</v>
      </c>
      <c r="H11" s="173" t="str">
        <f t="shared" si="3"/>
        <v>30/360 (Bond Basis)</v>
      </c>
      <c r="I11" s="197">
        <v>0</v>
      </c>
      <c r="J11" s="196" t="str">
        <f t="shared" si="1"/>
        <v>EURAB6E3Y_Quote</v>
      </c>
      <c r="K11" s="195" t="str">
        <f t="shared" si="2"/>
        <v>EUR_YCSTDRH_AB6E3Y</v>
      </c>
      <c r="L11" s="194" t="str">
        <f>_xll.qlSwapRateHelper2(K11,$J11,$C11,Calendar,$F11,$G11,$H11,$L$4,$I11,B11,DiscountingCurve,Permanent,,ObjectOverwrite)</f>
        <v>EUR_YCSTDRH_AB6E3Y#0001</v>
      </c>
      <c r="M11" s="193" t="str">
        <f>_xll.ohRangeRetrieveError(L11)</f>
        <v/>
      </c>
      <c r="N11" s="192"/>
    </row>
    <row r="12" spans="1:16" x14ac:dyDescent="0.2">
      <c r="A12" s="149"/>
      <c r="B12" s="198" t="s">
        <v>183</v>
      </c>
      <c r="C12" s="198" t="s">
        <v>30</v>
      </c>
      <c r="D12" s="198" t="s">
        <v>94</v>
      </c>
      <c r="E12" s="198" t="s">
        <v>91</v>
      </c>
      <c r="F12" s="173" t="str">
        <f t="shared" si="0"/>
        <v>Annual</v>
      </c>
      <c r="G12" s="173" t="s">
        <v>182</v>
      </c>
      <c r="H12" s="173" t="str">
        <f t="shared" si="3"/>
        <v>30/360 (Bond Basis)</v>
      </c>
      <c r="I12" s="197">
        <v>0</v>
      </c>
      <c r="J12" s="196" t="str">
        <f t="shared" si="1"/>
        <v>EURAB6E4Y_Quote</v>
      </c>
      <c r="K12" s="195" t="str">
        <f t="shared" si="2"/>
        <v>EUR_YCSTDRH_AB6E4Y</v>
      </c>
      <c r="L12" s="194" t="str">
        <f>_xll.qlSwapRateHelper2(K12,$J12,$C12,Calendar,$F12,$G12,$H12,$L$4,$I12,B12,DiscountingCurve,Permanent,,ObjectOverwrite)</f>
        <v>EUR_YCSTDRH_AB6E4Y#0001</v>
      </c>
      <c r="M12" s="193" t="str">
        <f>_xll.ohRangeRetrieveError(L12)</f>
        <v/>
      </c>
      <c r="N12" s="192"/>
    </row>
    <row r="13" spans="1:16" x14ac:dyDescent="0.2">
      <c r="A13" s="149"/>
      <c r="B13" s="198" t="s">
        <v>183</v>
      </c>
      <c r="C13" s="198" t="s">
        <v>29</v>
      </c>
      <c r="D13" s="198" t="s">
        <v>94</v>
      </c>
      <c r="E13" s="198" t="s">
        <v>91</v>
      </c>
      <c r="F13" s="173" t="str">
        <f t="shared" si="0"/>
        <v>Annual</v>
      </c>
      <c r="G13" s="173" t="s">
        <v>182</v>
      </c>
      <c r="H13" s="173" t="str">
        <f t="shared" si="3"/>
        <v>30/360 (Bond Basis)</v>
      </c>
      <c r="I13" s="197">
        <v>0</v>
      </c>
      <c r="J13" s="196" t="str">
        <f t="shared" si="1"/>
        <v>EURAB6E5Y_Quote</v>
      </c>
      <c r="K13" s="195" t="str">
        <f t="shared" si="2"/>
        <v>EUR_YCSTDRH_AB6E5Y</v>
      </c>
      <c r="L13" s="194" t="str">
        <f>_xll.qlSwapRateHelper2(K13,$J13,$C13,Calendar,$F13,$G13,$H13,$L$4,$I13,B13,DiscountingCurve,Permanent,,ObjectOverwrite)</f>
        <v>EUR_YCSTDRH_AB6E5Y#0001</v>
      </c>
      <c r="M13" s="193" t="str">
        <f>_xll.ohRangeRetrieveError(L13)</f>
        <v/>
      </c>
      <c r="N13" s="192"/>
    </row>
    <row r="14" spans="1:16" x14ac:dyDescent="0.2">
      <c r="A14" s="149"/>
      <c r="B14" s="198" t="s">
        <v>183</v>
      </c>
      <c r="C14" s="198" t="s">
        <v>28</v>
      </c>
      <c r="D14" s="198" t="s">
        <v>94</v>
      </c>
      <c r="E14" s="198" t="s">
        <v>91</v>
      </c>
      <c r="F14" s="173" t="str">
        <f t="shared" si="0"/>
        <v>Annual</v>
      </c>
      <c r="G14" s="173" t="s">
        <v>182</v>
      </c>
      <c r="H14" s="173" t="str">
        <f t="shared" si="3"/>
        <v>30/360 (Bond Basis)</v>
      </c>
      <c r="I14" s="197">
        <v>0</v>
      </c>
      <c r="J14" s="196" t="str">
        <f t="shared" si="1"/>
        <v>EURAB6E6Y_Quote</v>
      </c>
      <c r="K14" s="195" t="str">
        <f t="shared" si="2"/>
        <v>EUR_YCSTDRH_AB6E6Y</v>
      </c>
      <c r="L14" s="194" t="str">
        <f>_xll.qlSwapRateHelper2(K14,$J14,$C14,Calendar,$F14,$G14,$H14,$L$4,$I14,B14,DiscountingCurve,Permanent,,ObjectOverwrite)</f>
        <v>EUR_YCSTDRH_AB6E6Y#0001</v>
      </c>
      <c r="M14" s="193" t="str">
        <f>_xll.ohRangeRetrieveError(L14)</f>
        <v/>
      </c>
      <c r="N14" s="192"/>
    </row>
    <row r="15" spans="1:16" x14ac:dyDescent="0.2">
      <c r="A15" s="149"/>
      <c r="B15" s="198" t="s">
        <v>183</v>
      </c>
      <c r="C15" s="198" t="s">
        <v>27</v>
      </c>
      <c r="D15" s="198" t="s">
        <v>94</v>
      </c>
      <c r="E15" s="198" t="s">
        <v>91</v>
      </c>
      <c r="F15" s="173" t="str">
        <f t="shared" si="0"/>
        <v>Annual</v>
      </c>
      <c r="G15" s="173" t="s">
        <v>182</v>
      </c>
      <c r="H15" s="173" t="str">
        <f t="shared" si="3"/>
        <v>30/360 (Bond Basis)</v>
      </c>
      <c r="I15" s="197">
        <v>0</v>
      </c>
      <c r="J15" s="196" t="str">
        <f t="shared" si="1"/>
        <v>EURAB6E7Y_Quote</v>
      </c>
      <c r="K15" s="195" t="str">
        <f t="shared" si="2"/>
        <v>EUR_YCSTDRH_AB6E7Y</v>
      </c>
      <c r="L15" s="194" t="str">
        <f>_xll.qlSwapRateHelper2(K15,$J15,$C15,Calendar,$F15,$G15,$H15,$L$4,$I15,B15,DiscountingCurve,Permanent,,ObjectOverwrite)</f>
        <v>EUR_YCSTDRH_AB6E7Y#0001</v>
      </c>
      <c r="M15" s="193" t="str">
        <f>_xll.ohRangeRetrieveError(L15)</f>
        <v/>
      </c>
      <c r="N15" s="192"/>
    </row>
    <row r="16" spans="1:16" x14ac:dyDescent="0.2">
      <c r="A16" s="149"/>
      <c r="B16" s="198" t="s">
        <v>183</v>
      </c>
      <c r="C16" s="198" t="s">
        <v>26</v>
      </c>
      <c r="D16" s="198" t="s">
        <v>94</v>
      </c>
      <c r="E16" s="198" t="s">
        <v>91</v>
      </c>
      <c r="F16" s="173" t="str">
        <f t="shared" si="0"/>
        <v>Annual</v>
      </c>
      <c r="G16" s="173" t="s">
        <v>182</v>
      </c>
      <c r="H16" s="173" t="str">
        <f t="shared" si="3"/>
        <v>30/360 (Bond Basis)</v>
      </c>
      <c r="I16" s="197">
        <v>0</v>
      </c>
      <c r="J16" s="196" t="str">
        <f t="shared" si="1"/>
        <v>EURAB6E8Y_Quote</v>
      </c>
      <c r="K16" s="195" t="str">
        <f t="shared" si="2"/>
        <v>EUR_YCSTDRH_AB6E8Y</v>
      </c>
      <c r="L16" s="194" t="str">
        <f>_xll.qlSwapRateHelper2(K16,$J16,$C16,Calendar,$F16,$G16,$H16,$L$4,$I16,B16,DiscountingCurve,Permanent,,ObjectOverwrite)</f>
        <v>EUR_YCSTDRH_AB6E8Y#0001</v>
      </c>
      <c r="M16" s="193" t="str">
        <f>_xll.ohRangeRetrieveError(L16)</f>
        <v/>
      </c>
      <c r="N16" s="192"/>
    </row>
    <row r="17" spans="1:14" x14ac:dyDescent="0.2">
      <c r="A17" s="149"/>
      <c r="B17" s="198" t="s">
        <v>183</v>
      </c>
      <c r="C17" s="198" t="s">
        <v>25</v>
      </c>
      <c r="D17" s="198" t="s">
        <v>94</v>
      </c>
      <c r="E17" s="198" t="s">
        <v>91</v>
      </c>
      <c r="F17" s="173" t="str">
        <f t="shared" si="0"/>
        <v>Annual</v>
      </c>
      <c r="G17" s="173" t="s">
        <v>182</v>
      </c>
      <c r="H17" s="173" t="str">
        <f t="shared" si="3"/>
        <v>30/360 (Bond Basis)</v>
      </c>
      <c r="I17" s="197">
        <v>0</v>
      </c>
      <c r="J17" s="196" t="str">
        <f t="shared" si="1"/>
        <v>EURAB6E9Y_Quote</v>
      </c>
      <c r="K17" s="195" t="str">
        <f t="shared" si="2"/>
        <v>EUR_YCSTDRH_AB6E9Y</v>
      </c>
      <c r="L17" s="194" t="str">
        <f>_xll.qlSwapRateHelper2(K17,$J17,$C17,Calendar,$F17,$G17,$H17,$L$4,$I17,B17,DiscountingCurve,Permanent,,ObjectOverwrite)</f>
        <v>EUR_YCSTDRH_AB6E9Y#0001</v>
      </c>
      <c r="M17" s="193" t="str">
        <f>_xll.ohRangeRetrieveError(L17)</f>
        <v/>
      </c>
      <c r="N17" s="192"/>
    </row>
    <row r="18" spans="1:14" x14ac:dyDescent="0.2">
      <c r="A18" s="149"/>
      <c r="B18" s="198" t="s">
        <v>183</v>
      </c>
      <c r="C18" s="198" t="s">
        <v>24</v>
      </c>
      <c r="D18" s="198" t="s">
        <v>94</v>
      </c>
      <c r="E18" s="198" t="s">
        <v>91</v>
      </c>
      <c r="F18" s="173" t="str">
        <f t="shared" si="0"/>
        <v>Annual</v>
      </c>
      <c r="G18" s="173" t="s">
        <v>182</v>
      </c>
      <c r="H18" s="173" t="str">
        <f t="shared" si="3"/>
        <v>30/360 (Bond Basis)</v>
      </c>
      <c r="I18" s="197">
        <v>0</v>
      </c>
      <c r="J18" s="196" t="str">
        <f t="shared" si="1"/>
        <v>EURAB6E10Y_Quote</v>
      </c>
      <c r="K18" s="195" t="str">
        <f t="shared" si="2"/>
        <v>EUR_YCSTDRH_AB6E10Y</v>
      </c>
      <c r="L18" s="194" t="str">
        <f>_xll.qlSwapRateHelper2(K18,$J18,$C18,Calendar,$F18,$G18,$H18,$L$4,$I18,B18,DiscountingCurve,Permanent,,ObjectOverwrite)</f>
        <v>EUR_YCSTDRH_AB6E10Y#0001</v>
      </c>
      <c r="M18" s="193" t="str">
        <f>_xll.ohRangeRetrieveError(L18)</f>
        <v/>
      </c>
      <c r="N18" s="192"/>
    </row>
    <row r="19" spans="1:14" x14ac:dyDescent="0.2">
      <c r="A19" s="149"/>
      <c r="B19" s="198" t="s">
        <v>183</v>
      </c>
      <c r="C19" s="198" t="s">
        <v>23</v>
      </c>
      <c r="D19" s="198" t="s">
        <v>94</v>
      </c>
      <c r="E19" s="198" t="s">
        <v>91</v>
      </c>
      <c r="F19" s="173" t="str">
        <f t="shared" si="0"/>
        <v>Annual</v>
      </c>
      <c r="G19" s="173" t="s">
        <v>182</v>
      </c>
      <c r="H19" s="173" t="str">
        <f t="shared" si="3"/>
        <v>30/360 (Bond Basis)</v>
      </c>
      <c r="I19" s="197">
        <v>0</v>
      </c>
      <c r="J19" s="196" t="str">
        <f t="shared" si="1"/>
        <v>EURAB6E11Y_Quote</v>
      </c>
      <c r="K19" s="195" t="str">
        <f t="shared" si="2"/>
        <v>EUR_YCSTDRH_AB6E11Y</v>
      </c>
      <c r="L19" s="194" t="str">
        <f>_xll.qlSwapRateHelper2(K19,$J19,$C19,Calendar,$F19,$G19,$H19,$L$4,$I19,B19,DiscountingCurve,Permanent,,ObjectOverwrite)</f>
        <v>EUR_YCSTDRH_AB6E11Y#0001</v>
      </c>
      <c r="M19" s="193" t="str">
        <f>_xll.ohRangeRetrieveError(L19)</f>
        <v/>
      </c>
      <c r="N19" s="192"/>
    </row>
    <row r="20" spans="1:14" x14ac:dyDescent="0.2">
      <c r="A20" s="149"/>
      <c r="B20" s="198" t="s">
        <v>183</v>
      </c>
      <c r="C20" s="198" t="s">
        <v>22</v>
      </c>
      <c r="D20" s="198" t="s">
        <v>94</v>
      </c>
      <c r="E20" s="198" t="s">
        <v>91</v>
      </c>
      <c r="F20" s="173" t="str">
        <f t="shared" si="0"/>
        <v>Annual</v>
      </c>
      <c r="G20" s="173" t="s">
        <v>182</v>
      </c>
      <c r="H20" s="173" t="str">
        <f t="shared" si="3"/>
        <v>30/360 (Bond Basis)</v>
      </c>
      <c r="I20" s="197">
        <v>0</v>
      </c>
      <c r="J20" s="196" t="str">
        <f t="shared" si="1"/>
        <v>EURAB6E12Y_Quote</v>
      </c>
      <c r="K20" s="195" t="str">
        <f t="shared" si="2"/>
        <v>EUR_YCSTDRH_AB6E12Y</v>
      </c>
      <c r="L20" s="194" t="str">
        <f>_xll.qlSwapRateHelper2(K20,$J20,$C20,Calendar,$F20,$G20,$H20,$L$4,$I20,B20,DiscountingCurve,Permanent,,ObjectOverwrite)</f>
        <v>EUR_YCSTDRH_AB6E12Y#0001</v>
      </c>
      <c r="M20" s="193" t="str">
        <f>_xll.ohRangeRetrieveError(L20)</f>
        <v/>
      </c>
      <c r="N20" s="192"/>
    </row>
    <row r="21" spans="1:14" x14ac:dyDescent="0.2">
      <c r="A21" s="149"/>
      <c r="B21" s="198" t="s">
        <v>183</v>
      </c>
      <c r="C21" s="198" t="s">
        <v>21</v>
      </c>
      <c r="D21" s="198" t="s">
        <v>94</v>
      </c>
      <c r="E21" s="198" t="s">
        <v>91</v>
      </c>
      <c r="F21" s="173" t="str">
        <f t="shared" si="0"/>
        <v>Annual</v>
      </c>
      <c r="G21" s="173" t="s">
        <v>182</v>
      </c>
      <c r="H21" s="173" t="str">
        <f t="shared" si="3"/>
        <v>30/360 (Bond Basis)</v>
      </c>
      <c r="I21" s="197">
        <v>0</v>
      </c>
      <c r="J21" s="196" t="str">
        <f t="shared" si="1"/>
        <v>EURAB6E13Y_Quote</v>
      </c>
      <c r="K21" s="195" t="str">
        <f t="shared" si="2"/>
        <v>EUR_YCSTDRH_AB6E13Y</v>
      </c>
      <c r="L21" s="194" t="str">
        <f>_xll.qlSwapRateHelper2(K21,$J21,$C21,Calendar,$F21,$G21,$H21,$L$4,$I21,B21,DiscountingCurve,Permanent,,ObjectOverwrite)</f>
        <v>EUR_YCSTDRH_AB6E13Y#0001</v>
      </c>
      <c r="M21" s="193" t="str">
        <f>_xll.ohRangeRetrieveError(L21)</f>
        <v/>
      </c>
      <c r="N21" s="192"/>
    </row>
    <row r="22" spans="1:14" x14ac:dyDescent="0.2">
      <c r="A22" s="149"/>
      <c r="B22" s="198" t="s">
        <v>183</v>
      </c>
      <c r="C22" s="198" t="s">
        <v>20</v>
      </c>
      <c r="D22" s="198" t="s">
        <v>94</v>
      </c>
      <c r="E22" s="198" t="s">
        <v>91</v>
      </c>
      <c r="F22" s="173" t="str">
        <f t="shared" si="0"/>
        <v>Annual</v>
      </c>
      <c r="G22" s="173" t="s">
        <v>182</v>
      </c>
      <c r="H22" s="173" t="str">
        <f t="shared" si="3"/>
        <v>30/360 (Bond Basis)</v>
      </c>
      <c r="I22" s="197">
        <v>0</v>
      </c>
      <c r="J22" s="196" t="str">
        <f t="shared" si="1"/>
        <v>EURAB6E14Y_Quote</v>
      </c>
      <c r="K22" s="195" t="str">
        <f t="shared" si="2"/>
        <v>EUR_YCSTDRH_AB6E14Y</v>
      </c>
      <c r="L22" s="194" t="str">
        <f>_xll.qlSwapRateHelper2(K22,$J22,$C22,Calendar,$F22,$G22,$H22,$L$4,$I22,B22,DiscountingCurve,Permanent,,ObjectOverwrite)</f>
        <v>EUR_YCSTDRH_AB6E14Y#0001</v>
      </c>
      <c r="M22" s="193" t="str">
        <f>_xll.ohRangeRetrieveError(L22)</f>
        <v/>
      </c>
      <c r="N22" s="192"/>
    </row>
    <row r="23" spans="1:14" x14ac:dyDescent="0.2">
      <c r="A23" s="149"/>
      <c r="B23" s="198" t="s">
        <v>183</v>
      </c>
      <c r="C23" s="198" t="s">
        <v>19</v>
      </c>
      <c r="D23" s="198" t="s">
        <v>94</v>
      </c>
      <c r="E23" s="198" t="s">
        <v>91</v>
      </c>
      <c r="F23" s="173" t="str">
        <f t="shared" si="0"/>
        <v>Annual</v>
      </c>
      <c r="G23" s="173" t="s">
        <v>182</v>
      </c>
      <c r="H23" s="173" t="str">
        <f t="shared" si="3"/>
        <v>30/360 (Bond Basis)</v>
      </c>
      <c r="I23" s="197">
        <v>0</v>
      </c>
      <c r="J23" s="196" t="str">
        <f t="shared" si="1"/>
        <v>EURAB6E15Y_Quote</v>
      </c>
      <c r="K23" s="195" t="str">
        <f t="shared" si="2"/>
        <v>EUR_YCSTDRH_AB6E15Y</v>
      </c>
      <c r="L23" s="194" t="str">
        <f>_xll.qlSwapRateHelper2(K23,$J23,$C23,Calendar,$F23,$G23,$H23,$L$4,$I23,B23,DiscountingCurve,Permanent,,ObjectOverwrite)</f>
        <v>EUR_YCSTDRH_AB6E15Y#0001</v>
      </c>
      <c r="M23" s="193" t="str">
        <f>_xll.ohRangeRetrieveError(L23)</f>
        <v/>
      </c>
      <c r="N23" s="192"/>
    </row>
    <row r="24" spans="1:14" x14ac:dyDescent="0.2">
      <c r="A24" s="149"/>
      <c r="B24" s="198" t="s">
        <v>183</v>
      </c>
      <c r="C24" s="198" t="s">
        <v>18</v>
      </c>
      <c r="D24" s="198" t="s">
        <v>94</v>
      </c>
      <c r="E24" s="198" t="s">
        <v>91</v>
      </c>
      <c r="F24" s="173" t="str">
        <f t="shared" si="0"/>
        <v>Annual</v>
      </c>
      <c r="G24" s="173" t="s">
        <v>182</v>
      </c>
      <c r="H24" s="173" t="str">
        <f t="shared" si="3"/>
        <v>30/360 (Bond Basis)</v>
      </c>
      <c r="I24" s="197">
        <v>0</v>
      </c>
      <c r="J24" s="196" t="str">
        <f t="shared" si="1"/>
        <v>EURAB6E16Y_Quote</v>
      </c>
      <c r="K24" s="195" t="str">
        <f t="shared" si="2"/>
        <v>EUR_YCSTDRH_AB6E16Y</v>
      </c>
      <c r="L24" s="194" t="str">
        <f>_xll.qlSwapRateHelper2(K24,$J24,$C24,Calendar,$F24,$G24,$H24,$L$4,$I24,B24,DiscountingCurve,Permanent,,ObjectOverwrite)</f>
        <v>EUR_YCSTDRH_AB6E16Y#0001</v>
      </c>
      <c r="M24" s="193" t="str">
        <f>_xll.ohRangeRetrieveError(L24)</f>
        <v/>
      </c>
      <c r="N24" s="192"/>
    </row>
    <row r="25" spans="1:14" x14ac:dyDescent="0.2">
      <c r="A25" s="149"/>
      <c r="B25" s="198" t="s">
        <v>183</v>
      </c>
      <c r="C25" s="198" t="s">
        <v>17</v>
      </c>
      <c r="D25" s="198" t="s">
        <v>94</v>
      </c>
      <c r="E25" s="198" t="s">
        <v>91</v>
      </c>
      <c r="F25" s="173" t="str">
        <f t="shared" si="0"/>
        <v>Annual</v>
      </c>
      <c r="G25" s="173" t="s">
        <v>182</v>
      </c>
      <c r="H25" s="173" t="str">
        <f t="shared" si="3"/>
        <v>30/360 (Bond Basis)</v>
      </c>
      <c r="I25" s="197">
        <v>0</v>
      </c>
      <c r="J25" s="196" t="str">
        <f t="shared" si="1"/>
        <v>EURAB6E17Y_Quote</v>
      </c>
      <c r="K25" s="195" t="str">
        <f t="shared" si="2"/>
        <v>EUR_YCSTDRH_AB6E17Y</v>
      </c>
      <c r="L25" s="194" t="str">
        <f>_xll.qlSwapRateHelper2(K25,$J25,$C25,Calendar,$F25,$G25,$H25,$L$4,$I25,B25,DiscountingCurve,Permanent,,ObjectOverwrite)</f>
        <v>EUR_YCSTDRH_AB6E17Y#0001</v>
      </c>
      <c r="M25" s="193" t="str">
        <f>_xll.ohRangeRetrieveError(L25)</f>
        <v/>
      </c>
      <c r="N25" s="192"/>
    </row>
    <row r="26" spans="1:14" x14ac:dyDescent="0.2">
      <c r="A26" s="149"/>
      <c r="B26" s="198" t="s">
        <v>183</v>
      </c>
      <c r="C26" s="198" t="s">
        <v>16</v>
      </c>
      <c r="D26" s="198" t="s">
        <v>94</v>
      </c>
      <c r="E26" s="198" t="s">
        <v>91</v>
      </c>
      <c r="F26" s="173" t="str">
        <f t="shared" si="0"/>
        <v>Annual</v>
      </c>
      <c r="G26" s="173" t="s">
        <v>182</v>
      </c>
      <c r="H26" s="173" t="str">
        <f t="shared" si="3"/>
        <v>30/360 (Bond Basis)</v>
      </c>
      <c r="I26" s="197">
        <v>0</v>
      </c>
      <c r="J26" s="196" t="str">
        <f t="shared" si="1"/>
        <v>EURAB6E18Y_Quote</v>
      </c>
      <c r="K26" s="195" t="str">
        <f t="shared" si="2"/>
        <v>EUR_YCSTDRH_AB6E18Y</v>
      </c>
      <c r="L26" s="194" t="str">
        <f>_xll.qlSwapRateHelper2(K26,$J26,$C26,Calendar,$F26,$G26,$H26,$L$4,$I26,B26,DiscountingCurve,Permanent,,ObjectOverwrite)</f>
        <v>EUR_YCSTDRH_AB6E18Y#0001</v>
      </c>
      <c r="M26" s="193" t="str">
        <f>_xll.ohRangeRetrieveError(L26)</f>
        <v/>
      </c>
      <c r="N26" s="192"/>
    </row>
    <row r="27" spans="1:14" x14ac:dyDescent="0.2">
      <c r="A27" s="149"/>
      <c r="B27" s="198" t="s">
        <v>183</v>
      </c>
      <c r="C27" s="198" t="s">
        <v>15</v>
      </c>
      <c r="D27" s="198" t="s">
        <v>94</v>
      </c>
      <c r="E27" s="198" t="s">
        <v>91</v>
      </c>
      <c r="F27" s="173" t="str">
        <f t="shared" si="0"/>
        <v>Annual</v>
      </c>
      <c r="G27" s="173" t="s">
        <v>182</v>
      </c>
      <c r="H27" s="173" t="str">
        <f t="shared" si="3"/>
        <v>30/360 (Bond Basis)</v>
      </c>
      <c r="I27" s="197">
        <v>0</v>
      </c>
      <c r="J27" s="196" t="str">
        <f t="shared" si="1"/>
        <v>EURAB6E19Y_Quote</v>
      </c>
      <c r="K27" s="195" t="str">
        <f t="shared" si="2"/>
        <v>EUR_YCSTDRH_AB6E19Y</v>
      </c>
      <c r="L27" s="194" t="str">
        <f>_xll.qlSwapRateHelper2(K27,$J27,$C27,Calendar,$F27,$G27,$H27,$L$4,$I27,B27,DiscountingCurve,Permanent,,ObjectOverwrite)</f>
        <v>EUR_YCSTDRH_AB6E19Y#0001</v>
      </c>
      <c r="M27" s="193" t="str">
        <f>_xll.ohRangeRetrieveError(L27)</f>
        <v/>
      </c>
      <c r="N27" s="192"/>
    </row>
    <row r="28" spans="1:14" x14ac:dyDescent="0.2">
      <c r="A28" s="149"/>
      <c r="B28" s="198" t="s">
        <v>183</v>
      </c>
      <c r="C28" s="198" t="s">
        <v>14</v>
      </c>
      <c r="D28" s="198" t="s">
        <v>94</v>
      </c>
      <c r="E28" s="198" t="s">
        <v>91</v>
      </c>
      <c r="F28" s="173" t="str">
        <f t="shared" si="0"/>
        <v>Annual</v>
      </c>
      <c r="G28" s="173" t="s">
        <v>182</v>
      </c>
      <c r="H28" s="173" t="str">
        <f t="shared" si="3"/>
        <v>30/360 (Bond Basis)</v>
      </c>
      <c r="I28" s="197">
        <v>0</v>
      </c>
      <c r="J28" s="196" t="str">
        <f t="shared" si="1"/>
        <v>EURAB6E20Y_Quote</v>
      </c>
      <c r="K28" s="195" t="str">
        <f t="shared" si="2"/>
        <v>EUR_YCSTDRH_AB6E20Y</v>
      </c>
      <c r="L28" s="194" t="str">
        <f>_xll.qlSwapRateHelper2(K28,$J28,$C28,Calendar,$F28,$G28,$H28,$L$4,$I28,B28,DiscountingCurve,Permanent,,ObjectOverwrite)</f>
        <v>EUR_YCSTDRH_AB6E20Y#0001</v>
      </c>
      <c r="M28" s="193" t="str">
        <f>_xll.ohRangeRetrieveError(L28)</f>
        <v/>
      </c>
      <c r="N28" s="192"/>
    </row>
    <row r="29" spans="1:14" x14ac:dyDescent="0.2">
      <c r="A29" s="149"/>
      <c r="B29" s="198" t="s">
        <v>183</v>
      </c>
      <c r="C29" s="198" t="s">
        <v>13</v>
      </c>
      <c r="D29" s="198" t="s">
        <v>94</v>
      </c>
      <c r="E29" s="198" t="s">
        <v>91</v>
      </c>
      <c r="F29" s="173" t="str">
        <f t="shared" si="0"/>
        <v>Annual</v>
      </c>
      <c r="G29" s="173" t="s">
        <v>182</v>
      </c>
      <c r="H29" s="173" t="str">
        <f t="shared" si="3"/>
        <v>30/360 (Bond Basis)</v>
      </c>
      <c r="I29" s="197">
        <v>0</v>
      </c>
      <c r="J29" s="196" t="str">
        <f t="shared" si="1"/>
        <v>EURAB6E21Y_Quote</v>
      </c>
      <c r="K29" s="195" t="str">
        <f t="shared" si="2"/>
        <v>EUR_YCSTDRH_AB6E21Y</v>
      </c>
      <c r="L29" s="194" t="str">
        <f>_xll.qlSwapRateHelper2(K29,$J29,$C29,Calendar,$F29,$G29,$H29,$L$4,$I29,B29,DiscountingCurve,Permanent,,ObjectOverwrite)</f>
        <v>EUR_YCSTDRH_AB6E21Y#0001</v>
      </c>
      <c r="M29" s="193" t="str">
        <f>_xll.ohRangeRetrieveError(L29)</f>
        <v/>
      </c>
      <c r="N29" s="192"/>
    </row>
    <row r="30" spans="1:14" x14ac:dyDescent="0.2">
      <c r="A30" s="149"/>
      <c r="B30" s="198" t="s">
        <v>183</v>
      </c>
      <c r="C30" s="198" t="s">
        <v>12</v>
      </c>
      <c r="D30" s="198" t="s">
        <v>94</v>
      </c>
      <c r="E30" s="198" t="s">
        <v>91</v>
      </c>
      <c r="F30" s="173" t="str">
        <f t="shared" si="0"/>
        <v>Annual</v>
      </c>
      <c r="G30" s="173" t="s">
        <v>182</v>
      </c>
      <c r="H30" s="173" t="str">
        <f t="shared" si="3"/>
        <v>30/360 (Bond Basis)</v>
      </c>
      <c r="I30" s="197">
        <v>0</v>
      </c>
      <c r="J30" s="196" t="str">
        <f t="shared" si="1"/>
        <v>EURAB6E22Y_Quote</v>
      </c>
      <c r="K30" s="195" t="str">
        <f t="shared" si="2"/>
        <v>EUR_YCSTDRH_AB6E22Y</v>
      </c>
      <c r="L30" s="194" t="str">
        <f>_xll.qlSwapRateHelper2(K30,$J30,$C30,Calendar,$F30,$G30,$H30,$L$4,$I30,B30,DiscountingCurve,Permanent,,ObjectOverwrite)</f>
        <v>EUR_YCSTDRH_AB6E22Y#0001</v>
      </c>
      <c r="M30" s="193" t="str">
        <f>_xll.ohRangeRetrieveError(L30)</f>
        <v/>
      </c>
      <c r="N30" s="192"/>
    </row>
    <row r="31" spans="1:14" x14ac:dyDescent="0.2">
      <c r="A31" s="149"/>
      <c r="B31" s="198" t="s">
        <v>183</v>
      </c>
      <c r="C31" s="198" t="s">
        <v>11</v>
      </c>
      <c r="D31" s="198" t="s">
        <v>94</v>
      </c>
      <c r="E31" s="198" t="s">
        <v>91</v>
      </c>
      <c r="F31" s="173" t="str">
        <f t="shared" si="0"/>
        <v>Annual</v>
      </c>
      <c r="G31" s="173" t="s">
        <v>182</v>
      </c>
      <c r="H31" s="173" t="str">
        <f t="shared" si="3"/>
        <v>30/360 (Bond Basis)</v>
      </c>
      <c r="I31" s="197">
        <v>0</v>
      </c>
      <c r="J31" s="196" t="str">
        <f t="shared" si="1"/>
        <v>EURAB6E23Y_Quote</v>
      </c>
      <c r="K31" s="195" t="str">
        <f t="shared" si="2"/>
        <v>EUR_YCSTDRH_AB6E23Y</v>
      </c>
      <c r="L31" s="194" t="str">
        <f>_xll.qlSwapRateHelper2(K31,$J31,$C31,Calendar,$F31,$G31,$H31,$L$4,$I31,B31,DiscountingCurve,Permanent,,ObjectOverwrite)</f>
        <v>EUR_YCSTDRH_AB6E23Y#0001</v>
      </c>
      <c r="M31" s="193" t="str">
        <f>_xll.ohRangeRetrieveError(L31)</f>
        <v/>
      </c>
      <c r="N31" s="192"/>
    </row>
    <row r="32" spans="1:14" x14ac:dyDescent="0.2">
      <c r="A32" s="149"/>
      <c r="B32" s="198" t="s">
        <v>183</v>
      </c>
      <c r="C32" s="198" t="s">
        <v>10</v>
      </c>
      <c r="D32" s="198" t="s">
        <v>94</v>
      </c>
      <c r="E32" s="198" t="s">
        <v>91</v>
      </c>
      <c r="F32" s="173" t="str">
        <f t="shared" si="0"/>
        <v>Annual</v>
      </c>
      <c r="G32" s="173" t="s">
        <v>182</v>
      </c>
      <c r="H32" s="173" t="str">
        <f t="shared" si="3"/>
        <v>30/360 (Bond Basis)</v>
      </c>
      <c r="I32" s="197">
        <v>0</v>
      </c>
      <c r="J32" s="196" t="str">
        <f t="shared" si="1"/>
        <v>EURAB6E24Y_Quote</v>
      </c>
      <c r="K32" s="195" t="str">
        <f t="shared" si="2"/>
        <v>EUR_YCSTDRH_AB6E24Y</v>
      </c>
      <c r="L32" s="194" t="str">
        <f>_xll.qlSwapRateHelper2(K32,$J32,$C32,Calendar,$F32,$G32,$H32,$L$4,$I32,B32,DiscountingCurve,Permanent,,ObjectOverwrite)</f>
        <v>EUR_YCSTDRH_AB6E24Y#0001</v>
      </c>
      <c r="M32" s="193" t="str">
        <f>_xll.ohRangeRetrieveError(L32)</f>
        <v/>
      </c>
      <c r="N32" s="192"/>
    </row>
    <row r="33" spans="1:14" x14ac:dyDescent="0.2">
      <c r="A33" s="149"/>
      <c r="B33" s="198" t="s">
        <v>183</v>
      </c>
      <c r="C33" s="198" t="s">
        <v>9</v>
      </c>
      <c r="D33" s="198" t="s">
        <v>94</v>
      </c>
      <c r="E33" s="198" t="s">
        <v>91</v>
      </c>
      <c r="F33" s="173" t="str">
        <f t="shared" si="0"/>
        <v>Annual</v>
      </c>
      <c r="G33" s="173" t="s">
        <v>182</v>
      </c>
      <c r="H33" s="173" t="str">
        <f t="shared" si="3"/>
        <v>30/360 (Bond Basis)</v>
      </c>
      <c r="I33" s="197">
        <v>0</v>
      </c>
      <c r="J33" s="196" t="str">
        <f t="shared" si="1"/>
        <v>EURAB6E25Y_Quote</v>
      </c>
      <c r="K33" s="195" t="str">
        <f t="shared" si="2"/>
        <v>EUR_YCSTDRH_AB6E25Y</v>
      </c>
      <c r="L33" s="194" t="str">
        <f>_xll.qlSwapRateHelper2(K33,$J33,$C33,Calendar,$F33,$G33,$H33,$L$4,$I33,B33,DiscountingCurve,Permanent,,ObjectOverwrite)</f>
        <v>EUR_YCSTDRH_AB6E25Y#0001</v>
      </c>
      <c r="M33" s="193" t="str">
        <f>_xll.ohRangeRetrieveError(L33)</f>
        <v/>
      </c>
      <c r="N33" s="192"/>
    </row>
    <row r="34" spans="1:14" x14ac:dyDescent="0.2">
      <c r="A34" s="149"/>
      <c r="B34" s="198" t="s">
        <v>183</v>
      </c>
      <c r="C34" s="198" t="s">
        <v>8</v>
      </c>
      <c r="D34" s="198" t="s">
        <v>94</v>
      </c>
      <c r="E34" s="198" t="s">
        <v>91</v>
      </c>
      <c r="F34" s="173" t="str">
        <f t="shared" si="0"/>
        <v>Annual</v>
      </c>
      <c r="G34" s="173" t="s">
        <v>182</v>
      </c>
      <c r="H34" s="173" t="str">
        <f t="shared" si="3"/>
        <v>30/360 (Bond Basis)</v>
      </c>
      <c r="I34" s="197">
        <v>0</v>
      </c>
      <c r="J34" s="196" t="str">
        <f t="shared" si="1"/>
        <v>EURAB6E26Y_Quote</v>
      </c>
      <c r="K34" s="195" t="str">
        <f t="shared" si="2"/>
        <v>EUR_YCSTDRH_AB6E26Y</v>
      </c>
      <c r="L34" s="194" t="str">
        <f>_xll.qlSwapRateHelper2(K34,$J34,$C34,Calendar,$F34,$G34,$H34,$L$4,$I34,B34,DiscountingCurve,Permanent,,ObjectOverwrite)</f>
        <v>EUR_YCSTDRH_AB6E26Y#0001</v>
      </c>
      <c r="M34" s="193" t="str">
        <f>_xll.ohRangeRetrieveError(L34)</f>
        <v/>
      </c>
      <c r="N34" s="192"/>
    </row>
    <row r="35" spans="1:14" x14ac:dyDescent="0.2">
      <c r="A35" s="149"/>
      <c r="B35" s="198" t="s">
        <v>183</v>
      </c>
      <c r="C35" s="198" t="s">
        <v>7</v>
      </c>
      <c r="D35" s="198" t="s">
        <v>94</v>
      </c>
      <c r="E35" s="198" t="s">
        <v>91</v>
      </c>
      <c r="F35" s="173" t="str">
        <f t="shared" si="0"/>
        <v>Annual</v>
      </c>
      <c r="G35" s="173" t="s">
        <v>182</v>
      </c>
      <c r="H35" s="173" t="str">
        <f t="shared" si="3"/>
        <v>30/360 (Bond Basis)</v>
      </c>
      <c r="I35" s="197">
        <v>0</v>
      </c>
      <c r="J35" s="196" t="str">
        <f t="shared" si="1"/>
        <v>EURAB6E27Y_Quote</v>
      </c>
      <c r="K35" s="195" t="str">
        <f t="shared" si="2"/>
        <v>EUR_YCSTDRH_AB6E27Y</v>
      </c>
      <c r="L35" s="194" t="str">
        <f>_xll.qlSwapRateHelper2(K35,$J35,$C35,Calendar,$F35,$G35,$H35,$L$4,$I35,B35,DiscountingCurve,Permanent,,ObjectOverwrite)</f>
        <v>EUR_YCSTDRH_AB6E27Y#0001</v>
      </c>
      <c r="M35" s="193" t="str">
        <f>_xll.ohRangeRetrieveError(L35)</f>
        <v/>
      </c>
      <c r="N35" s="192"/>
    </row>
    <row r="36" spans="1:14" x14ac:dyDescent="0.2">
      <c r="A36" s="149"/>
      <c r="B36" s="198" t="s">
        <v>183</v>
      </c>
      <c r="C36" s="198" t="s">
        <v>6</v>
      </c>
      <c r="D36" s="198" t="s">
        <v>94</v>
      </c>
      <c r="E36" s="198" t="s">
        <v>91</v>
      </c>
      <c r="F36" s="173" t="str">
        <f t="shared" si="0"/>
        <v>Annual</v>
      </c>
      <c r="G36" s="173" t="s">
        <v>182</v>
      </c>
      <c r="H36" s="173" t="str">
        <f t="shared" si="3"/>
        <v>30/360 (Bond Basis)</v>
      </c>
      <c r="I36" s="197">
        <v>0</v>
      </c>
      <c r="J36" s="196" t="str">
        <f t="shared" si="1"/>
        <v>EURAB6E28Y_Quote</v>
      </c>
      <c r="K36" s="195" t="str">
        <f t="shared" si="2"/>
        <v>EUR_YCSTDRH_AB6E28Y</v>
      </c>
      <c r="L36" s="194" t="str">
        <f>_xll.qlSwapRateHelper2(K36,$J36,$C36,Calendar,$F36,$G36,$H36,$L$4,$I36,B36,DiscountingCurve,Permanent,,ObjectOverwrite)</f>
        <v>EUR_YCSTDRH_AB6E28Y#0001</v>
      </c>
      <c r="M36" s="193" t="str">
        <f>_xll.ohRangeRetrieveError(L36)</f>
        <v/>
      </c>
      <c r="N36" s="192"/>
    </row>
    <row r="37" spans="1:14" x14ac:dyDescent="0.2">
      <c r="A37" s="149"/>
      <c r="B37" s="198" t="s">
        <v>183</v>
      </c>
      <c r="C37" s="198" t="s">
        <v>5</v>
      </c>
      <c r="D37" s="198" t="s">
        <v>94</v>
      </c>
      <c r="E37" s="198" t="s">
        <v>91</v>
      </c>
      <c r="F37" s="173" t="str">
        <f t="shared" si="0"/>
        <v>Annual</v>
      </c>
      <c r="G37" s="173" t="s">
        <v>182</v>
      </c>
      <c r="H37" s="173" t="str">
        <f t="shared" si="3"/>
        <v>30/360 (Bond Basis)</v>
      </c>
      <c r="I37" s="197">
        <v>0</v>
      </c>
      <c r="J37" s="196" t="str">
        <f t="shared" si="1"/>
        <v>EURAB6E29Y_Quote</v>
      </c>
      <c r="K37" s="195" t="str">
        <f t="shared" si="2"/>
        <v>EUR_YCSTDRH_AB6E29Y</v>
      </c>
      <c r="L37" s="194" t="str">
        <f>_xll.qlSwapRateHelper2(K37,$J37,$C37,Calendar,$F37,$G37,$H37,$L$4,$I37,B37,DiscountingCurve,Permanent,,ObjectOverwrite)</f>
        <v>EUR_YCSTDRH_AB6E29Y#0001</v>
      </c>
      <c r="M37" s="193" t="str">
        <f>_xll.ohRangeRetrieveError(L37)</f>
        <v/>
      </c>
      <c r="N37" s="192"/>
    </row>
    <row r="38" spans="1:14" x14ac:dyDescent="0.2">
      <c r="A38" s="149"/>
      <c r="B38" s="198" t="s">
        <v>183</v>
      </c>
      <c r="C38" s="198" t="s">
        <v>4</v>
      </c>
      <c r="D38" s="198" t="s">
        <v>94</v>
      </c>
      <c r="E38" s="198" t="s">
        <v>91</v>
      </c>
      <c r="F38" s="173" t="str">
        <f t="shared" si="0"/>
        <v>Annual</v>
      </c>
      <c r="G38" s="173" t="s">
        <v>182</v>
      </c>
      <c r="H38" s="173" t="str">
        <f t="shared" si="3"/>
        <v>30/360 (Bond Basis)</v>
      </c>
      <c r="I38" s="197">
        <v>0</v>
      </c>
      <c r="J38" s="196" t="str">
        <f t="shared" si="1"/>
        <v>EURAB6E30Y_Quote</v>
      </c>
      <c r="K38" s="195" t="str">
        <f t="shared" si="2"/>
        <v>EUR_YCSTDRH_AB6E30Y</v>
      </c>
      <c r="L38" s="194" t="str">
        <f>_xll.qlSwapRateHelper2(K38,$J38,$C38,Calendar,$F38,$G38,$H38,$L$4,$I38,B38,DiscountingCurve,Permanent,,ObjectOverwrite)</f>
        <v>EUR_YCSTDRH_AB6E30Y#0001</v>
      </c>
      <c r="M38" s="193" t="str">
        <f>_xll.ohRangeRetrieveError(L38)</f>
        <v/>
      </c>
      <c r="N38" s="192"/>
    </row>
    <row r="39" spans="1:14" x14ac:dyDescent="0.2">
      <c r="A39" s="149"/>
      <c r="B39" s="198" t="s">
        <v>183</v>
      </c>
      <c r="C39" s="198" t="s">
        <v>3</v>
      </c>
      <c r="D39" s="198" t="s">
        <v>94</v>
      </c>
      <c r="E39" s="198" t="s">
        <v>91</v>
      </c>
      <c r="F39" s="173" t="str">
        <f t="shared" si="0"/>
        <v>Annual</v>
      </c>
      <c r="G39" s="173" t="s">
        <v>182</v>
      </c>
      <c r="H39" s="173" t="str">
        <f t="shared" si="3"/>
        <v>30/360 (Bond Basis)</v>
      </c>
      <c r="I39" s="197">
        <v>0</v>
      </c>
      <c r="J39" s="196" t="str">
        <f t="shared" si="1"/>
        <v>EURAB6E35Y_Quote</v>
      </c>
      <c r="K39" s="195" t="str">
        <f t="shared" si="2"/>
        <v>EUR_YCSTDRH_AB6E35Y</v>
      </c>
      <c r="L39" s="194" t="str">
        <f>_xll.qlSwapRateHelper2(K39,$J39,$C39,Calendar,$F39,$G39,$H39,$L$4,$I39,B39,DiscountingCurve,Permanent,,ObjectOverwrite)</f>
        <v>EUR_YCSTDRH_AB6E35Y#0001</v>
      </c>
      <c r="M39" s="193" t="str">
        <f>_xll.ohRangeRetrieveError(L39)</f>
        <v/>
      </c>
      <c r="N39" s="192"/>
    </row>
    <row r="40" spans="1:14" x14ac:dyDescent="0.2">
      <c r="A40" s="149"/>
      <c r="B40" s="198" t="s">
        <v>183</v>
      </c>
      <c r="C40" s="198" t="s">
        <v>2</v>
      </c>
      <c r="D40" s="198" t="s">
        <v>94</v>
      </c>
      <c r="E40" s="198" t="s">
        <v>91</v>
      </c>
      <c r="F40" s="173" t="str">
        <f t="shared" si="0"/>
        <v>Annual</v>
      </c>
      <c r="G40" s="173" t="s">
        <v>182</v>
      </c>
      <c r="H40" s="173" t="str">
        <f t="shared" si="3"/>
        <v>30/360 (Bond Basis)</v>
      </c>
      <c r="I40" s="197">
        <v>0</v>
      </c>
      <c r="J40" s="196" t="str">
        <f t="shared" si="1"/>
        <v>EURAB6E40Y_Quote</v>
      </c>
      <c r="K40" s="195" t="str">
        <f t="shared" si="2"/>
        <v>EUR_YCSTDRH_AB6E40Y</v>
      </c>
      <c r="L40" s="194" t="str">
        <f>_xll.qlSwapRateHelper2(K40,$J40,$C40,Calendar,$F40,$G40,$H40,$L$4,$I40,B40,DiscountingCurve,Permanent,,ObjectOverwrite)</f>
        <v>EUR_YCSTDRH_AB6E40Y#0001</v>
      </c>
      <c r="M40" s="193" t="str">
        <f>_xll.ohRangeRetrieveError(L40)</f>
        <v/>
      </c>
      <c r="N40" s="192"/>
    </row>
    <row r="41" spans="1:14" x14ac:dyDescent="0.2">
      <c r="A41" s="149"/>
      <c r="B41" s="198" t="s">
        <v>183</v>
      </c>
      <c r="C41" s="198" t="s">
        <v>1</v>
      </c>
      <c r="D41" s="198" t="s">
        <v>94</v>
      </c>
      <c r="E41" s="198" t="s">
        <v>91</v>
      </c>
      <c r="F41" s="173" t="str">
        <f t="shared" si="0"/>
        <v>Annual</v>
      </c>
      <c r="G41" s="173" t="s">
        <v>182</v>
      </c>
      <c r="H41" s="173" t="str">
        <f t="shared" si="3"/>
        <v>30/360 (Bond Basis)</v>
      </c>
      <c r="I41" s="197">
        <v>0</v>
      </c>
      <c r="J41" s="196" t="str">
        <f t="shared" si="1"/>
        <v>EURAB6E50Y_Quote</v>
      </c>
      <c r="K41" s="195" t="str">
        <f t="shared" si="2"/>
        <v>EUR_YCSTDRH_AB6E50Y</v>
      </c>
      <c r="L41" s="194" t="str">
        <f>_xll.qlSwapRateHelper2(K41,$J41,$C41,Calendar,$F41,$G41,$H41,$L$4,$I41,B41,DiscountingCurve,Permanent,,ObjectOverwrite)</f>
        <v>EUR_YCSTDRH_AB6E50Y#0001</v>
      </c>
      <c r="M41" s="193" t="str">
        <f>_xll.ohRangeRetrieveError(L41)</f>
        <v/>
      </c>
      <c r="N41" s="192"/>
    </row>
    <row r="42" spans="1:14" x14ac:dyDescent="0.2">
      <c r="A42" s="149"/>
      <c r="B42" s="198" t="s">
        <v>183</v>
      </c>
      <c r="C42" s="198" t="s">
        <v>0</v>
      </c>
      <c r="D42" s="198" t="s">
        <v>94</v>
      </c>
      <c r="E42" s="198" t="s">
        <v>91</v>
      </c>
      <c r="F42" s="173" t="str">
        <f t="shared" si="0"/>
        <v>Annual</v>
      </c>
      <c r="G42" s="173" t="s">
        <v>182</v>
      </c>
      <c r="H42" s="173" t="str">
        <f t="shared" si="3"/>
        <v>30/360 (Bond Basis)</v>
      </c>
      <c r="I42" s="197">
        <v>0</v>
      </c>
      <c r="J42" s="196" t="str">
        <f t="shared" si="1"/>
        <v>EURAB6E60Y_Quote</v>
      </c>
      <c r="K42" s="195" t="str">
        <f t="shared" si="2"/>
        <v>EUR_YCSTDRH_AB6E60Y</v>
      </c>
      <c r="L42" s="194" t="str">
        <f>_xll.qlSwapRateHelper2(K42,$J42,$C42,Calendar,$F42,$G42,$H42,$L$4,$I42,B42,DiscountingCurve,Permanent,,ObjectOverwrite)</f>
        <v>EUR_YCSTDRH_AB6E60Y#0001</v>
      </c>
      <c r="M42" s="193" t="str">
        <f>_xll.ohRangeRetrieveError(L42)</f>
        <v/>
      </c>
      <c r="N42" s="192"/>
    </row>
    <row r="43" spans="1:14" ht="13.5" thickBot="1" x14ac:dyDescent="0.25">
      <c r="A43" s="143"/>
      <c r="B43" s="142"/>
      <c r="C43" s="142"/>
      <c r="D43" s="142"/>
      <c r="E43" s="142"/>
      <c r="F43" s="142"/>
      <c r="G43" s="142"/>
      <c r="H43" s="142"/>
      <c r="I43" s="142"/>
      <c r="J43" s="142"/>
      <c r="K43" s="142"/>
      <c r="L43" s="141"/>
      <c r="M43" s="141"/>
      <c r="N43" s="191"/>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34</vt:i4>
      </vt:variant>
    </vt:vector>
  </HeadingPairs>
  <TitlesOfParts>
    <vt:vector size="41" baseType="lpstr">
      <vt:lpstr>General Settings</vt:lpstr>
      <vt:lpstr>RateHelpers</vt:lpstr>
      <vt:lpstr>Selected</vt:lpstr>
      <vt:lpstr>STD_Deposits</vt:lpstr>
      <vt:lpstr>STD_FRAs</vt:lpstr>
      <vt:lpstr>STD_Futures</vt:lpstr>
      <vt:lpstr>STD_Swaps</vt:lpstr>
      <vt:lpstr>Accuracy</vt:lpstr>
      <vt:lpstr>BondBasisDayCounter</vt:lpstr>
      <vt:lpstr>Calendar</vt:lpstr>
      <vt:lpstr>Currency</vt:lpstr>
      <vt:lpstr>DepoInclusionCriteria</vt:lpstr>
      <vt:lpstr>Discounting</vt:lpstr>
      <vt:lpstr>Discounting2</vt:lpstr>
      <vt:lpstr>STD_Swaps!DiscountingCurve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2013-12-19T18:37:16Z</dcterms:created>
  <dcterms:modified xsi:type="dcterms:W3CDTF">2014-03-04T11:33:02Z</dcterms:modified>
</cp:coreProperties>
</file>