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 activeTab="4"/>
  </bookViews>
  <sheets>
    <sheet name="HKD_YCRH_FRAs_3M" sheetId="5" r:id="rId1"/>
    <sheet name="HKD_YCRH_Swaps_3M" sheetId="7" r:id="rId2"/>
    <sheet name="RateHelpers" sheetId="9" r:id="rId3"/>
    <sheet name="Selected" sheetId="10" r:id="rId4"/>
    <sheet name="General Settings" sheetId="8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onventions" localSheetId="1">HKD_YCRH_Swaps_3M!#REF!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1">HKD_YCRH_Swaps_3M!$L$2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RateHelpers!$G$2:$G$49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 localSheetId="4">'General Settings'!$D$8</definedName>
    <definedName name="RateHelperPrefix" localSheetId="2">'General Settings'!$D$8</definedName>
    <definedName name="RateHelperPrefix" localSheetId="3">'General Settings'!$D$8</definedName>
    <definedName name="RateHelpers">RateHelpers!$A$2:$A$49</definedName>
    <definedName name="RateHelpersIncluded">RateHelpers!$E$2:$E$49</definedName>
    <definedName name="RateHelpersPriority">RateHelpers!$F$2:$F$49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4" i="8" l="1"/>
  <c r="J20" i="8"/>
  <c r="J21" i="8"/>
  <c r="J8" i="8"/>
  <c r="D18" i="8" l="1"/>
  <c r="E18" i="8"/>
  <c r="D5" i="8"/>
  <c r="D17" i="8"/>
  <c r="B1" i="8"/>
  <c r="D8" i="8" l="1"/>
  <c r="D12" i="8"/>
  <c r="D16" i="8"/>
  <c r="E16" i="8"/>
  <c r="E17" i="8"/>
  <c r="K2" i="7" l="1"/>
  <c r="K3" i="7" s="1"/>
  <c r="L2" i="7"/>
  <c r="K4" i="7" l="1"/>
  <c r="H6" i="7"/>
  <c r="J6" i="7"/>
  <c r="K6" i="7"/>
  <c r="H7" i="7"/>
  <c r="L4" i="7"/>
  <c r="K7" i="7" l="1"/>
  <c r="J7" i="7"/>
  <c r="H8" i="7"/>
  <c r="M4" i="7"/>
  <c r="L7" i="7"/>
  <c r="L6" i="7"/>
  <c r="A13" i="9" l="1"/>
  <c r="A14" i="9"/>
  <c r="K8" i="7"/>
  <c r="J8" i="7"/>
  <c r="H9" i="7"/>
  <c r="B14" i="9"/>
  <c r="D14" i="9"/>
  <c r="I14" i="9"/>
  <c r="C14" i="9"/>
  <c r="H14" i="9"/>
  <c r="L8" i="7"/>
  <c r="M7" i="7"/>
  <c r="M6" i="7"/>
  <c r="C13" i="9"/>
  <c r="H13" i="9"/>
  <c r="B13" i="9"/>
  <c r="D13" i="9"/>
  <c r="I13" i="9"/>
  <c r="K87" i="9" l="1"/>
  <c r="E13" i="9"/>
  <c r="A15" i="9"/>
  <c r="E14" i="9"/>
  <c r="K88" i="9"/>
  <c r="K9" i="7"/>
  <c r="J9" i="7"/>
  <c r="H10" i="7"/>
  <c r="D15" i="9"/>
  <c r="B15" i="9"/>
  <c r="C15" i="9"/>
  <c r="H15" i="9"/>
  <c r="I15" i="9"/>
  <c r="L9" i="7"/>
  <c r="M8" i="7"/>
  <c r="M9" i="7"/>
  <c r="A16" i="9" l="1"/>
  <c r="E15" i="9"/>
  <c r="K89" i="9"/>
  <c r="K10" i="7"/>
  <c r="J10" i="7"/>
  <c r="H11" i="7"/>
  <c r="B16" i="9"/>
  <c r="I16" i="9"/>
  <c r="H16" i="9"/>
  <c r="D16" i="9"/>
  <c r="C16" i="9"/>
  <c r="L10" i="7"/>
  <c r="A17" i="9" l="1"/>
  <c r="E16" i="9"/>
  <c r="K90" i="9"/>
  <c r="J11" i="7"/>
  <c r="K11" i="7"/>
  <c r="H12" i="7"/>
  <c r="B17" i="9"/>
  <c r="C17" i="9"/>
  <c r="D17" i="9"/>
  <c r="H17" i="9"/>
  <c r="I17" i="9"/>
  <c r="L11" i="7"/>
  <c r="M10" i="7"/>
  <c r="A18" i="9" l="1"/>
  <c r="K91" i="9"/>
  <c r="E17" i="9"/>
  <c r="K12" i="7"/>
  <c r="J12" i="7"/>
  <c r="H13" i="7"/>
  <c r="C18" i="9"/>
  <c r="B18" i="9"/>
  <c r="L12" i="7"/>
  <c r="M11" i="7"/>
  <c r="H18" i="9"/>
  <c r="D18" i="9"/>
  <c r="I18" i="9"/>
  <c r="A19" i="9" l="1"/>
  <c r="E18" i="9"/>
  <c r="K92" i="9"/>
  <c r="K13" i="7"/>
  <c r="J13" i="7"/>
  <c r="H14" i="7"/>
  <c r="C19" i="9"/>
  <c r="B19" i="9"/>
  <c r="I19" i="9"/>
  <c r="H19" i="9"/>
  <c r="D19" i="9"/>
  <c r="L13" i="7"/>
  <c r="M12" i="7"/>
  <c r="A20" i="9" l="1"/>
  <c r="K93" i="9"/>
  <c r="E19" i="9"/>
  <c r="K14" i="7"/>
  <c r="J14" i="7"/>
  <c r="H15" i="7"/>
  <c r="B20" i="9"/>
  <c r="C20" i="9"/>
  <c r="L14" i="7"/>
  <c r="M13" i="7"/>
  <c r="M14" i="7"/>
  <c r="H20" i="9"/>
  <c r="D20" i="9"/>
  <c r="I20" i="9"/>
  <c r="A21" i="9" l="1"/>
  <c r="E20" i="9"/>
  <c r="K94" i="9"/>
  <c r="J15" i="7"/>
  <c r="K15" i="7"/>
  <c r="H16" i="7"/>
  <c r="H21" i="9"/>
  <c r="I21" i="9"/>
  <c r="L15" i="7"/>
  <c r="C21" i="9"/>
  <c r="B21" i="9"/>
  <c r="D21" i="9"/>
  <c r="A22" i="9" l="1"/>
  <c r="K95" i="9"/>
  <c r="E21" i="9"/>
  <c r="K16" i="7"/>
  <c r="J16" i="7"/>
  <c r="H17" i="7"/>
  <c r="H22" i="9"/>
  <c r="B22" i="9"/>
  <c r="L16" i="7"/>
  <c r="M15" i="7"/>
  <c r="M16" i="7"/>
  <c r="I22" i="9"/>
  <c r="C22" i="9"/>
  <c r="D22" i="9"/>
  <c r="A23" i="9" l="1"/>
  <c r="K96" i="9"/>
  <c r="E22" i="9"/>
  <c r="J17" i="7"/>
  <c r="K17" i="7"/>
  <c r="H18" i="7"/>
  <c r="C23" i="9"/>
  <c r="H23" i="9"/>
  <c r="L17" i="7"/>
  <c r="B23" i="9"/>
  <c r="D23" i="9"/>
  <c r="I23" i="9"/>
  <c r="A24" i="9" l="1"/>
  <c r="E23" i="9"/>
  <c r="K97" i="9"/>
  <c r="K18" i="7"/>
  <c r="J18" i="7"/>
  <c r="H19" i="7"/>
  <c r="H24" i="9"/>
  <c r="I24" i="9"/>
  <c r="M17" i="7"/>
  <c r="L18" i="7"/>
  <c r="D24" i="9"/>
  <c r="C24" i="9"/>
  <c r="B24" i="9"/>
  <c r="A25" i="9" l="1"/>
  <c r="E24" i="9"/>
  <c r="K98" i="9"/>
  <c r="J19" i="7"/>
  <c r="K19" i="7"/>
  <c r="H20" i="7"/>
  <c r="B25" i="9"/>
  <c r="I25" i="9"/>
  <c r="M18" i="7"/>
  <c r="L19" i="7"/>
  <c r="M19" i="7"/>
  <c r="H25" i="9"/>
  <c r="D25" i="9"/>
  <c r="C25" i="9"/>
  <c r="A26" i="9" l="1"/>
  <c r="E25" i="9"/>
  <c r="K99" i="9"/>
  <c r="K20" i="7"/>
  <c r="J20" i="7"/>
  <c r="H21" i="7"/>
  <c r="H26" i="9"/>
  <c r="I26" i="9"/>
  <c r="L20" i="7"/>
  <c r="B26" i="9"/>
  <c r="C26" i="9"/>
  <c r="D26" i="9"/>
  <c r="A27" i="9" l="1"/>
  <c r="K100" i="9"/>
  <c r="E26" i="9"/>
  <c r="K21" i="7"/>
  <c r="J21" i="7"/>
  <c r="H22" i="7"/>
  <c r="H27" i="9"/>
  <c r="D27" i="9"/>
  <c r="M20" i="7"/>
  <c r="L21" i="7"/>
  <c r="C27" i="9"/>
  <c r="B27" i="9"/>
  <c r="I27" i="9"/>
  <c r="A28" i="9" l="1"/>
  <c r="K101" i="9"/>
  <c r="E27" i="9"/>
  <c r="K22" i="7"/>
  <c r="J22" i="7"/>
  <c r="H23" i="7"/>
  <c r="D28" i="9"/>
  <c r="B28" i="9"/>
  <c r="M21" i="7"/>
  <c r="L22" i="7"/>
  <c r="C28" i="9"/>
  <c r="H28" i="9"/>
  <c r="I28" i="9"/>
  <c r="A29" i="9" l="1"/>
  <c r="K102" i="9"/>
  <c r="E28" i="9"/>
  <c r="K23" i="7"/>
  <c r="J23" i="7"/>
  <c r="H24" i="7"/>
  <c r="H29" i="9"/>
  <c r="D29" i="9"/>
  <c r="M22" i="7"/>
  <c r="L23" i="7"/>
  <c r="C29" i="9"/>
  <c r="I29" i="9"/>
  <c r="B29" i="9"/>
  <c r="A30" i="9" l="1"/>
  <c r="K103" i="9"/>
  <c r="E29" i="9"/>
  <c r="K24" i="7"/>
  <c r="J24" i="7"/>
  <c r="H25" i="7"/>
  <c r="C30" i="9"/>
  <c r="B30" i="9"/>
  <c r="M23" i="7"/>
  <c r="L24" i="7"/>
  <c r="M24" i="7"/>
  <c r="I30" i="9"/>
  <c r="D30" i="9"/>
  <c r="H30" i="9"/>
  <c r="A31" i="9" l="1"/>
  <c r="E30" i="9"/>
  <c r="K104" i="9"/>
  <c r="K25" i="7"/>
  <c r="J25" i="7"/>
  <c r="H26" i="7"/>
  <c r="I31" i="9"/>
  <c r="B31" i="9"/>
  <c r="L25" i="7"/>
  <c r="M25" i="7"/>
  <c r="C31" i="9"/>
  <c r="H31" i="9"/>
  <c r="D31" i="9"/>
  <c r="A32" i="9" l="1"/>
  <c r="K105" i="9"/>
  <c r="E31" i="9"/>
  <c r="K26" i="7"/>
  <c r="J26" i="7"/>
  <c r="H27" i="7"/>
  <c r="B32" i="9"/>
  <c r="I32" i="9"/>
  <c r="L26" i="7"/>
  <c r="M26" i="7"/>
  <c r="H32" i="9"/>
  <c r="D32" i="9"/>
  <c r="C32" i="9"/>
  <c r="A33" i="9" l="1"/>
  <c r="E32" i="9"/>
  <c r="K106" i="9"/>
  <c r="K27" i="7"/>
  <c r="J27" i="7"/>
  <c r="H28" i="7"/>
  <c r="H33" i="9"/>
  <c r="B33" i="9"/>
  <c r="L27" i="7"/>
  <c r="I33" i="9"/>
  <c r="C33" i="9"/>
  <c r="D33" i="9"/>
  <c r="A34" i="9" l="1"/>
  <c r="K107" i="9"/>
  <c r="E33" i="9"/>
  <c r="K28" i="7"/>
  <c r="J28" i="7"/>
  <c r="H29" i="7"/>
  <c r="D34" i="9"/>
  <c r="I34" i="9"/>
  <c r="M27" i="7"/>
  <c r="L28" i="7"/>
  <c r="M28" i="7"/>
  <c r="H34" i="9"/>
  <c r="C34" i="9"/>
  <c r="B34" i="9"/>
  <c r="A35" i="9" l="1"/>
  <c r="K108" i="9"/>
  <c r="E34" i="9"/>
  <c r="K29" i="7"/>
  <c r="J29" i="7"/>
  <c r="H30" i="7"/>
  <c r="C35" i="9"/>
  <c r="H35" i="9"/>
  <c r="L29" i="7"/>
  <c r="I35" i="9"/>
  <c r="D35" i="9"/>
  <c r="B35" i="9"/>
  <c r="A36" i="9" l="1"/>
  <c r="E35" i="9"/>
  <c r="K109" i="9"/>
  <c r="K30" i="7"/>
  <c r="J30" i="7"/>
  <c r="H31" i="7"/>
  <c r="C36" i="9"/>
  <c r="B36" i="9"/>
  <c r="M29" i="7"/>
  <c r="L30" i="7"/>
  <c r="D36" i="9"/>
  <c r="I36" i="9"/>
  <c r="H36" i="9"/>
  <c r="A37" i="9" l="1"/>
  <c r="E36" i="9"/>
  <c r="K110" i="9"/>
  <c r="K31" i="7"/>
  <c r="J31" i="7"/>
  <c r="H32" i="7"/>
  <c r="D37" i="9"/>
  <c r="C37" i="9"/>
  <c r="L31" i="7"/>
  <c r="M30" i="7"/>
  <c r="H37" i="9"/>
  <c r="I37" i="9"/>
  <c r="B37" i="9"/>
  <c r="A38" i="9" l="1"/>
  <c r="E37" i="9"/>
  <c r="K111" i="9"/>
  <c r="J32" i="7"/>
  <c r="K32" i="7"/>
  <c r="H33" i="7"/>
  <c r="B38" i="9"/>
  <c r="D38" i="9"/>
  <c r="M31" i="7"/>
  <c r="L32" i="7"/>
  <c r="H38" i="9"/>
  <c r="I38" i="9"/>
  <c r="C38" i="9"/>
  <c r="A39" i="9" l="1"/>
  <c r="K112" i="9"/>
  <c r="E38" i="9"/>
  <c r="J33" i="7"/>
  <c r="K33" i="7"/>
  <c r="H34" i="7"/>
  <c r="C39" i="9"/>
  <c r="I39" i="9"/>
  <c r="L33" i="7"/>
  <c r="M32" i="7"/>
  <c r="H39" i="9"/>
  <c r="B39" i="9"/>
  <c r="D39" i="9"/>
  <c r="A40" i="9" l="1"/>
  <c r="E39" i="9"/>
  <c r="K113" i="9"/>
  <c r="J34" i="7"/>
  <c r="K34" i="7"/>
  <c r="H35" i="7"/>
  <c r="D40" i="9"/>
  <c r="B40" i="9"/>
  <c r="L34" i="7"/>
  <c r="H40" i="9"/>
  <c r="C40" i="9"/>
  <c r="I40" i="9"/>
  <c r="M33" i="7"/>
  <c r="A41" i="9" l="1"/>
  <c r="K114" i="9"/>
  <c r="E40" i="9"/>
  <c r="J35" i="7"/>
  <c r="K35" i="7"/>
  <c r="H36" i="7"/>
  <c r="H41" i="9"/>
  <c r="B41" i="9"/>
  <c r="L35" i="7"/>
  <c r="C41" i="9"/>
  <c r="I41" i="9"/>
  <c r="D41" i="9"/>
  <c r="M34" i="7"/>
  <c r="A42" i="9" l="1"/>
  <c r="K115" i="9"/>
  <c r="E41" i="9"/>
  <c r="J36" i="7"/>
  <c r="K36" i="7"/>
  <c r="H37" i="7"/>
  <c r="D42" i="9"/>
  <c r="L36" i="7"/>
  <c r="B42" i="9"/>
  <c r="C42" i="9"/>
  <c r="H42" i="9"/>
  <c r="I42" i="9"/>
  <c r="M35" i="7"/>
  <c r="A43" i="9" l="1"/>
  <c r="E42" i="9"/>
  <c r="K116" i="9"/>
  <c r="K37" i="7"/>
  <c r="J37" i="7"/>
  <c r="H38" i="7"/>
  <c r="C43" i="9"/>
  <c r="D43" i="9"/>
  <c r="I43" i="9"/>
  <c r="H43" i="9"/>
  <c r="B43" i="9"/>
  <c r="L37" i="7"/>
  <c r="M36" i="7"/>
  <c r="A44" i="9" l="1"/>
  <c r="K117" i="9"/>
  <c r="E43" i="9"/>
  <c r="K38" i="7"/>
  <c r="J38" i="7"/>
  <c r="H39" i="7"/>
  <c r="H44" i="9"/>
  <c r="B44" i="9"/>
  <c r="L38" i="7"/>
  <c r="I44" i="9"/>
  <c r="C44" i="9"/>
  <c r="D44" i="9"/>
  <c r="M37" i="7"/>
  <c r="A45" i="9" l="1"/>
  <c r="K118" i="9"/>
  <c r="E44" i="9"/>
  <c r="K39" i="7"/>
  <c r="J39" i="7"/>
  <c r="H40" i="7"/>
  <c r="B45" i="9"/>
  <c r="H45" i="9"/>
  <c r="D45" i="9"/>
  <c r="I45" i="9"/>
  <c r="C45" i="9"/>
  <c r="L39" i="7"/>
  <c r="M38" i="7"/>
  <c r="A46" i="9" l="1"/>
  <c r="E45" i="9"/>
  <c r="K119" i="9"/>
  <c r="J40" i="7"/>
  <c r="K40" i="7"/>
  <c r="H41" i="7"/>
  <c r="D46" i="9"/>
  <c r="B46" i="9"/>
  <c r="L40" i="7"/>
  <c r="H46" i="9"/>
  <c r="C46" i="9"/>
  <c r="I46" i="9"/>
  <c r="M39" i="7"/>
  <c r="A47" i="9" l="1"/>
  <c r="K120" i="9"/>
  <c r="E46" i="9"/>
  <c r="K41" i="7"/>
  <c r="J41" i="7"/>
  <c r="H42" i="7"/>
  <c r="H47" i="9"/>
  <c r="C47" i="9"/>
  <c r="L41" i="7"/>
  <c r="I47" i="9"/>
  <c r="B47" i="9"/>
  <c r="D47" i="9"/>
  <c r="M40" i="7"/>
  <c r="A48" i="9" l="1"/>
  <c r="E47" i="9"/>
  <c r="K121" i="9"/>
  <c r="J42" i="7"/>
  <c r="K42" i="7"/>
  <c r="E1" i="5"/>
  <c r="C48" i="9"/>
  <c r="L42" i="7"/>
  <c r="D48" i="9"/>
  <c r="B48" i="9"/>
  <c r="H48" i="9"/>
  <c r="I48" i="9"/>
  <c r="L3" i="7"/>
  <c r="M41" i="7"/>
  <c r="A49" i="9" l="1"/>
  <c r="E48" i="9"/>
  <c r="K122" i="9"/>
  <c r="G1" i="5"/>
  <c r="G2" i="5" s="1"/>
  <c r="C3" i="5"/>
  <c r="F3" i="5" s="1"/>
  <c r="E3" i="5"/>
  <c r="C49" i="9"/>
  <c r="I49" i="9"/>
  <c r="H49" i="9"/>
  <c r="B49" i="9"/>
  <c r="D49" i="9"/>
  <c r="M42" i="7"/>
  <c r="M3" i="7"/>
  <c r="E49" i="9" l="1"/>
  <c r="K123" i="9"/>
  <c r="G3" i="5"/>
  <c r="C4" i="5"/>
  <c r="F4" i="5" s="1"/>
  <c r="E4" i="5"/>
  <c r="H3" i="5"/>
  <c r="A2" i="9" l="1"/>
  <c r="G4" i="5"/>
  <c r="B5" i="5"/>
  <c r="D5" i="5"/>
  <c r="F5" i="5" s="1"/>
  <c r="E5" i="5"/>
  <c r="H2" i="9"/>
  <c r="C2" i="9"/>
  <c r="I2" i="9"/>
  <c r="I3" i="5"/>
  <c r="H4" i="5"/>
  <c r="B2" i="9"/>
  <c r="A3" i="9" l="1"/>
  <c r="G5" i="5"/>
  <c r="B6" i="5"/>
  <c r="D6" i="5"/>
  <c r="F6" i="5" s="1"/>
  <c r="E6" i="5"/>
  <c r="I4" i="5"/>
  <c r="H5" i="5"/>
  <c r="I3" i="9"/>
  <c r="H3" i="9"/>
  <c r="C3" i="9"/>
  <c r="B3" i="9"/>
  <c r="A4" i="9" l="1"/>
  <c r="G6" i="5"/>
  <c r="B7" i="5"/>
  <c r="D7" i="5"/>
  <c r="F7" i="5" s="1"/>
  <c r="E7" i="5"/>
  <c r="I5" i="5"/>
  <c r="H6" i="5"/>
  <c r="C4" i="9"/>
  <c r="B4" i="9"/>
  <c r="I4" i="9"/>
  <c r="H4" i="9"/>
  <c r="A5" i="9" l="1"/>
  <c r="G7" i="5"/>
  <c r="B8" i="5"/>
  <c r="D8" i="5"/>
  <c r="F8" i="5" s="1"/>
  <c r="E8" i="5"/>
  <c r="I6" i="5"/>
  <c r="H7" i="5"/>
  <c r="H5" i="9"/>
  <c r="B5" i="9"/>
  <c r="C5" i="9"/>
  <c r="I5" i="9"/>
  <c r="A6" i="9" l="1"/>
  <c r="G8" i="5"/>
  <c r="B9" i="5"/>
  <c r="D9" i="5"/>
  <c r="G9" i="5" s="1"/>
  <c r="E9" i="5"/>
  <c r="I7" i="5"/>
  <c r="H8" i="5"/>
  <c r="B6" i="9"/>
  <c r="I6" i="9"/>
  <c r="C6" i="9"/>
  <c r="H6" i="9"/>
  <c r="A7" i="9" l="1"/>
  <c r="F9" i="5"/>
  <c r="B10" i="5"/>
  <c r="D10" i="5"/>
  <c r="F10" i="5" s="1"/>
  <c r="E10" i="5"/>
  <c r="I8" i="5"/>
  <c r="H9" i="5"/>
  <c r="I7" i="9"/>
  <c r="H7" i="9"/>
  <c r="B7" i="9"/>
  <c r="C7" i="9"/>
  <c r="A8" i="9" l="1"/>
  <c r="G10" i="5"/>
  <c r="B11" i="5"/>
  <c r="D11" i="5"/>
  <c r="F11" i="5" s="1"/>
  <c r="E11" i="5"/>
  <c r="I8" i="9"/>
  <c r="C8" i="9"/>
  <c r="H8" i="9"/>
  <c r="B8" i="9"/>
  <c r="H10" i="5"/>
  <c r="I9" i="5"/>
  <c r="A9" i="9" l="1"/>
  <c r="G11" i="5"/>
  <c r="B12" i="5"/>
  <c r="D12" i="5"/>
  <c r="F12" i="5" s="1"/>
  <c r="E12" i="5"/>
  <c r="H11" i="5"/>
  <c r="I10" i="5"/>
  <c r="C9" i="9"/>
  <c r="I9" i="9"/>
  <c r="B9" i="9"/>
  <c r="H9" i="9"/>
  <c r="A10" i="9" l="1"/>
  <c r="G12" i="5"/>
  <c r="B13" i="5"/>
  <c r="D13" i="5"/>
  <c r="F13" i="5" s="1"/>
  <c r="E13" i="5"/>
  <c r="I11" i="5"/>
  <c r="H12" i="5"/>
  <c r="H10" i="9"/>
  <c r="I10" i="9"/>
  <c r="C10" i="9"/>
  <c r="B10" i="9"/>
  <c r="A11" i="9" l="1"/>
  <c r="G13" i="5"/>
  <c r="I11" i="9"/>
  <c r="H11" i="9"/>
  <c r="B11" i="9"/>
  <c r="C11" i="9"/>
  <c r="H13" i="5"/>
  <c r="I12" i="5"/>
  <c r="H2" i="5"/>
  <c r="A12" i="9" l="1"/>
  <c r="H12" i="9"/>
  <c r="I12" i="9"/>
  <c r="C12" i="9"/>
  <c r="I13" i="5"/>
  <c r="B12" i="9"/>
  <c r="I2" i="5"/>
  <c r="D2" i="10" l="1" a="1"/>
  <c r="D7" i="10"/>
  <c r="D44" i="10"/>
  <c r="D32" i="10"/>
  <c r="D46" i="10"/>
  <c r="D35" i="10"/>
  <c r="D25" i="10"/>
  <c r="D17" i="10"/>
  <c r="D23" i="10"/>
  <c r="D13" i="10"/>
  <c r="D2" i="10"/>
  <c r="D33" i="10"/>
  <c r="D39" i="10"/>
  <c r="D49" i="10"/>
  <c r="D8" i="10"/>
  <c r="D14" i="10"/>
  <c r="D19" i="10"/>
  <c r="D40" i="10"/>
  <c r="D31" i="10"/>
  <c r="D20" i="10"/>
  <c r="D41" i="10"/>
  <c r="D18" i="10"/>
  <c r="D36" i="10"/>
  <c r="D26" i="10"/>
  <c r="D34" i="10"/>
  <c r="D5" i="10"/>
  <c r="D42" i="10"/>
  <c r="D50" i="10"/>
  <c r="D21" i="10"/>
  <c r="D11" i="10"/>
  <c r="D10" i="10"/>
  <c r="D37" i="10"/>
  <c r="D27" i="10"/>
  <c r="D45" i="10"/>
  <c r="D6" i="10"/>
  <c r="D43" i="10"/>
  <c r="D30" i="10"/>
  <c r="D22" i="10"/>
  <c r="D12" i="10"/>
  <c r="D15" i="10"/>
  <c r="D38" i="10"/>
  <c r="D28" i="10"/>
  <c r="D47" i="10"/>
  <c r="D29" i="10"/>
  <c r="D3" i="10"/>
  <c r="D24" i="10"/>
  <c r="D9" i="10"/>
  <c r="D16" i="10"/>
  <c r="D4" i="10"/>
  <c r="D48" i="10"/>
  <c r="H49" i="10"/>
  <c r="G49" i="10"/>
  <c r="F49" i="10"/>
  <c r="E49" i="10"/>
  <c r="E11" i="10"/>
  <c r="E24" i="10"/>
  <c r="F40" i="10"/>
  <c r="H9" i="10"/>
  <c r="F44" i="10"/>
  <c r="F38" i="10"/>
  <c r="E29" i="10"/>
  <c r="E50" i="10"/>
  <c r="F43" i="10"/>
  <c r="F30" i="10"/>
  <c r="E14" i="10"/>
  <c r="E4" i="10"/>
  <c r="E2" i="10"/>
  <c r="G15" i="10"/>
  <c r="F12" i="10"/>
  <c r="G42" i="10"/>
  <c r="H41" i="10"/>
  <c r="G3" i="10"/>
  <c r="E20" i="10"/>
  <c r="F15" i="10"/>
  <c r="H19" i="10"/>
  <c r="E23" i="10"/>
  <c r="E22" i="10"/>
  <c r="F41" i="10"/>
  <c r="F19" i="10"/>
  <c r="F23" i="10"/>
  <c r="G22" i="10"/>
  <c r="F48" i="10"/>
  <c r="E27" i="10"/>
  <c r="G39" i="10"/>
  <c r="G13" i="10"/>
  <c r="G2" i="10"/>
  <c r="E40" i="10"/>
  <c r="E9" i="10"/>
  <c r="G44" i="10"/>
  <c r="E38" i="10"/>
  <c r="H29" i="10"/>
  <c r="H50" i="10"/>
  <c r="H43" i="10"/>
  <c r="H30" i="10"/>
  <c r="F14" i="10"/>
  <c r="F4" i="10"/>
  <c r="G46" i="10"/>
  <c r="F22" i="10"/>
  <c r="G12" i="10"/>
  <c r="E42" i="10"/>
  <c r="H2" i="10"/>
  <c r="H15" i="10"/>
  <c r="E46" i="10"/>
  <c r="H21" i="10"/>
  <c r="E41" i="10"/>
  <c r="G25" i="10"/>
  <c r="H37" i="10"/>
  <c r="H33" i="10"/>
  <c r="F2" i="10"/>
  <c r="E15" i="10"/>
  <c r="H45" i="10"/>
  <c r="F46" i="10"/>
  <c r="E19" i="10"/>
  <c r="E12" i="10"/>
  <c r="H23" i="10"/>
  <c r="E21" i="10"/>
  <c r="H22" i="10"/>
  <c r="F42" i="10"/>
  <c r="G28" i="10"/>
  <c r="G41" i="10"/>
  <c r="H10" i="10"/>
  <c r="E3" i="10"/>
  <c r="H20" i="10"/>
  <c r="G45" i="10"/>
  <c r="G19" i="10"/>
  <c r="G21" i="10"/>
  <c r="H28" i="10"/>
  <c r="F10" i="10"/>
  <c r="E45" i="10"/>
  <c r="H46" i="10"/>
  <c r="F21" i="10"/>
  <c r="E28" i="10"/>
  <c r="E10" i="10"/>
  <c r="F3" i="10"/>
  <c r="F20" i="10"/>
  <c r="H12" i="10"/>
  <c r="F28" i="10"/>
  <c r="G10" i="10"/>
  <c r="H3" i="10"/>
  <c r="G20" i="10"/>
  <c r="F13" i="10"/>
  <c r="F16" i="10"/>
  <c r="E17" i="10"/>
  <c r="G23" i="10"/>
  <c r="F45" i="10"/>
  <c r="B6" i="10"/>
  <c r="H42" i="10"/>
  <c r="H25" i="10"/>
  <c r="H16" i="10"/>
  <c r="E48" i="10"/>
  <c r="F17" i="10"/>
  <c r="G37" i="10"/>
  <c r="G27" i="10"/>
  <c r="F33" i="10"/>
  <c r="F39" i="10"/>
  <c r="G8" i="10"/>
  <c r="E25" i="10"/>
  <c r="G16" i="10"/>
  <c r="G48" i="10"/>
  <c r="H17" i="10"/>
  <c r="F37" i="10"/>
  <c r="F27" i="10"/>
  <c r="G33" i="10"/>
  <c r="H39" i="10"/>
  <c r="H13" i="10"/>
  <c r="E8" i="10"/>
  <c r="E34" i="10"/>
  <c r="E18" i="10"/>
  <c r="F31" i="10"/>
  <c r="F6" i="10"/>
  <c r="G35" i="10"/>
  <c r="F7" i="10"/>
  <c r="G32" i="10"/>
  <c r="E26" i="10"/>
  <c r="E47" i="10"/>
  <c r="H5" i="10"/>
  <c r="H36" i="10"/>
  <c r="F8" i="10"/>
  <c r="F34" i="10"/>
  <c r="G18" i="10"/>
  <c r="E31" i="10"/>
  <c r="G6" i="10"/>
  <c r="E35" i="10"/>
  <c r="E7" i="10"/>
  <c r="E32" i="10"/>
  <c r="G26" i="10"/>
  <c r="F47" i="10"/>
  <c r="F5" i="10"/>
  <c r="G36" i="10"/>
  <c r="H8" i="10"/>
  <c r="H34" i="10"/>
  <c r="F18" i="10"/>
  <c r="H31" i="10"/>
  <c r="H6" i="10"/>
  <c r="H35" i="10"/>
  <c r="H7" i="10"/>
  <c r="F32" i="10"/>
  <c r="H26" i="10"/>
  <c r="H47" i="10"/>
  <c r="E5" i="10"/>
  <c r="F36" i="10"/>
  <c r="H11" i="10"/>
  <c r="F24" i="10"/>
  <c r="G11" i="10"/>
  <c r="E6" i="10"/>
  <c r="G7" i="10"/>
  <c r="G24" i="10"/>
  <c r="E39" i="10"/>
  <c r="H38" i="10"/>
  <c r="H14" i="10"/>
  <c r="E16" i="10"/>
  <c r="G47" i="10"/>
  <c r="G50" i="10"/>
  <c r="F11" i="10"/>
  <c r="E43" i="10"/>
  <c r="E30" i="10"/>
  <c r="E37" i="10"/>
  <c r="H32" i="10"/>
  <c r="E36" i="10"/>
  <c r="G14" i="10"/>
  <c r="H18" i="10"/>
  <c r="F26" i="10"/>
  <c r="H40" i="10"/>
  <c r="H24" i="10"/>
  <c r="G43" i="10"/>
  <c r="G30" i="10"/>
  <c r="F25" i="10"/>
  <c r="H27" i="10"/>
  <c r="F35" i="10"/>
  <c r="G5" i="10"/>
  <c r="H44" i="10"/>
  <c r="F50" i="10"/>
  <c r="G17" i="10"/>
  <c r="E13" i="10"/>
  <c r="G38" i="10"/>
  <c r="G40" i="10"/>
  <c r="F9" i="10"/>
  <c r="G29" i="10"/>
  <c r="G4" i="10"/>
  <c r="G9" i="10"/>
  <c r="F29" i="10"/>
  <c r="H4" i="10"/>
  <c r="H48" i="10"/>
  <c r="E33" i="10"/>
  <c r="G34" i="10"/>
  <c r="G31" i="10"/>
  <c r="E44" i="10"/>
  <c r="C24" i="8"/>
  <c r="A7" i="10"/>
  <c r="D10" i="8"/>
  <c r="I1" i="10" a="1"/>
  <c r="I24" i="10"/>
  <c r="I48" i="10"/>
  <c r="I18" i="10"/>
  <c r="I14" i="10"/>
  <c r="I5" i="10"/>
  <c r="I16" i="10"/>
  <c r="I27" i="10"/>
  <c r="I37" i="10"/>
  <c r="I1" i="10"/>
  <c r="I47" i="10"/>
  <c r="I11" i="10"/>
  <c r="I21" i="10"/>
  <c r="I15" i="10"/>
  <c r="I42" i="10"/>
  <c r="I36" i="10"/>
  <c r="I46" i="10"/>
  <c r="I26" i="10"/>
  <c r="I20" i="10"/>
  <c r="I30" i="10"/>
  <c r="I10" i="10"/>
  <c r="I35" i="10"/>
  <c r="I45" i="10"/>
  <c r="I41" i="10"/>
  <c r="I19" i="10"/>
  <c r="I13" i="10"/>
  <c r="I25" i="10"/>
  <c r="I3" i="10"/>
  <c r="I12" i="10"/>
  <c r="I40" i="10"/>
  <c r="I50" i="10"/>
  <c r="I31" i="10"/>
  <c r="I39" i="10"/>
  <c r="I2" i="10"/>
  <c r="I29" i="10"/>
  <c r="I7" i="10"/>
  <c r="I4" i="10"/>
  <c r="I44" i="10"/>
  <c r="I38" i="10"/>
  <c r="I49" i="10"/>
  <c r="I28" i="10"/>
  <c r="I22" i="10"/>
  <c r="I33" i="10"/>
  <c r="I9" i="10"/>
  <c r="I34" i="10"/>
  <c r="I8" i="10"/>
  <c r="I23" i="10"/>
  <c r="I32" i="10"/>
  <c r="I43" i="10"/>
  <c r="I6" i="10"/>
  <c r="I17" i="10"/>
  <c r="B7" i="10"/>
  <c r="C23" i="8"/>
  <c r="D11" i="8"/>
  <c r="D25" i="8"/>
  <c r="D23" i="8"/>
  <c r="D24" i="8"/>
</calcChain>
</file>

<file path=xl/comments1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<sst xmlns="http://schemas.openxmlformats.org/spreadsheetml/2006/main" count="376" uniqueCount="143">
  <si>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</si>
  <si>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</si>
  <si>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</si>
  <si>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</si>
  <si>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</si>
  <si>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</si>
  <si>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</si>
  <si>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</si>
  <si>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</si>
  <si>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</si>
  <si>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</si>
  <si>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</si>
  <si>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</si>
  <si>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</si>
  <si>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</si>
  <si>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</si>
  <si>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</si>
  <si>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</si>
  <si>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</si>
  <si>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</si>
  <si>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</si>
  <si>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</si>
  <si>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</si>
  <si>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</si>
  <si>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</si>
  <si>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</si>
  <si>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</si>
  <si>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</si>
  <si>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</si>
  <si>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</si>
  <si>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</si>
  <si>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</si>
  <si>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</si>
  <si>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</si>
  <si>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</si>
  <si>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</si>
  <si>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</si>
  <si>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</si>
  <si>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</si>
  <si>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</si>
  <si>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</si>
  <si>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</si>
  <si>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</si>
  <si>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</si>
  <si>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</si>
  <si>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</si>
  <si>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</si>
  <si>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</si>
  <si>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</si>
  <si>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</si>
  <si>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</si>
  <si>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</si>
  <si>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</si>
  <si>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</si>
  <si>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</si>
  <si>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</si>
  <si>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</si>
  <si>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</si>
  <si>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</si>
  <si>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</si>
  <si>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</si>
  <si>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</si>
  <si>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</si>
  <si>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</si>
  <si>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</si>
  <si>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</si>
  <si>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</si>
  <si>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</si>
  <si>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</si>
  <si>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</si>
  <si>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</si>
  <si>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</si>
  <si>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</si>
  <si>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</si>
  <si>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</si>
  <si>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</si>
  <si>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</si>
  <si>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</si>
  <si>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</si>
  <si>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</si>
  <si>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</si>
  <si>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</si>
  <si>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</si>
  <si>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</si>
  <si>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</si>
  <si>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</si>
  <si>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</si>
  <si>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</si>
  <si>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</si>
  <si>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</si>
  <si>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</si>
  <si>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</si>
  <si>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</si>
  <si>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</si>
  <si>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</si>
  <si>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</si>
  <si>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</si>
  <si>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</si>
  <si>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</si>
  <si>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</si>
  <si>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</si>
  <si>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</si>
  <si>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</si>
  <si>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</si>
  <si>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</si>
  <si>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</si>
  <si>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</si>
  <si>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</si>
  <si>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</si>
  <si>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</si>
  <si>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</si>
  <si>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</si>
  <si>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</si>
  <si>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</si>
  <si>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</si>
  <si>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</si>
  <si>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</si>
  <si>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</si>
  <si>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</si>
  <si>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</si>
  <si>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</si>
  <si>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</si>
  <si>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</si>
  <si>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</si>
  <si>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</si>
  <si>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</si>
  <si>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</si>
  <si>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</si>
  <si>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</si>
  <si>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</si>
  <si>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</si>
  <si>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</si>
  <si>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</si>
  <si>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</si>
  <si>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</si>
  <si>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</si>
  <si>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</si>
  <si>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</si>
  <si>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</si>
  <si>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</si>
  <si>
    <t>HKD_YCRH_FRAs</t>
  </si>
  <si>
    <t/>
  </si>
  <si>
    <t>=qlPiecewiseYieldCurveData(YieldCurve)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</si>
</sst>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2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22" fillId="0" borderId="0" xfId="2" applyFont="1"/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9" fillId="9" borderId="18" xfId="2" applyFont="1" applyFill="1" applyBorder="1" applyAlignment="1">
      <alignment horizontal="center" vertical="center" wrapText="1"/>
    </xf>
    <xf numFmtId="0" fontId="18" fillId="3" borderId="19" xfId="2" applyFont="1" applyFill="1" applyBorder="1" applyAlignment="1">
      <alignment horizontal="left"/>
    </xf>
    <xf numFmtId="0" fontId="18" fillId="3" borderId="16" xfId="2" applyFont="1" applyFill="1" applyBorder="1" applyAlignment="1">
      <alignment horizontal="left"/>
    </xf>
    <xf numFmtId="0" fontId="18" fillId="3" borderId="13" xfId="2" applyFont="1" applyFill="1" applyBorder="1" applyAlignment="1">
      <alignment horizontal="left"/>
    </xf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8" fillId="0" borderId="0" xfId="2" quotePrefix="1" applyFont="1" applyAlignment="1">
      <alignment horizontal="left"/>
    </xf>
    <xf numFmtId="0" fontId="18" fillId="0" borderId="0" xfId="2" quotePrefix="1" applyFont="1"/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/>
  </sheetViews>
  <sheetFormatPr defaultRowHeight="11.25" x14ac:dyDescent="0.2"/>
  <cols>
    <col min="1" max="1" width="3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3" style="19" customWidth="1"/>
    <col min="11" max="16384" width="9.140625" style="19"/>
  </cols>
  <sheetData>
    <row r="1" spans="1:10" x14ac:dyDescent="0.2">
      <c r="A1" s="153" t="s">
        <v>140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HKD_YC3MRH_T3F1#0001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HKD_YC3MRH_TOM3F1#0001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HKD_YC3MRH_1x4F#0001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HKD_YC3MRH_2x5F#0001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HKD_YC3MRH_3x6F#0001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HKD_YC3MRH_4x7F#0001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HKD_YC3MRH_5x8F#0001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HKD_YC3MRH_6x9F#0001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HKD_YC3MRH_7x10F#0001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HKD_YC3MRH_8x11F#0001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HKD_YC3MRH_9x12F#0001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43"/>
  <sheetViews>
    <sheetView zoomScaleNormal="100" workbookViewId="0"/>
  </sheetViews>
  <sheetFormatPr defaultRowHeight="11.25" x14ac:dyDescent="0.2"/>
  <cols>
    <col min="1" max="1" width="4.14062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1.42578125" style="19" bestFit="1" customWidth="1"/>
    <col min="12" max="12" width="27.28515625" style="20" bestFit="1" customWidth="1"/>
    <col min="13" max="13" width="16" style="19" customWidth="1"/>
    <col min="14" max="14" width="3.5703125" style="19" customWidth="1"/>
    <col min="15" max="15" width="2.5703125" style="19" customWidth="1"/>
    <col min="16" max="16" width="9.140625" style="19"/>
    <col min="17" max="17" width="19.28515625" style="19" bestFit="1" customWidth="1"/>
    <col min="18" max="19" width="9.140625" style="19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78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77</v>
      </c>
      <c r="C3" s="43"/>
      <c r="D3" s="43"/>
      <c r="E3" s="43"/>
      <c r="F3" s="43" t="s">
        <v>76</v>
      </c>
      <c r="G3" s="43" t="s">
        <v>75</v>
      </c>
      <c r="H3" s="43" t="s">
        <v>74</v>
      </c>
      <c r="I3" s="43" t="s">
        <v>73</v>
      </c>
      <c r="J3" s="43" t="s">
        <v>17</v>
      </c>
      <c r="K3" s="72" t="str">
        <f>K2&amp;"_Swaps.xml"</f>
        <v>HKD_YC3MRH_Swaps.xml</v>
      </c>
      <c r="L3" s="41" t="e">
        <f ca="1">IF(Serialize,_xll.ohObjectSave(L4:L42,SerializationPath&amp;K3,FileOverwrite,,Serialize),"---")</f>
        <v>#NUM!</v>
      </c>
      <c r="M3" s="56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57" t="s">
        <v>141</v>
      </c>
      <c r="P3" s="71" t="s">
        <v>72</v>
      </c>
      <c r="Q3" s="71" t="s">
        <v>71</v>
      </c>
      <c r="R3" s="71" t="s">
        <v>70</v>
      </c>
      <c r="S3" s="71" t="s">
        <v>69</v>
      </c>
      <c r="T3" s="71" t="s">
        <v>68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HKD_YC3MRH_QM3H_Hibor3M#0001</v>
      </c>
      <c r="M4" s="68" t="str">
        <f>_xll.ohRangeRetrieveError(L4)</f>
        <v/>
      </c>
      <c r="N4" s="55" t="s">
        <v>141</v>
      </c>
      <c r="P4" s="67">
        <v>0</v>
      </c>
      <c r="Q4" s="67" t="s">
        <v>21</v>
      </c>
      <c r="R4" s="67" t="s">
        <v>67</v>
      </c>
      <c r="S4" s="67" t="b">
        <v>1</v>
      </c>
      <c r="T4" s="67" t="s">
        <v>23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141</v>
      </c>
    </row>
    <row r="6" spans="1:20" x14ac:dyDescent="0.2">
      <c r="A6" s="30"/>
      <c r="B6" s="61" t="s">
        <v>16</v>
      </c>
      <c r="C6" s="65" t="s">
        <v>66</v>
      </c>
      <c r="D6" s="61" t="s">
        <v>63</v>
      </c>
      <c r="E6" s="61" t="s">
        <v>62</v>
      </c>
      <c r="F6" s="61" t="s">
        <v>27</v>
      </c>
      <c r="G6" s="64" t="s">
        <v>26</v>
      </c>
      <c r="H6" s="64" t="str">
        <f t="shared" ref="H6:H42" si="0">IF(UPPER(RIGHT($D6))="B",BondBasisDayCounter,IF(UPPER(RIGHT($D6))="M",MoneyMarketDayCounter,"--"))</f>
        <v>Actual/365 (Fixed)</v>
      </c>
      <c r="I6" s="59">
        <v>0</v>
      </c>
      <c r="J6" s="63" t="str">
        <f t="shared" ref="J6:J42" si="1">Currency&amp;$D6&amp;$E6&amp;$C6&amp;"_Quote"</f>
        <v>HKDQM3H1Y_Quote</v>
      </c>
      <c r="K6" s="58" t="str">
        <f t="shared" ref="K6:K4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HKD_YC3MRH_QM3H1Y#0001</v>
      </c>
      <c r="M6" s="56" t="str">
        <f>_xll.ohRangeRetrieveError(L6)</f>
        <v/>
      </c>
      <c r="N6" s="55" t="s">
        <v>141</v>
      </c>
    </row>
    <row r="7" spans="1:20" x14ac:dyDescent="0.2">
      <c r="A7" s="30"/>
      <c r="B7" s="61" t="s">
        <v>16</v>
      </c>
      <c r="C7" s="65" t="s">
        <v>65</v>
      </c>
      <c r="D7" s="61" t="s">
        <v>63</v>
      </c>
      <c r="E7" s="61" t="s">
        <v>62</v>
      </c>
      <c r="F7" s="61" t="s">
        <v>27</v>
      </c>
      <c r="G7" s="60" t="s">
        <v>26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HKD_YC3MRH_QM3H15M#0001</v>
      </c>
      <c r="M7" s="56" t="str">
        <f>_xll.ohRangeRetrieveError(L7)</f>
        <v/>
      </c>
      <c r="N7" s="55" t="s">
        <v>141</v>
      </c>
    </row>
    <row r="8" spans="1:20" x14ac:dyDescent="0.2">
      <c r="A8" s="30"/>
      <c r="B8" s="61" t="s">
        <v>16</v>
      </c>
      <c r="C8" s="65" t="s">
        <v>64</v>
      </c>
      <c r="D8" s="61" t="s">
        <v>63</v>
      </c>
      <c r="E8" s="61" t="s">
        <v>62</v>
      </c>
      <c r="F8" s="61" t="s">
        <v>27</v>
      </c>
      <c r="G8" s="60" t="s">
        <v>26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HKD_YC3MRH_QM3H18M#0001</v>
      </c>
      <c r="M8" s="56" t="str">
        <f>_xll.ohRangeRetrieveError(L8)</f>
        <v/>
      </c>
      <c r="N8" s="55" t="s">
        <v>141</v>
      </c>
    </row>
    <row r="9" spans="1:20" x14ac:dyDescent="0.2">
      <c r="A9" s="30"/>
      <c r="B9" s="61" t="s">
        <v>16</v>
      </c>
      <c r="C9" s="65" t="s">
        <v>61</v>
      </c>
      <c r="D9" s="61" t="s">
        <v>63</v>
      </c>
      <c r="E9" s="61" t="s">
        <v>62</v>
      </c>
      <c r="F9" s="61" t="s">
        <v>27</v>
      </c>
      <c r="G9" s="60" t="s">
        <v>26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HKD_YC3MRH_QM3H21M#0001</v>
      </c>
      <c r="M9" s="56" t="str">
        <f>_xll.ohRangeRetrieveError(L9)</f>
        <v/>
      </c>
      <c r="N9" s="55" t="s">
        <v>141</v>
      </c>
    </row>
    <row r="10" spans="1:20" x14ac:dyDescent="0.2">
      <c r="A10" s="30"/>
      <c r="B10" s="61" t="s">
        <v>16</v>
      </c>
      <c r="C10" s="62" t="s">
        <v>60</v>
      </c>
      <c r="D10" s="61" t="s">
        <v>63</v>
      </c>
      <c r="E10" s="61" t="s">
        <v>62</v>
      </c>
      <c r="F10" s="61" t="s">
        <v>27</v>
      </c>
      <c r="G10" s="60" t="s">
        <v>26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HKD_YC3MRH_QM3H2Y#0001</v>
      </c>
      <c r="M10" s="56" t="str">
        <f>_xll.ohRangeRetrieveError(L10)</f>
        <v/>
      </c>
      <c r="N10" s="55" t="s">
        <v>141</v>
      </c>
    </row>
    <row r="11" spans="1:20" x14ac:dyDescent="0.2">
      <c r="A11" s="30"/>
      <c r="B11" s="61" t="s">
        <v>16</v>
      </c>
      <c r="C11" s="62" t="s">
        <v>59</v>
      </c>
      <c r="D11" s="61" t="s">
        <v>63</v>
      </c>
      <c r="E11" s="61" t="s">
        <v>62</v>
      </c>
      <c r="F11" s="61" t="s">
        <v>27</v>
      </c>
      <c r="G11" s="60" t="s">
        <v>26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HKD_YC3MRH_QM3H3Y#0001</v>
      </c>
      <c r="M11" s="56" t="str">
        <f>_xll.ohRangeRetrieveError(L11)</f>
        <v/>
      </c>
      <c r="N11" s="55" t="s">
        <v>141</v>
      </c>
    </row>
    <row r="12" spans="1:20" x14ac:dyDescent="0.2">
      <c r="A12" s="30"/>
      <c r="B12" s="61" t="s">
        <v>16</v>
      </c>
      <c r="C12" s="62" t="s">
        <v>58</v>
      </c>
      <c r="D12" s="61" t="s">
        <v>63</v>
      </c>
      <c r="E12" s="61" t="s">
        <v>62</v>
      </c>
      <c r="F12" s="61" t="s">
        <v>27</v>
      </c>
      <c r="G12" s="60" t="s">
        <v>26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HKD_YC3MRH_QM3H4Y#0001</v>
      </c>
      <c r="M12" s="56" t="str">
        <f>_xll.ohRangeRetrieveError(L12)</f>
        <v/>
      </c>
      <c r="N12" s="55" t="s">
        <v>141</v>
      </c>
    </row>
    <row r="13" spans="1:20" x14ac:dyDescent="0.2">
      <c r="A13" s="30"/>
      <c r="B13" s="61" t="s">
        <v>16</v>
      </c>
      <c r="C13" s="62" t="s">
        <v>57</v>
      </c>
      <c r="D13" s="61" t="s">
        <v>63</v>
      </c>
      <c r="E13" s="61" t="s">
        <v>62</v>
      </c>
      <c r="F13" s="61" t="s">
        <v>27</v>
      </c>
      <c r="G13" s="60" t="s">
        <v>26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HKD_YC3MRH_QM3H5Y#0001</v>
      </c>
      <c r="M13" s="56" t="str">
        <f>_xll.ohRangeRetrieveError(L13)</f>
        <v/>
      </c>
      <c r="N13" s="55" t="s">
        <v>141</v>
      </c>
    </row>
    <row r="14" spans="1:20" x14ac:dyDescent="0.2">
      <c r="A14" s="30"/>
      <c r="B14" s="61" t="s">
        <v>16</v>
      </c>
      <c r="C14" s="62" t="s">
        <v>56</v>
      </c>
      <c r="D14" s="61" t="s">
        <v>63</v>
      </c>
      <c r="E14" s="61" t="s">
        <v>62</v>
      </c>
      <c r="F14" s="61" t="s">
        <v>27</v>
      </c>
      <c r="G14" s="60" t="s">
        <v>26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HKD_YC3MRH_QM3H6Y#0001</v>
      </c>
      <c r="M14" s="56" t="str">
        <f>_xll.ohRangeRetrieveError(L14)</f>
        <v/>
      </c>
      <c r="N14" s="55" t="s">
        <v>141</v>
      </c>
    </row>
    <row r="15" spans="1:20" x14ac:dyDescent="0.2">
      <c r="A15" s="30"/>
      <c r="B15" s="61" t="s">
        <v>16</v>
      </c>
      <c r="C15" s="62" t="s">
        <v>55</v>
      </c>
      <c r="D15" s="61" t="s">
        <v>63</v>
      </c>
      <c r="E15" s="61" t="s">
        <v>62</v>
      </c>
      <c r="F15" s="61" t="s">
        <v>27</v>
      </c>
      <c r="G15" s="60" t="s">
        <v>26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HKD_YC3MRH_QM3H7Y#0001</v>
      </c>
      <c r="M15" s="56" t="str">
        <f>_xll.ohRangeRetrieveError(L15)</f>
        <v/>
      </c>
      <c r="N15" s="55" t="s">
        <v>141</v>
      </c>
    </row>
    <row r="16" spans="1:20" x14ac:dyDescent="0.2">
      <c r="A16" s="30"/>
      <c r="B16" s="61" t="s">
        <v>16</v>
      </c>
      <c r="C16" s="62" t="s">
        <v>54</v>
      </c>
      <c r="D16" s="61" t="s">
        <v>63</v>
      </c>
      <c r="E16" s="61" t="s">
        <v>62</v>
      </c>
      <c r="F16" s="61" t="s">
        <v>27</v>
      </c>
      <c r="G16" s="60" t="s">
        <v>26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HKD_YC3MRH_QM3H8Y#0001</v>
      </c>
      <c r="M16" s="56" t="str">
        <f>_xll.ohRangeRetrieveError(L16)</f>
        <v/>
      </c>
      <c r="N16" s="55" t="s">
        <v>141</v>
      </c>
    </row>
    <row r="17" spans="1:14" x14ac:dyDescent="0.2">
      <c r="A17" s="30"/>
      <c r="B17" s="61" t="s">
        <v>16</v>
      </c>
      <c r="C17" s="62" t="s">
        <v>53</v>
      </c>
      <c r="D17" s="61" t="s">
        <v>63</v>
      </c>
      <c r="E17" s="61" t="s">
        <v>62</v>
      </c>
      <c r="F17" s="61" t="s">
        <v>27</v>
      </c>
      <c r="G17" s="60" t="s">
        <v>26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HKD_YC3MRH_QM3H9Y#0001</v>
      </c>
      <c r="M17" s="56" t="str">
        <f>_xll.ohRangeRetrieveError(L17)</f>
        <v/>
      </c>
      <c r="N17" s="55" t="s">
        <v>141</v>
      </c>
    </row>
    <row r="18" spans="1:14" x14ac:dyDescent="0.2">
      <c r="A18" s="30"/>
      <c r="B18" s="61" t="s">
        <v>16</v>
      </c>
      <c r="C18" s="62" t="s">
        <v>52</v>
      </c>
      <c r="D18" s="61" t="s">
        <v>63</v>
      </c>
      <c r="E18" s="61" t="s">
        <v>62</v>
      </c>
      <c r="F18" s="61" t="s">
        <v>27</v>
      </c>
      <c r="G18" s="60" t="s">
        <v>26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HKD_YC3MRH_QM3H10Y#0001</v>
      </c>
      <c r="M18" s="56" t="str">
        <f>_xll.ohRangeRetrieveError(L18)</f>
        <v/>
      </c>
      <c r="N18" s="55" t="s">
        <v>141</v>
      </c>
    </row>
    <row r="19" spans="1:14" x14ac:dyDescent="0.2">
      <c r="A19" s="30"/>
      <c r="B19" s="61" t="s">
        <v>16</v>
      </c>
      <c r="C19" s="62" t="s">
        <v>51</v>
      </c>
      <c r="D19" s="61" t="s">
        <v>63</v>
      </c>
      <c r="E19" s="61" t="s">
        <v>62</v>
      </c>
      <c r="F19" s="61" t="s">
        <v>27</v>
      </c>
      <c r="G19" s="60" t="s">
        <v>26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HKD_YC3MRH_QM3H11Y#0001</v>
      </c>
      <c r="M19" s="56" t="str">
        <f>_xll.ohRangeRetrieveError(L19)</f>
        <v/>
      </c>
      <c r="N19" s="55" t="s">
        <v>141</v>
      </c>
    </row>
    <row r="20" spans="1:14" x14ac:dyDescent="0.2">
      <c r="A20" s="30"/>
      <c r="B20" s="61" t="s">
        <v>16</v>
      </c>
      <c r="C20" s="62" t="s">
        <v>50</v>
      </c>
      <c r="D20" s="61" t="s">
        <v>63</v>
      </c>
      <c r="E20" s="61" t="s">
        <v>62</v>
      </c>
      <c r="F20" s="61" t="s">
        <v>27</v>
      </c>
      <c r="G20" s="60" t="s">
        <v>26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HKD_YC3MRH_QM3H12Y#0001</v>
      </c>
      <c r="M20" s="56" t="str">
        <f>_xll.ohRangeRetrieveError(L20)</f>
        <v/>
      </c>
      <c r="N20" s="55" t="s">
        <v>141</v>
      </c>
    </row>
    <row r="21" spans="1:14" x14ac:dyDescent="0.2">
      <c r="A21" s="30"/>
      <c r="B21" s="61" t="s">
        <v>16</v>
      </c>
      <c r="C21" s="62" t="s">
        <v>49</v>
      </c>
      <c r="D21" s="61" t="s">
        <v>63</v>
      </c>
      <c r="E21" s="61" t="s">
        <v>62</v>
      </c>
      <c r="F21" s="61" t="s">
        <v>27</v>
      </c>
      <c r="G21" s="60" t="s">
        <v>26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HKD_YC3MRH_QM3H13Y#0001</v>
      </c>
      <c r="M21" s="56" t="str">
        <f>_xll.ohRangeRetrieveError(L21)</f>
        <v/>
      </c>
      <c r="N21" s="55" t="s">
        <v>141</v>
      </c>
    </row>
    <row r="22" spans="1:14" x14ac:dyDescent="0.2">
      <c r="A22" s="30"/>
      <c r="B22" s="61" t="s">
        <v>16</v>
      </c>
      <c r="C22" s="62" t="s">
        <v>48</v>
      </c>
      <c r="D22" s="61" t="s">
        <v>63</v>
      </c>
      <c r="E22" s="61" t="s">
        <v>62</v>
      </c>
      <c r="F22" s="61" t="s">
        <v>27</v>
      </c>
      <c r="G22" s="60" t="s">
        <v>26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HKD_YC3MRH_QM3H14Y#0001</v>
      </c>
      <c r="M22" s="56" t="str">
        <f>_xll.ohRangeRetrieveError(L22)</f>
        <v/>
      </c>
      <c r="N22" s="55" t="s">
        <v>141</v>
      </c>
    </row>
    <row r="23" spans="1:14" x14ac:dyDescent="0.2">
      <c r="A23" s="30"/>
      <c r="B23" s="61" t="s">
        <v>16</v>
      </c>
      <c r="C23" s="62" t="s">
        <v>47</v>
      </c>
      <c r="D23" s="61" t="s">
        <v>63</v>
      </c>
      <c r="E23" s="61" t="s">
        <v>62</v>
      </c>
      <c r="F23" s="61" t="s">
        <v>27</v>
      </c>
      <c r="G23" s="60" t="s">
        <v>26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HKD_YC3MRH_QM3H15Y#0001</v>
      </c>
      <c r="M23" s="56" t="str">
        <f>_xll.ohRangeRetrieveError(L23)</f>
        <v/>
      </c>
      <c r="N23" s="55" t="s">
        <v>141</v>
      </c>
    </row>
    <row r="24" spans="1:14" x14ac:dyDescent="0.2">
      <c r="A24" s="30"/>
      <c r="B24" s="61" t="s">
        <v>16</v>
      </c>
      <c r="C24" s="62" t="s">
        <v>46</v>
      </c>
      <c r="D24" s="61" t="s">
        <v>63</v>
      </c>
      <c r="E24" s="61" t="s">
        <v>62</v>
      </c>
      <c r="F24" s="61" t="s">
        <v>27</v>
      </c>
      <c r="G24" s="60" t="s">
        <v>26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HKD_YC3MRH_QM3H16Y#0001</v>
      </c>
      <c r="M24" s="56" t="str">
        <f>_xll.ohRangeRetrieveError(L24)</f>
        <v/>
      </c>
      <c r="N24" s="55" t="s">
        <v>141</v>
      </c>
    </row>
    <row r="25" spans="1:14" x14ac:dyDescent="0.2">
      <c r="A25" s="30"/>
      <c r="B25" s="61" t="s">
        <v>16</v>
      </c>
      <c r="C25" s="62" t="s">
        <v>45</v>
      </c>
      <c r="D25" s="61" t="s">
        <v>63</v>
      </c>
      <c r="E25" s="61" t="s">
        <v>62</v>
      </c>
      <c r="F25" s="61" t="s">
        <v>27</v>
      </c>
      <c r="G25" s="60" t="s">
        <v>26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HKD_YC3MRH_QM3H17Y#0001</v>
      </c>
      <c r="M25" s="56" t="str">
        <f>_xll.ohRangeRetrieveError(L25)</f>
        <v/>
      </c>
      <c r="N25" s="55" t="s">
        <v>141</v>
      </c>
    </row>
    <row r="26" spans="1:14" x14ac:dyDescent="0.2">
      <c r="A26" s="30"/>
      <c r="B26" s="61" t="s">
        <v>16</v>
      </c>
      <c r="C26" s="62" t="s">
        <v>44</v>
      </c>
      <c r="D26" s="61" t="s">
        <v>63</v>
      </c>
      <c r="E26" s="61" t="s">
        <v>62</v>
      </c>
      <c r="F26" s="61" t="s">
        <v>27</v>
      </c>
      <c r="G26" s="60" t="s">
        <v>26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HKD_YC3MRH_QM3H18Y#0001</v>
      </c>
      <c r="M26" s="56" t="str">
        <f>_xll.ohRangeRetrieveError(L26)</f>
        <v/>
      </c>
      <c r="N26" s="55" t="s">
        <v>141</v>
      </c>
    </row>
    <row r="27" spans="1:14" x14ac:dyDescent="0.2">
      <c r="A27" s="30"/>
      <c r="B27" s="61" t="s">
        <v>16</v>
      </c>
      <c r="C27" s="62" t="s">
        <v>43</v>
      </c>
      <c r="D27" s="61" t="s">
        <v>63</v>
      </c>
      <c r="E27" s="61" t="s">
        <v>62</v>
      </c>
      <c r="F27" s="61" t="s">
        <v>27</v>
      </c>
      <c r="G27" s="60" t="s">
        <v>26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HKD_YC3MRH_QM3H19Y#0001</v>
      </c>
      <c r="M27" s="56" t="str">
        <f>_xll.ohRangeRetrieveError(L27)</f>
        <v/>
      </c>
      <c r="N27" s="55" t="s">
        <v>141</v>
      </c>
    </row>
    <row r="28" spans="1:14" x14ac:dyDescent="0.2">
      <c r="A28" s="30"/>
      <c r="B28" s="61" t="s">
        <v>16</v>
      </c>
      <c r="C28" s="62" t="s">
        <v>42</v>
      </c>
      <c r="D28" s="61" t="s">
        <v>63</v>
      </c>
      <c r="E28" s="61" t="s">
        <v>62</v>
      </c>
      <c r="F28" s="61" t="s">
        <v>27</v>
      </c>
      <c r="G28" s="60" t="s">
        <v>26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HKD_YC3MRH_QM3H20Y#0001</v>
      </c>
      <c r="M28" s="56" t="str">
        <f>_xll.ohRangeRetrieveError(L28)</f>
        <v/>
      </c>
      <c r="N28" s="55" t="s">
        <v>141</v>
      </c>
    </row>
    <row r="29" spans="1:14" x14ac:dyDescent="0.2">
      <c r="A29" s="30"/>
      <c r="B29" s="61" t="s">
        <v>16</v>
      </c>
      <c r="C29" s="62" t="s">
        <v>41</v>
      </c>
      <c r="D29" s="61" t="s">
        <v>63</v>
      </c>
      <c r="E29" s="61" t="s">
        <v>62</v>
      </c>
      <c r="F29" s="61" t="s">
        <v>27</v>
      </c>
      <c r="G29" s="60" t="s">
        <v>26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HKD_YC3MRH_QM3H21Y#0001</v>
      </c>
      <c r="M29" s="56" t="str">
        <f>_xll.ohRangeRetrieveError(L29)</f>
        <v/>
      </c>
      <c r="N29" s="55" t="s">
        <v>141</v>
      </c>
    </row>
    <row r="30" spans="1:14" x14ac:dyDescent="0.2">
      <c r="A30" s="30"/>
      <c r="B30" s="61" t="s">
        <v>16</v>
      </c>
      <c r="C30" s="62" t="s">
        <v>40</v>
      </c>
      <c r="D30" s="61" t="s">
        <v>63</v>
      </c>
      <c r="E30" s="61" t="s">
        <v>62</v>
      </c>
      <c r="F30" s="61" t="s">
        <v>27</v>
      </c>
      <c r="G30" s="60" t="s">
        <v>26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HKD_YC3MRH_QM3H22Y#0001</v>
      </c>
      <c r="M30" s="56" t="str">
        <f>_xll.ohRangeRetrieveError(L30)</f>
        <v/>
      </c>
      <c r="N30" s="55" t="s">
        <v>141</v>
      </c>
    </row>
    <row r="31" spans="1:14" x14ac:dyDescent="0.2">
      <c r="A31" s="30"/>
      <c r="B31" s="61" t="s">
        <v>16</v>
      </c>
      <c r="C31" s="62" t="s">
        <v>39</v>
      </c>
      <c r="D31" s="61" t="s">
        <v>63</v>
      </c>
      <c r="E31" s="61" t="s">
        <v>62</v>
      </c>
      <c r="F31" s="61" t="s">
        <v>27</v>
      </c>
      <c r="G31" s="60" t="s">
        <v>26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HKD_YC3MRH_QM3H23Y#0001</v>
      </c>
      <c r="M31" s="56" t="str">
        <f>_xll.ohRangeRetrieveError(L31)</f>
        <v/>
      </c>
      <c r="N31" s="55" t="s">
        <v>141</v>
      </c>
    </row>
    <row r="32" spans="1:14" x14ac:dyDescent="0.2">
      <c r="A32" s="30"/>
      <c r="B32" s="61" t="s">
        <v>16</v>
      </c>
      <c r="C32" s="62" t="s">
        <v>38</v>
      </c>
      <c r="D32" s="61" t="s">
        <v>63</v>
      </c>
      <c r="E32" s="61" t="s">
        <v>62</v>
      </c>
      <c r="F32" s="61" t="s">
        <v>27</v>
      </c>
      <c r="G32" s="60" t="s">
        <v>26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HKD_YC3MRH_QM3H24Y#0001</v>
      </c>
      <c r="M32" s="56" t="str">
        <f>_xll.ohRangeRetrieveError(L32)</f>
        <v/>
      </c>
      <c r="N32" s="55" t="s">
        <v>141</v>
      </c>
    </row>
    <row r="33" spans="1:15" x14ac:dyDescent="0.2">
      <c r="A33" s="30"/>
      <c r="B33" s="61" t="s">
        <v>16</v>
      </c>
      <c r="C33" s="62" t="s">
        <v>37</v>
      </c>
      <c r="D33" s="61" t="s">
        <v>63</v>
      </c>
      <c r="E33" s="61" t="s">
        <v>62</v>
      </c>
      <c r="F33" s="61" t="s">
        <v>27</v>
      </c>
      <c r="G33" s="60" t="s">
        <v>26</v>
      </c>
      <c r="H33" s="60" t="str">
        <f t="shared" si="0"/>
        <v>Actual/365 (Fixed)</v>
      </c>
      <c r="I33" s="59">
        <v>0</v>
      </c>
      <c r="J33" s="27" t="str">
        <f t="shared" si="1"/>
        <v>HKDQM3H25Y_Quote</v>
      </c>
      <c r="K33" s="58" t="str">
        <f t="shared" si="2"/>
        <v>HKD_YC3MRH_QM3H25Y</v>
      </c>
      <c r="L33" s="57" t="e">
        <f>_xll.qlSwapRateHelper2(K33,$J33,$C33,Calendar,$F33,$G33,$H33,$L$4,$I33,B33,DiscountingCurve,Permanent,Trigger,ObjectOverwrite)</f>
        <v>#NUM!</v>
      </c>
      <c r="M33" s="56" t="str">
        <f ca="1">_xll.ohRangeRetrieveError(L33)</f>
        <v>qlSwapRateHelper2 - Error converting parameter 'Rate' : 'ObjectHandler error: attempt to retrieve object with unknown ID 'HKDQM3H25Y_Quote'</v>
      </c>
      <c r="N33" s="55" t="s">
        <v>141</v>
      </c>
    </row>
    <row r="34" spans="1:15" x14ac:dyDescent="0.2">
      <c r="A34" s="30"/>
      <c r="B34" s="61" t="s">
        <v>16</v>
      </c>
      <c r="C34" s="62" t="s">
        <v>36</v>
      </c>
      <c r="D34" s="61" t="s">
        <v>63</v>
      </c>
      <c r="E34" s="61" t="s">
        <v>62</v>
      </c>
      <c r="F34" s="61" t="s">
        <v>27</v>
      </c>
      <c r="G34" s="60" t="s">
        <v>26</v>
      </c>
      <c r="H34" s="60" t="str">
        <f t="shared" si="0"/>
        <v>Actual/365 (Fixed)</v>
      </c>
      <c r="I34" s="59">
        <v>0</v>
      </c>
      <c r="J34" s="27" t="str">
        <f t="shared" si="1"/>
        <v>HKDQM3H26Y_Quote</v>
      </c>
      <c r="K34" s="58" t="str">
        <f t="shared" si="2"/>
        <v>HKD_YC3MRH_QM3H26Y</v>
      </c>
      <c r="L34" s="57" t="e">
        <f>_xll.qlSwapRateHelper2(K34,$J34,$C34,Calendar,$F34,$G34,$H34,$L$4,$I34,B34,DiscountingCurve,Permanent,Trigger,ObjectOverwrite)</f>
        <v>#NUM!</v>
      </c>
      <c r="M34" s="56" t="str">
        <f ca="1">_xll.ohRangeRetrieveError(L34)</f>
        <v>qlSwapRateHelper2 - Error converting parameter 'Rate' : 'ObjectHandler error: attempt to retrieve object with unknown ID 'HKDQM3H26Y_Quote'</v>
      </c>
      <c r="N34" s="55" t="s">
        <v>141</v>
      </c>
    </row>
    <row r="35" spans="1:15" x14ac:dyDescent="0.2">
      <c r="A35" s="30"/>
      <c r="B35" s="61" t="s">
        <v>16</v>
      </c>
      <c r="C35" s="62" t="s">
        <v>35</v>
      </c>
      <c r="D35" s="61" t="s">
        <v>63</v>
      </c>
      <c r="E35" s="61" t="s">
        <v>62</v>
      </c>
      <c r="F35" s="61" t="s">
        <v>27</v>
      </c>
      <c r="G35" s="60" t="s">
        <v>26</v>
      </c>
      <c r="H35" s="60" t="str">
        <f t="shared" si="0"/>
        <v>Actual/365 (Fixed)</v>
      </c>
      <c r="I35" s="59">
        <v>0</v>
      </c>
      <c r="J35" s="27" t="str">
        <f t="shared" si="1"/>
        <v>HKDQM3H27Y_Quote</v>
      </c>
      <c r="K35" s="58" t="str">
        <f t="shared" si="2"/>
        <v>HKD_YC3MRH_QM3H27Y</v>
      </c>
      <c r="L35" s="57" t="e">
        <f>_xll.qlSwapRateHelper2(K35,$J35,$C35,Calendar,$F35,$G35,$H35,$L$4,$I35,B35,DiscountingCurve,Permanent,Trigger,ObjectOverwrite)</f>
        <v>#NUM!</v>
      </c>
      <c r="M35" s="56" t="str">
        <f ca="1">_xll.ohRangeRetrieveError(L35)</f>
        <v>qlSwapRateHelper2 - Error converting parameter 'Rate' : 'ObjectHandler error: attempt to retrieve object with unknown ID 'HKDQM3H27Y_Quote'</v>
      </c>
      <c r="N35" s="55" t="s">
        <v>141</v>
      </c>
    </row>
    <row r="36" spans="1:15" x14ac:dyDescent="0.2">
      <c r="A36" s="30"/>
      <c r="B36" s="61" t="s">
        <v>16</v>
      </c>
      <c r="C36" s="62" t="s">
        <v>34</v>
      </c>
      <c r="D36" s="61" t="s">
        <v>63</v>
      </c>
      <c r="E36" s="61" t="s">
        <v>62</v>
      </c>
      <c r="F36" s="61" t="s">
        <v>27</v>
      </c>
      <c r="G36" s="60" t="s">
        <v>26</v>
      </c>
      <c r="H36" s="60" t="str">
        <f t="shared" si="0"/>
        <v>Actual/365 (Fixed)</v>
      </c>
      <c r="I36" s="59">
        <v>0</v>
      </c>
      <c r="J36" s="27" t="str">
        <f t="shared" si="1"/>
        <v>HKDQM3H28Y_Quote</v>
      </c>
      <c r="K36" s="58" t="str">
        <f t="shared" si="2"/>
        <v>HKD_YC3MRH_QM3H28Y</v>
      </c>
      <c r="L36" s="57" t="e">
        <f>_xll.qlSwapRateHelper2(K36,$J36,$C36,Calendar,$F36,$G36,$H36,$L$4,$I36,B36,DiscountingCurve,Permanent,Trigger,ObjectOverwrite)</f>
        <v>#NUM!</v>
      </c>
      <c r="M36" s="56" t="str">
        <f ca="1">_xll.ohRangeRetrieveError(L36)</f>
        <v>qlSwapRateHelper2 - Error converting parameter 'Rate' : 'ObjectHandler error: attempt to retrieve object with unknown ID 'HKDQM3H28Y_Quote'</v>
      </c>
      <c r="N36" s="55" t="s">
        <v>141</v>
      </c>
    </row>
    <row r="37" spans="1:15" x14ac:dyDescent="0.2">
      <c r="A37" s="30"/>
      <c r="B37" s="61" t="s">
        <v>16</v>
      </c>
      <c r="C37" s="62" t="s">
        <v>33</v>
      </c>
      <c r="D37" s="61" t="s">
        <v>63</v>
      </c>
      <c r="E37" s="61" t="s">
        <v>62</v>
      </c>
      <c r="F37" s="61" t="s">
        <v>27</v>
      </c>
      <c r="G37" s="60" t="s">
        <v>26</v>
      </c>
      <c r="H37" s="60" t="str">
        <f t="shared" si="0"/>
        <v>Actual/365 (Fixed)</v>
      </c>
      <c r="I37" s="59">
        <v>0</v>
      </c>
      <c r="J37" s="27" t="str">
        <f t="shared" si="1"/>
        <v>HKDQM3H29Y_Quote</v>
      </c>
      <c r="K37" s="58" t="str">
        <f t="shared" si="2"/>
        <v>HKD_YC3MRH_QM3H29Y</v>
      </c>
      <c r="L37" s="57" t="e">
        <f>_xll.qlSwapRateHelper2(K37,$J37,$C37,Calendar,$F37,$G37,$H37,$L$4,$I37,B37,DiscountingCurve,Permanent,Trigger,ObjectOverwrite)</f>
        <v>#NUM!</v>
      </c>
      <c r="M37" s="56" t="str">
        <f ca="1">_xll.ohRangeRetrieveError(L37)</f>
        <v>qlSwapRateHelper2 - Error converting parameter 'Rate' : 'ObjectHandler error: attempt to retrieve object with unknown ID 'HKDQM3H29Y_Quote'</v>
      </c>
      <c r="N37" s="55" t="s">
        <v>141</v>
      </c>
    </row>
    <row r="38" spans="1:15" x14ac:dyDescent="0.2">
      <c r="A38" s="30"/>
      <c r="B38" s="61" t="s">
        <v>16</v>
      </c>
      <c r="C38" s="62" t="s">
        <v>32</v>
      </c>
      <c r="D38" s="61" t="s">
        <v>63</v>
      </c>
      <c r="E38" s="61" t="s">
        <v>62</v>
      </c>
      <c r="F38" s="61" t="s">
        <v>27</v>
      </c>
      <c r="G38" s="60" t="s">
        <v>26</v>
      </c>
      <c r="H38" s="60" t="str">
        <f t="shared" si="0"/>
        <v>Actual/365 (Fixed)</v>
      </c>
      <c r="I38" s="59">
        <v>0</v>
      </c>
      <c r="J38" s="27" t="str">
        <f t="shared" si="1"/>
        <v>HKDQM3H30Y_Quote</v>
      </c>
      <c r="K38" s="58" t="str">
        <f t="shared" si="2"/>
        <v>HKD_YC3MRH_QM3H30Y</v>
      </c>
      <c r="L38" s="57" t="e">
        <f>_xll.qlSwapRateHelper2(K38,$J38,$C38,Calendar,$F38,$G38,$H38,$L$4,$I38,B38,DiscountingCurve,Permanent,Trigger,ObjectOverwrite)</f>
        <v>#NUM!</v>
      </c>
      <c r="M38" s="56" t="str">
        <f ca="1">_xll.ohRangeRetrieveError(L38)</f>
        <v>qlSwapRateHelper2 - Error converting parameter 'Rate' : 'ObjectHandler error: attempt to retrieve object with unknown ID 'HKDQM3H30Y_Quote'</v>
      </c>
      <c r="N38" s="55" t="s">
        <v>141</v>
      </c>
    </row>
    <row r="39" spans="1:15" x14ac:dyDescent="0.2">
      <c r="A39" s="30"/>
      <c r="B39" s="61" t="s">
        <v>16</v>
      </c>
      <c r="C39" s="62" t="s">
        <v>31</v>
      </c>
      <c r="D39" s="61" t="s">
        <v>63</v>
      </c>
      <c r="E39" s="61" t="s">
        <v>62</v>
      </c>
      <c r="F39" s="61" t="s">
        <v>27</v>
      </c>
      <c r="G39" s="60" t="s">
        <v>26</v>
      </c>
      <c r="H39" s="60" t="str">
        <f t="shared" si="0"/>
        <v>Actual/365 (Fixed)</v>
      </c>
      <c r="I39" s="59">
        <v>0</v>
      </c>
      <c r="J39" s="27" t="str">
        <f t="shared" si="1"/>
        <v>HKDQM3H35Y_Quote</v>
      </c>
      <c r="K39" s="58" t="str">
        <f t="shared" si="2"/>
        <v>HKD_YC3MRH_QM3H35Y</v>
      </c>
      <c r="L39" s="57" t="e">
        <f>_xll.qlSwapRateHelper2(K39,$J39,$C39,Calendar,$F39,$G39,$H39,$L$4,$I39,B39,DiscountingCurve,Permanent,Trigger,ObjectOverwrite)</f>
        <v>#NUM!</v>
      </c>
      <c r="M39" s="56" t="str">
        <f ca="1">_xll.ohRangeRetrieveError(L39)</f>
        <v>qlSwapRateHelper2 - Error converting parameter 'Rate' : 'ObjectHandler error: attempt to retrieve object with unknown ID 'HKDQM3H35Y_Quote'</v>
      </c>
      <c r="N39" s="55" t="s">
        <v>141</v>
      </c>
    </row>
    <row r="40" spans="1:15" x14ac:dyDescent="0.2">
      <c r="A40" s="30"/>
      <c r="B40" s="61" t="s">
        <v>16</v>
      </c>
      <c r="C40" s="62" t="s">
        <v>30</v>
      </c>
      <c r="D40" s="61" t="s">
        <v>63</v>
      </c>
      <c r="E40" s="61" t="s">
        <v>62</v>
      </c>
      <c r="F40" s="61" t="s">
        <v>27</v>
      </c>
      <c r="G40" s="60" t="s">
        <v>26</v>
      </c>
      <c r="H40" s="60" t="str">
        <f t="shared" si="0"/>
        <v>Actual/365 (Fixed)</v>
      </c>
      <c r="I40" s="59">
        <v>0</v>
      </c>
      <c r="J40" s="27" t="str">
        <f t="shared" si="1"/>
        <v>HKDQM3H40Y_Quote</v>
      </c>
      <c r="K40" s="58" t="str">
        <f t="shared" si="2"/>
        <v>HKD_YC3MRH_QM3H40Y</v>
      </c>
      <c r="L40" s="57" t="e">
        <f>_xll.qlSwapRateHelper2(K40,$J40,$C40,Calendar,$F40,$G40,$H40,$L$4,$I40,B40,DiscountingCurve,Permanent,Trigger,ObjectOverwrite)</f>
        <v>#NUM!</v>
      </c>
      <c r="M40" s="56" t="str">
        <f ca="1">_xll.ohRangeRetrieveError(L40)</f>
        <v>qlSwapRateHelper2 - Error converting parameter 'Rate' : 'ObjectHandler error: attempt to retrieve object with unknown ID 'HKDQM3H40Y_Quote'</v>
      </c>
      <c r="N40" s="55" t="s">
        <v>141</v>
      </c>
    </row>
    <row r="41" spans="1:15" x14ac:dyDescent="0.2">
      <c r="A41" s="30"/>
      <c r="B41" s="61" t="s">
        <v>16</v>
      </c>
      <c r="C41" s="62" t="s">
        <v>29</v>
      </c>
      <c r="D41" s="61" t="s">
        <v>63</v>
      </c>
      <c r="E41" s="61" t="s">
        <v>62</v>
      </c>
      <c r="F41" s="61" t="s">
        <v>27</v>
      </c>
      <c r="G41" s="60" t="s">
        <v>26</v>
      </c>
      <c r="H41" s="60" t="str">
        <f t="shared" si="0"/>
        <v>Actual/365 (Fixed)</v>
      </c>
      <c r="I41" s="59">
        <v>0</v>
      </c>
      <c r="J41" s="27" t="str">
        <f t="shared" si="1"/>
        <v>HKDQM3H50Y_Quote</v>
      </c>
      <c r="K41" s="58" t="str">
        <f t="shared" si="2"/>
        <v>HKD_YC3MRH_QM3H50Y</v>
      </c>
      <c r="L41" s="57" t="e">
        <f>_xll.qlSwapRateHelper2(K41,$J41,$C41,Calendar,$F41,$G41,$H41,$L$4,$I41,B41,DiscountingCurve,Permanent,Trigger,ObjectOverwrite)</f>
        <v>#NUM!</v>
      </c>
      <c r="M41" s="56" t="str">
        <f ca="1">_xll.ohRangeRetrieveError(L41)</f>
        <v>qlSwapRateHelper2 - Error converting parameter 'Rate' : 'ObjectHandler error: attempt to retrieve object with unknown ID 'HKDQM3H50Y_Quote'</v>
      </c>
      <c r="N41" s="55" t="s">
        <v>141</v>
      </c>
    </row>
    <row r="42" spans="1:15" x14ac:dyDescent="0.2">
      <c r="A42" s="30"/>
      <c r="B42" s="61" t="s">
        <v>16</v>
      </c>
      <c r="C42" s="62" t="s">
        <v>28</v>
      </c>
      <c r="D42" s="61" t="s">
        <v>63</v>
      </c>
      <c r="E42" s="61" t="s">
        <v>62</v>
      </c>
      <c r="F42" s="61" t="s">
        <v>27</v>
      </c>
      <c r="G42" s="60" t="s">
        <v>26</v>
      </c>
      <c r="H42" s="60" t="str">
        <f t="shared" si="0"/>
        <v>Actual/365 (Fixed)</v>
      </c>
      <c r="I42" s="59">
        <v>0</v>
      </c>
      <c r="J42" s="27" t="str">
        <f t="shared" si="1"/>
        <v>HKDQM3H60Y_Quote</v>
      </c>
      <c r="K42" s="58" t="str">
        <f t="shared" si="2"/>
        <v>HKD_YC3MRH_QM3H60Y</v>
      </c>
      <c r="L42" s="57" t="e">
        <f>_xll.qlSwapRateHelper2(K42,$J42,$C42,Calendar,$F42,$G42,$H42,$L$4,$I42,B42,DiscountingCurve,Permanent,Trigger,ObjectOverwrite)</f>
        <v>#NUM!</v>
      </c>
      <c r="M42" s="56" t="str">
        <f ca="1">_xll.ohRangeRetrieveError(L42)</f>
        <v>qlSwapRateHelper2 - Error converting parameter 'Rate' : 'ObjectHandler error: attempt to retrieve object with unknown ID 'HKDQM3H60Y_Quote'</v>
      </c>
      <c r="N42" s="55" t="s">
        <v>141</v>
      </c>
    </row>
    <row r="43" spans="1:15" ht="12" thickBot="1" x14ac:dyDescent="0.25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54"/>
      <c r="O4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23"/>
  <sheetViews>
    <sheetView workbookViewId="0"/>
  </sheetViews>
  <sheetFormatPr defaultRowHeight="11.25" x14ac:dyDescent="0.2"/>
  <cols>
    <col min="1" max="1" width="24.42578125" style="112" bestFit="1" customWidth="1"/>
    <col min="2" max="2" width="21.42578125" style="112" bestFit="1" customWidth="1"/>
    <col min="3" max="3" width="8.140625" style="112" bestFit="1" customWidth="1"/>
    <col min="4" max="4" width="8" style="112" bestFit="1" customWidth="1"/>
    <col min="5" max="5" width="9" style="112" customWidth="1"/>
    <col min="6" max="6" width="8.7109375" style="112" customWidth="1"/>
    <col min="7" max="7" width="11.140625" style="112" customWidth="1"/>
    <col min="8" max="9" width="17.28515625" style="112" bestFit="1" customWidth="1"/>
    <col min="10" max="10" width="3" style="111" bestFit="1" customWidth="1"/>
    <col min="11" max="11" width="19.28515625" style="111" bestFit="1" customWidth="1"/>
    <col min="12" max="16384" width="9.140625" style="111"/>
  </cols>
  <sheetData>
    <row r="1" spans="1:11" ht="33.75" customHeight="1" x14ac:dyDescent="0.2">
      <c r="A1" s="158" t="s">
        <v>113</v>
      </c>
      <c r="B1" s="158" t="s">
        <v>112</v>
      </c>
      <c r="C1" s="158" t="s">
        <v>111</v>
      </c>
      <c r="D1" s="158" t="s">
        <v>110</v>
      </c>
      <c r="E1" s="158" t="s">
        <v>109</v>
      </c>
      <c r="F1" s="158" t="s">
        <v>108</v>
      </c>
      <c r="G1" s="158" t="s">
        <v>107</v>
      </c>
      <c r="H1" s="158" t="s">
        <v>106</v>
      </c>
      <c r="I1" s="158" t="s">
        <v>105</v>
      </c>
    </row>
    <row r="2" spans="1:11" ht="11.25" customHeight="1" x14ac:dyDescent="0.2">
      <c r="A2" s="159" t="str">
        <f>HKD_YCRH_FRAs_3M!H3</f>
        <v>HKD_YC3MRH_T3F1#0001</v>
      </c>
      <c r="B2" s="128" t="str">
        <f>_xll.ohObjectPropertyValues(A2,"Rate")</f>
        <v>HKDT3F1_Quote</v>
      </c>
      <c r="C2" s="127" t="e">
        <f>_xll.qlRateHelperQuoteValue($A2,Trigger)</f>
        <v>#NUM!</v>
      </c>
      <c r="D2" s="127"/>
      <c r="E2" s="126" t="b">
        <v>0</v>
      </c>
      <c r="F2" s="126">
        <v>20</v>
      </c>
      <c r="G2" s="126">
        <v>1</v>
      </c>
      <c r="H2" s="125">
        <f>_xll.qlRateHelperEarliestDate($A2,Trigger)</f>
        <v>41598</v>
      </c>
      <c r="I2" s="124">
        <f>_xll.qlRateHelperLatestDate($A2,Trigger)</f>
        <v>41690</v>
      </c>
      <c r="J2" s="111">
        <v>10</v>
      </c>
      <c r="K2" s="111" t="s">
        <v>104</v>
      </c>
    </row>
    <row r="3" spans="1:11" x14ac:dyDescent="0.2">
      <c r="A3" s="160" t="str">
        <f>HKD_YCRH_FRAs_3M!H4</f>
        <v>HKD_YC3MRH_TOM3F1#0001</v>
      </c>
      <c r="B3" s="122" t="str">
        <f>_xll.ohObjectPropertyValues(A3,"Rate")</f>
        <v>HKDTOM3F1_Quote</v>
      </c>
      <c r="C3" s="121" t="e">
        <f>_xll.qlRateHelperQuoteValue($A3,Trigger)</f>
        <v>#NUM!</v>
      </c>
      <c r="D3" s="121"/>
      <c r="E3" s="120" t="b">
        <v>0</v>
      </c>
      <c r="F3" s="120">
        <v>20</v>
      </c>
      <c r="G3" s="120">
        <v>1</v>
      </c>
      <c r="H3" s="119">
        <f>_xll.qlRateHelperEarliestDate($A3,Trigger)</f>
        <v>41599</v>
      </c>
      <c r="I3" s="118">
        <f>_xll.qlRateHelperLatestDate($A3,Trigger)</f>
        <v>41691</v>
      </c>
      <c r="J3" s="111">
        <v>20</v>
      </c>
      <c r="K3" s="111" t="s">
        <v>103</v>
      </c>
    </row>
    <row r="4" spans="1:11" x14ac:dyDescent="0.2">
      <c r="A4" s="160" t="str">
        <f>HKD_YCRH_FRAs_3M!H5</f>
        <v>HKD_YC3MRH_1x4F#0001</v>
      </c>
      <c r="B4" s="122" t="str">
        <f>_xll.ohObjectPropertyValues(A4,"Rate")</f>
        <v>HKD1x4F_Quote</v>
      </c>
      <c r="C4" s="121">
        <f>_xll.qlRateHelperQuoteValue($A4,Trigger)</f>
        <v>4.1000000000000003E-3</v>
      </c>
      <c r="D4" s="121"/>
      <c r="E4" s="120" t="b">
        <v>1</v>
      </c>
      <c r="F4" s="120">
        <v>20</v>
      </c>
      <c r="G4" s="120">
        <v>1</v>
      </c>
      <c r="H4" s="119">
        <f>_xll.qlRateHelperEarliestDate($A4,Trigger)</f>
        <v>41628</v>
      </c>
      <c r="I4" s="118">
        <f>_xll.qlRateHelperLatestDate($A4,Trigger)</f>
        <v>41718</v>
      </c>
      <c r="J4" s="111">
        <v>30</v>
      </c>
      <c r="K4" s="111" t="s">
        <v>102</v>
      </c>
    </row>
    <row r="5" spans="1:11" x14ac:dyDescent="0.2">
      <c r="A5" s="160" t="str">
        <f>HKD_YCRH_FRAs_3M!H6</f>
        <v>HKD_YC3MRH_2x5F#0001</v>
      </c>
      <c r="B5" s="122" t="str">
        <f>_xll.ohObjectPropertyValues(A5,"Rate")</f>
        <v>HKD2x5F_Quote</v>
      </c>
      <c r="C5" s="121">
        <f>_xll.qlRateHelperQuoteValue($A5,Trigger)</f>
        <v>4.1000000000000003E-3</v>
      </c>
      <c r="D5" s="121"/>
      <c r="E5" s="120" t="b">
        <v>1</v>
      </c>
      <c r="F5" s="120">
        <v>20</v>
      </c>
      <c r="G5" s="120">
        <v>1</v>
      </c>
      <c r="H5" s="119">
        <f>_xll.qlRateHelperEarliestDate($A5,Trigger)</f>
        <v>41659</v>
      </c>
      <c r="I5" s="118">
        <f>_xll.qlRateHelperLatestDate($A5,Trigger)</f>
        <v>41751</v>
      </c>
      <c r="J5" s="111">
        <v>40</v>
      </c>
      <c r="K5" s="111" t="s">
        <v>101</v>
      </c>
    </row>
    <row r="6" spans="1:11" x14ac:dyDescent="0.2">
      <c r="A6" s="160" t="str">
        <f>HKD_YCRH_FRAs_3M!H7</f>
        <v>HKD_YC3MRH_3x6F#0001</v>
      </c>
      <c r="B6" s="122" t="str">
        <f>_xll.ohObjectPropertyValues(A6,"Rate")</f>
        <v>HKD3x6F_Quote</v>
      </c>
      <c r="C6" s="121">
        <f>_xll.qlRateHelperQuoteValue($A6,Trigger)</f>
        <v>4.1000000000000003E-3</v>
      </c>
      <c r="D6" s="121"/>
      <c r="E6" s="120" t="b">
        <v>1</v>
      </c>
      <c r="F6" s="120">
        <v>20</v>
      </c>
      <c r="G6" s="120">
        <v>1</v>
      </c>
      <c r="H6" s="119">
        <f>_xll.qlRateHelperEarliestDate($A6,Trigger)</f>
        <v>41690</v>
      </c>
      <c r="I6" s="118">
        <f>_xll.qlRateHelperLatestDate($A6,Trigger)</f>
        <v>41779</v>
      </c>
      <c r="J6" s="111">
        <v>50</v>
      </c>
      <c r="K6" s="111" t="s">
        <v>100</v>
      </c>
    </row>
    <row r="7" spans="1:11" x14ac:dyDescent="0.2">
      <c r="A7" s="160" t="str">
        <f>HKD_YCRH_FRAs_3M!H8</f>
        <v>HKD_YC3MRH_4x7F#0001</v>
      </c>
      <c r="B7" s="122" t="str">
        <f>_xll.ohObjectPropertyValues(A7,"Rate")</f>
        <v>HKD4x7F_Quote</v>
      </c>
      <c r="C7" s="121">
        <f>_xll.qlRateHelperQuoteValue($A7,Trigger)</f>
        <v>4.3E-3</v>
      </c>
      <c r="D7" s="121"/>
      <c r="E7" s="120" t="b">
        <v>1</v>
      </c>
      <c r="F7" s="120">
        <v>20</v>
      </c>
      <c r="G7" s="120">
        <v>1</v>
      </c>
      <c r="H7" s="119">
        <f>_xll.qlRateHelperEarliestDate($A7,Trigger)</f>
        <v>41718</v>
      </c>
      <c r="I7" s="118">
        <f>_xll.qlRateHelperLatestDate($A7,Trigger)</f>
        <v>41810</v>
      </c>
      <c r="J7" s="111">
        <v>60</v>
      </c>
      <c r="K7" s="111" t="s">
        <v>99</v>
      </c>
    </row>
    <row r="8" spans="1:11" x14ac:dyDescent="0.2">
      <c r="A8" s="160" t="str">
        <f>HKD_YCRH_FRAs_3M!H9</f>
        <v>HKD_YC3MRH_5x8F#0001</v>
      </c>
      <c r="B8" s="122" t="str">
        <f>_xll.ohObjectPropertyValues(A8,"Rate")</f>
        <v>HKD5x8F_Quote</v>
      </c>
      <c r="C8" s="121">
        <f>_xll.qlRateHelperQuoteValue($A8,Trigger)</f>
        <v>4.4000000000000003E-3</v>
      </c>
      <c r="D8" s="121"/>
      <c r="E8" s="120" t="b">
        <v>1</v>
      </c>
      <c r="F8" s="120">
        <v>20</v>
      </c>
      <c r="G8" s="120">
        <v>1</v>
      </c>
      <c r="H8" s="119">
        <f>_xll.qlRateHelperEarliestDate($A8,Trigger)</f>
        <v>41751</v>
      </c>
      <c r="I8" s="118">
        <f>_xll.qlRateHelperLatestDate($A8,Trigger)</f>
        <v>41842</v>
      </c>
      <c r="J8" s="111">
        <v>70</v>
      </c>
      <c r="K8" s="111" t="s">
        <v>98</v>
      </c>
    </row>
    <row r="9" spans="1:11" x14ac:dyDescent="0.2">
      <c r="A9" s="160" t="str">
        <f>HKD_YCRH_FRAs_3M!H10</f>
        <v>HKD_YC3MRH_6x9F#0001</v>
      </c>
      <c r="B9" s="122" t="str">
        <f>_xll.ohObjectPropertyValues(A9,"Rate")</f>
        <v>HKD6x9F_Quote</v>
      </c>
      <c r="C9" s="121">
        <f>_xll.qlRateHelperQuoteValue($A9,Trigger)</f>
        <v>4.5000000000000005E-3</v>
      </c>
      <c r="D9" s="121"/>
      <c r="E9" s="120" t="b">
        <v>1</v>
      </c>
      <c r="F9" s="120">
        <v>20</v>
      </c>
      <c r="G9" s="120">
        <v>1</v>
      </c>
      <c r="H9" s="119">
        <f>_xll.qlRateHelperEarliestDate($A9,Trigger)</f>
        <v>41779</v>
      </c>
      <c r="I9" s="118">
        <f>_xll.qlRateHelperLatestDate($A9,Trigger)</f>
        <v>41871</v>
      </c>
    </row>
    <row r="10" spans="1:11" x14ac:dyDescent="0.2">
      <c r="A10" s="160" t="str">
        <f>HKD_YCRH_FRAs_3M!H11</f>
        <v>HKD_YC3MRH_7x10F#0001</v>
      </c>
      <c r="B10" s="122" t="str">
        <f>_xll.ohObjectPropertyValues(A10,"Rate")</f>
        <v>HKD7x10F_Quote</v>
      </c>
      <c r="C10" s="121">
        <f>_xll.qlRateHelperQuoteValue($A10,Trigger)</f>
        <v>4.6999999999999993E-3</v>
      </c>
      <c r="D10" s="121"/>
      <c r="E10" s="120" t="b">
        <v>1</v>
      </c>
      <c r="F10" s="120">
        <v>20</v>
      </c>
      <c r="G10" s="120">
        <v>1</v>
      </c>
      <c r="H10" s="119">
        <f>_xll.qlRateHelperEarliestDate($A10,Trigger)</f>
        <v>41810</v>
      </c>
      <c r="I10" s="118">
        <f>_xll.qlRateHelperLatestDate($A10,Trigger)</f>
        <v>41904</v>
      </c>
    </row>
    <row r="11" spans="1:11" x14ac:dyDescent="0.2">
      <c r="A11" s="160" t="str">
        <f>HKD_YCRH_FRAs_3M!H12</f>
        <v>HKD_YC3MRH_8x11F#0001</v>
      </c>
      <c r="B11" s="122" t="str">
        <f>_xll.ohObjectPropertyValues(A11,"Rate")</f>
        <v>HKD8x11F_Quote</v>
      </c>
      <c r="C11" s="121">
        <f>_xll.qlRateHelperQuoteValue($A11,Trigger)</f>
        <v>4.7999999999999996E-3</v>
      </c>
      <c r="D11" s="121"/>
      <c r="E11" s="120" t="b">
        <v>1</v>
      </c>
      <c r="F11" s="120">
        <v>20</v>
      </c>
      <c r="G11" s="120">
        <v>1</v>
      </c>
      <c r="H11" s="119">
        <f>_xll.qlRateHelperEarliestDate($A11,Trigger)</f>
        <v>41841</v>
      </c>
      <c r="I11" s="118">
        <f>_xll.qlRateHelperLatestDate($A11,Trigger)</f>
        <v>41933</v>
      </c>
    </row>
    <row r="12" spans="1:11" x14ac:dyDescent="0.2">
      <c r="A12" s="161" t="str">
        <f>HKD_YCRH_FRAs_3M!H13</f>
        <v>HKD_YC3MRH_9x12F#0001</v>
      </c>
      <c r="B12" s="117" t="str">
        <f>_xll.ohObjectPropertyValues(A12,"Rate")</f>
        <v>HKD9x12F_Quote</v>
      </c>
      <c r="C12" s="116">
        <f>_xll.qlRateHelperQuoteValue($A12,Trigger)</f>
        <v>5.0000000000000001E-3</v>
      </c>
      <c r="D12" s="116"/>
      <c r="E12" s="115" t="b">
        <v>1</v>
      </c>
      <c r="F12" s="115">
        <v>20</v>
      </c>
      <c r="G12" s="115">
        <v>1</v>
      </c>
      <c r="H12" s="114">
        <f>_xll.qlRateHelperEarliestDate($A12,Trigger)</f>
        <v>41871</v>
      </c>
      <c r="I12" s="113">
        <f>_xll.qlRateHelperLatestDate($A12,Trigger)</f>
        <v>41963</v>
      </c>
    </row>
    <row r="13" spans="1:11" x14ac:dyDescent="0.2">
      <c r="A13" s="160" t="str">
        <f>HKD_YCRH_Swaps_3M!L6</f>
        <v>HKD_YC3MRH_QM3H1Y#0001</v>
      </c>
      <c r="B13" s="122" t="str">
        <f>_xll.ohObjectPropertyValues(A13,"Rate")</f>
        <v>HKDQM3H1Y_Quote</v>
      </c>
      <c r="C13" s="121">
        <f>_xll.qlRateHelperQuoteValue($A13,Trigger)</f>
        <v>4.4000000000000003E-3</v>
      </c>
      <c r="D13" s="121">
        <f>_xll.qlSwapRateHelperSpread($A13,Trigger)</f>
        <v>0</v>
      </c>
      <c r="E13" s="120" t="b">
        <f t="shared" ref="E13:E49" si="0">IF(ISERROR(C13),FALSE,TRUE)</f>
        <v>1</v>
      </c>
      <c r="F13" s="120">
        <v>50</v>
      </c>
      <c r="G13" s="120">
        <v>1</v>
      </c>
      <c r="H13" s="119">
        <f>_xll.qlRateHelperEarliestDate($A13,Trigger)</f>
        <v>41598</v>
      </c>
      <c r="I13" s="118">
        <f>_xll.qlRateHelperLatestDate($A13,Trigger)</f>
        <v>41963</v>
      </c>
    </row>
    <row r="14" spans="1:11" x14ac:dyDescent="0.2">
      <c r="A14" s="160" t="str">
        <f>HKD_YCRH_Swaps_3M!L7</f>
        <v>HKD_YC3MRH_QM3H15M#0001</v>
      </c>
      <c r="B14" s="122" t="str">
        <f>_xll.ohObjectPropertyValues(A14,"Rate")</f>
        <v>HKDQM3H15M_Quote</v>
      </c>
      <c r="C14" s="121" t="e">
        <f>_xll.qlRateHelperQuoteValue($A14,Trigger)</f>
        <v>#NUM!</v>
      </c>
      <c r="D14" s="121">
        <f>_xll.qlSwapRateHelperSpread($A14,Trigger)</f>
        <v>0</v>
      </c>
      <c r="E14" s="120" t="b">
        <f t="shared" si="0"/>
        <v>0</v>
      </c>
      <c r="F14" s="120">
        <v>50</v>
      </c>
      <c r="G14" s="120">
        <v>1</v>
      </c>
      <c r="H14" s="119">
        <f>_xll.qlRateHelperEarliestDate($A14,Trigger)</f>
        <v>41598</v>
      </c>
      <c r="I14" s="118">
        <f>_xll.qlRateHelperLatestDate($A14,Trigger)</f>
        <v>42055</v>
      </c>
    </row>
    <row r="15" spans="1:11" x14ac:dyDescent="0.2">
      <c r="A15" s="160" t="str">
        <f>HKD_YCRH_Swaps_3M!L8</f>
        <v>HKD_YC3MRH_QM3H18M#0001</v>
      </c>
      <c r="B15" s="122" t="str">
        <f>_xll.ohObjectPropertyValues(A15,"Rate")</f>
        <v>HKDQM3H18M_Quote</v>
      </c>
      <c r="C15" s="121">
        <f>_xll.qlRateHelperQuoteValue($A15,Trigger)</f>
        <v>4.7999999999999996E-3</v>
      </c>
      <c r="D15" s="121">
        <f>_xll.qlSwapRateHelperSpread($A15,Trigger)</f>
        <v>0</v>
      </c>
      <c r="E15" s="120" t="b">
        <f t="shared" si="0"/>
        <v>1</v>
      </c>
      <c r="F15" s="120">
        <v>50</v>
      </c>
      <c r="G15" s="120">
        <v>1</v>
      </c>
      <c r="H15" s="119">
        <f>_xll.qlRateHelperEarliestDate($A15,Trigger)</f>
        <v>41598</v>
      </c>
      <c r="I15" s="118">
        <f>_xll.qlRateHelperLatestDate($A15,Trigger)</f>
        <v>42144</v>
      </c>
    </row>
    <row r="16" spans="1:11" x14ac:dyDescent="0.2">
      <c r="A16" s="160" t="str">
        <f>HKD_YCRH_Swaps_3M!L9</f>
        <v>HKD_YC3MRH_QM3H21M#0001</v>
      </c>
      <c r="B16" s="122" t="str">
        <f>_xll.ohObjectPropertyValues(A16,"Rate")</f>
        <v>HKDQM3H21M_Quote</v>
      </c>
      <c r="C16" s="121" t="e">
        <f>_xll.qlRateHelperQuoteValue($A16,Trigger)</f>
        <v>#NUM!</v>
      </c>
      <c r="D16" s="121">
        <f>_xll.qlSwapRateHelperSpread($A16,Trigger)</f>
        <v>0</v>
      </c>
      <c r="E16" s="120" t="b">
        <f t="shared" si="0"/>
        <v>0</v>
      </c>
      <c r="F16" s="120">
        <v>50</v>
      </c>
      <c r="G16" s="120">
        <v>1</v>
      </c>
      <c r="H16" s="119">
        <f>_xll.qlRateHelperEarliestDate($A16,Trigger)</f>
        <v>41598</v>
      </c>
      <c r="I16" s="118">
        <f>_xll.qlRateHelperLatestDate($A16,Trigger)</f>
        <v>42236</v>
      </c>
    </row>
    <row r="17" spans="1:9" x14ac:dyDescent="0.2">
      <c r="A17" s="160" t="str">
        <f>HKD_YCRH_Swaps_3M!L10</f>
        <v>HKD_YC3MRH_QM3H2Y#0001</v>
      </c>
      <c r="B17" s="122" t="str">
        <f>_xll.ohObjectPropertyValues(A17,"Rate")</f>
        <v>HKDQM3H2Y_Quote</v>
      </c>
      <c r="C17" s="121">
        <f>_xll.qlRateHelperQuoteValue($A17,Trigger)</f>
        <v>5.4000000000000003E-3</v>
      </c>
      <c r="D17" s="121">
        <f>_xll.qlSwapRateHelperSpread($A17,Trigger)</f>
        <v>0</v>
      </c>
      <c r="E17" s="120" t="b">
        <f t="shared" si="0"/>
        <v>1</v>
      </c>
      <c r="F17" s="120">
        <v>50</v>
      </c>
      <c r="G17" s="120">
        <v>1</v>
      </c>
      <c r="H17" s="119">
        <f>_xll.qlRateHelperEarliestDate($A17,Trigger)</f>
        <v>41598</v>
      </c>
      <c r="I17" s="118">
        <f>_xll.qlRateHelperLatestDate($A17,Trigger)</f>
        <v>42328</v>
      </c>
    </row>
    <row r="18" spans="1:9" x14ac:dyDescent="0.2">
      <c r="A18" s="160" t="str">
        <f>HKD_YCRH_Swaps_3M!L11</f>
        <v>HKD_YC3MRH_QM3H3Y#0001</v>
      </c>
      <c r="B18" s="122" t="str">
        <f>_xll.ohObjectPropertyValues(A18,"Rate")</f>
        <v>HKDQM3H3Y_Quote</v>
      </c>
      <c r="C18" s="121">
        <f>_xll.qlRateHelperQuoteValue($A18,Trigger)</f>
        <v>7.7000000000000002E-3</v>
      </c>
      <c r="D18" s="121">
        <f>_xll.qlSwapRateHelperSpread($A18,Trigger)</f>
        <v>0</v>
      </c>
      <c r="E18" s="120" t="b">
        <f t="shared" si="0"/>
        <v>1</v>
      </c>
      <c r="F18" s="120">
        <v>50</v>
      </c>
      <c r="G18" s="120">
        <v>1</v>
      </c>
      <c r="H18" s="119">
        <f>_xll.qlRateHelperEarliestDate($A18,Trigger)</f>
        <v>41598</v>
      </c>
      <c r="I18" s="118">
        <f>_xll.qlRateHelperLatestDate($A18,Trigger)</f>
        <v>42695</v>
      </c>
    </row>
    <row r="19" spans="1:9" x14ac:dyDescent="0.2">
      <c r="A19" s="160" t="str">
        <f>HKD_YCRH_Swaps_3M!L12</f>
        <v>HKD_YC3MRH_QM3H4Y#0001</v>
      </c>
      <c r="B19" s="122" t="str">
        <f>_xll.ohObjectPropertyValues(A19,"Rate")</f>
        <v>HKDQM3H4Y_Quote</v>
      </c>
      <c r="C19" s="121">
        <f>_xll.qlRateHelperQuoteValue($A19,Trigger)</f>
        <v>1.0899999999999998E-2</v>
      </c>
      <c r="D19" s="121">
        <f>_xll.qlSwapRateHelperSpread($A19,Trigger)</f>
        <v>0</v>
      </c>
      <c r="E19" s="120" t="b">
        <f t="shared" si="0"/>
        <v>1</v>
      </c>
      <c r="F19" s="120">
        <v>50</v>
      </c>
      <c r="G19" s="120">
        <v>1</v>
      </c>
      <c r="H19" s="119">
        <f>_xll.qlRateHelperEarliestDate($A19,Trigger)</f>
        <v>41598</v>
      </c>
      <c r="I19" s="118">
        <f>_xll.qlRateHelperLatestDate($A19,Trigger)</f>
        <v>43059</v>
      </c>
    </row>
    <row r="20" spans="1:9" x14ac:dyDescent="0.2">
      <c r="A20" s="160" t="str">
        <f>HKD_YCRH_Swaps_3M!L13</f>
        <v>HKD_YC3MRH_QM3H5Y#0001</v>
      </c>
      <c r="B20" s="122" t="str">
        <f>_xll.ohObjectPropertyValues(A20,"Rate")</f>
        <v>HKDQM3H5Y_Quote</v>
      </c>
      <c r="C20" s="121">
        <f>_xll.qlRateHelperQuoteValue($A20,Trigger)</f>
        <v>1.4100000000000001E-2</v>
      </c>
      <c r="D20" s="121">
        <f>_xll.qlSwapRateHelperSpread($A20,Trigger)</f>
        <v>0</v>
      </c>
      <c r="E20" s="120" t="b">
        <f t="shared" si="0"/>
        <v>1</v>
      </c>
      <c r="F20" s="120">
        <v>50</v>
      </c>
      <c r="G20" s="120">
        <v>1</v>
      </c>
      <c r="H20" s="119">
        <f>_xll.qlRateHelperEarliestDate($A20,Trigger)</f>
        <v>41598</v>
      </c>
      <c r="I20" s="118">
        <f>_xll.qlRateHelperLatestDate($A20,Trigger)</f>
        <v>43424</v>
      </c>
    </row>
    <row r="21" spans="1:9" x14ac:dyDescent="0.2">
      <c r="A21" s="160" t="str">
        <f>HKD_YCRH_Swaps_3M!L14</f>
        <v>HKD_YC3MRH_QM3H6Y#0001</v>
      </c>
      <c r="B21" s="122" t="str">
        <f>_xll.ohObjectPropertyValues(A21,"Rate")</f>
        <v>HKDQM3H6Y_Quote</v>
      </c>
      <c r="C21" s="121" t="e">
        <f>_xll.qlRateHelperQuoteValue($A21,Trigger)</f>
        <v>#NUM!</v>
      </c>
      <c r="D21" s="121">
        <f>_xll.qlSwapRateHelperSpread($A21,Trigger)</f>
        <v>0</v>
      </c>
      <c r="E21" s="120" t="b">
        <f t="shared" si="0"/>
        <v>0</v>
      </c>
      <c r="F21" s="120">
        <v>50</v>
      </c>
      <c r="G21" s="120">
        <v>1</v>
      </c>
      <c r="H21" s="119">
        <f>_xll.qlRateHelperEarliestDate($A21,Trigger)</f>
        <v>41598</v>
      </c>
      <c r="I21" s="118">
        <f>_xll.qlRateHelperLatestDate($A21,Trigger)</f>
        <v>43789</v>
      </c>
    </row>
    <row r="22" spans="1:9" x14ac:dyDescent="0.2">
      <c r="A22" s="160" t="str">
        <f>HKD_YCRH_Swaps_3M!L15</f>
        <v>HKD_YC3MRH_QM3H7Y#0001</v>
      </c>
      <c r="B22" s="122" t="str">
        <f>_xll.ohObjectPropertyValues(A22,"Rate")</f>
        <v>HKDQM3H7Y_Quote</v>
      </c>
      <c r="C22" s="121">
        <f>_xll.qlRateHelperQuoteValue($A22,Trigger)</f>
        <v>1.95E-2</v>
      </c>
      <c r="D22" s="121">
        <f>_xll.qlSwapRateHelperSpread($A22,Trigger)</f>
        <v>0</v>
      </c>
      <c r="E22" s="120" t="b">
        <f t="shared" si="0"/>
        <v>1</v>
      </c>
      <c r="F22" s="120">
        <v>50</v>
      </c>
      <c r="G22" s="120">
        <v>1</v>
      </c>
      <c r="H22" s="119">
        <f>_xll.qlRateHelperEarliestDate($A22,Trigger)</f>
        <v>41598</v>
      </c>
      <c r="I22" s="118">
        <f>_xll.qlRateHelperLatestDate($A22,Trigger)</f>
        <v>44155</v>
      </c>
    </row>
    <row r="23" spans="1:9" x14ac:dyDescent="0.2">
      <c r="A23" s="160" t="str">
        <f>HKD_YCRH_Swaps_3M!L16</f>
        <v>HKD_YC3MRH_QM3H8Y#0001</v>
      </c>
      <c r="B23" s="122" t="str">
        <f>_xll.ohObjectPropertyValues(A23,"Rate")</f>
        <v>HKDQM3H8Y_Quote</v>
      </c>
      <c r="C23" s="121" t="e">
        <f>_xll.qlRateHelperQuoteValue($A23,Trigger)</f>
        <v>#NUM!</v>
      </c>
      <c r="D23" s="121">
        <f>_xll.qlSwapRateHelperSpread($A23,Trigger)</f>
        <v>0</v>
      </c>
      <c r="E23" s="120" t="b">
        <f t="shared" si="0"/>
        <v>0</v>
      </c>
      <c r="F23" s="120">
        <v>50</v>
      </c>
      <c r="G23" s="120">
        <v>1</v>
      </c>
      <c r="H23" s="119">
        <f>_xll.qlRateHelperEarliestDate($A23,Trigger)</f>
        <v>41598</v>
      </c>
      <c r="I23" s="118">
        <f>_xll.qlRateHelperLatestDate($A23,Trigger)</f>
        <v>44522</v>
      </c>
    </row>
    <row r="24" spans="1:9" x14ac:dyDescent="0.2">
      <c r="A24" s="160" t="str">
        <f>HKD_YCRH_Swaps_3M!L17</f>
        <v>HKD_YC3MRH_QM3H9Y#0001</v>
      </c>
      <c r="B24" s="122" t="str">
        <f>_xll.ohObjectPropertyValues(A24,"Rate")</f>
        <v>HKDQM3H9Y_Quote</v>
      </c>
      <c r="C24" s="121" t="e">
        <f>_xll.qlRateHelperQuoteValue($A24,Trigger)</f>
        <v>#NUM!</v>
      </c>
      <c r="D24" s="121">
        <f>_xll.qlSwapRateHelperSpread($A24,Trigger)</f>
        <v>0</v>
      </c>
      <c r="E24" s="120" t="b">
        <f t="shared" si="0"/>
        <v>0</v>
      </c>
      <c r="F24" s="120">
        <v>50</v>
      </c>
      <c r="G24" s="120">
        <v>1</v>
      </c>
      <c r="H24" s="119">
        <f>_xll.qlRateHelperEarliestDate($A24,Trigger)</f>
        <v>41598</v>
      </c>
      <c r="I24" s="118">
        <f>_xll.qlRateHelperLatestDate($A24,Trigger)</f>
        <v>44886</v>
      </c>
    </row>
    <row r="25" spans="1:9" x14ac:dyDescent="0.2">
      <c r="A25" s="160" t="str">
        <f>HKD_YCRH_Swaps_3M!L18</f>
        <v>HKD_YC3MRH_QM3H10Y#0001</v>
      </c>
      <c r="B25" s="122" t="str">
        <f>_xll.ohObjectPropertyValues(A25,"Rate")</f>
        <v>HKDQM3H10Y_Quote</v>
      </c>
      <c r="C25" s="121">
        <f>_xll.qlRateHelperQuoteValue($A25,Trigger)</f>
        <v>2.4500000000000001E-2</v>
      </c>
      <c r="D25" s="121">
        <f>_xll.qlSwapRateHelperSpread($A25,Trigger)</f>
        <v>0</v>
      </c>
      <c r="E25" s="120" t="b">
        <f t="shared" si="0"/>
        <v>1</v>
      </c>
      <c r="F25" s="120">
        <v>50</v>
      </c>
      <c r="G25" s="120">
        <v>1</v>
      </c>
      <c r="H25" s="119">
        <f>_xll.qlRateHelperEarliestDate($A25,Trigger)</f>
        <v>41598</v>
      </c>
      <c r="I25" s="118">
        <f>_xll.qlRateHelperLatestDate($A25,Trigger)</f>
        <v>45250</v>
      </c>
    </row>
    <row r="26" spans="1:9" x14ac:dyDescent="0.2">
      <c r="A26" s="160" t="str">
        <f>HKD_YCRH_Swaps_3M!L19</f>
        <v>HKD_YC3MRH_QM3H11Y#0001</v>
      </c>
      <c r="B26" s="122" t="str">
        <f>_xll.ohObjectPropertyValues(A26,"Rate")</f>
        <v>HKDQM3H11Y_Quote</v>
      </c>
      <c r="C26" s="121" t="e">
        <f>_xll.qlRateHelperQuoteValue($A26,Trigger)</f>
        <v>#NUM!</v>
      </c>
      <c r="D26" s="121">
        <f>_xll.qlSwapRateHelperSpread($A26,Trigger)</f>
        <v>0</v>
      </c>
      <c r="E26" s="120" t="b">
        <f t="shared" si="0"/>
        <v>0</v>
      </c>
      <c r="F26" s="120">
        <v>50</v>
      </c>
      <c r="G26" s="120">
        <v>1</v>
      </c>
      <c r="H26" s="119">
        <f>_xll.qlRateHelperEarliestDate($A26,Trigger)</f>
        <v>41598</v>
      </c>
      <c r="I26" s="118">
        <f>_xll.qlRateHelperLatestDate($A26,Trigger)</f>
        <v>45616</v>
      </c>
    </row>
    <row r="27" spans="1:9" ht="11.25" customHeight="1" x14ac:dyDescent="0.2">
      <c r="A27" s="160" t="str">
        <f>HKD_YCRH_Swaps_3M!L20</f>
        <v>HKD_YC3MRH_QM3H12Y#0001</v>
      </c>
      <c r="B27" s="122" t="str">
        <f>_xll.ohObjectPropertyValues(A27,"Rate")</f>
        <v>HKDQM3H12Y_Quote</v>
      </c>
      <c r="C27" s="121">
        <f>_xll.qlRateHelperQuoteValue($A27,Trigger)</f>
        <v>2.6100000000000002E-2</v>
      </c>
      <c r="D27" s="121">
        <f>_xll.qlSwapRateHelperSpread($A27,Trigger)</f>
        <v>0</v>
      </c>
      <c r="E27" s="120" t="b">
        <f t="shared" si="0"/>
        <v>1</v>
      </c>
      <c r="F27" s="120">
        <v>50</v>
      </c>
      <c r="G27" s="120">
        <v>1</v>
      </c>
      <c r="H27" s="119">
        <f>_xll.qlRateHelperEarliestDate($A27,Trigger)</f>
        <v>41598</v>
      </c>
      <c r="I27" s="118">
        <f>_xll.qlRateHelperLatestDate($A27,Trigger)</f>
        <v>45981</v>
      </c>
    </row>
    <row r="28" spans="1:9" x14ac:dyDescent="0.2">
      <c r="A28" s="160" t="str">
        <f>HKD_YCRH_Swaps_3M!L21</f>
        <v>HKD_YC3MRH_QM3H13Y#0001</v>
      </c>
      <c r="B28" s="122" t="str">
        <f>_xll.ohObjectPropertyValues(A28,"Rate")</f>
        <v>HKDQM3H13Y_Quote</v>
      </c>
      <c r="C28" s="121" t="e">
        <f>_xll.qlRateHelperQuoteValue($A28,Trigger)</f>
        <v>#NUM!</v>
      </c>
      <c r="D28" s="121">
        <f>_xll.qlSwapRateHelperSpread($A28,Trigger)</f>
        <v>0</v>
      </c>
      <c r="E28" s="120" t="b">
        <f t="shared" si="0"/>
        <v>0</v>
      </c>
      <c r="F28" s="120">
        <v>50</v>
      </c>
      <c r="G28" s="120">
        <v>1</v>
      </c>
      <c r="H28" s="119">
        <f>_xll.qlRateHelperEarliestDate($A28,Trigger)</f>
        <v>41598</v>
      </c>
      <c r="I28" s="118">
        <f>_xll.qlRateHelperLatestDate($A28,Trigger)</f>
        <v>46346</v>
      </c>
    </row>
    <row r="29" spans="1:9" x14ac:dyDescent="0.2">
      <c r="A29" s="160" t="str">
        <f>HKD_YCRH_Swaps_3M!L22</f>
        <v>HKD_YC3MRH_QM3H14Y#0001</v>
      </c>
      <c r="B29" s="122" t="str">
        <f>_xll.ohObjectPropertyValues(A29,"Rate")</f>
        <v>HKDQM3H14Y_Quote</v>
      </c>
      <c r="C29" s="121" t="e">
        <f>_xll.qlRateHelperQuoteValue($A29,Trigger)</f>
        <v>#NUM!</v>
      </c>
      <c r="D29" s="121">
        <f>_xll.qlSwapRateHelperSpread($A29,Trigger)</f>
        <v>0</v>
      </c>
      <c r="E29" s="120" t="b">
        <f t="shared" si="0"/>
        <v>0</v>
      </c>
      <c r="F29" s="120">
        <v>50</v>
      </c>
      <c r="G29" s="120">
        <v>1</v>
      </c>
      <c r="H29" s="119">
        <f>_xll.qlRateHelperEarliestDate($A29,Trigger)</f>
        <v>41598</v>
      </c>
      <c r="I29" s="118">
        <f>_xll.qlRateHelperLatestDate($A29,Trigger)</f>
        <v>46713</v>
      </c>
    </row>
    <row r="30" spans="1:9" x14ac:dyDescent="0.2">
      <c r="A30" s="160" t="str">
        <f>HKD_YCRH_Swaps_3M!L23</f>
        <v>HKD_YC3MRH_QM3H15Y#0001</v>
      </c>
      <c r="B30" s="122" t="str">
        <f>_xll.ohObjectPropertyValues(A30,"Rate")</f>
        <v>HKDQM3H15Y_Quote</v>
      </c>
      <c r="C30" s="121">
        <f>_xll.qlRateHelperQuoteValue($A30,Trigger)</f>
        <v>2.7199999999999998E-2</v>
      </c>
      <c r="D30" s="121">
        <f>_xll.qlSwapRateHelperSpread($A30,Trigger)</f>
        <v>0</v>
      </c>
      <c r="E30" s="120" t="b">
        <f t="shared" si="0"/>
        <v>1</v>
      </c>
      <c r="F30" s="120">
        <v>50</v>
      </c>
      <c r="G30" s="120">
        <v>1</v>
      </c>
      <c r="H30" s="119">
        <f>_xll.qlRateHelperEarliestDate($A30,Trigger)</f>
        <v>41598</v>
      </c>
      <c r="I30" s="118">
        <f>_xll.qlRateHelperLatestDate($A30,Trigger)</f>
        <v>47077</v>
      </c>
    </row>
    <row r="31" spans="1:9" x14ac:dyDescent="0.2">
      <c r="A31" s="160" t="str">
        <f>HKD_YCRH_Swaps_3M!L24</f>
        <v>HKD_YC3MRH_QM3H16Y#0001</v>
      </c>
      <c r="B31" s="122" t="str">
        <f>_xll.ohObjectPropertyValues(A31,"Rate")</f>
        <v>HKDQM3H16Y_Quote</v>
      </c>
      <c r="C31" s="121" t="e">
        <f>_xll.qlRateHelperQuoteValue($A31,Trigger)</f>
        <v>#NUM!</v>
      </c>
      <c r="D31" s="121">
        <f>_xll.qlSwapRateHelperSpread($A31,Trigger)</f>
        <v>0</v>
      </c>
      <c r="E31" s="120" t="b">
        <f t="shared" si="0"/>
        <v>0</v>
      </c>
      <c r="F31" s="120">
        <v>50</v>
      </c>
      <c r="G31" s="120">
        <v>1</v>
      </c>
      <c r="H31" s="119">
        <f>_xll.qlRateHelperEarliestDate($A31,Trigger)</f>
        <v>41598</v>
      </c>
      <c r="I31" s="118">
        <f>_xll.qlRateHelperLatestDate($A31,Trigger)</f>
        <v>47442</v>
      </c>
    </row>
    <row r="32" spans="1:9" x14ac:dyDescent="0.2">
      <c r="A32" s="160" t="str">
        <f>HKD_YCRH_Swaps_3M!L25</f>
        <v>HKD_YC3MRH_QM3H17Y#0001</v>
      </c>
      <c r="B32" s="122" t="str">
        <f>_xll.ohObjectPropertyValues(A32,"Rate")</f>
        <v>HKDQM3H17Y_Quote</v>
      </c>
      <c r="C32" s="121" t="e">
        <f>_xll.qlRateHelperQuoteValue($A32,Trigger)</f>
        <v>#NUM!</v>
      </c>
      <c r="D32" s="121">
        <f>_xll.qlSwapRateHelperSpread($A32,Trigger)</f>
        <v>0</v>
      </c>
      <c r="E32" s="120" t="b">
        <f t="shared" si="0"/>
        <v>0</v>
      </c>
      <c r="F32" s="120">
        <v>50</v>
      </c>
      <c r="G32" s="120">
        <v>1</v>
      </c>
      <c r="H32" s="119">
        <f>_xll.qlRateHelperEarliestDate($A32,Trigger)</f>
        <v>41598</v>
      </c>
      <c r="I32" s="118">
        <f>_xll.qlRateHelperLatestDate($A32,Trigger)</f>
        <v>47807</v>
      </c>
    </row>
    <row r="33" spans="1:9" x14ac:dyDescent="0.2">
      <c r="A33" s="160" t="str">
        <f>HKD_YCRH_Swaps_3M!L26</f>
        <v>HKD_YC3MRH_QM3H18Y#0001</v>
      </c>
      <c r="B33" s="122" t="str">
        <f>_xll.ohObjectPropertyValues(A33,"Rate")</f>
        <v>HKDQM3H18Y_Quote</v>
      </c>
      <c r="C33" s="121" t="e">
        <f>_xll.qlRateHelperQuoteValue($A33,Trigger)</f>
        <v>#NUM!</v>
      </c>
      <c r="D33" s="121">
        <f>_xll.qlSwapRateHelperSpread($A33,Trigger)</f>
        <v>0</v>
      </c>
      <c r="E33" s="120" t="b">
        <f t="shared" si="0"/>
        <v>0</v>
      </c>
      <c r="F33" s="120">
        <v>50</v>
      </c>
      <c r="G33" s="120">
        <v>1</v>
      </c>
      <c r="H33" s="119">
        <f>_xll.qlRateHelperEarliestDate($A33,Trigger)</f>
        <v>41598</v>
      </c>
      <c r="I33" s="118">
        <f>_xll.qlRateHelperLatestDate($A33,Trigger)</f>
        <v>48172</v>
      </c>
    </row>
    <row r="34" spans="1:9" x14ac:dyDescent="0.2">
      <c r="A34" s="160" t="str">
        <f>HKD_YCRH_Swaps_3M!L27</f>
        <v>HKD_YC3MRH_QM3H19Y#0001</v>
      </c>
      <c r="B34" s="122" t="str">
        <f>_xll.ohObjectPropertyValues(A34,"Rate")</f>
        <v>HKDQM3H19Y_Quote</v>
      </c>
      <c r="C34" s="121" t="e">
        <f>_xll.qlRateHelperQuoteValue($A34,Trigger)</f>
        <v>#NUM!</v>
      </c>
      <c r="D34" s="121">
        <f>_xll.qlSwapRateHelperSpread($A34,Trigger)</f>
        <v>0</v>
      </c>
      <c r="E34" s="120" t="b">
        <f t="shared" si="0"/>
        <v>0</v>
      </c>
      <c r="F34" s="120">
        <v>50</v>
      </c>
      <c r="G34" s="120">
        <v>1</v>
      </c>
      <c r="H34" s="119">
        <f>_xll.qlRateHelperEarliestDate($A34,Trigger)</f>
        <v>41598</v>
      </c>
      <c r="I34" s="118">
        <f>_xll.qlRateHelperLatestDate($A34,Trigger)</f>
        <v>48540</v>
      </c>
    </row>
    <row r="35" spans="1:9" x14ac:dyDescent="0.2">
      <c r="A35" s="160" t="str">
        <f>HKD_YCRH_Swaps_3M!L28</f>
        <v>HKD_YC3MRH_QM3H20Y#0001</v>
      </c>
      <c r="B35" s="122" t="str">
        <f>_xll.ohObjectPropertyValues(A35,"Rate")</f>
        <v>HKDQM3H20Y_Quote</v>
      </c>
      <c r="C35" s="121" t="e">
        <f>_xll.qlRateHelperQuoteValue($A35,Trigger)</f>
        <v>#NUM!</v>
      </c>
      <c r="D35" s="121">
        <f>_xll.qlSwapRateHelperSpread($A35,Trigger)</f>
        <v>0</v>
      </c>
      <c r="E35" s="120" t="b">
        <f t="shared" si="0"/>
        <v>0</v>
      </c>
      <c r="F35" s="120">
        <v>50</v>
      </c>
      <c r="G35" s="120">
        <v>1</v>
      </c>
      <c r="H35" s="119">
        <f>_xll.qlRateHelperEarliestDate($A35,Trigger)</f>
        <v>41598</v>
      </c>
      <c r="I35" s="118">
        <f>_xll.qlRateHelperLatestDate($A35,Trigger)</f>
        <v>48904</v>
      </c>
    </row>
    <row r="36" spans="1:9" x14ac:dyDescent="0.2">
      <c r="A36" s="160" t="str">
        <f>HKD_YCRH_Swaps_3M!L29</f>
        <v>HKD_YC3MRH_QM3H21Y#0001</v>
      </c>
      <c r="B36" s="122" t="str">
        <f>_xll.ohObjectPropertyValues(A36,"Rate")</f>
        <v>HKDQM3H21Y_Quote</v>
      </c>
      <c r="C36" s="121" t="e">
        <f>_xll.qlRateHelperQuoteValue($A36,Trigger)</f>
        <v>#NUM!</v>
      </c>
      <c r="D36" s="121">
        <f>_xll.qlSwapRateHelperSpread($A36,Trigger)</f>
        <v>0</v>
      </c>
      <c r="E36" s="120" t="b">
        <f t="shared" si="0"/>
        <v>0</v>
      </c>
      <c r="F36" s="120">
        <v>50</v>
      </c>
      <c r="G36" s="120">
        <v>1</v>
      </c>
      <c r="H36" s="119">
        <f>_xll.qlRateHelperEarliestDate($A36,Trigger)</f>
        <v>41598</v>
      </c>
      <c r="I36" s="118">
        <f>_xll.qlRateHelperLatestDate($A36,Trigger)</f>
        <v>49268</v>
      </c>
    </row>
    <row r="37" spans="1:9" x14ac:dyDescent="0.2">
      <c r="A37" s="160" t="str">
        <f>HKD_YCRH_Swaps_3M!L30</f>
        <v>HKD_YC3MRH_QM3H22Y#0001</v>
      </c>
      <c r="B37" s="122" t="str">
        <f>_xll.ohObjectPropertyValues(A37,"Rate")</f>
        <v>HKDQM3H22Y_Quote</v>
      </c>
      <c r="C37" s="121" t="e">
        <f>_xll.qlRateHelperQuoteValue($A37,Trigger)</f>
        <v>#NUM!</v>
      </c>
      <c r="D37" s="121">
        <f>_xll.qlSwapRateHelperSpread($A37,Trigger)</f>
        <v>0</v>
      </c>
      <c r="E37" s="120" t="b">
        <f t="shared" si="0"/>
        <v>0</v>
      </c>
      <c r="F37" s="120">
        <v>50</v>
      </c>
      <c r="G37" s="120">
        <v>1</v>
      </c>
      <c r="H37" s="119">
        <f>_xll.qlRateHelperEarliestDate($A37,Trigger)</f>
        <v>41598</v>
      </c>
      <c r="I37" s="118">
        <f>_xll.qlRateHelperLatestDate($A37,Trigger)</f>
        <v>49633</v>
      </c>
    </row>
    <row r="38" spans="1:9" x14ac:dyDescent="0.2">
      <c r="A38" s="160" t="str">
        <f>HKD_YCRH_Swaps_3M!L31</f>
        <v>HKD_YC3MRH_QM3H23Y#0001</v>
      </c>
      <c r="B38" s="122" t="str">
        <f>_xll.ohObjectPropertyValues(A38,"Rate")</f>
        <v>HKDQM3H23Y_Quote</v>
      </c>
      <c r="C38" s="121" t="e">
        <f>_xll.qlRateHelperQuoteValue($A38,Trigger)</f>
        <v>#NUM!</v>
      </c>
      <c r="D38" s="121">
        <f>_xll.qlSwapRateHelperSpread($A38,Trigger)</f>
        <v>0</v>
      </c>
      <c r="E38" s="120" t="b">
        <f t="shared" si="0"/>
        <v>0</v>
      </c>
      <c r="F38" s="120">
        <v>50</v>
      </c>
      <c r="G38" s="120">
        <v>1</v>
      </c>
      <c r="H38" s="119">
        <f>_xll.qlRateHelperEarliestDate($A38,Trigger)</f>
        <v>41598</v>
      </c>
      <c r="I38" s="118">
        <f>_xll.qlRateHelperLatestDate($A38,Trigger)</f>
        <v>49999</v>
      </c>
    </row>
    <row r="39" spans="1:9" x14ac:dyDescent="0.2">
      <c r="A39" s="160" t="str">
        <f>HKD_YCRH_Swaps_3M!L32</f>
        <v>HKD_YC3MRH_QM3H24Y#0001</v>
      </c>
      <c r="B39" s="122" t="str">
        <f>_xll.ohObjectPropertyValues(A39,"Rate")</f>
        <v>HKDQM3H24Y_Quote</v>
      </c>
      <c r="C39" s="121" t="e">
        <f>_xll.qlRateHelperQuoteValue($A39,Trigger)</f>
        <v>#NUM!</v>
      </c>
      <c r="D39" s="121">
        <f>_xll.qlSwapRateHelperSpread($A39,Trigger)</f>
        <v>0</v>
      </c>
      <c r="E39" s="120" t="b">
        <f t="shared" si="0"/>
        <v>0</v>
      </c>
      <c r="F39" s="120">
        <v>50</v>
      </c>
      <c r="G39" s="120">
        <v>1</v>
      </c>
      <c r="H39" s="119">
        <f>_xll.qlRateHelperEarliestDate($A39,Trigger)</f>
        <v>41598</v>
      </c>
      <c r="I39" s="118">
        <f>_xll.qlRateHelperLatestDate($A39,Trigger)</f>
        <v>50364</v>
      </c>
    </row>
    <row r="40" spans="1:9" x14ac:dyDescent="0.2">
      <c r="A40" s="160" t="e">
        <f>HKD_YCRH_Swaps_3M!L33</f>
        <v>#NUM!</v>
      </c>
      <c r="B40" s="122" t="e">
        <f>_xll.ohObjectPropertyValues(A40,"Rate")</f>
        <v>#VALUE!</v>
      </c>
      <c r="C40" s="121" t="e">
        <f>_xll.qlRateHelperQuoteValue($A40,Trigger)</f>
        <v>#VALUE!</v>
      </c>
      <c r="D40" s="121" t="e">
        <f>_xll.qlSwapRateHelperSpread($A40,Trigger)</f>
        <v>#VALUE!</v>
      </c>
      <c r="E40" s="120" t="b">
        <f t="shared" si="0"/>
        <v>0</v>
      </c>
      <c r="F40" s="120">
        <v>50</v>
      </c>
      <c r="G40" s="120">
        <v>1</v>
      </c>
      <c r="H40" s="119" t="e">
        <f>_xll.qlRateHelperEarliestDate($A40,Trigger)</f>
        <v>#VALUE!</v>
      </c>
      <c r="I40" s="118" t="e">
        <f>_xll.qlRateHelperLatestDate($A40,Trigger)</f>
        <v>#VALUE!</v>
      </c>
    </row>
    <row r="41" spans="1:9" x14ac:dyDescent="0.2">
      <c r="A41" s="160" t="e">
        <f>HKD_YCRH_Swaps_3M!L34</f>
        <v>#NUM!</v>
      </c>
      <c r="B41" s="122" t="e">
        <f>_xll.ohObjectPropertyValues(A41,"Rate")</f>
        <v>#VALUE!</v>
      </c>
      <c r="C41" s="121" t="e">
        <f>_xll.qlRateHelperQuoteValue($A41,Trigger)</f>
        <v>#VALUE!</v>
      </c>
      <c r="D41" s="121" t="e">
        <f>_xll.qlSwapRateHelperSpread($A41,Trigger)</f>
        <v>#VALUE!</v>
      </c>
      <c r="E41" s="120" t="b">
        <f t="shared" si="0"/>
        <v>0</v>
      </c>
      <c r="F41" s="120">
        <v>50</v>
      </c>
      <c r="G41" s="120">
        <v>1</v>
      </c>
      <c r="H41" s="119" t="e">
        <f>_xll.qlRateHelperEarliestDate($A41,Trigger)</f>
        <v>#VALUE!</v>
      </c>
      <c r="I41" s="118" t="e">
        <f>_xll.qlRateHelperLatestDate($A41,Trigger)</f>
        <v>#VALUE!</v>
      </c>
    </row>
    <row r="42" spans="1:9" x14ac:dyDescent="0.2">
      <c r="A42" s="160" t="e">
        <f>HKD_YCRH_Swaps_3M!L35</f>
        <v>#NUM!</v>
      </c>
      <c r="B42" s="122" t="e">
        <f>_xll.ohObjectPropertyValues(A42,"Rate")</f>
        <v>#VALUE!</v>
      </c>
      <c r="C42" s="121" t="e">
        <f>_xll.qlRateHelperQuoteValue($A42,Trigger)</f>
        <v>#VALUE!</v>
      </c>
      <c r="D42" s="121" t="e">
        <f>_xll.qlSwapRateHelperSpread($A42,Trigger)</f>
        <v>#VALUE!</v>
      </c>
      <c r="E42" s="120" t="b">
        <f t="shared" si="0"/>
        <v>0</v>
      </c>
      <c r="F42" s="120">
        <v>50</v>
      </c>
      <c r="G42" s="120">
        <v>1</v>
      </c>
      <c r="H42" s="119" t="e">
        <f>_xll.qlRateHelperEarliestDate($A42,Trigger)</f>
        <v>#VALUE!</v>
      </c>
      <c r="I42" s="118" t="e">
        <f>_xll.qlRateHelperLatestDate($A42,Trigger)</f>
        <v>#VALUE!</v>
      </c>
    </row>
    <row r="43" spans="1:9" x14ac:dyDescent="0.2">
      <c r="A43" s="160" t="e">
        <f>HKD_YCRH_Swaps_3M!L36</f>
        <v>#NUM!</v>
      </c>
      <c r="B43" s="122" t="e">
        <f>_xll.ohObjectPropertyValues(A43,"Rate")</f>
        <v>#VALUE!</v>
      </c>
      <c r="C43" s="121" t="e">
        <f>_xll.qlRateHelperQuoteValue($A43,Trigger)</f>
        <v>#VALUE!</v>
      </c>
      <c r="D43" s="121" t="e">
        <f>_xll.qlSwapRateHelperSpread($A43,Trigger)</f>
        <v>#VALUE!</v>
      </c>
      <c r="E43" s="120" t="b">
        <f t="shared" si="0"/>
        <v>0</v>
      </c>
      <c r="F43" s="120">
        <v>50</v>
      </c>
      <c r="G43" s="120">
        <v>1</v>
      </c>
      <c r="H43" s="119" t="e">
        <f>_xll.qlRateHelperEarliestDate($A43,Trigger)</f>
        <v>#VALUE!</v>
      </c>
      <c r="I43" s="118" t="e">
        <f>_xll.qlRateHelperLatestDate($A43,Trigger)</f>
        <v>#VALUE!</v>
      </c>
    </row>
    <row r="44" spans="1:9" x14ac:dyDescent="0.2">
      <c r="A44" s="160" t="e">
        <f>HKD_YCRH_Swaps_3M!L37</f>
        <v>#NUM!</v>
      </c>
      <c r="B44" s="122" t="e">
        <f>_xll.ohObjectPropertyValues(A44,"Rate")</f>
        <v>#VALUE!</v>
      </c>
      <c r="C44" s="121" t="e">
        <f>_xll.qlRateHelperQuoteValue($A44,Trigger)</f>
        <v>#VALUE!</v>
      </c>
      <c r="D44" s="121" t="e">
        <f>_xll.qlSwapRateHelperSpread($A44,Trigger)</f>
        <v>#VALUE!</v>
      </c>
      <c r="E44" s="120" t="b">
        <f t="shared" si="0"/>
        <v>0</v>
      </c>
      <c r="F44" s="120">
        <v>50</v>
      </c>
      <c r="G44" s="120">
        <v>1</v>
      </c>
      <c r="H44" s="119" t="e">
        <f>_xll.qlRateHelperEarliestDate($A44,Trigger)</f>
        <v>#VALUE!</v>
      </c>
      <c r="I44" s="118" t="e">
        <f>_xll.qlRateHelperLatestDate($A44,Trigger)</f>
        <v>#VALUE!</v>
      </c>
    </row>
    <row r="45" spans="1:9" x14ac:dyDescent="0.2">
      <c r="A45" s="160" t="e">
        <f>HKD_YCRH_Swaps_3M!L38</f>
        <v>#NUM!</v>
      </c>
      <c r="B45" s="122" t="e">
        <f>_xll.ohObjectPropertyValues(A45,"Rate")</f>
        <v>#VALUE!</v>
      </c>
      <c r="C45" s="121" t="e">
        <f>_xll.qlRateHelperQuoteValue($A45,Trigger)</f>
        <v>#VALUE!</v>
      </c>
      <c r="D45" s="121" t="e">
        <f>_xll.qlSwapRateHelperSpread($A45,Trigger)</f>
        <v>#VALUE!</v>
      </c>
      <c r="E45" s="120" t="b">
        <f t="shared" si="0"/>
        <v>0</v>
      </c>
      <c r="F45" s="120">
        <v>50</v>
      </c>
      <c r="G45" s="120">
        <v>1</v>
      </c>
      <c r="H45" s="119" t="e">
        <f>_xll.qlRateHelperEarliestDate($A45,Trigger)</f>
        <v>#VALUE!</v>
      </c>
      <c r="I45" s="118" t="e">
        <f>_xll.qlRateHelperLatestDate($A45,Trigger)</f>
        <v>#VALUE!</v>
      </c>
    </row>
    <row r="46" spans="1:9" x14ac:dyDescent="0.2">
      <c r="A46" s="160" t="e">
        <f>HKD_YCRH_Swaps_3M!L39</f>
        <v>#NUM!</v>
      </c>
      <c r="B46" s="122" t="e">
        <f>_xll.ohObjectPropertyValues(A46,"Rate")</f>
        <v>#VALUE!</v>
      </c>
      <c r="C46" s="121" t="e">
        <f>_xll.qlRateHelperQuoteValue($A46,Trigger)</f>
        <v>#VALUE!</v>
      </c>
      <c r="D46" s="121" t="e">
        <f>_xll.qlSwapRateHelperSpread($A46,Trigger)</f>
        <v>#VALUE!</v>
      </c>
      <c r="E46" s="120" t="b">
        <f t="shared" si="0"/>
        <v>0</v>
      </c>
      <c r="F46" s="120">
        <v>50</v>
      </c>
      <c r="G46" s="120">
        <v>1</v>
      </c>
      <c r="H46" s="119" t="e">
        <f>_xll.qlRateHelperEarliestDate($A46,Trigger)</f>
        <v>#VALUE!</v>
      </c>
      <c r="I46" s="118" t="e">
        <f>_xll.qlRateHelperLatestDate($A46,Trigger)</f>
        <v>#VALUE!</v>
      </c>
    </row>
    <row r="47" spans="1:9" x14ac:dyDescent="0.2">
      <c r="A47" s="160" t="e">
        <f>HKD_YCRH_Swaps_3M!L40</f>
        <v>#NUM!</v>
      </c>
      <c r="B47" s="122" t="e">
        <f>_xll.ohObjectPropertyValues(A47,"Rate")</f>
        <v>#VALUE!</v>
      </c>
      <c r="C47" s="121" t="e">
        <f>_xll.qlRateHelperQuoteValue($A47,Trigger)</f>
        <v>#VALUE!</v>
      </c>
      <c r="D47" s="121" t="e">
        <f>_xll.qlSwapRateHelperSpread($A47,Trigger)</f>
        <v>#VALUE!</v>
      </c>
      <c r="E47" s="120" t="b">
        <f t="shared" si="0"/>
        <v>0</v>
      </c>
      <c r="F47" s="120">
        <v>50</v>
      </c>
      <c r="G47" s="120">
        <v>1</v>
      </c>
      <c r="H47" s="119" t="e">
        <f>_xll.qlRateHelperEarliestDate($A47,Trigger)</f>
        <v>#VALUE!</v>
      </c>
      <c r="I47" s="118" t="e">
        <f>_xll.qlRateHelperLatestDate($A47,Trigger)</f>
        <v>#VALUE!</v>
      </c>
    </row>
    <row r="48" spans="1:9" x14ac:dyDescent="0.2">
      <c r="A48" s="160" t="e">
        <f>HKD_YCRH_Swaps_3M!L41</f>
        <v>#NUM!</v>
      </c>
      <c r="B48" s="122" t="e">
        <f>_xll.ohObjectPropertyValues(A48,"Rate")</f>
        <v>#VALUE!</v>
      </c>
      <c r="C48" s="121" t="e">
        <f>_xll.qlRateHelperQuoteValue($A48,Trigger)</f>
        <v>#VALUE!</v>
      </c>
      <c r="D48" s="121" t="e">
        <f>_xll.qlSwapRateHelperSpread($A48,Trigger)</f>
        <v>#VALUE!</v>
      </c>
      <c r="E48" s="120" t="b">
        <f t="shared" si="0"/>
        <v>0</v>
      </c>
      <c r="F48" s="120">
        <v>50</v>
      </c>
      <c r="G48" s="120">
        <v>1</v>
      </c>
      <c r="H48" s="119" t="e">
        <f>_xll.qlRateHelperEarliestDate($A48,Trigger)</f>
        <v>#VALUE!</v>
      </c>
      <c r="I48" s="118" t="e">
        <f>_xll.qlRateHelperLatestDate($A48,Trigger)</f>
        <v>#VALUE!</v>
      </c>
    </row>
    <row r="49" spans="1:9" x14ac:dyDescent="0.2">
      <c r="A49" s="161" t="e">
        <f>HKD_YCRH_Swaps_3M!L42</f>
        <v>#NUM!</v>
      </c>
      <c r="B49" s="117" t="e">
        <f>_xll.ohObjectPropertyValues(A49,"Rate")</f>
        <v>#VALUE!</v>
      </c>
      <c r="C49" s="116" t="e">
        <f>_xll.qlRateHelperQuoteValue($A49,Trigger)</f>
        <v>#VALUE!</v>
      </c>
      <c r="D49" s="116" t="e">
        <f>_xll.qlSwapRateHelperSpread($A49,Trigger)</f>
        <v>#VALUE!</v>
      </c>
      <c r="E49" s="115" t="b">
        <f t="shared" si="0"/>
        <v>0</v>
      </c>
      <c r="F49" s="115">
        <v>50</v>
      </c>
      <c r="G49" s="115">
        <v>1</v>
      </c>
      <c r="H49" s="114" t="e">
        <f>_xll.qlRateHelperEarliestDate($A49,Trigger)</f>
        <v>#VALUE!</v>
      </c>
      <c r="I49" s="113" t="e">
        <f>_xll.qlRateHelperLatestDate($A49,Trigger)</f>
        <v>#VALUE!</v>
      </c>
    </row>
    <row r="68" spans="10:10" x14ac:dyDescent="0.2">
      <c r="J68" s="130"/>
    </row>
    <row r="69" spans="10:10" ht="11.25" customHeight="1" x14ac:dyDescent="0.2">
      <c r="J69" s="123"/>
    </row>
    <row r="70" spans="10:10" x14ac:dyDescent="0.2">
      <c r="J70" s="129"/>
    </row>
    <row r="73" spans="10:10" ht="11.25" customHeight="1" x14ac:dyDescent="0.2"/>
    <row r="76" spans="10:10" ht="11.25" customHeight="1" x14ac:dyDescent="0.2"/>
    <row r="87" spans="11:11" x14ac:dyDescent="0.2">
      <c r="K87" s="123" t="e">
        <f>IF(D13=#REF!,C13-#REF!,"--")</f>
        <v>#REF!</v>
      </c>
    </row>
    <row r="88" spans="11:11" x14ac:dyDescent="0.2">
      <c r="K88" s="123" t="e">
        <f>IF(D14=#REF!,C14-#REF!,"--")</f>
        <v>#REF!</v>
      </c>
    </row>
    <row r="89" spans="11:11" x14ac:dyDescent="0.2">
      <c r="K89" s="123" t="e">
        <f>IF(D15=#REF!,C15-#REF!,"--")</f>
        <v>#REF!</v>
      </c>
    </row>
    <row r="90" spans="11:11" x14ac:dyDescent="0.2">
      <c r="K90" s="123" t="e">
        <f>IF(D16=#REF!,C16-#REF!,"--")</f>
        <v>#REF!</v>
      </c>
    </row>
    <row r="91" spans="11:11" x14ac:dyDescent="0.2">
      <c r="K91" s="123" t="e">
        <f>IF(D17=#REF!,C17-#REF!,"--")</f>
        <v>#REF!</v>
      </c>
    </row>
    <row r="92" spans="11:11" x14ac:dyDescent="0.2">
      <c r="K92" s="123" t="e">
        <f>IF(D18=#REF!,C18-#REF!,"--")</f>
        <v>#REF!</v>
      </c>
    </row>
    <row r="93" spans="11:11" x14ac:dyDescent="0.2">
      <c r="K93" s="123" t="e">
        <f>IF(D19=#REF!,C19-#REF!,"--")</f>
        <v>#REF!</v>
      </c>
    </row>
    <row r="94" spans="11:11" x14ac:dyDescent="0.2">
      <c r="K94" s="123" t="e">
        <f>IF(D20=#REF!,C20-#REF!,"--")</f>
        <v>#REF!</v>
      </c>
    </row>
    <row r="95" spans="11:11" x14ac:dyDescent="0.2">
      <c r="K95" s="123" t="e">
        <f>IF(D21=#REF!,C21-#REF!,"--")</f>
        <v>#REF!</v>
      </c>
    </row>
    <row r="96" spans="11:11" x14ac:dyDescent="0.2">
      <c r="K96" s="123" t="e">
        <f>IF(D22=#REF!,C22-#REF!,"--")</f>
        <v>#REF!</v>
      </c>
    </row>
    <row r="97" spans="11:11" x14ac:dyDescent="0.2">
      <c r="K97" s="123" t="e">
        <f>IF(D23=#REF!,C23-#REF!,"--")</f>
        <v>#REF!</v>
      </c>
    </row>
    <row r="98" spans="11:11" x14ac:dyDescent="0.2">
      <c r="K98" s="123" t="e">
        <f>IF(D24=#REF!,C24-#REF!,"--")</f>
        <v>#REF!</v>
      </c>
    </row>
    <row r="99" spans="11:11" x14ac:dyDescent="0.2">
      <c r="K99" s="123" t="e">
        <f>IF(D25=#REF!,C25-#REF!,"--")</f>
        <v>#REF!</v>
      </c>
    </row>
    <row r="100" spans="11:11" x14ac:dyDescent="0.2">
      <c r="K100" s="123" t="e">
        <f>IF(D26=#REF!,C26-#REF!,"--")</f>
        <v>#REF!</v>
      </c>
    </row>
    <row r="101" spans="11:11" x14ac:dyDescent="0.2">
      <c r="K101" s="123" t="e">
        <f>IF(D27=#REF!,C27-#REF!,"--")</f>
        <v>#REF!</v>
      </c>
    </row>
    <row r="102" spans="11:11" x14ac:dyDescent="0.2">
      <c r="K102" s="123" t="e">
        <f>IF(D28=#REF!,C28-#REF!,"--")</f>
        <v>#REF!</v>
      </c>
    </row>
    <row r="103" spans="11:11" x14ac:dyDescent="0.2">
      <c r="K103" s="123" t="e">
        <f>IF(D29=#REF!,C29-#REF!,"--")</f>
        <v>#REF!</v>
      </c>
    </row>
    <row r="104" spans="11:11" x14ac:dyDescent="0.2">
      <c r="K104" s="123" t="e">
        <f>IF(D30=#REF!,C30-#REF!,"--")</f>
        <v>#REF!</v>
      </c>
    </row>
    <row r="105" spans="11:11" x14ac:dyDescent="0.2">
      <c r="K105" s="123" t="e">
        <f>IF(D31=#REF!,C31-#REF!,"--")</f>
        <v>#REF!</v>
      </c>
    </row>
    <row r="106" spans="11:11" x14ac:dyDescent="0.2">
      <c r="K106" s="123" t="e">
        <f>IF(D32=#REF!,C32-#REF!,"--")</f>
        <v>#REF!</v>
      </c>
    </row>
    <row r="107" spans="11:11" x14ac:dyDescent="0.2">
      <c r="K107" s="123" t="e">
        <f>IF(D33=#REF!,C33-#REF!,"--")</f>
        <v>#REF!</v>
      </c>
    </row>
    <row r="108" spans="11:11" x14ac:dyDescent="0.2">
      <c r="K108" s="123" t="e">
        <f>IF(D34=#REF!,C34-#REF!,"--")</f>
        <v>#REF!</v>
      </c>
    </row>
    <row r="109" spans="11:11" x14ac:dyDescent="0.2">
      <c r="K109" s="123" t="e">
        <f>IF(D35=#REF!,C35-#REF!,"--")</f>
        <v>#REF!</v>
      </c>
    </row>
    <row r="110" spans="11:11" x14ac:dyDescent="0.2">
      <c r="K110" s="123" t="e">
        <f>IF(D36=#REF!,C36-#REF!,"--")</f>
        <v>#REF!</v>
      </c>
    </row>
    <row r="111" spans="11:11" x14ac:dyDescent="0.2">
      <c r="K111" s="123" t="e">
        <f>IF(D37=#REF!,C37-#REF!,"--")</f>
        <v>#REF!</v>
      </c>
    </row>
    <row r="112" spans="11:11" x14ac:dyDescent="0.2">
      <c r="K112" s="123" t="e">
        <f>IF(D38=#REF!,C38-#REF!,"--")</f>
        <v>#REF!</v>
      </c>
    </row>
    <row r="113" spans="11:11" x14ac:dyDescent="0.2">
      <c r="K113" s="123" t="e">
        <f>IF(D39=#REF!,C39-#REF!,"--")</f>
        <v>#REF!</v>
      </c>
    </row>
    <row r="114" spans="11:11" x14ac:dyDescent="0.2">
      <c r="K114" s="123" t="e">
        <f>IF(D40=#REF!,C40-#REF!,"--")</f>
        <v>#VALUE!</v>
      </c>
    </row>
    <row r="115" spans="11:11" x14ac:dyDescent="0.2">
      <c r="K115" s="123" t="e">
        <f>IF(D41=#REF!,C41-#REF!,"--")</f>
        <v>#VALUE!</v>
      </c>
    </row>
    <row r="116" spans="11:11" x14ac:dyDescent="0.2">
      <c r="K116" s="123" t="e">
        <f>IF(D42=#REF!,C42-#REF!,"--")</f>
        <v>#VALUE!</v>
      </c>
    </row>
    <row r="117" spans="11:11" x14ac:dyDescent="0.2">
      <c r="K117" s="123" t="e">
        <f>IF(D43=#REF!,C43-#REF!,"--")</f>
        <v>#VALUE!</v>
      </c>
    </row>
    <row r="118" spans="11:11" x14ac:dyDescent="0.2">
      <c r="K118" s="123" t="e">
        <f>IF(D44=#REF!,C44-#REF!,"--")</f>
        <v>#VALUE!</v>
      </c>
    </row>
    <row r="119" spans="11:11" x14ac:dyDescent="0.2">
      <c r="K119" s="123" t="e">
        <f>IF(D45=#REF!,C45-#REF!,"--")</f>
        <v>#VALUE!</v>
      </c>
    </row>
    <row r="120" spans="11:11" x14ac:dyDescent="0.2">
      <c r="K120" s="123" t="e">
        <f>IF(D46=#REF!,C46-#REF!,"--")</f>
        <v>#VALUE!</v>
      </c>
    </row>
    <row r="121" spans="11:11" x14ac:dyDescent="0.2">
      <c r="K121" s="123" t="e">
        <f>IF(D47=#REF!,C47-#REF!,"--")</f>
        <v>#VALUE!</v>
      </c>
    </row>
    <row r="122" spans="11:11" x14ac:dyDescent="0.2">
      <c r="K122" s="123" t="e">
        <f>IF(D48=#REF!,C48-#REF!,"--")</f>
        <v>#VALUE!</v>
      </c>
    </row>
    <row r="123" spans="11:11" x14ac:dyDescent="0.2">
      <c r="K123" s="123" t="e">
        <f>IF(D49=#REF!,C49-#REF!,"--")</f>
        <v>#VALUE!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9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13" style="111" bestFit="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6384" width="9.140625" style="111"/>
  </cols>
  <sheetData>
    <row r="1" spans="1:9" ht="12" thickBot="1" x14ac:dyDescent="0.25">
      <c r="A1" s="162" t="s">
        <v>121</v>
      </c>
      <c r="B1" s="163"/>
      <c r="D1" s="151" t="s">
        <v>120</v>
      </c>
      <c r="E1" s="150" t="s">
        <v>119</v>
      </c>
      <c r="F1" s="150"/>
      <c r="G1" s="150" t="s">
        <v>106</v>
      </c>
      <c r="H1" s="149" t="s">
        <v>105</v>
      </c>
      <c r="I1" s="131">
        <f t="array" ref="I1:I50">_xll.qlPiecewiseYieldCurveData(YieldCurve)</f>
        <v>1</v>
      </c>
    </row>
    <row r="2" spans="1:9" x14ac:dyDescent="0.2">
      <c r="A2" s="148" t="s">
        <v>118</v>
      </c>
      <c r="B2" s="147">
        <v>0</v>
      </c>
      <c r="C2" s="152" t="s">
        <v>122</v>
      </c>
      <c r="D2" s="139" t="str">
        <f t="array" ref="D2:D50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41628</v>
      </c>
      <c r="H2" s="136">
        <f>_xll.qlRateHelperLatestDate($D2)</f>
        <v>41718</v>
      </c>
      <c r="I2" s="131">
        <v>0.99865363992286693</v>
      </c>
    </row>
    <row r="3" spans="1:9" x14ac:dyDescent="0.2">
      <c r="A3" s="144" t="s">
        <v>117</v>
      </c>
      <c r="B3" s="146">
        <v>0</v>
      </c>
      <c r="C3" s="152" t="s">
        <v>123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41659</v>
      </c>
      <c r="H3" s="136">
        <f>_xll.qlRateHelperLatestDate($D3)</f>
        <v>41751</v>
      </c>
      <c r="I3" s="131">
        <v>0.99828371907960456</v>
      </c>
    </row>
    <row r="4" spans="1:9" x14ac:dyDescent="0.2">
      <c r="A4" s="144" t="s">
        <v>116</v>
      </c>
      <c r="B4" s="146">
        <v>0</v>
      </c>
      <c r="C4" s="152" t="s">
        <v>124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41690</v>
      </c>
      <c r="H4" s="136">
        <f>_xll.qlRateHelperLatestDate($D4)</f>
        <v>41779</v>
      </c>
      <c r="I4" s="131">
        <v>0.99796992891238245</v>
      </c>
    </row>
    <row r="5" spans="1:9" x14ac:dyDescent="0.2">
      <c r="A5" s="144" t="s">
        <v>115</v>
      </c>
      <c r="B5" s="145" t="s">
        <v>114</v>
      </c>
      <c r="C5" s="152" t="s">
        <v>125</v>
      </c>
      <c r="D5" s="139" t="str">
        <v>HKD_YC3MRH_4x7F</v>
      </c>
      <c r="E5" s="138">
        <f>_xll.qlRateHelperRate($D5)</f>
        <v>4.3E-3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41718</v>
      </c>
      <c r="H5" s="136">
        <f>_xll.qlRateHelperLatestDate($D5)</f>
        <v>41810</v>
      </c>
      <c r="I5" s="131">
        <v>0.99757243538704155</v>
      </c>
    </row>
    <row r="6" spans="1:9" x14ac:dyDescent="0.2">
      <c r="A6" s="144" t="s">
        <v>79</v>
      </c>
      <c r="B6" s="143" t="str">
        <f>_xll.ohRangeRetrieveError(Selected!D2)</f>
        <v/>
      </c>
      <c r="C6" s="152" t="s">
        <v>126</v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41842</v>
      </c>
      <c r="I6" s="131">
        <v>0.99718981551184716</v>
      </c>
    </row>
    <row r="7" spans="1:9" ht="12" thickBot="1" x14ac:dyDescent="0.25">
      <c r="A7" s="142" t="str">
        <f>_xll.ohGroup(RateHelperPrefix&amp;"_RateHelpersSelected",_xll.ohPack(Selected!D2:D50),TRUE,,ObjectOverwrite)</f>
        <v>HKD_YC3MRH_RateHelpersSelected#0008</v>
      </c>
      <c r="B7" s="141" t="str">
        <f>_xll.ohRangeRetrieveError(RateHelpersSelected)</f>
        <v/>
      </c>
      <c r="C7" s="152" t="s">
        <v>127</v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41779</v>
      </c>
      <c r="H7" s="136">
        <f>_xll.qlRateHelperLatestDate($D7)</f>
        <v>41871</v>
      </c>
      <c r="I7" s="131">
        <v>0.99683926738676343</v>
      </c>
    </row>
    <row r="8" spans="1:9" x14ac:dyDescent="0.2">
      <c r="C8" s="152" t="s">
        <v>128</v>
      </c>
      <c r="D8" s="139" t="str">
        <v>HKD_YC3MRH_7x10F</v>
      </c>
      <c r="E8" s="138">
        <f>_xll.qlRateHelperRate($D8)</f>
        <v>4.6999999999999993E-3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41810</v>
      </c>
      <c r="H8" s="136">
        <f>_xll.qlRateHelperLatestDate($D8)</f>
        <v>41904</v>
      </c>
      <c r="I8" s="131">
        <v>0.9963664225496669</v>
      </c>
    </row>
    <row r="9" spans="1:9" x14ac:dyDescent="0.2">
      <c r="C9" s="152" t="s">
        <v>129</v>
      </c>
      <c r="D9" s="139" t="str">
        <v>HKD_YC3MRH_8x11F</v>
      </c>
      <c r="E9" s="138">
        <f>_xll.qlRateHelperRate($D9)</f>
        <v>4.7999999999999996E-3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41841</v>
      </c>
      <c r="H9" s="136">
        <f>_xll.qlRateHelperLatestDate($D9)</f>
        <v>41933</v>
      </c>
      <c r="I9" s="131">
        <v>0.99599680108348176</v>
      </c>
    </row>
    <row r="10" spans="1:9" x14ac:dyDescent="0.2">
      <c r="C10" s="152" t="s">
        <v>130</v>
      </c>
      <c r="D10" s="139" t="str">
        <v>HKD_YC3MRH_QM3H1Y</v>
      </c>
      <c r="E10" s="138">
        <f>_xll.qlRateHelperRate($D10)</f>
        <v>4.4000000000000003E-3</v>
      </c>
      <c r="F10" s="138">
        <f>IF(ISERROR(_xll.qlSwapRateHelperSpread($D10)),IF(ISERROR(_xll.qlFuturesRateHelperConvexityAdjustment($D10)),"--",_xll.qlFuturesRateHelperConvexityAdjustment($D10)),_xll.qlSwapRateHelperSpread($D10))</f>
        <v>0</v>
      </c>
      <c r="G10" s="137">
        <f>_xll.qlRateHelperEarliestDate($D10)</f>
        <v>41598</v>
      </c>
      <c r="H10" s="136">
        <f>_xll.qlRateHelperLatestDate($D10)</f>
        <v>41963</v>
      </c>
      <c r="I10" s="131">
        <v>0.99553443792196883</v>
      </c>
    </row>
    <row r="11" spans="1:9" x14ac:dyDescent="0.2">
      <c r="C11" s="152" t="s">
        <v>131</v>
      </c>
      <c r="D11" s="139" t="str">
        <v>HKD_YC3MRH_QM3H18M</v>
      </c>
      <c r="E11" s="138">
        <f>_xll.qlRateHelperRate($D11)</f>
        <v>4.7999999999999996E-3</v>
      </c>
      <c r="F11" s="138">
        <f>IF(ISERROR(_xll.qlSwapRateHelperSpread($D11)),IF(ISERROR(_xll.qlFuturesRateHelperConvexityAdjustment($D11)),"--",_xll.qlFuturesRateHelperConvexityAdjustment($D11)),_xll.qlSwapRateHelperSpread($D11))</f>
        <v>0</v>
      </c>
      <c r="G11" s="137">
        <f>_xll.qlRateHelperEarliestDate($D11)</f>
        <v>41598</v>
      </c>
      <c r="H11" s="136">
        <f>_xll.qlRateHelperLatestDate($D11)</f>
        <v>42144</v>
      </c>
      <c r="I11" s="131">
        <v>0.99277074870377158</v>
      </c>
    </row>
    <row r="12" spans="1:9" x14ac:dyDescent="0.2">
      <c r="A12" s="140"/>
      <c r="C12" s="152" t="s">
        <v>132</v>
      </c>
      <c r="D12" s="139" t="str">
        <v>HKD_YC3MRH_QM3H2Y</v>
      </c>
      <c r="E12" s="138">
        <f>_xll.qlRateHelperRate($D12)</f>
        <v>5.4000000000000003E-3</v>
      </c>
      <c r="F12" s="138">
        <f>IF(ISERROR(_xll.qlSwapRateHelperSpread($D12)),IF(ISERROR(_xll.qlFuturesRateHelperConvexityAdjustment($D12)),"--",_xll.qlFuturesRateHelperConvexityAdjustment($D12)),_xll.qlSwapRateHelperSpread($D12))</f>
        <v>0</v>
      </c>
      <c r="G12" s="137">
        <f>_xll.qlRateHelperEarliestDate($D12)</f>
        <v>41598</v>
      </c>
      <c r="H12" s="136">
        <f>_xll.qlRateHelperLatestDate($D12)</f>
        <v>42328</v>
      </c>
      <c r="I12" s="131">
        <v>0.98918134209405362</v>
      </c>
    </row>
    <row r="13" spans="1:9" x14ac:dyDescent="0.2">
      <c r="A13" s="140"/>
      <c r="C13" s="152" t="s">
        <v>133</v>
      </c>
      <c r="D13" s="139" t="str">
        <v>HKD_YC3MRH_QM3H3Y</v>
      </c>
      <c r="E13" s="138">
        <f>_xll.qlRateHelperRate($D13)</f>
        <v>7.7000000000000002E-3</v>
      </c>
      <c r="F13" s="138">
        <f>IF(ISERROR(_xll.qlSwapRateHelperSpread($D13)),IF(ISERROR(_xll.qlFuturesRateHelperConvexityAdjustment($D13)),"--",_xll.qlFuturesRateHelperConvexityAdjustment($D13)),_xll.qlSwapRateHelperSpread($D13))</f>
        <v>0</v>
      </c>
      <c r="G13" s="137">
        <f>_xll.qlRateHelperEarliestDate($D13)</f>
        <v>41598</v>
      </c>
      <c r="H13" s="136">
        <f>_xll.qlRateHelperLatestDate($D13)</f>
        <v>42695</v>
      </c>
      <c r="I13" s="131">
        <v>0.97700310925388156</v>
      </c>
    </row>
    <row r="14" spans="1:9" x14ac:dyDescent="0.2">
      <c r="C14" s="152" t="s">
        <v>134</v>
      </c>
      <c r="D14" s="139" t="str">
        <v>HKD_YC3MRH_QM3H4Y</v>
      </c>
      <c r="E14" s="138">
        <f>_xll.qlRateHelperRate($D14)</f>
        <v>1.0899999999999998E-2</v>
      </c>
      <c r="F14" s="138">
        <f>IF(ISERROR(_xll.qlSwapRateHelperSpread($D14)),IF(ISERROR(_xll.qlFuturesRateHelperConvexityAdjustment($D14)),"--",_xll.qlFuturesRateHelperConvexityAdjustment($D14)),_xll.qlSwapRateHelperSpread($D14))</f>
        <v>0</v>
      </c>
      <c r="G14" s="137">
        <f>_xll.qlRateHelperEarliestDate($D14)</f>
        <v>41598</v>
      </c>
      <c r="H14" s="136">
        <f>_xll.qlRateHelperLatestDate($D14)</f>
        <v>43059</v>
      </c>
      <c r="I14" s="131">
        <v>0.95698758897698699</v>
      </c>
    </row>
    <row r="15" spans="1:9" x14ac:dyDescent="0.2">
      <c r="C15" s="152" t="s">
        <v>135</v>
      </c>
      <c r="D15" s="139" t="str">
        <v>HKD_YC3MRH_QM3H5Y</v>
      </c>
      <c r="E15" s="138">
        <f>_xll.qlRateHelperRate($D15)</f>
        <v>1.4100000000000001E-2</v>
      </c>
      <c r="F15" s="138">
        <f>IF(ISERROR(_xll.qlSwapRateHelperSpread($D15)),IF(ISERROR(_xll.qlFuturesRateHelperConvexityAdjustment($D15)),"--",_xll.qlFuturesRateHelperConvexityAdjustment($D15)),_xll.qlSwapRateHelperSpread($D15))</f>
        <v>0</v>
      </c>
      <c r="G15" s="137">
        <f>_xll.qlRateHelperEarliestDate($D15)</f>
        <v>41598</v>
      </c>
      <c r="H15" s="136">
        <f>_xll.qlRateHelperLatestDate($D15)</f>
        <v>43424</v>
      </c>
      <c r="I15" s="131">
        <v>0.93111107298563878</v>
      </c>
    </row>
    <row r="16" spans="1:9" x14ac:dyDescent="0.2">
      <c r="C16" s="152" t="s">
        <v>136</v>
      </c>
      <c r="D16" s="139" t="str">
        <v>HKD_YC3MRH_QM3H7Y</v>
      </c>
      <c r="E16" s="138">
        <f>_xll.qlRateHelperRate($D16)</f>
        <v>1.95E-2</v>
      </c>
      <c r="F16" s="138">
        <f>IF(ISERROR(_xll.qlSwapRateHelperSpread($D16)),IF(ISERROR(_xll.qlFuturesRateHelperConvexityAdjustment($D16)),"--",_xll.qlFuturesRateHelperConvexityAdjustment($D16)),_xll.qlSwapRateHelperSpread($D16))</f>
        <v>0</v>
      </c>
      <c r="G16" s="137">
        <f>_xll.qlRateHelperEarliestDate($D16)</f>
        <v>41598</v>
      </c>
      <c r="H16" s="136">
        <f>_xll.qlRateHelperLatestDate($D16)</f>
        <v>44155</v>
      </c>
      <c r="I16" s="131">
        <v>0.86972465990958681</v>
      </c>
    </row>
    <row r="17" spans="3:9" x14ac:dyDescent="0.2">
      <c r="C17" s="152" t="s">
        <v>137</v>
      </c>
      <c r="D17" s="139" t="str">
        <v>HKD_YC3MRH_QM3H10Y</v>
      </c>
      <c r="E17" s="138">
        <f>_xll.qlRateHelperRate($D17)</f>
        <v>2.4500000000000001E-2</v>
      </c>
      <c r="F17" s="138">
        <f>IF(ISERROR(_xll.qlSwapRateHelperSpread($D17)),IF(ISERROR(_xll.qlFuturesRateHelperConvexityAdjustment($D17)),"--",_xll.qlFuturesRateHelperConvexityAdjustment($D17)),_xll.qlSwapRateHelperSpread($D17))</f>
        <v>0</v>
      </c>
      <c r="G17" s="137">
        <f>_xll.qlRateHelperEarliestDate($D17)</f>
        <v>41598</v>
      </c>
      <c r="H17" s="136">
        <f>_xll.qlRateHelperLatestDate($D17)</f>
        <v>45250</v>
      </c>
      <c r="I17" s="131">
        <v>0.77619048436761928</v>
      </c>
    </row>
    <row r="18" spans="3:9" x14ac:dyDescent="0.2">
      <c r="C18" s="152" t="s">
        <v>138</v>
      </c>
      <c r="D18" s="139" t="str">
        <v>HKD_YC3MRH_QM3H12Y</v>
      </c>
      <c r="E18" s="138">
        <f>_xll.qlRateHelperRate($D18)</f>
        <v>2.6100000000000002E-2</v>
      </c>
      <c r="F18" s="138">
        <f>IF(ISERROR(_xll.qlSwapRateHelperSpread($D18)),IF(ISERROR(_xll.qlFuturesRateHelperConvexityAdjustment($D18)),"--",_xll.qlFuturesRateHelperConvexityAdjustment($D18)),_xll.qlSwapRateHelperSpread($D18))</f>
        <v>0</v>
      </c>
      <c r="G18" s="137">
        <f>_xll.qlRateHelperEarliestDate($D18)</f>
        <v>41598</v>
      </c>
      <c r="H18" s="136">
        <f>_xll.qlRateHelperLatestDate($D18)</f>
        <v>45981</v>
      </c>
      <c r="I18" s="131">
        <v>0.72261535480764238</v>
      </c>
    </row>
    <row r="19" spans="3:9" x14ac:dyDescent="0.2">
      <c r="C19" s="152" t="s">
        <v>139</v>
      </c>
      <c r="D19" s="139" t="str">
        <v>HKD_YC3MRH_QM3H15Y</v>
      </c>
      <c r="E19" s="138">
        <f>_xll.qlRateHelperRate($D19)</f>
        <v>2.7199999999999998E-2</v>
      </c>
      <c r="F19" s="138">
        <f>IF(ISERROR(_xll.qlSwapRateHelperSpread($D19)),IF(ISERROR(_xll.qlFuturesRateHelperConvexityAdjustment($D19)),"--",_xll.qlFuturesRateHelperConvexityAdjustment($D19)),_xll.qlSwapRateHelperSpread($D19))</f>
        <v>0</v>
      </c>
      <c r="G19" s="137">
        <f>_xll.qlRateHelperEarliestDate($D19)</f>
        <v>41598</v>
      </c>
      <c r="H19" s="136">
        <f>_xll.qlRateHelperLatestDate($D19)</f>
        <v>47077</v>
      </c>
      <c r="I19" s="131">
        <v>0.65497616566317118</v>
      </c>
    </row>
    <row r="20" spans="3:9" x14ac:dyDescent="0.2">
      <c r="D20" s="139" t="e">
        <v>#N/A</v>
      </c>
      <c r="E20" s="138" t="e">
        <f>_xll.qlRateHelperRate($D20)</f>
        <v>#VALUE!</v>
      </c>
      <c r="F20" s="138" t="str">
        <f>IF(ISERROR(_xll.qlSwapRateHelperSpread($D20)),IF(ISERROR(_xll.qlFuturesRateHelperConvexityAdjustment($D20)),"--",_xll.qlFuturesRateHelperConvexityAdjustment($D20)),_xll.qlSwapRateHelperSpread($D20))</f>
        <v>--</v>
      </c>
      <c r="G20" s="137" t="e">
        <f>_xll.qlRateHelperEarliestDate($D20)</f>
        <v>#VALUE!</v>
      </c>
      <c r="H20" s="136" t="e">
        <f>_xll.qlRateHelperLatestDate($D20)</f>
        <v>#VALUE!</v>
      </c>
      <c r="I20" s="131" t="e">
        <v>#N/A</v>
      </c>
    </row>
    <row r="21" spans="3:9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3:9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3:9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3:9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3:9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3:9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3:9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3:9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3:9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3:9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3:9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3:9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ht="12" thickBot="1" x14ac:dyDescent="0.25">
      <c r="D50" s="135" t="e">
        <v>#N/A</v>
      </c>
      <c r="E50" s="134" t="e">
        <f>_xll.qlRateHelperRate($D50)</f>
        <v>#VALUE!</v>
      </c>
      <c r="F50" s="134" t="str">
        <f>IF(ISERROR(_xll.qlSwapRateHelperSpread($D50)),IF(ISERROR(_xll.qlFuturesRateHelperConvexityAdjustment($D50)),"--",_xll.qlFuturesRateHelperConvexityAdjustment($D50)),_xll.qlSwapRateHelperSpread($D50))</f>
        <v>--</v>
      </c>
      <c r="G50" s="133" t="e">
        <f>_xll.qlRateHelperEarliestDate($D50)</f>
        <v>#VALUE!</v>
      </c>
      <c r="H50" s="132" t="e">
        <f>_xll.qlRateHelperLatestDate($D50)</f>
        <v>#VALUE!</v>
      </c>
      <c r="I50" s="131" t="e">
        <v>#N/A</v>
      </c>
    </row>
    <row r="51" spans="4:9" x14ac:dyDescent="0.2">
      <c r="I51" s="131"/>
    </row>
    <row r="52" spans="4:9" x14ac:dyDescent="0.2">
      <c r="I52" s="131"/>
    </row>
    <row r="53" spans="4:9" x14ac:dyDescent="0.2">
      <c r="D53" s="170"/>
      <c r="I53" s="131"/>
    </row>
    <row r="54" spans="4:9" x14ac:dyDescent="0.2">
      <c r="I54" s="131"/>
    </row>
    <row r="55" spans="4:9" x14ac:dyDescent="0.2">
      <c r="I55" s="131"/>
    </row>
    <row r="56" spans="4:9" x14ac:dyDescent="0.2">
      <c r="I56" s="131"/>
    </row>
    <row r="57" spans="4:9" x14ac:dyDescent="0.2">
      <c r="I57" s="131"/>
    </row>
    <row r="58" spans="4:9" x14ac:dyDescent="0.2">
      <c r="I58" s="131"/>
    </row>
    <row r="59" spans="4:9" x14ac:dyDescent="0.2">
      <c r="I59" s="131"/>
    </row>
    <row r="60" spans="4:9" x14ac:dyDescent="0.2">
      <c r="I60" s="131"/>
    </row>
    <row r="61" spans="4:9" x14ac:dyDescent="0.2">
      <c r="I61" s="131"/>
    </row>
    <row r="62" spans="4:9" x14ac:dyDescent="0.2">
      <c r="I62" s="131"/>
    </row>
    <row r="63" spans="4:9" x14ac:dyDescent="0.2">
      <c r="I63" s="131"/>
    </row>
    <row r="64" spans="4:9" x14ac:dyDescent="0.2">
      <c r="I64" s="131"/>
    </row>
    <row r="65" spans="9:9" x14ac:dyDescent="0.2">
      <c r="I65" s="131"/>
    </row>
    <row r="66" spans="9:9" x14ac:dyDescent="0.2">
      <c r="I66" s="131"/>
    </row>
    <row r="67" spans="9:9" x14ac:dyDescent="0.2">
      <c r="I67" s="131"/>
    </row>
    <row r="68" spans="9:9" x14ac:dyDescent="0.2">
      <c r="I68" s="131"/>
    </row>
    <row r="69" spans="9:9" x14ac:dyDescent="0.2">
      <c r="I69" s="131"/>
    </row>
    <row r="70" spans="9:9" x14ac:dyDescent="0.2">
      <c r="I70" s="131"/>
    </row>
    <row r="71" spans="9:9" x14ac:dyDescent="0.2">
      <c r="I71" s="131"/>
    </row>
    <row r="72" spans="9:9" x14ac:dyDescent="0.2">
      <c r="I72" s="131"/>
    </row>
    <row r="73" spans="9:9" x14ac:dyDescent="0.2">
      <c r="I73" s="131"/>
    </row>
    <row r="74" spans="9:9" x14ac:dyDescent="0.2">
      <c r="I74" s="131"/>
    </row>
    <row r="75" spans="9:9" x14ac:dyDescent="0.2">
      <c r="I75" s="131"/>
    </row>
    <row r="76" spans="9:9" x14ac:dyDescent="0.2">
      <c r="I76" s="131"/>
    </row>
    <row r="77" spans="9:9" x14ac:dyDescent="0.2">
      <c r="I77" s="131"/>
    </row>
    <row r="78" spans="9:9" x14ac:dyDescent="0.2">
      <c r="I78" s="131"/>
    </row>
    <row r="79" spans="9:9" x14ac:dyDescent="0.2">
      <c r="I79" s="131"/>
    </row>
    <row r="80" spans="9:9" x14ac:dyDescent="0.2">
      <c r="I80" s="131"/>
    </row>
    <row r="81" spans="9:9" x14ac:dyDescent="0.2">
      <c r="I81" s="131"/>
    </row>
    <row r="82" spans="9:9" x14ac:dyDescent="0.2">
      <c r="I82" s="131"/>
    </row>
    <row r="83" spans="9:9" x14ac:dyDescent="0.2">
      <c r="I83" s="131"/>
    </row>
    <row r="84" spans="9:9" x14ac:dyDescent="0.2">
      <c r="I84" s="131"/>
    </row>
    <row r="85" spans="9:9" x14ac:dyDescent="0.2">
      <c r="I85" s="131"/>
    </row>
    <row r="86" spans="9:9" x14ac:dyDescent="0.2">
      <c r="I86" s="131"/>
    </row>
    <row r="87" spans="9:9" x14ac:dyDescent="0.2">
      <c r="I87" s="131"/>
    </row>
    <row r="88" spans="9:9" x14ac:dyDescent="0.2">
      <c r="I88" s="131"/>
    </row>
    <row r="89" spans="9:9" x14ac:dyDescent="0.2">
      <c r="I89" s="131"/>
    </row>
    <row r="90" spans="9:9" x14ac:dyDescent="0.2">
      <c r="I90" s="131"/>
    </row>
    <row r="91" spans="9:9" x14ac:dyDescent="0.2">
      <c r="I91" s="131"/>
    </row>
    <row r="92" spans="9:9" x14ac:dyDescent="0.2">
      <c r="I92" s="131"/>
    </row>
    <row r="93" spans="9:9" x14ac:dyDescent="0.2">
      <c r="I93" s="131"/>
    </row>
    <row r="94" spans="9:9" x14ac:dyDescent="0.2">
      <c r="I94" s="131"/>
    </row>
    <row r="95" spans="9:9" x14ac:dyDescent="0.2">
      <c r="I95" s="131"/>
    </row>
    <row r="96" spans="9:9" x14ac:dyDescent="0.2">
      <c r="I96" s="131"/>
    </row>
    <row r="97" spans="9:9" x14ac:dyDescent="0.2">
      <c r="I97" s="131"/>
    </row>
    <row r="98" spans="9:9" x14ac:dyDescent="0.2">
      <c r="I98" s="131"/>
    </row>
    <row r="99" spans="9:9" x14ac:dyDescent="0.2">
      <c r="I99" s="131"/>
    </row>
    <row r="100" spans="9:9" x14ac:dyDescent="0.2">
      <c r="I100" s="131"/>
    </row>
    <row r="101" spans="9:9" x14ac:dyDescent="0.2">
      <c r="I101" s="131"/>
    </row>
    <row r="102" spans="9:9" x14ac:dyDescent="0.2">
      <c r="I102" s="131"/>
    </row>
    <row r="103" spans="9:9" x14ac:dyDescent="0.2">
      <c r="I103" s="131"/>
    </row>
    <row r="104" spans="9:9" x14ac:dyDescent="0.2">
      <c r="I104" s="131"/>
    </row>
    <row r="105" spans="9:9" x14ac:dyDescent="0.2">
      <c r="I105" s="131"/>
    </row>
    <row r="106" spans="9:9" x14ac:dyDescent="0.2">
      <c r="I106" s="131"/>
    </row>
    <row r="107" spans="9:9" x14ac:dyDescent="0.2">
      <c r="I107" s="131"/>
    </row>
    <row r="108" spans="9:9" x14ac:dyDescent="0.2">
      <c r="I108" s="131"/>
    </row>
    <row r="109" spans="9:9" x14ac:dyDescent="0.2">
      <c r="I109" s="131"/>
    </row>
    <row r="110" spans="9:9" x14ac:dyDescent="0.2">
      <c r="I110" s="131"/>
    </row>
    <row r="111" spans="9:9" x14ac:dyDescent="0.2">
      <c r="I111" s="131"/>
    </row>
    <row r="112" spans="9:9" x14ac:dyDescent="0.2">
      <c r="I112" s="131"/>
    </row>
    <row r="113" spans="9:9" x14ac:dyDescent="0.2">
      <c r="I113" s="131"/>
    </row>
    <row r="114" spans="9:9" x14ac:dyDescent="0.2">
      <c r="I114" s="131"/>
    </row>
    <row r="115" spans="9:9" x14ac:dyDescent="0.2">
      <c r="I115" s="131"/>
    </row>
    <row r="116" spans="9:9" x14ac:dyDescent="0.2">
      <c r="I116" s="131"/>
    </row>
    <row r="117" spans="9:9" x14ac:dyDescent="0.2">
      <c r="I117" s="131"/>
    </row>
    <row r="118" spans="9:9" x14ac:dyDescent="0.2">
      <c r="I118" s="131"/>
    </row>
    <row r="119" spans="9:9" x14ac:dyDescent="0.2">
      <c r="I119" s="131"/>
    </row>
    <row r="120" spans="9:9" x14ac:dyDescent="0.2">
      <c r="I120" s="131"/>
    </row>
    <row r="121" spans="9:9" x14ac:dyDescent="0.2">
      <c r="I121" s="131"/>
    </row>
    <row r="122" spans="9:9" x14ac:dyDescent="0.2">
      <c r="I122" s="131"/>
    </row>
    <row r="123" spans="9:9" x14ac:dyDescent="0.2">
      <c r="I123" s="131"/>
    </row>
    <row r="124" spans="9:9" x14ac:dyDescent="0.2">
      <c r="I124" s="131"/>
    </row>
    <row r="125" spans="9:9" x14ac:dyDescent="0.2">
      <c r="I125" s="131"/>
    </row>
    <row r="126" spans="9:9" x14ac:dyDescent="0.2">
      <c r="I126" s="131"/>
    </row>
    <row r="129" spans="9:9" x14ac:dyDescent="0.2">
      <c r="I129" s="171" t="s">
        <v>142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3"/>
  <sheetViews>
    <sheetView tabSelected="1" workbookViewId="0"/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64" t="s">
        <v>97</v>
      </c>
      <c r="C2" s="165"/>
      <c r="D2" s="165"/>
      <c r="E2" s="165"/>
      <c r="F2" s="166"/>
      <c r="H2" s="167" t="s">
        <v>13</v>
      </c>
      <c r="I2" s="168"/>
      <c r="J2" s="168"/>
      <c r="K2" s="169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96</v>
      </c>
      <c r="D4" s="155">
        <v>3</v>
      </c>
      <c r="E4" s="81"/>
      <c r="F4" s="80"/>
      <c r="G4" s="76"/>
      <c r="H4" s="15"/>
      <c r="I4" s="14" t="s">
        <v>12</v>
      </c>
      <c r="J4" s="8">
        <v>41598.597199074073</v>
      </c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95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94</v>
      </c>
      <c r="D6" s="85" t="s">
        <v>62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93</v>
      </c>
      <c r="D7" s="85" t="s">
        <v>63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6" t="s">
        <v>92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91</v>
      </c>
      <c r="D10" s="106" t="str">
        <f>_xll.qlPiecewiseYieldCurve(D12,NDays,Calendar,RateHelpersSelected,DayCounter,IF(ISERROR(D18),NA(),D16:E16),IF(ISERROR(D18),NA(),D17:E17),Accuracy,TraitsID,InterpolatorID,Permanent,,ObjectOverwrite)</f>
        <v>_HKDYC3M#0003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79</v>
      </c>
      <c r="D11" s="105" t="str">
        <f>_xll.ohRangeRetrieveError(YieldCurve)</f>
        <v/>
      </c>
      <c r="E11" s="154" t="s">
        <v>141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90</v>
      </c>
      <c r="D12" s="103" t="str">
        <f>"_"&amp;Currency&amp;"YC"&amp;IndexTenor</f>
        <v>_HKDYC3M</v>
      </c>
      <c r="E12" s="81"/>
      <c r="F12" s="80"/>
      <c r="G12" s="76"/>
      <c r="H12" s="167" t="s">
        <v>6</v>
      </c>
      <c r="I12" s="168"/>
      <c r="J12" s="168"/>
      <c r="K12" s="169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89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22</v>
      </c>
      <c r="D14" s="101" t="str">
        <f>Calendar</f>
        <v>HongKong::HKEx</v>
      </c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88</v>
      </c>
      <c r="D15" s="101"/>
      <c r="E15" s="81"/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87</v>
      </c>
      <c r="D16" s="100" t="str">
        <f>Currency&amp;"TOY_SYNTH"&amp;IndexTenor&amp;"_Quote"</f>
        <v>HKDTOY_SYNTH3M_Quote</v>
      </c>
      <c r="E16" s="99" t="str">
        <f>Currency&amp;"TOY2_SYNTH"&amp;IndexTenor&amp;"_Quote"</f>
        <v>HKDTOY2_SYNTH3M_Quote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86</v>
      </c>
      <c r="D17" s="98">
        <f>DATE(YEAR(_xll.qlCalendarAdvance(Calendar,_xll.qlSettingsEvaluationDate(Trigger),NDays&amp;"D")),12,31)</f>
        <v>41639</v>
      </c>
      <c r="E17" s="97">
        <f>DATE(YEAR(D17+1),12,31)</f>
        <v>42004</v>
      </c>
      <c r="F17" s="80"/>
      <c r="G17" s="76"/>
      <c r="H17" s="7"/>
      <c r="I17" s="6" t="s">
        <v>25</v>
      </c>
      <c r="J17" s="8" t="s">
        <v>23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85</v>
      </c>
      <c r="D18" s="96" t="e">
        <f>NA()</f>
        <v>#N/A</v>
      </c>
      <c r="E18" s="95" t="e">
        <f>NA()</f>
        <v>#N/A</v>
      </c>
      <c r="F18" s="80"/>
      <c r="G18" s="76"/>
      <c r="H18" s="7"/>
      <c r="I18" s="6" t="s">
        <v>24</v>
      </c>
      <c r="J18" s="8" t="s">
        <v>23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84</v>
      </c>
      <c r="D19" s="94"/>
      <c r="E19" s="81"/>
      <c r="F19" s="80"/>
      <c r="G19" s="76"/>
      <c r="H19" s="7"/>
      <c r="I19" s="6" t="s">
        <v>22</v>
      </c>
      <c r="J19" s="5" t="s">
        <v>21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2.75" x14ac:dyDescent="0.2">
      <c r="A20" s="76"/>
      <c r="B20" s="84"/>
      <c r="C20" s="93" t="s">
        <v>83</v>
      </c>
      <c r="D20" s="92" t="s">
        <v>82</v>
      </c>
      <c r="E20" s="81"/>
      <c r="F20" s="80"/>
      <c r="G20" s="76"/>
      <c r="H20" s="7"/>
      <c r="I20" s="6" t="s">
        <v>20</v>
      </c>
      <c r="J20" s="8" t="str">
        <f>PROPER(Currency)&amp;"YC"</f>
        <v>HkdYC</v>
      </c>
      <c r="K20" s="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t="12.75" x14ac:dyDescent="0.2">
      <c r="A21" s="76"/>
      <c r="B21" s="84"/>
      <c r="C21" s="91" t="s">
        <v>81</v>
      </c>
      <c r="D21" s="90" t="s">
        <v>80</v>
      </c>
      <c r="E21" s="81"/>
      <c r="F21" s="80"/>
      <c r="G21" s="76"/>
      <c r="H21" s="7"/>
      <c r="I21" s="6" t="s">
        <v>19</v>
      </c>
      <c r="J21" s="8" t="str">
        <f>PROPER(Currency)&amp;"YCSTD"</f>
        <v>HkdYCSTD</v>
      </c>
      <c r="K21" s="4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t="13.5" thickBot="1" x14ac:dyDescent="0.25">
      <c r="A22" s="76"/>
      <c r="B22" s="84"/>
      <c r="C22" s="89"/>
      <c r="D22" s="89"/>
      <c r="E22" s="81"/>
      <c r="F22" s="80"/>
      <c r="G22" s="76"/>
      <c r="H22" s="3"/>
      <c r="I22" s="2"/>
      <c r="J22" s="2"/>
      <c r="K22" s="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8">
        <f>_xll.qlTermStructureReferenceDate(YieldCurve)</f>
        <v>41598</v>
      </c>
      <c r="D23" s="87">
        <f>MAX(_xll.ohPack(Selected!I1:I126))</f>
        <v>1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6">
        <f>MAX(_xll.ohPack(Selected!H2:H50))</f>
        <v>47077</v>
      </c>
      <c r="D24" s="85">
        <f>MIN(_xll.ohPack(Selected!I1:I126))</f>
        <v>0.65497616566317118</v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x14ac:dyDescent="0.2">
      <c r="A25" s="76"/>
      <c r="B25" s="84"/>
      <c r="C25" s="83" t="s">
        <v>79</v>
      </c>
      <c r="D25" s="82" t="str">
        <f>_xll.ohRangeRetrieveError(Selected!I1)</f>
        <v/>
      </c>
      <c r="E25" s="81"/>
      <c r="F25" s="8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ht="12" thickBot="1" x14ac:dyDescent="0.25">
      <c r="A26" s="76"/>
      <c r="B26" s="79"/>
      <c r="C26" s="78"/>
      <c r="D26" s="78"/>
      <c r="E26" s="78"/>
      <c r="F26" s="77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  <row r="72" spans="1:31" x14ac:dyDescent="0.2">
      <c r="H72" s="76"/>
      <c r="I72" s="76"/>
      <c r="J72" s="76"/>
      <c r="K72" s="76"/>
    </row>
    <row r="73" spans="1:31" x14ac:dyDescent="0.2">
      <c r="H73" s="76"/>
      <c r="I73" s="76"/>
      <c r="J73" s="76"/>
      <c r="K73" s="76"/>
    </row>
  </sheetData>
  <mergeCells count="3">
    <mergeCell ref="B2:F2"/>
    <mergeCell ref="H2:K2"/>
    <mergeCell ref="H12:K12"/>
  </mergeCells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HKD_YCRH_FRAs_3M</vt:lpstr>
      <vt:lpstr>HKD_YCRH_Swaps_3M</vt:lpstr>
      <vt:lpstr>RateHelpers</vt:lpstr>
      <vt:lpstr>Selected</vt:lpstr>
      <vt:lpstr>General Settings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HKD_YCRH_Swaps_3M!DiscountingCurve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2013-11-20T13:25:52Z</dcterms:modified>
</cp:coreProperties>
</file>