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5635" windowHeight="11025"/>
  </bookViews>
  <sheets>
    <sheet name="General Settings" sheetId="6" r:id="rId1"/>
    <sheet name="RateHelpers" sheetId="4" r:id="rId2"/>
    <sheet name="Selected" sheetId="5" r:id="rId3"/>
    <sheet name="STD" sheetId="7" r:id="rId4"/>
    <sheet name="Discount" sheetId="8" r:id="rId5"/>
    <sheet name="ON" sheetId="9" r:id="rId6"/>
    <sheet name="1M" sheetId="10" r:id="rId7"/>
    <sheet name="3M" sheetId="11" r:id="rId8"/>
    <sheet name="6M" sheetId="12" r:id="rId9"/>
    <sheet name="1Y" sheetId="13" r:id="rId10"/>
    <sheet name="USD_YCRH_Deposits" sheetId="14" r:id="rId11"/>
    <sheet name="STD (2)" sheetId="15" r:id="rId12"/>
    <sheet name="Discount (2)" sheetId="16" r:id="rId13"/>
    <sheet name="ON (2)" sheetId="17" r:id="rId14"/>
    <sheet name="1M (2)" sheetId="18" r:id="rId15"/>
    <sheet name="3M (2)" sheetId="19" r:id="rId16"/>
    <sheet name="6M (2)" sheetId="20" r:id="rId17"/>
    <sheet name="1Y (2)" sheetId="21" r:id="rId18"/>
    <sheet name="USD_YCRH_FRAs" sheetId="22" r:id="rId19"/>
    <sheet name="STD (3)" sheetId="23" r:id="rId20"/>
    <sheet name="1M (3)" sheetId="24" r:id="rId21"/>
    <sheet name="3M (3)" sheetId="25" r:id="rId22"/>
    <sheet name="ImmFra6M" sheetId="26" r:id="rId23"/>
    <sheet name="USD_YCRH_Futures" sheetId="27" r:id="rId24"/>
    <sheet name="STD (4)" sheetId="28" r:id="rId25"/>
    <sheet name="Discount (3)" sheetId="29" r:id="rId26"/>
    <sheet name="ON (3)" sheetId="30" r:id="rId27"/>
    <sheet name="1M (4)" sheetId="31" r:id="rId28"/>
    <sheet name="3M (4)" sheetId="32" r:id="rId29"/>
    <sheet name="6M (3)" sheetId="33" r:id="rId30"/>
    <sheet name="USD_YCRH_Swaps" sheetId="34" r:id="rId31"/>
  </sheets>
  <definedNames>
    <definedName name="Accuracy">'General Settings'!$D$23</definedName>
    <definedName name="BondBasisDayCounter" localSheetId="14">USD_YCRH_FRAs!#REF!</definedName>
    <definedName name="BondBasisDayCounter" localSheetId="20">USD_YCRH_Futures!#REF!</definedName>
    <definedName name="BondBasisDayCounter" localSheetId="27">USD_YCRH_Swaps!$D$16</definedName>
    <definedName name="BondBasisDayCounter" localSheetId="17">USD_YCRH_FRAs!#REF!</definedName>
    <definedName name="BondBasisDayCounter" localSheetId="15">USD_YCRH_FRAs!#REF!</definedName>
    <definedName name="BondBasisDayCounter" localSheetId="21">USD_YCRH_Futures!#REF!</definedName>
    <definedName name="BondBasisDayCounter" localSheetId="28">USD_YCRH_Swaps!$D$16</definedName>
    <definedName name="BondBasisDayCounter" localSheetId="16">USD_YCRH_FRAs!#REF!</definedName>
    <definedName name="BondBasisDayCounter" localSheetId="29">USD_YCRH_Swaps!$D$16</definedName>
    <definedName name="BondBasisDayCounter" localSheetId="12">USD_YCRH_FRAs!#REF!</definedName>
    <definedName name="BondBasisDayCounter" localSheetId="25">USD_YCRH_Swaps!$D$16</definedName>
    <definedName name="BondBasisDayCounter" localSheetId="22">USD_YCRH_Futures!#REF!</definedName>
    <definedName name="BondBasisDayCounter" localSheetId="13">USD_YCRH_FRAs!#REF!</definedName>
    <definedName name="BondBasisDayCounter" localSheetId="26">USD_YCRH_Swaps!$D$16</definedName>
    <definedName name="BondBasisDayCounter" localSheetId="11">USD_YCRH_FRAs!#REF!</definedName>
    <definedName name="BondBasisDayCounter" localSheetId="19">USD_YCRH_Futures!#REF!</definedName>
    <definedName name="BondBasisDayCounter" localSheetId="24">USD_YCRH_Swaps!$D$16</definedName>
    <definedName name="BondBasisDayCounter" localSheetId="18">USD_YCRH_FRAs!#REF!</definedName>
    <definedName name="BondBasisDayCounter" localSheetId="23">USD_YCRH_Futures!#REF!</definedName>
    <definedName name="BondBasisDayCounter" localSheetId="30">USD_YCRH_Swaps!$D$16</definedName>
    <definedName name="BondBasisDayCounter">USD_YCRH_Deposits!#REF!</definedName>
    <definedName name="Calendar" localSheetId="6">USD_YCRH_Deposits!#REF!</definedName>
    <definedName name="Calendar" localSheetId="14">USD_YCRH_FRAs!#REF!</definedName>
    <definedName name="Calendar" localSheetId="20">USD_YCRH_Futures!#REF!</definedName>
    <definedName name="Calendar" localSheetId="27">USD_YCRH_Swaps!$D$18</definedName>
    <definedName name="Calendar" localSheetId="9">USD_YCRH_Deposits!#REF!</definedName>
    <definedName name="Calendar" localSheetId="17">USD_YCRH_FRAs!#REF!</definedName>
    <definedName name="Calendar" localSheetId="7">USD_YCRH_Deposits!#REF!</definedName>
    <definedName name="Calendar" localSheetId="15">USD_YCRH_FRAs!#REF!</definedName>
    <definedName name="Calendar" localSheetId="21">USD_YCRH_Futures!#REF!</definedName>
    <definedName name="Calendar" localSheetId="28">USD_YCRH_Swaps!$D$18</definedName>
    <definedName name="Calendar" localSheetId="8">USD_YCRH_Deposits!#REF!</definedName>
    <definedName name="Calendar" localSheetId="16">USD_YCRH_FRAs!#REF!</definedName>
    <definedName name="Calendar" localSheetId="29">USD_YCRH_Swaps!$D$18</definedName>
    <definedName name="Calendar" localSheetId="4">USD_YCRH_Deposits!#REF!</definedName>
    <definedName name="Calendar" localSheetId="12">USD_YCRH_FRAs!#REF!</definedName>
    <definedName name="Calendar" localSheetId="25">USD_YCRH_Swaps!$D$18</definedName>
    <definedName name="Calendar" localSheetId="22">USD_YCRH_Futures!#REF!</definedName>
    <definedName name="Calendar" localSheetId="5">USD_YCRH_Deposits!#REF!</definedName>
    <definedName name="Calendar" localSheetId="13">USD_YCRH_FRAs!#REF!</definedName>
    <definedName name="Calendar" localSheetId="26">USD_YCRH_Swaps!$D$18</definedName>
    <definedName name="Calendar" localSheetId="3">USD_YCRH_Deposits!#REF!</definedName>
    <definedName name="Calendar" localSheetId="11">USD_YCRH_FRAs!#REF!</definedName>
    <definedName name="Calendar" localSheetId="19">USD_YCRH_Futures!#REF!</definedName>
    <definedName name="Calendar" localSheetId="24">USD_YCRH_Swaps!$D$18</definedName>
    <definedName name="Calendar" localSheetId="10">USD_YCRH_Deposits!#REF!</definedName>
    <definedName name="Calendar" localSheetId="18">USD_YCRH_FRAs!#REF!</definedName>
    <definedName name="Calendar" localSheetId="23">USD_YCRH_Futures!#REF!</definedName>
    <definedName name="Calendar" localSheetId="30">USD_YCRH_Swaps!$D$18</definedName>
    <definedName name="Calendar">'General Settings'!$D$18</definedName>
    <definedName name="Conventions" localSheetId="28">'3M (4)'!$P$6:$R$10</definedName>
    <definedName name="Conventions" localSheetId="29">'6M (3)'!$P$6:$R$10</definedName>
    <definedName name="Conventions" localSheetId="24">'STD (4)'!$P$6:$R$10</definedName>
    <definedName name="Currency" localSheetId="6">USD_YCRH_Deposits!$D$14</definedName>
    <definedName name="Currency" localSheetId="14">USD_YCRH_FRAs!$D$14</definedName>
    <definedName name="Currency" localSheetId="20">USD_YCRH_Futures!$D$14</definedName>
    <definedName name="Currency" localSheetId="27">USD_YCRH_Swaps!$D$14</definedName>
    <definedName name="Currency" localSheetId="9">USD_YCRH_Deposits!$D$14</definedName>
    <definedName name="Currency" localSheetId="17">USD_YCRH_FRAs!$D$14</definedName>
    <definedName name="Currency" localSheetId="7">USD_YCRH_Deposits!$D$14</definedName>
    <definedName name="Currency" localSheetId="15">USD_YCRH_FRAs!$D$14</definedName>
    <definedName name="Currency" localSheetId="21">USD_YCRH_Futures!$D$14</definedName>
    <definedName name="Currency" localSheetId="28">USD_YCRH_Swaps!$D$14</definedName>
    <definedName name="Currency" localSheetId="8">USD_YCRH_Deposits!$D$14</definedName>
    <definedName name="Currency" localSheetId="16">USD_YCRH_FRAs!$D$14</definedName>
    <definedName name="Currency" localSheetId="29">USD_YCRH_Swaps!$D$14</definedName>
    <definedName name="Currency" localSheetId="4">USD_YCRH_Deposits!$D$14</definedName>
    <definedName name="Currency" localSheetId="12">USD_YCRH_FRAs!$D$14</definedName>
    <definedName name="Currency" localSheetId="25">USD_YCRH_Swaps!$D$14</definedName>
    <definedName name="Currency" localSheetId="22">USD_YCRH_Futures!$D$14</definedName>
    <definedName name="Currency" localSheetId="5">USD_YCRH_Deposits!$D$14</definedName>
    <definedName name="Currency" localSheetId="13">USD_YCRH_FRAs!$D$14</definedName>
    <definedName name="Currency" localSheetId="26">USD_YCRH_Swaps!$D$14</definedName>
    <definedName name="Currency" localSheetId="3">USD_YCRH_Deposits!$D$14</definedName>
    <definedName name="Currency" localSheetId="11">USD_YCRH_FRAs!$D$14</definedName>
    <definedName name="Currency" localSheetId="19">USD_YCRH_Futures!$D$14</definedName>
    <definedName name="Currency" localSheetId="24">USD_YCRH_Swaps!$D$14</definedName>
    <definedName name="Currency" localSheetId="10">USD_YCRH_Deposits!$D$14</definedName>
    <definedName name="Currency" localSheetId="18">USD_YCRH_FRAs!$D$14</definedName>
    <definedName name="Currency" localSheetId="23">USD_YCRH_Futures!$D$14</definedName>
    <definedName name="Currency" localSheetId="30">USD_YCRH_Swaps!$D$14</definedName>
    <definedName name="Currency">'General Settings'!$D$4</definedName>
    <definedName name="DayCounter">'General Settings'!$D$19</definedName>
    <definedName name="DepoInclusionCriteria">Selected!$B$5</definedName>
    <definedName name="Discounting">USD_YCRH_Swaps!$D$20</definedName>
    <definedName name="Discounting2">USD_YCRH_Swaps!$D$21</definedName>
    <definedName name="DiscountingCurve" localSheetId="27">'1M (4)'!$L$2</definedName>
    <definedName name="DiscountingCurve" localSheetId="28">'3M (4)'!$L$2</definedName>
    <definedName name="DiscountingCurve" localSheetId="29">'6M (3)'!$L$2</definedName>
    <definedName name="DiscountingCurve" localSheetId="25">'Discount (3)'!$L$2</definedName>
    <definedName name="DiscountingCurve" localSheetId="26">'ON (3)'!$L$2</definedName>
    <definedName name="DiscountingCurve" localSheetId="24">'STD (4)'!$L$2</definedName>
    <definedName name="FamilyName" localSheetId="14">USD_YCRH_FRAs!$D$15</definedName>
    <definedName name="FamilyName" localSheetId="20">USD_YCRH_Futures!$D$15</definedName>
    <definedName name="FamilyName" localSheetId="27">USD_YCRH_Swaps!$D$15</definedName>
    <definedName name="FamilyName" localSheetId="17">USD_YCRH_FRAs!$D$15</definedName>
    <definedName name="FamilyName" localSheetId="15">USD_YCRH_FRAs!$D$15</definedName>
    <definedName name="FamilyName" localSheetId="21">USD_YCRH_Futures!$D$15</definedName>
    <definedName name="FamilyName" localSheetId="28">USD_YCRH_Swaps!$D$15</definedName>
    <definedName name="FamilyName" localSheetId="16">USD_YCRH_FRAs!$D$15</definedName>
    <definedName name="FamilyName" localSheetId="29">USD_YCRH_Swaps!$D$15</definedName>
    <definedName name="FamilyName" localSheetId="12">USD_YCRH_FRAs!$D$15</definedName>
    <definedName name="FamilyName" localSheetId="25">USD_YCRH_Swaps!$D$15</definedName>
    <definedName name="FamilyName" localSheetId="22">USD_YCRH_Futures!$D$15</definedName>
    <definedName name="FamilyName" localSheetId="13">USD_YCRH_FRAs!$D$15</definedName>
    <definedName name="FamilyName" localSheetId="26">USD_YCRH_Swaps!$D$15</definedName>
    <definedName name="FamilyName" localSheetId="11">USD_YCRH_FRAs!$D$15</definedName>
    <definedName name="FamilyName" localSheetId="19">USD_YCRH_Futures!$D$15</definedName>
    <definedName name="FamilyName" localSheetId="24">USD_YCRH_Swaps!$D$15</definedName>
    <definedName name="FamilyName" localSheetId="18">USD_YCRH_FRAs!$D$15</definedName>
    <definedName name="FamilyName" localSheetId="23">USD_YCRH_Futures!$D$15</definedName>
    <definedName name="FamilyName" localSheetId="30">USD_YCRH_Swaps!$D$15</definedName>
    <definedName name="FamilyName">USD_YCRH_Deposits!$D$15</definedName>
    <definedName name="FileOverwrite" localSheetId="14">USD_YCRH_FRAs!$D$9</definedName>
    <definedName name="FileOverwrite" localSheetId="20">USD_YCRH_Futures!$D$9</definedName>
    <definedName name="FileOverwrite" localSheetId="27">USD_YCRH_Swaps!$D$9</definedName>
    <definedName name="FileOverwrite" localSheetId="17">USD_YCRH_FRAs!$D$9</definedName>
    <definedName name="FileOverwrite" localSheetId="15">USD_YCRH_FRAs!$D$9</definedName>
    <definedName name="FileOverwrite" localSheetId="21">USD_YCRH_Futures!$D$9</definedName>
    <definedName name="FileOverwrite" localSheetId="28">USD_YCRH_Swaps!$D$9</definedName>
    <definedName name="FileOverwrite" localSheetId="16">USD_YCRH_FRAs!$D$9</definedName>
    <definedName name="FileOverwrite" localSheetId="29">USD_YCRH_Swaps!$D$9</definedName>
    <definedName name="FileOverwrite" localSheetId="12">USD_YCRH_FRAs!$D$9</definedName>
    <definedName name="FileOverwrite" localSheetId="25">USD_YCRH_Swaps!$D$9</definedName>
    <definedName name="FileOverwrite" localSheetId="22">USD_YCRH_Futures!$D$9</definedName>
    <definedName name="FileOverwrite" localSheetId="13">USD_YCRH_FRAs!$D$9</definedName>
    <definedName name="FileOverwrite" localSheetId="26">USD_YCRH_Swaps!$D$9</definedName>
    <definedName name="FileOverwrite" localSheetId="11">USD_YCRH_FRAs!$D$9</definedName>
    <definedName name="FileOverwrite" localSheetId="19">USD_YCRH_Futures!$D$9</definedName>
    <definedName name="FileOverwrite" localSheetId="24">USD_YCRH_Swaps!$D$9</definedName>
    <definedName name="FileOverwrite" localSheetId="18">USD_YCRH_FRAs!$D$9</definedName>
    <definedName name="FileOverwrite" localSheetId="23">USD_YCRH_Futures!$D$9</definedName>
    <definedName name="FileOverwrite" localSheetId="30">USD_YCRH_Swaps!$D$9</definedName>
    <definedName name="FileOverwrite">USD_YCRH_Deposits!$D$9</definedName>
    <definedName name="FrontFuturesRollingDays">Selected!$B$4</definedName>
    <definedName name="GENERAL_SETTINGS" localSheetId="18">USD_YCRH_FRAs!$B$12</definedName>
    <definedName name="GENERAL_SETTINGS" localSheetId="23">USD_YCRH_Futures!$B$12</definedName>
    <definedName name="GENERAL_SETTINGS" localSheetId="30">USD_YCRH_Swaps!$B$12</definedName>
    <definedName name="GENERAL_SETTINGS">USD_YCRH_Deposits!$B$12</definedName>
    <definedName name="IborType">'General Settings'!$D$7</definedName>
    <definedName name="Index1M" localSheetId="14">#REF!</definedName>
    <definedName name="Index1M" localSheetId="20">#REF!</definedName>
    <definedName name="Index1M" localSheetId="17">#REF!</definedName>
    <definedName name="Index1M" localSheetId="15">#REF!</definedName>
    <definedName name="Index1M" localSheetId="21">#REF!</definedName>
    <definedName name="Index1M" localSheetId="16">#REF!</definedName>
    <definedName name="Index1M" localSheetId="12">#REF!</definedName>
    <definedName name="Index1M" localSheetId="22">#REF!</definedName>
    <definedName name="Index1M" localSheetId="13">#REF!</definedName>
    <definedName name="Index1M" localSheetId="11">#REF!</definedName>
    <definedName name="Index1M" localSheetId="19">#REF!</definedName>
    <definedName name="Index1M" localSheetId="18">#REF!</definedName>
    <definedName name="Index1M" localSheetId="23">#REF!</definedName>
    <definedName name="Index1M">#REF!</definedName>
    <definedName name="Index1Y" localSheetId="14">#REF!</definedName>
    <definedName name="Index1Y" localSheetId="20">#REF!</definedName>
    <definedName name="Index1Y" localSheetId="17">#REF!</definedName>
    <definedName name="Index1Y" localSheetId="15">#REF!</definedName>
    <definedName name="Index1Y" localSheetId="21">#REF!</definedName>
    <definedName name="Index1Y" localSheetId="16">#REF!</definedName>
    <definedName name="Index1Y" localSheetId="12">#REF!</definedName>
    <definedName name="Index1Y" localSheetId="22">#REF!</definedName>
    <definedName name="Index1Y" localSheetId="13">#REF!</definedName>
    <definedName name="Index1Y" localSheetId="11">#REF!</definedName>
    <definedName name="Index1Y" localSheetId="19">#REF!</definedName>
    <definedName name="Index1Y" localSheetId="18">#REF!</definedName>
    <definedName name="Index1Y" localSheetId="23">#REF!</definedName>
    <definedName name="Index1Y">#REF!</definedName>
    <definedName name="Index3M" localSheetId="14">#REF!</definedName>
    <definedName name="Index3M" localSheetId="20">#REF!</definedName>
    <definedName name="Index3M" localSheetId="17">#REF!</definedName>
    <definedName name="Index3M" localSheetId="15">#REF!</definedName>
    <definedName name="Index3M" localSheetId="21">#REF!</definedName>
    <definedName name="Index3M" localSheetId="16">#REF!</definedName>
    <definedName name="Index3M" localSheetId="12">#REF!</definedName>
    <definedName name="Index3M" localSheetId="22">#REF!</definedName>
    <definedName name="Index3M" localSheetId="13">#REF!</definedName>
    <definedName name="Index3M" localSheetId="11">#REF!</definedName>
    <definedName name="Index3M" localSheetId="19">#REF!</definedName>
    <definedName name="Index3M" localSheetId="18">#REF!</definedName>
    <definedName name="Index3M" localSheetId="23">#REF!</definedName>
    <definedName name="Index3M">#REF!</definedName>
    <definedName name="Index6M" localSheetId="14">#REF!</definedName>
    <definedName name="Index6M" localSheetId="20">#REF!</definedName>
    <definedName name="Index6M" localSheetId="17">#REF!</definedName>
    <definedName name="Index6M" localSheetId="15">#REF!</definedName>
    <definedName name="Index6M" localSheetId="21">#REF!</definedName>
    <definedName name="Index6M" localSheetId="16">#REF!</definedName>
    <definedName name="Index6M" localSheetId="12">#REF!</definedName>
    <definedName name="Index6M" localSheetId="22">#REF!</definedName>
    <definedName name="Index6M" localSheetId="13">#REF!</definedName>
    <definedName name="Index6M" localSheetId="11">#REF!</definedName>
    <definedName name="Index6M" localSheetId="19">#REF!</definedName>
    <definedName name="Index6M" localSheetId="18">#REF!</definedName>
    <definedName name="Index6M" localSheetId="23">#REF!</definedName>
    <definedName name="Index6M">#REF!</definedName>
    <definedName name="IndexTenor">'General Settings'!$D$6</definedName>
    <definedName name="InterpolatorID">'General Settings'!$D$25</definedName>
    <definedName name="MinDistance">RateHelpers!$J$2:$J$125</definedName>
    <definedName name="MoneyMarketDayCounter" localSheetId="14">USD_YCRH_FRAs!#REF!</definedName>
    <definedName name="MoneyMarketDayCounter" localSheetId="20">USD_YCRH_Futures!#REF!</definedName>
    <definedName name="MoneyMarketDayCounter" localSheetId="27">USD_YCRH_Swaps!$D$17</definedName>
    <definedName name="MoneyMarketDayCounter" localSheetId="17">USD_YCRH_FRAs!#REF!</definedName>
    <definedName name="MoneyMarketDayCounter" localSheetId="15">USD_YCRH_FRAs!#REF!</definedName>
    <definedName name="MoneyMarketDayCounter" localSheetId="21">USD_YCRH_Futures!#REF!</definedName>
    <definedName name="MoneyMarketDayCounter" localSheetId="28">USD_YCRH_Swaps!$D$17</definedName>
    <definedName name="MoneyMarketDayCounter" localSheetId="16">USD_YCRH_FRAs!#REF!</definedName>
    <definedName name="MoneyMarketDayCounter" localSheetId="29">USD_YCRH_Swaps!$D$17</definedName>
    <definedName name="MoneyMarketDayCounter" localSheetId="12">USD_YCRH_FRAs!#REF!</definedName>
    <definedName name="MoneyMarketDayCounter" localSheetId="25">USD_YCRH_Swaps!$D$17</definedName>
    <definedName name="MoneyMarketDayCounter" localSheetId="22">USD_YCRH_Futures!#REF!</definedName>
    <definedName name="MoneyMarketDayCounter" localSheetId="13">USD_YCRH_FRAs!#REF!</definedName>
    <definedName name="MoneyMarketDayCounter" localSheetId="26">USD_YCRH_Swaps!$D$17</definedName>
    <definedName name="MoneyMarketDayCounter" localSheetId="11">USD_YCRH_FRAs!#REF!</definedName>
    <definedName name="MoneyMarketDayCounter" localSheetId="19">USD_YCRH_Futures!#REF!</definedName>
    <definedName name="MoneyMarketDayCounter" localSheetId="24">USD_YCRH_Swaps!$D$17</definedName>
    <definedName name="MoneyMarketDayCounter" localSheetId="18">USD_YCRH_FRAs!#REF!</definedName>
    <definedName name="MoneyMarketDayCounter" localSheetId="23">USD_YCRH_Futures!#REF!</definedName>
    <definedName name="MoneyMarketDayCounter" localSheetId="30">USD_YCRH_Swaps!$D$17</definedName>
    <definedName name="MoneyMarketDayCounter">USD_YCRH_Deposits!#REF!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6">USD_YCRH_Deposits!$D$6</definedName>
    <definedName name="ObjectOverwrite" localSheetId="14">USD_YCRH_FRAs!$D$6</definedName>
    <definedName name="ObjectOverwrite" localSheetId="20">USD_YCRH_Futures!$D$6</definedName>
    <definedName name="ObjectOverwrite" localSheetId="27">USD_YCRH_Swaps!$D$6</definedName>
    <definedName name="ObjectOverwrite" localSheetId="9">USD_YCRH_Deposits!$D$6</definedName>
    <definedName name="ObjectOverwrite" localSheetId="17">USD_YCRH_FRAs!$D$6</definedName>
    <definedName name="ObjectOverwrite" localSheetId="7">USD_YCRH_Deposits!$D$6</definedName>
    <definedName name="ObjectOverwrite" localSheetId="15">USD_YCRH_FRAs!$D$6</definedName>
    <definedName name="ObjectOverwrite" localSheetId="21">USD_YCRH_Futures!$D$6</definedName>
    <definedName name="ObjectOverwrite" localSheetId="28">USD_YCRH_Swaps!$D$6</definedName>
    <definedName name="ObjectOverwrite" localSheetId="8">USD_YCRH_Deposits!$D$6</definedName>
    <definedName name="ObjectOverwrite" localSheetId="16">USD_YCRH_FRAs!$D$6</definedName>
    <definedName name="ObjectOverwrite" localSheetId="29">USD_YCRH_Swaps!$D$6</definedName>
    <definedName name="ObjectOverwrite" localSheetId="4">USD_YCRH_Deposits!$D$6</definedName>
    <definedName name="ObjectOverwrite" localSheetId="12">USD_YCRH_FRAs!$D$6</definedName>
    <definedName name="ObjectOverwrite" localSheetId="25">USD_YCRH_Swaps!$D$6</definedName>
    <definedName name="ObjectOverwrite" localSheetId="22">USD_YCRH_Futures!$D$6</definedName>
    <definedName name="ObjectOverwrite" localSheetId="5">USD_YCRH_Deposits!$D$6</definedName>
    <definedName name="ObjectOverwrite" localSheetId="13">USD_YCRH_FRAs!$D$6</definedName>
    <definedName name="ObjectOverwrite" localSheetId="26">USD_YCRH_Swaps!$D$6</definedName>
    <definedName name="ObjectOverwrite" localSheetId="3">USD_YCRH_Deposits!$D$6</definedName>
    <definedName name="ObjectOverwrite" localSheetId="11">USD_YCRH_FRAs!$D$6</definedName>
    <definedName name="ObjectOverwrite" localSheetId="19">USD_YCRH_Futures!$D$6</definedName>
    <definedName name="ObjectOverwrite" localSheetId="24">USD_YCRH_Swaps!$D$6</definedName>
    <definedName name="ObjectOverwrite" localSheetId="10">USD_YCRH_Deposits!$D$6</definedName>
    <definedName name="ObjectOverwrite" localSheetId="18">USD_YCRH_FRAs!$D$6</definedName>
    <definedName name="ObjectOverwrite" localSheetId="23">USD_YCRH_Futures!$D$6</definedName>
    <definedName name="ObjectOverwrite" localSheetId="30">USD_YCRH_Swaps!$D$6</definedName>
    <definedName name="ObjectOverwrite">'General Settings'!$D$12</definedName>
    <definedName name="Permanent" localSheetId="6">USD_YCRH_Deposits!$D$5</definedName>
    <definedName name="Permanent" localSheetId="14">USD_YCRH_FRAs!$D$5</definedName>
    <definedName name="Permanent" localSheetId="20">USD_YCRH_Futures!$D$5</definedName>
    <definedName name="Permanent" localSheetId="27">USD_YCRH_Swaps!$D$5</definedName>
    <definedName name="Permanent" localSheetId="9">USD_YCRH_Deposits!$D$5</definedName>
    <definedName name="Permanent" localSheetId="17">USD_YCRH_FRAs!$D$5</definedName>
    <definedName name="Permanent" localSheetId="7">USD_YCRH_Deposits!$D$5</definedName>
    <definedName name="Permanent" localSheetId="15">USD_YCRH_FRAs!$D$5</definedName>
    <definedName name="Permanent" localSheetId="21">USD_YCRH_Futures!$D$5</definedName>
    <definedName name="Permanent" localSheetId="28">USD_YCRH_Swaps!$D$5</definedName>
    <definedName name="Permanent" localSheetId="8">USD_YCRH_Deposits!$D$5</definedName>
    <definedName name="Permanent" localSheetId="16">USD_YCRH_FRAs!$D$5</definedName>
    <definedName name="Permanent" localSheetId="29">USD_YCRH_Swaps!$D$5</definedName>
    <definedName name="Permanent" localSheetId="4">USD_YCRH_Deposits!$D$5</definedName>
    <definedName name="Permanent" localSheetId="12">USD_YCRH_FRAs!$D$5</definedName>
    <definedName name="Permanent" localSheetId="25">USD_YCRH_Swaps!$D$5</definedName>
    <definedName name="Permanent" localSheetId="22">USD_YCRH_Futures!$D$5</definedName>
    <definedName name="Permanent" localSheetId="5">USD_YCRH_Deposits!$D$5</definedName>
    <definedName name="Permanent" localSheetId="13">USD_YCRH_FRAs!$D$5</definedName>
    <definedName name="Permanent" localSheetId="26">USD_YCRH_Swaps!$D$5</definedName>
    <definedName name="Permanent" localSheetId="3">USD_YCRH_Deposits!$D$5</definedName>
    <definedName name="Permanent" localSheetId="11">USD_YCRH_FRAs!$D$5</definedName>
    <definedName name="Permanent" localSheetId="19">USD_YCRH_Futures!$D$5</definedName>
    <definedName name="Permanent" localSheetId="24">USD_YCRH_Swaps!$D$5</definedName>
    <definedName name="Permanent" localSheetId="10">USD_YCRH_Deposits!$D$5</definedName>
    <definedName name="Permanent" localSheetId="18">USD_YCRH_FRAs!$D$5</definedName>
    <definedName name="Permanent" localSheetId="23">USD_YCRH_Futures!$D$5</definedName>
    <definedName name="Permanent" localSheetId="30">USD_YCRH_Swaps!$D$5</definedName>
    <definedName name="Permanent">'General Settings'!$D$10</definedName>
    <definedName name="_xlnm.Print_Area" localSheetId="2">Selected!$D$1:$J$50</definedName>
    <definedName name="QuoteSuffix" localSheetId="20">USD_YCRH_Futures!$D$16</definedName>
    <definedName name="QuoteSuffix" localSheetId="27">USD_YCRH_Swaps!$D$19</definedName>
    <definedName name="QuoteSuffix" localSheetId="21">USD_YCRH_Futures!$D$16</definedName>
    <definedName name="QuoteSuffix" localSheetId="28">USD_YCRH_Swaps!$D$19</definedName>
    <definedName name="QuoteSuffix" localSheetId="29">USD_YCRH_Swaps!$D$19</definedName>
    <definedName name="QuoteSuffix" localSheetId="25">USD_YCRH_Swaps!$D$19</definedName>
    <definedName name="QuoteSuffix" localSheetId="22">USD_YCRH_Futures!$D$16</definedName>
    <definedName name="QuoteSuffix" localSheetId="26">USD_YCRH_Swaps!$D$19</definedName>
    <definedName name="QuoteSuffix" localSheetId="19">USD_YCRH_Futures!$D$16</definedName>
    <definedName name="QuoteSuffix" localSheetId="24">USD_YCRH_Swaps!$D$19</definedName>
    <definedName name="QuoteSuffix" localSheetId="18">USD_YCRH_FRAs!$D$16</definedName>
    <definedName name="QuoteSuffix" localSheetId="23">USD_YCRH_Futures!$D$16</definedName>
    <definedName name="QuoteSuffix" localSheetId="30">USD_YCRH_Swaps!$D$19</definedName>
    <definedName name="QuoteSuffix">USD_YCRH_Deposits!$D$16</definedName>
    <definedName name="RateHelperPrefix" localSheetId="6">USD_YCRH_Deposits!#REF!</definedName>
    <definedName name="RateHelperPrefix" localSheetId="14">USD_YCRH_FRAs!#REF!</definedName>
    <definedName name="RateHelperPrefix" localSheetId="20">USD_YCRH_Futures!#REF!</definedName>
    <definedName name="RateHelperPrefix" localSheetId="9">USD_YCRH_Deposits!#REF!</definedName>
    <definedName name="RateHelperPrefix" localSheetId="17">USD_YCRH_FRAs!#REF!</definedName>
    <definedName name="RateHelperPrefix" localSheetId="7">USD_YCRH_Deposits!#REF!</definedName>
    <definedName name="RateHelperPrefix" localSheetId="15">USD_YCRH_FRAs!#REF!</definedName>
    <definedName name="RateHelperPrefix" localSheetId="21">USD_YCRH_Futures!#REF!</definedName>
    <definedName name="RateHelperPrefix" localSheetId="8">USD_YCRH_Deposits!#REF!</definedName>
    <definedName name="RateHelperPrefix" localSheetId="16">USD_YCRH_FRAs!#REF!</definedName>
    <definedName name="RateHelperPrefix" localSheetId="4">USD_YCRH_Deposits!#REF!</definedName>
    <definedName name="RateHelperPrefix" localSheetId="12">USD_YCRH_FRAs!#REF!</definedName>
    <definedName name="RateHelperPrefix" localSheetId="22">USD_YCRH_Futures!#REF!</definedName>
    <definedName name="RateHelperPrefix" localSheetId="5">USD_YCRH_Deposits!#REF!</definedName>
    <definedName name="RateHelperPrefix" localSheetId="13">USD_YCRH_FRAs!#REF!</definedName>
    <definedName name="RateHelperPrefix" localSheetId="3">USD_YCRH_Deposits!#REF!</definedName>
    <definedName name="RateHelperPrefix" localSheetId="11">USD_YCRH_FRAs!#REF!</definedName>
    <definedName name="RateHelperPrefix" localSheetId="19">USD_YCRH_Futures!#REF!</definedName>
    <definedName name="RateHelperPrefix" localSheetId="10">USD_YCRH_Deposits!#REF!</definedName>
    <definedName name="RateHelperPrefix" localSheetId="18">USD_YCRH_FRAs!#REF!</definedName>
    <definedName name="RateHelperPrefix" localSheetId="23">USD_YCRH_Futures!#REF!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ReutersFloatingLegCode" localSheetId="14">USD_YCRH_FRAs!#REF!</definedName>
    <definedName name="ReutersFloatingLegCode" localSheetId="20">USD_YCRH_Futures!#REF!</definedName>
    <definedName name="ReutersFloatingLegCode" localSheetId="17">USD_YCRH_FRAs!#REF!</definedName>
    <definedName name="ReutersFloatingLegCode" localSheetId="15">USD_YCRH_FRAs!#REF!</definedName>
    <definedName name="ReutersFloatingLegCode" localSheetId="21">USD_YCRH_Futures!#REF!</definedName>
    <definedName name="ReutersFloatingLegCode" localSheetId="16">USD_YCRH_FRAs!#REF!</definedName>
    <definedName name="ReutersFloatingLegCode" localSheetId="12">USD_YCRH_FRAs!#REF!</definedName>
    <definedName name="ReutersFloatingLegCode" localSheetId="22">USD_YCRH_Futures!#REF!</definedName>
    <definedName name="ReutersFloatingLegCode" localSheetId="13">USD_YCRH_FRAs!#REF!</definedName>
    <definedName name="ReutersFloatingLegCode" localSheetId="11">USD_YCRH_FRAs!#REF!</definedName>
    <definedName name="ReutersFloatingLegCode" localSheetId="19">USD_YCRH_Futures!#REF!</definedName>
    <definedName name="ReutersFloatingLegCode" localSheetId="18">USD_YCRH_FRAs!#REF!</definedName>
    <definedName name="ReutersFloatingLegCode" localSheetId="23">USD_YCRH_Futures!#REF!</definedName>
    <definedName name="ReutersFloatingLegCode">USD_YCRH_Deposits!#REF!</definedName>
    <definedName name="SerializationPath" localSheetId="14">USD_YCRH_FRAs!$D$8</definedName>
    <definedName name="SerializationPath" localSheetId="20">USD_YCRH_Futures!$D$8</definedName>
    <definedName name="SerializationPath" localSheetId="27">USD_YCRH_Swaps!$D$8</definedName>
    <definedName name="SerializationPath" localSheetId="17">USD_YCRH_FRAs!$D$8</definedName>
    <definedName name="SerializationPath" localSheetId="15">USD_YCRH_FRAs!$D$8</definedName>
    <definedName name="SerializationPath" localSheetId="21">USD_YCRH_Futures!$D$8</definedName>
    <definedName name="SerializationPath" localSheetId="28">USD_YCRH_Swaps!$D$8</definedName>
    <definedName name="SerializationPath" localSheetId="16">USD_YCRH_FRAs!$D$8</definedName>
    <definedName name="SerializationPath" localSheetId="29">USD_YCRH_Swaps!$D$8</definedName>
    <definedName name="SerializationPath" localSheetId="12">USD_YCRH_FRAs!$D$8</definedName>
    <definedName name="SerializationPath" localSheetId="25">USD_YCRH_Swaps!$D$8</definedName>
    <definedName name="SerializationPath" localSheetId="22">USD_YCRH_Futures!$D$8</definedName>
    <definedName name="SerializationPath" localSheetId="13">USD_YCRH_FRAs!$D$8</definedName>
    <definedName name="SerializationPath" localSheetId="26">USD_YCRH_Swaps!$D$8</definedName>
    <definedName name="SerializationPath" localSheetId="11">USD_YCRH_FRAs!$D$8</definedName>
    <definedName name="SerializationPath" localSheetId="19">USD_YCRH_Futures!$D$8</definedName>
    <definedName name="SerializationPath" localSheetId="24">USD_YCRH_Swaps!$D$8</definedName>
    <definedName name="SerializationPath" localSheetId="18">USD_YCRH_FRAs!$D$8</definedName>
    <definedName name="SerializationPath" localSheetId="23">USD_YCRH_Futures!$D$8</definedName>
    <definedName name="SerializationPath" localSheetId="30">USD_YCRH_Swaps!$D$8</definedName>
    <definedName name="SerializationPath">USD_YCRH_Deposits!$D$8</definedName>
    <definedName name="Serialize" localSheetId="14">USD_YCRH_FRAs!$D$7</definedName>
    <definedName name="Serialize" localSheetId="20">USD_YCRH_Futures!$D$7</definedName>
    <definedName name="Serialize" localSheetId="27">USD_YCRH_Swaps!$D$7</definedName>
    <definedName name="Serialize" localSheetId="17">USD_YCRH_FRAs!$D$7</definedName>
    <definedName name="Serialize" localSheetId="15">USD_YCRH_FRAs!$D$7</definedName>
    <definedName name="Serialize" localSheetId="21">USD_YCRH_Futures!$D$7</definedName>
    <definedName name="Serialize" localSheetId="28">USD_YCRH_Swaps!$D$7</definedName>
    <definedName name="Serialize" localSheetId="16">USD_YCRH_FRAs!$D$7</definedName>
    <definedName name="Serialize" localSheetId="29">USD_YCRH_Swaps!$D$7</definedName>
    <definedName name="Serialize" localSheetId="12">USD_YCRH_FRAs!$D$7</definedName>
    <definedName name="Serialize" localSheetId="25">USD_YCRH_Swaps!$D$7</definedName>
    <definedName name="Serialize" localSheetId="22">USD_YCRH_Futures!$D$7</definedName>
    <definedName name="Serialize" localSheetId="13">USD_YCRH_FRAs!$D$7</definedName>
    <definedName name="Serialize" localSheetId="26">USD_YCRH_Swaps!$D$7</definedName>
    <definedName name="Serialize" localSheetId="11">USD_YCRH_FRAs!$D$7</definedName>
    <definedName name="Serialize" localSheetId="19">USD_YCRH_Futures!$D$7</definedName>
    <definedName name="Serialize" localSheetId="24">USD_YCRH_Swaps!$D$7</definedName>
    <definedName name="Serialize" localSheetId="18">USD_YCRH_FRAs!$D$7</definedName>
    <definedName name="Serialize" localSheetId="23">USD_YCRH_Futures!$D$7</definedName>
    <definedName name="Serialize" localSheetId="30">USD_YCRH_Swaps!$D$7</definedName>
    <definedName name="Serialize">USD_YCRH_Deposits!$D$7</definedName>
    <definedName name="SwapFixedFreq">'General Settings'!$D$8</definedName>
    <definedName name="SwapMainSetConventions" localSheetId="14">#REF!</definedName>
    <definedName name="SwapMainSetConventions" localSheetId="20">#REF!</definedName>
    <definedName name="SwapMainSetConventions" localSheetId="17">#REF!</definedName>
    <definedName name="SwapMainSetConventions" localSheetId="15">#REF!</definedName>
    <definedName name="SwapMainSetConventions" localSheetId="21">#REF!</definedName>
    <definedName name="SwapMainSetConventions" localSheetId="16">#REF!</definedName>
    <definedName name="SwapMainSetConventions" localSheetId="12">#REF!</definedName>
    <definedName name="SwapMainSetConventions" localSheetId="22">#REF!</definedName>
    <definedName name="SwapMainSetConventions" localSheetId="13">#REF!</definedName>
    <definedName name="SwapMainSetConventions" localSheetId="11">#REF!</definedName>
    <definedName name="SwapMainSetConventions" localSheetId="19">#REF!</definedName>
    <definedName name="SwapMainSetConventions" localSheetId="18">#REF!</definedName>
    <definedName name="SwapMainSetConventions" localSheetId="23">#REF!</definedName>
    <definedName name="SwapMainSetConventions">#REF!</definedName>
    <definedName name="SwapSecondarySetConventions" localSheetId="14">#REF!</definedName>
    <definedName name="SwapSecondarySetConventions" localSheetId="20">#REF!</definedName>
    <definedName name="SwapSecondarySetConventions" localSheetId="17">#REF!</definedName>
    <definedName name="SwapSecondarySetConventions" localSheetId="15">#REF!</definedName>
    <definedName name="SwapSecondarySetConventions" localSheetId="21">#REF!</definedName>
    <definedName name="SwapSecondarySetConventions" localSheetId="16">#REF!</definedName>
    <definedName name="SwapSecondarySetConventions" localSheetId="12">#REF!</definedName>
    <definedName name="SwapSecondarySetConventions" localSheetId="22">#REF!</definedName>
    <definedName name="SwapSecondarySetConventions" localSheetId="13">#REF!</definedName>
    <definedName name="SwapSecondarySetConventions" localSheetId="11">#REF!</definedName>
    <definedName name="SwapSecondarySetConventions" localSheetId="19">#REF!</definedName>
    <definedName name="SwapSecondarySetConventions" localSheetId="18">#REF!</definedName>
    <definedName name="SwapSecondarySetConventions" localSheetId="23">#REF!</definedName>
    <definedName name="SwapSecondarySetConventions">#REF!</definedName>
    <definedName name="TraitsID">'General Settings'!$D$24</definedName>
    <definedName name="Trigger" localSheetId="6">USD_YCRH_Deposits!$D$4</definedName>
    <definedName name="Trigger" localSheetId="14">USD_YCRH_FRAs!$D$4</definedName>
    <definedName name="Trigger" localSheetId="20">USD_YCRH_Futures!$D$4</definedName>
    <definedName name="Trigger" localSheetId="27">USD_YCRH_Swaps!$D$4</definedName>
    <definedName name="Trigger" localSheetId="9">USD_YCRH_Deposits!$D$4</definedName>
    <definedName name="Trigger" localSheetId="17">USD_YCRH_FRAs!$D$4</definedName>
    <definedName name="Trigger" localSheetId="7">USD_YCRH_Deposits!$D$4</definedName>
    <definedName name="Trigger" localSheetId="15">USD_YCRH_FRAs!$D$4</definedName>
    <definedName name="Trigger" localSheetId="21">USD_YCRH_Futures!$D$4</definedName>
    <definedName name="Trigger" localSheetId="28">USD_YCRH_Swaps!$D$4</definedName>
    <definedName name="Trigger" localSheetId="8">USD_YCRH_Deposits!$D$4</definedName>
    <definedName name="Trigger" localSheetId="16">USD_YCRH_FRAs!$D$4</definedName>
    <definedName name="Trigger" localSheetId="29">USD_YCRH_Swaps!$D$4</definedName>
    <definedName name="Trigger" localSheetId="4">USD_YCRH_Deposits!$D$4</definedName>
    <definedName name="Trigger" localSheetId="12">USD_YCRH_FRAs!$D$4</definedName>
    <definedName name="Trigger" localSheetId="25">USD_YCRH_Swaps!$D$4</definedName>
    <definedName name="Trigger" localSheetId="22">USD_YCRH_Futures!$D$4</definedName>
    <definedName name="Trigger" localSheetId="5">USD_YCRH_Deposits!$D$4</definedName>
    <definedName name="Trigger" localSheetId="13">USD_YCRH_FRAs!$D$4</definedName>
    <definedName name="Trigger" localSheetId="26">USD_YCRH_Swaps!$D$4</definedName>
    <definedName name="Trigger" localSheetId="3">USD_YCRH_Deposits!$D$4</definedName>
    <definedName name="Trigger" localSheetId="11">USD_YCRH_FRAs!$D$4</definedName>
    <definedName name="Trigger" localSheetId="19">USD_YCRH_Futures!$D$4</definedName>
    <definedName name="Trigger" localSheetId="24">USD_YCRH_Swaps!$D$4</definedName>
    <definedName name="Trigger" localSheetId="10">USD_YCRH_Deposits!$D$4</definedName>
    <definedName name="Trigger" localSheetId="18">USD_YCRH_FRAs!$D$4</definedName>
    <definedName name="Trigger" localSheetId="23">USD_YCRH_Futures!$D$4</definedName>
    <definedName name="Trigger" localSheetId="30">USD_YCRH_Swaps!$D$4</definedName>
    <definedName name="Trigger">'General Settings'!$D$11</definedName>
    <definedName name="YieldCurve">'General Settings'!$D$14</definedName>
    <definedName name="YieldCurveFrequency" localSheetId="14">USD_YCRH_FRAs!#REF!</definedName>
    <definedName name="YieldCurveFrequency" localSheetId="20">USD_YCRH_Futures!#REF!</definedName>
    <definedName name="YieldCurveFrequency" localSheetId="17">USD_YCRH_FRAs!#REF!</definedName>
    <definedName name="YieldCurveFrequency" localSheetId="15">USD_YCRH_FRAs!#REF!</definedName>
    <definedName name="YieldCurveFrequency" localSheetId="21">USD_YCRH_Futures!#REF!</definedName>
    <definedName name="YieldCurveFrequency" localSheetId="16">USD_YCRH_FRAs!#REF!</definedName>
    <definedName name="YieldCurveFrequency" localSheetId="12">USD_YCRH_FRAs!#REF!</definedName>
    <definedName name="YieldCurveFrequency" localSheetId="22">USD_YCRH_Futures!#REF!</definedName>
    <definedName name="YieldCurveFrequency" localSheetId="13">USD_YCRH_FRAs!#REF!</definedName>
    <definedName name="YieldCurveFrequency" localSheetId="11">USD_YCRH_FRAs!#REF!</definedName>
    <definedName name="YieldCurveFrequency" localSheetId="19">USD_YCRH_Futures!#REF!</definedName>
    <definedName name="YieldCurveFrequency" localSheetId="18">USD_YCRH_FRAs!#REF!</definedName>
    <definedName name="YieldCurveFrequency" localSheetId="23">USD_YCRH_Futures!#REF!</definedName>
    <definedName name="YieldCurveFrequency">USD_YCRH_Deposits!#REF!</definedName>
  </definedNames>
  <calcPr calcId="145621"/>
</workbook>
</file>

<file path=xl/calcChain.xml><?xml version="1.0" encoding="utf-8"?>
<calcChain xmlns="http://schemas.openxmlformats.org/spreadsheetml/2006/main">
  <c r="D8" i="34" l="1"/>
  <c r="D20" i="34"/>
  <c r="L2" i="33" s="1"/>
  <c r="D21" i="34"/>
  <c r="K2" i="33"/>
  <c r="K3" i="33" s="1"/>
  <c r="D6" i="33" a="1"/>
  <c r="D6" i="33" s="1"/>
  <c r="E6" i="33" a="1"/>
  <c r="E9" i="33" s="1"/>
  <c r="K2" i="32"/>
  <c r="K3" i="32" s="1"/>
  <c r="D6" i="32" a="1"/>
  <c r="D7" i="32" s="1"/>
  <c r="E6" i="32" a="1"/>
  <c r="E8" i="32" s="1"/>
  <c r="J44" i="32"/>
  <c r="J45" i="32"/>
  <c r="J46" i="32"/>
  <c r="J47" i="32"/>
  <c r="J48" i="32"/>
  <c r="J49" i="32"/>
  <c r="J50" i="32"/>
  <c r="K2" i="31"/>
  <c r="K7" i="31" s="1"/>
  <c r="H6" i="31"/>
  <c r="J6" i="31"/>
  <c r="H7" i="31"/>
  <c r="J7" i="31"/>
  <c r="H8" i="31"/>
  <c r="J8" i="31"/>
  <c r="H9" i="31"/>
  <c r="J9" i="31"/>
  <c r="H10" i="31"/>
  <c r="J10" i="31"/>
  <c r="H11" i="31"/>
  <c r="J11" i="31"/>
  <c r="H12" i="31"/>
  <c r="J12" i="31"/>
  <c r="H13" i="31"/>
  <c r="J13" i="31"/>
  <c r="H14" i="31"/>
  <c r="J14" i="31"/>
  <c r="H15" i="31"/>
  <c r="J15" i="31"/>
  <c r="H16" i="31"/>
  <c r="J16" i="31"/>
  <c r="K2" i="30"/>
  <c r="K3" i="30" s="1"/>
  <c r="L2" i="30"/>
  <c r="H6" i="30"/>
  <c r="J6" i="30"/>
  <c r="E7" i="30"/>
  <c r="H7" i="30"/>
  <c r="J7" i="30"/>
  <c r="E8" i="30"/>
  <c r="J8" i="30" s="1"/>
  <c r="H8" i="30"/>
  <c r="E9" i="30"/>
  <c r="J9" i="30" s="1"/>
  <c r="H9" i="30"/>
  <c r="E10" i="30"/>
  <c r="J10" i="30" s="1"/>
  <c r="H10" i="30"/>
  <c r="E11" i="30"/>
  <c r="J11" i="30" s="1"/>
  <c r="H11" i="30"/>
  <c r="E12" i="30"/>
  <c r="J12" i="30" s="1"/>
  <c r="H12" i="30"/>
  <c r="E13" i="30"/>
  <c r="J13" i="30" s="1"/>
  <c r="H13" i="30"/>
  <c r="E14" i="30"/>
  <c r="J14" i="30" s="1"/>
  <c r="H14" i="30"/>
  <c r="E15" i="30"/>
  <c r="J15" i="30" s="1"/>
  <c r="H15" i="30"/>
  <c r="E16" i="30"/>
  <c r="J16" i="30" s="1"/>
  <c r="H16" i="30"/>
  <c r="E17" i="30"/>
  <c r="J17" i="30" s="1"/>
  <c r="H17" i="30"/>
  <c r="E18" i="30"/>
  <c r="J18" i="30" s="1"/>
  <c r="H18" i="30"/>
  <c r="E19" i="30"/>
  <c r="J19" i="30" s="1"/>
  <c r="H19" i="30"/>
  <c r="E20" i="30"/>
  <c r="J20" i="30" s="1"/>
  <c r="H20" i="30"/>
  <c r="E21" i="30"/>
  <c r="J21" i="30" s="1"/>
  <c r="H21" i="30"/>
  <c r="E22" i="30"/>
  <c r="J22" i="30" s="1"/>
  <c r="H22" i="30"/>
  <c r="E23" i="30"/>
  <c r="J23" i="30" s="1"/>
  <c r="H23" i="30"/>
  <c r="E24" i="30"/>
  <c r="J24" i="30" s="1"/>
  <c r="H24" i="30"/>
  <c r="E25" i="30"/>
  <c r="J25" i="30" s="1"/>
  <c r="H25" i="30"/>
  <c r="E26" i="30"/>
  <c r="J26" i="30" s="1"/>
  <c r="H26" i="30"/>
  <c r="E27" i="30"/>
  <c r="J27" i="30" s="1"/>
  <c r="H27" i="30"/>
  <c r="E28" i="30"/>
  <c r="J28" i="30" s="1"/>
  <c r="H28" i="30"/>
  <c r="E29" i="30"/>
  <c r="J29" i="30" s="1"/>
  <c r="H29" i="30"/>
  <c r="E30" i="30"/>
  <c r="J30" i="30" s="1"/>
  <c r="H30" i="30"/>
  <c r="E31" i="30"/>
  <c r="J31" i="30" s="1"/>
  <c r="H31" i="30"/>
  <c r="E32" i="30"/>
  <c r="J32" i="30" s="1"/>
  <c r="H32" i="30"/>
  <c r="E33" i="30"/>
  <c r="J33" i="30" s="1"/>
  <c r="H33" i="30"/>
  <c r="E34" i="30"/>
  <c r="J34" i="30" s="1"/>
  <c r="H34" i="30"/>
  <c r="E35" i="30"/>
  <c r="J35" i="30" s="1"/>
  <c r="H35" i="30"/>
  <c r="E36" i="30"/>
  <c r="J36" i="30" s="1"/>
  <c r="H36" i="30"/>
  <c r="E37" i="30"/>
  <c r="J37" i="30" s="1"/>
  <c r="H37" i="30"/>
  <c r="E38" i="30"/>
  <c r="J38" i="30" s="1"/>
  <c r="H38" i="30"/>
  <c r="E39" i="30"/>
  <c r="J39" i="30" s="1"/>
  <c r="H39" i="30"/>
  <c r="E40" i="30"/>
  <c r="J40" i="30" s="1"/>
  <c r="H40" i="30"/>
  <c r="E41" i="30"/>
  <c r="J41" i="30" s="1"/>
  <c r="H41" i="30"/>
  <c r="E42" i="30"/>
  <c r="J42" i="30" s="1"/>
  <c r="H42" i="30"/>
  <c r="E43" i="30"/>
  <c r="J43" i="30" s="1"/>
  <c r="H43" i="30"/>
  <c r="E44" i="30"/>
  <c r="J44" i="30" s="1"/>
  <c r="H44" i="30"/>
  <c r="E45" i="30"/>
  <c r="J45" i="30" s="1"/>
  <c r="H45" i="30"/>
  <c r="E46" i="30"/>
  <c r="J46" i="30" s="1"/>
  <c r="H46" i="30"/>
  <c r="E47" i="30"/>
  <c r="J47" i="30" s="1"/>
  <c r="H47" i="30"/>
  <c r="E48" i="30"/>
  <c r="J48" i="30" s="1"/>
  <c r="H48" i="30"/>
  <c r="E49" i="30"/>
  <c r="J49" i="30" s="1"/>
  <c r="H49" i="30"/>
  <c r="E50" i="30"/>
  <c r="J50" i="30" s="1"/>
  <c r="H50" i="30"/>
  <c r="E51" i="30"/>
  <c r="J51" i="30" s="1"/>
  <c r="H51" i="30"/>
  <c r="E52" i="30"/>
  <c r="J52" i="30" s="1"/>
  <c r="H52" i="30"/>
  <c r="E53" i="30"/>
  <c r="J53" i="30" s="1"/>
  <c r="H53" i="30"/>
  <c r="E54" i="30"/>
  <c r="J54" i="30" s="1"/>
  <c r="H54" i="30"/>
  <c r="E55" i="30"/>
  <c r="J55" i="30" s="1"/>
  <c r="H55" i="30"/>
  <c r="E56" i="30"/>
  <c r="J56" i="30" s="1"/>
  <c r="H56" i="30"/>
  <c r="E57" i="30"/>
  <c r="J57" i="30" s="1"/>
  <c r="H57" i="30"/>
  <c r="E58" i="30"/>
  <c r="J58" i="30" s="1"/>
  <c r="H58" i="30"/>
  <c r="E59" i="30"/>
  <c r="J59" i="30" s="1"/>
  <c r="H59" i="30"/>
  <c r="H61" i="30"/>
  <c r="E61" i="30"/>
  <c r="B61" i="30"/>
  <c r="B1" i="34"/>
  <c r="L2" i="31" l="1"/>
  <c r="K48" i="32"/>
  <c r="K15" i="31"/>
  <c r="K12" i="31"/>
  <c r="K9" i="31"/>
  <c r="L2" i="32"/>
  <c r="K50" i="32"/>
  <c r="K44" i="32"/>
  <c r="K50" i="30"/>
  <c r="K16" i="31"/>
  <c r="K13" i="31"/>
  <c r="K10" i="31"/>
  <c r="K46" i="32"/>
  <c r="K47" i="32"/>
  <c r="E23" i="32"/>
  <c r="E14" i="32"/>
  <c r="K49" i="32"/>
  <c r="K45" i="32"/>
  <c r="K58" i="30"/>
  <c r="K51" i="30"/>
  <c r="K6" i="31"/>
  <c r="D6" i="32"/>
  <c r="F6" i="32" s="1"/>
  <c r="K42" i="30"/>
  <c r="K36" i="30"/>
  <c r="K12" i="30"/>
  <c r="K33" i="30"/>
  <c r="K28" i="30"/>
  <c r="K20" i="30"/>
  <c r="K6" i="30"/>
  <c r="E42" i="32"/>
  <c r="K55" i="30"/>
  <c r="E33" i="32"/>
  <c r="E40" i="33"/>
  <c r="E32" i="33"/>
  <c r="E24" i="33"/>
  <c r="E16" i="33"/>
  <c r="E8" i="33"/>
  <c r="E41" i="32"/>
  <c r="E31" i="32"/>
  <c r="E22" i="32"/>
  <c r="E13" i="32"/>
  <c r="E39" i="33"/>
  <c r="E31" i="33"/>
  <c r="E23" i="33"/>
  <c r="E15" i="33"/>
  <c r="E7" i="33"/>
  <c r="E39" i="32"/>
  <c r="E30" i="32"/>
  <c r="E21" i="32"/>
  <c r="E12" i="32"/>
  <c r="E38" i="33"/>
  <c r="E30" i="33"/>
  <c r="E22" i="33"/>
  <c r="E14" i="33"/>
  <c r="E6" i="33"/>
  <c r="K6" i="33" s="1"/>
  <c r="E38" i="32"/>
  <c r="E29" i="32"/>
  <c r="E20" i="32"/>
  <c r="E11" i="32"/>
  <c r="E37" i="33"/>
  <c r="E29" i="33"/>
  <c r="E13" i="33"/>
  <c r="E36" i="32"/>
  <c r="E27" i="32"/>
  <c r="E18" i="32"/>
  <c r="E9" i="32"/>
  <c r="E35" i="33"/>
  <c r="E27" i="33"/>
  <c r="E19" i="33"/>
  <c r="E11" i="33"/>
  <c r="E21" i="33"/>
  <c r="E37" i="32"/>
  <c r="E28" i="32"/>
  <c r="E19" i="32"/>
  <c r="E10" i="32"/>
  <c r="E36" i="33"/>
  <c r="E28" i="33"/>
  <c r="E12" i="33"/>
  <c r="K14" i="31"/>
  <c r="E35" i="32"/>
  <c r="E26" i="32"/>
  <c r="E17" i="32"/>
  <c r="E7" i="32"/>
  <c r="J7" i="32" s="1"/>
  <c r="E42" i="33"/>
  <c r="E34" i="33"/>
  <c r="E26" i="33"/>
  <c r="E18" i="33"/>
  <c r="E10" i="33"/>
  <c r="E20" i="33"/>
  <c r="K8" i="31"/>
  <c r="K4" i="31"/>
  <c r="E34" i="32"/>
  <c r="E25" i="32"/>
  <c r="E15" i="32"/>
  <c r="E6" i="32"/>
  <c r="E41" i="33"/>
  <c r="E33" i="33"/>
  <c r="E25" i="33"/>
  <c r="E17" i="33"/>
  <c r="H6" i="33"/>
  <c r="F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E40" i="32"/>
  <c r="E32" i="32"/>
  <c r="E24" i="32"/>
  <c r="E16" i="32"/>
  <c r="H7" i="32"/>
  <c r="K7" i="32"/>
  <c r="F7" i="32"/>
  <c r="D42" i="32"/>
  <c r="D41" i="32"/>
  <c r="D40" i="32"/>
  <c r="D39" i="32"/>
  <c r="D38" i="32"/>
  <c r="D37" i="32"/>
  <c r="D36" i="32"/>
  <c r="D35" i="32"/>
  <c r="D34" i="32"/>
  <c r="D33" i="32"/>
  <c r="D32" i="32"/>
  <c r="D31" i="32"/>
  <c r="D30" i="32"/>
  <c r="D29" i="32"/>
  <c r="D28" i="32"/>
  <c r="D27" i="32"/>
  <c r="D26" i="32"/>
  <c r="D25" i="32"/>
  <c r="D24" i="32"/>
  <c r="D23" i="32"/>
  <c r="D22" i="32"/>
  <c r="D21" i="32"/>
  <c r="D20" i="32"/>
  <c r="D19" i="32"/>
  <c r="D18" i="32"/>
  <c r="D17" i="32"/>
  <c r="D16" i="32"/>
  <c r="D15" i="32"/>
  <c r="D14" i="32"/>
  <c r="D13" i="32"/>
  <c r="D12" i="32"/>
  <c r="D11" i="32"/>
  <c r="D10" i="32"/>
  <c r="D9" i="32"/>
  <c r="D8" i="32"/>
  <c r="K11" i="31"/>
  <c r="K3" i="31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H62" i="30"/>
  <c r="L4" i="30"/>
  <c r="L8" i="30"/>
  <c r="L56" i="30"/>
  <c r="L39" i="30"/>
  <c r="L47" i="30"/>
  <c r="L37" i="30"/>
  <c r="L25" i="30"/>
  <c r="L9" i="30"/>
  <c r="P8" i="30"/>
  <c r="P37" i="30"/>
  <c r="P25" i="30"/>
  <c r="P9" i="30"/>
  <c r="L20" i="30"/>
  <c r="L33" i="30"/>
  <c r="L28" i="30"/>
  <c r="P33" i="30"/>
  <c r="L14" i="30"/>
  <c r="L30" i="30"/>
  <c r="E62" i="30"/>
  <c r="B62" i="30" s="1"/>
  <c r="L35" i="30"/>
  <c r="P35" i="30" s="1"/>
  <c r="L55" i="30"/>
  <c r="L36" i="30"/>
  <c r="L23" i="30"/>
  <c r="P23" i="30" s="1"/>
  <c r="L7" i="30"/>
  <c r="P7" i="30" s="1"/>
  <c r="Q8" i="30"/>
  <c r="Q37" i="30"/>
  <c r="Q25" i="30"/>
  <c r="Q9" i="30"/>
  <c r="L21" i="30"/>
  <c r="L45" i="30"/>
  <c r="L59" i="30"/>
  <c r="L6" i="30"/>
  <c r="L13" i="30"/>
  <c r="L18" i="30"/>
  <c r="Q30" i="30"/>
  <c r="Q36" i="30"/>
  <c r="L54" i="30"/>
  <c r="L15" i="30"/>
  <c r="Q15" i="30" s="1"/>
  <c r="Q28" i="30"/>
  <c r="L41" i="30"/>
  <c r="L42" i="30"/>
  <c r="L32" i="30"/>
  <c r="L44" i="30"/>
  <c r="L53" i="30"/>
  <c r="L58" i="30"/>
  <c r="L31" i="30"/>
  <c r="L17" i="30"/>
  <c r="P14" i="30"/>
  <c r="P13" i="30"/>
  <c r="P28" i="30"/>
  <c r="P20" i="30"/>
  <c r="P6" i="30"/>
  <c r="L4" i="31"/>
  <c r="L19" i="30"/>
  <c r="L40" i="30"/>
  <c r="L11" i="30"/>
  <c r="L29" i="30"/>
  <c r="Q14" i="30"/>
  <c r="Q6" i="30"/>
  <c r="L16" i="30"/>
  <c r="P16" i="30" s="1"/>
  <c r="L49" i="30"/>
  <c r="P21" i="30"/>
  <c r="P59" i="30"/>
  <c r="L11" i="31"/>
  <c r="L22" i="30"/>
  <c r="P22" i="30" s="1"/>
  <c r="L57" i="30"/>
  <c r="L27" i="30"/>
  <c r="L43" i="30"/>
  <c r="L38" i="30"/>
  <c r="L26" i="30"/>
  <c r="P26" i="30" s="1"/>
  <c r="L10" i="30"/>
  <c r="P10" i="30" s="1"/>
  <c r="Q21" i="30"/>
  <c r="Q22" i="30"/>
  <c r="Q59" i="30"/>
  <c r="Q33" i="30"/>
  <c r="Q26" i="30"/>
  <c r="Q18" i="30"/>
  <c r="Q10" i="30"/>
  <c r="L16" i="31"/>
  <c r="L13" i="31"/>
  <c r="L52" i="30"/>
  <c r="L34" i="30"/>
  <c r="P19" i="30"/>
  <c r="P30" i="30"/>
  <c r="P36" i="30"/>
  <c r="P15" i="30"/>
  <c r="L46" i="30"/>
  <c r="L48" i="30"/>
  <c r="L51" i="30"/>
  <c r="M4" i="30"/>
  <c r="Q19" i="30"/>
  <c r="Q35" i="30"/>
  <c r="Q23" i="30"/>
  <c r="Q7" i="30"/>
  <c r="L50" i="30"/>
  <c r="Q16" i="30"/>
  <c r="Q13" i="30"/>
  <c r="Q20" i="30"/>
  <c r="L10" i="31"/>
  <c r="L24" i="30"/>
  <c r="Q24" i="30" s="1"/>
  <c r="L12" i="30"/>
  <c r="P24" i="30"/>
  <c r="P18" i="30"/>
  <c r="M4" i="31"/>
  <c r="M11" i="31"/>
  <c r="M57" i="30"/>
  <c r="M54" i="30"/>
  <c r="M50" i="30"/>
  <c r="M22" i="30"/>
  <c r="M26" i="30"/>
  <c r="M10" i="30"/>
  <c r="M43" i="30"/>
  <c r="M19" i="30"/>
  <c r="M29" i="30"/>
  <c r="M24" i="30"/>
  <c r="M45" i="30"/>
  <c r="M16" i="30"/>
  <c r="M28" i="30"/>
  <c r="M36" i="30"/>
  <c r="M7" i="30"/>
  <c r="M41" i="30"/>
  <c r="M58" i="30"/>
  <c r="M56" i="30"/>
  <c r="M49" i="30"/>
  <c r="M42" i="30"/>
  <c r="M14" i="30"/>
  <c r="M11" i="30"/>
  <c r="M34" i="30"/>
  <c r="M20" i="30"/>
  <c r="M6" i="30"/>
  <c r="M10" i="31"/>
  <c r="M38" i="30"/>
  <c r="M35" i="30"/>
  <c r="M15" i="30"/>
  <c r="M33" i="30"/>
  <c r="M18" i="30"/>
  <c r="M44" i="30"/>
  <c r="M12" i="30"/>
  <c r="M30" i="30"/>
  <c r="M23" i="30"/>
  <c r="M53" i="30"/>
  <c r="M52" i="30"/>
  <c r="M40" i="30"/>
  <c r="M39" i="30"/>
  <c r="M47" i="30"/>
  <c r="M8" i="30"/>
  <c r="M37" i="30"/>
  <c r="M25" i="30"/>
  <c r="M9" i="30"/>
  <c r="M16" i="31"/>
  <c r="M13" i="31"/>
  <c r="M46" i="30"/>
  <c r="M48" i="30"/>
  <c r="M55" i="30"/>
  <c r="M21" i="30"/>
  <c r="M13" i="30"/>
  <c r="M51" i="30"/>
  <c r="M59" i="30"/>
  <c r="M32" i="30"/>
  <c r="M27" i="30"/>
  <c r="M17" i="30"/>
  <c r="M31" i="30"/>
  <c r="Q32" i="30"/>
  <c r="P32" i="30"/>
  <c r="Q31" i="30"/>
  <c r="P31" i="30"/>
  <c r="Q17" i="30"/>
  <c r="P17" i="30"/>
  <c r="L7" i="31"/>
  <c r="M7" i="31" s="1"/>
  <c r="L8" i="31"/>
  <c r="M8" i="31" s="1"/>
  <c r="L12" i="31"/>
  <c r="M12" i="31" s="1"/>
  <c r="L9" i="31"/>
  <c r="M9" i="31" s="1"/>
  <c r="L14" i="31"/>
  <c r="M14" i="31" s="1"/>
  <c r="L15" i="31"/>
  <c r="M15" i="31" s="1"/>
  <c r="L6" i="31"/>
  <c r="M6" i="31" s="1"/>
  <c r="P11" i="30"/>
  <c r="Q11" i="30"/>
  <c r="P29" i="30"/>
  <c r="Q29" i="30"/>
  <c r="Q27" i="30"/>
  <c r="P27" i="30"/>
  <c r="Q34" i="30"/>
  <c r="P34" i="30"/>
  <c r="P12" i="30"/>
  <c r="Q12" i="30"/>
  <c r="J6" i="33" l="1"/>
  <c r="K4" i="32"/>
  <c r="J6" i="32"/>
  <c r="H6" i="32"/>
  <c r="K4" i="33"/>
  <c r="K6" i="32"/>
  <c r="H38" i="33"/>
  <c r="F38" i="33"/>
  <c r="K38" i="33"/>
  <c r="J38" i="33"/>
  <c r="F30" i="33"/>
  <c r="H30" i="33"/>
  <c r="K30" i="33"/>
  <c r="J30" i="33"/>
  <c r="H22" i="33"/>
  <c r="K22" i="33"/>
  <c r="F22" i="33"/>
  <c r="J22" i="33"/>
  <c r="H14" i="33"/>
  <c r="K14" i="33"/>
  <c r="F14" i="33"/>
  <c r="J14" i="33"/>
  <c r="F37" i="33"/>
  <c r="H37" i="33"/>
  <c r="J37" i="33"/>
  <c r="K37" i="33"/>
  <c r="H29" i="33"/>
  <c r="F29" i="33"/>
  <c r="J29" i="33"/>
  <c r="K29" i="33"/>
  <c r="H21" i="33"/>
  <c r="K21" i="33"/>
  <c r="F21" i="33"/>
  <c r="J21" i="33"/>
  <c r="H13" i="33"/>
  <c r="K13" i="33"/>
  <c r="F13" i="33"/>
  <c r="J13" i="33"/>
  <c r="F36" i="33"/>
  <c r="H36" i="33"/>
  <c r="J36" i="33"/>
  <c r="K36" i="33"/>
  <c r="F28" i="33"/>
  <c r="H28" i="33"/>
  <c r="J28" i="33"/>
  <c r="K28" i="33"/>
  <c r="H20" i="33"/>
  <c r="K20" i="33"/>
  <c r="F20" i="33"/>
  <c r="J20" i="33"/>
  <c r="H12" i="33"/>
  <c r="K12" i="33"/>
  <c r="F12" i="33"/>
  <c r="J12" i="33"/>
  <c r="H35" i="33"/>
  <c r="F35" i="33"/>
  <c r="K35" i="33"/>
  <c r="J35" i="33"/>
  <c r="F27" i="33"/>
  <c r="H27" i="33"/>
  <c r="K27" i="33"/>
  <c r="J27" i="33"/>
  <c r="K19" i="33"/>
  <c r="F19" i="33"/>
  <c r="H19" i="33"/>
  <c r="J19" i="33"/>
  <c r="H11" i="33"/>
  <c r="K11" i="33"/>
  <c r="F11" i="33"/>
  <c r="J11" i="33"/>
  <c r="F42" i="33"/>
  <c r="H42" i="33"/>
  <c r="J42" i="33"/>
  <c r="K42" i="33"/>
  <c r="F34" i="33"/>
  <c r="H34" i="33"/>
  <c r="J34" i="33"/>
  <c r="K34" i="33"/>
  <c r="H26" i="33"/>
  <c r="F26" i="33"/>
  <c r="J26" i="33"/>
  <c r="K26" i="33"/>
  <c r="H18" i="33"/>
  <c r="K18" i="33"/>
  <c r="F18" i="33"/>
  <c r="J18" i="33"/>
  <c r="H10" i="33"/>
  <c r="K10" i="33"/>
  <c r="F10" i="33"/>
  <c r="J10" i="33"/>
  <c r="F41" i="33"/>
  <c r="H41" i="33"/>
  <c r="K41" i="33"/>
  <c r="J41" i="33"/>
  <c r="F33" i="33"/>
  <c r="H33" i="33"/>
  <c r="K33" i="33"/>
  <c r="J33" i="33"/>
  <c r="F25" i="33"/>
  <c r="H25" i="33"/>
  <c r="K25" i="33"/>
  <c r="J25" i="33"/>
  <c r="H17" i="33"/>
  <c r="K17" i="33"/>
  <c r="F17" i="33"/>
  <c r="J17" i="33"/>
  <c r="H9" i="33"/>
  <c r="K9" i="33"/>
  <c r="F9" i="33"/>
  <c r="J9" i="33"/>
  <c r="H40" i="33"/>
  <c r="F40" i="33"/>
  <c r="K40" i="33"/>
  <c r="J40" i="33"/>
  <c r="H32" i="33"/>
  <c r="F32" i="33"/>
  <c r="K32" i="33"/>
  <c r="J32" i="33"/>
  <c r="H24" i="33"/>
  <c r="K24" i="33"/>
  <c r="F24" i="33"/>
  <c r="J24" i="33"/>
  <c r="H16" i="33"/>
  <c r="K16" i="33"/>
  <c r="F16" i="33"/>
  <c r="J16" i="33"/>
  <c r="H8" i="33"/>
  <c r="K8" i="33"/>
  <c r="F8" i="33"/>
  <c r="J8" i="33"/>
  <c r="F39" i="33"/>
  <c r="H39" i="33"/>
  <c r="J39" i="33"/>
  <c r="K39" i="33"/>
  <c r="F31" i="33"/>
  <c r="H31" i="33"/>
  <c r="J31" i="33"/>
  <c r="K31" i="33"/>
  <c r="H23" i="33"/>
  <c r="K23" i="33"/>
  <c r="F23" i="33"/>
  <c r="J23" i="33"/>
  <c r="H15" i="33"/>
  <c r="K15" i="33"/>
  <c r="F15" i="33"/>
  <c r="J15" i="33"/>
  <c r="H7" i="33"/>
  <c r="K7" i="33"/>
  <c r="F7" i="33"/>
  <c r="J7" i="33"/>
  <c r="H8" i="32"/>
  <c r="K8" i="32"/>
  <c r="J8" i="32"/>
  <c r="F8" i="32"/>
  <c r="H24" i="32"/>
  <c r="K24" i="32"/>
  <c r="J24" i="32"/>
  <c r="F24" i="32"/>
  <c r="H32" i="32"/>
  <c r="K32" i="32"/>
  <c r="J32" i="32"/>
  <c r="F32" i="32"/>
  <c r="H9" i="32"/>
  <c r="K9" i="32"/>
  <c r="J9" i="32"/>
  <c r="F9" i="32"/>
  <c r="H17" i="32"/>
  <c r="J17" i="32"/>
  <c r="K17" i="32"/>
  <c r="F17" i="32"/>
  <c r="H25" i="32"/>
  <c r="J25" i="32"/>
  <c r="K25" i="32"/>
  <c r="F25" i="32"/>
  <c r="H33" i="32"/>
  <c r="J33" i="32"/>
  <c r="K33" i="32"/>
  <c r="F33" i="32"/>
  <c r="H41" i="32"/>
  <c r="J41" i="32"/>
  <c r="K41" i="32"/>
  <c r="F41" i="32"/>
  <c r="H10" i="32"/>
  <c r="K10" i="32"/>
  <c r="J10" i="32"/>
  <c r="F10" i="32"/>
  <c r="H18" i="32"/>
  <c r="K18" i="32"/>
  <c r="J18" i="32"/>
  <c r="F18" i="32"/>
  <c r="H26" i="32"/>
  <c r="K26" i="32"/>
  <c r="J26" i="32"/>
  <c r="F26" i="32"/>
  <c r="H34" i="32"/>
  <c r="K34" i="32"/>
  <c r="J34" i="32"/>
  <c r="F34" i="32"/>
  <c r="H42" i="32"/>
  <c r="K42" i="32"/>
  <c r="J42" i="32"/>
  <c r="F42" i="32"/>
  <c r="H11" i="32"/>
  <c r="K11" i="32"/>
  <c r="J11" i="32"/>
  <c r="F11" i="32"/>
  <c r="H19" i="32"/>
  <c r="J19" i="32"/>
  <c r="K19" i="32"/>
  <c r="F19" i="32"/>
  <c r="H27" i="32"/>
  <c r="J27" i="32"/>
  <c r="K27" i="32"/>
  <c r="F27" i="32"/>
  <c r="H35" i="32"/>
  <c r="J35" i="32"/>
  <c r="K35" i="32"/>
  <c r="F35" i="32"/>
  <c r="H12" i="32"/>
  <c r="K12" i="32"/>
  <c r="J12" i="32"/>
  <c r="F12" i="32"/>
  <c r="H20" i="32"/>
  <c r="K20" i="32"/>
  <c r="J20" i="32"/>
  <c r="F20" i="32"/>
  <c r="H28" i="32"/>
  <c r="K28" i="32"/>
  <c r="J28" i="32"/>
  <c r="F28" i="32"/>
  <c r="H36" i="32"/>
  <c r="K36" i="32"/>
  <c r="J36" i="32"/>
  <c r="F36" i="32"/>
  <c r="H13" i="32"/>
  <c r="K13" i="32"/>
  <c r="J13" i="32"/>
  <c r="F13" i="32"/>
  <c r="H21" i="32"/>
  <c r="J21" i="32"/>
  <c r="K21" i="32"/>
  <c r="F21" i="32"/>
  <c r="H29" i="32"/>
  <c r="J29" i="32"/>
  <c r="K29" i="32"/>
  <c r="F29" i="32"/>
  <c r="H37" i="32"/>
  <c r="J37" i="32"/>
  <c r="K37" i="32"/>
  <c r="F37" i="32"/>
  <c r="H14" i="32"/>
  <c r="K14" i="32"/>
  <c r="J14" i="32"/>
  <c r="F14" i="32"/>
  <c r="H22" i="32"/>
  <c r="K22" i="32"/>
  <c r="J22" i="32"/>
  <c r="F22" i="32"/>
  <c r="H30" i="32"/>
  <c r="K30" i="32"/>
  <c r="J30" i="32"/>
  <c r="F30" i="32"/>
  <c r="H38" i="32"/>
  <c r="K38" i="32"/>
  <c r="J38" i="32"/>
  <c r="F38" i="32"/>
  <c r="H15" i="32"/>
  <c r="J15" i="32"/>
  <c r="K15" i="32"/>
  <c r="F15" i="32"/>
  <c r="H23" i="32"/>
  <c r="J23" i="32"/>
  <c r="K23" i="32"/>
  <c r="F23" i="32"/>
  <c r="H31" i="32"/>
  <c r="J31" i="32"/>
  <c r="K31" i="32"/>
  <c r="F31" i="32"/>
  <c r="H39" i="32"/>
  <c r="J39" i="32"/>
  <c r="K39" i="32"/>
  <c r="F39" i="32"/>
  <c r="H16" i="32"/>
  <c r="K16" i="32"/>
  <c r="J16" i="32"/>
  <c r="F16" i="32"/>
  <c r="H40" i="32"/>
  <c r="J40" i="32"/>
  <c r="K40" i="32"/>
  <c r="F40" i="32"/>
  <c r="J62" i="30"/>
  <c r="K62" i="30"/>
  <c r="H63" i="30"/>
  <c r="L61" i="30"/>
  <c r="E63" i="30"/>
  <c r="L4" i="32"/>
  <c r="L40" i="32"/>
  <c r="L7" i="32"/>
  <c r="L24" i="32"/>
  <c r="L44" i="32"/>
  <c r="L42" i="32"/>
  <c r="L35" i="32"/>
  <c r="L18" i="32"/>
  <c r="L16" i="32"/>
  <c r="B63" i="30"/>
  <c r="L48" i="32"/>
  <c r="L20" i="32"/>
  <c r="L34" i="32"/>
  <c r="L25" i="32"/>
  <c r="L11" i="32"/>
  <c r="L38" i="32"/>
  <c r="L17" i="32"/>
  <c r="M4" i="32"/>
  <c r="L4" i="33"/>
  <c r="L10" i="32"/>
  <c r="L24" i="33"/>
  <c r="L28" i="33"/>
  <c r="L21" i="32"/>
  <c r="L50" i="32"/>
  <c r="L42" i="33"/>
  <c r="L7" i="33"/>
  <c r="L36" i="32"/>
  <c r="L41" i="32"/>
  <c r="L27" i="33"/>
  <c r="L28" i="32"/>
  <c r="L21" i="33"/>
  <c r="L32" i="32"/>
  <c r="L15" i="32"/>
  <c r="L33" i="33"/>
  <c r="L33" i="32"/>
  <c r="L31" i="32"/>
  <c r="L31" i="33"/>
  <c r="L15" i="33"/>
  <c r="L13" i="33"/>
  <c r="L30" i="33"/>
  <c r="L39" i="33"/>
  <c r="L22" i="32"/>
  <c r="L23" i="32"/>
  <c r="L12" i="32"/>
  <c r="L27" i="32"/>
  <c r="L6" i="33"/>
  <c r="L45" i="32"/>
  <c r="L12" i="33"/>
  <c r="L39" i="32"/>
  <c r="L49" i="32"/>
  <c r="L35" i="33"/>
  <c r="L41" i="33"/>
  <c r="L13" i="32"/>
  <c r="L20" i="33"/>
  <c r="L25" i="33"/>
  <c r="L14" i="32"/>
  <c r="M24" i="33"/>
  <c r="M28" i="33"/>
  <c r="M20" i="32"/>
  <c r="M21" i="32"/>
  <c r="M34" i="32"/>
  <c r="M25" i="32"/>
  <c r="M48" i="32"/>
  <c r="M42" i="33"/>
  <c r="M7" i="33"/>
  <c r="M36" i="32"/>
  <c r="M11" i="32"/>
  <c r="M41" i="32"/>
  <c r="M50" i="32"/>
  <c r="M31" i="33"/>
  <c r="M15" i="33"/>
  <c r="M13" i="33"/>
  <c r="M39" i="33"/>
  <c r="M23" i="32"/>
  <c r="M12" i="32"/>
  <c r="M27" i="32"/>
  <c r="M12" i="33"/>
  <c r="M38" i="32"/>
  <c r="M21" i="33"/>
  <c r="M35" i="33"/>
  <c r="M41" i="33"/>
  <c r="M32" i="32"/>
  <c r="M17" i="32"/>
  <c r="M40" i="32"/>
  <c r="M13" i="32"/>
  <c r="M15" i="32"/>
  <c r="M49" i="32"/>
  <c r="M20" i="33"/>
  <c r="M33" i="33"/>
  <c r="M25" i="33"/>
  <c r="M10" i="32"/>
  <c r="M33" i="32"/>
  <c r="M24" i="32"/>
  <c r="M14" i="32"/>
  <c r="M31" i="32"/>
  <c r="M7" i="32"/>
  <c r="M22" i="32"/>
  <c r="M39" i="32"/>
  <c r="M6" i="33"/>
  <c r="M44" i="32"/>
  <c r="M42" i="32"/>
  <c r="M35" i="32"/>
  <c r="M18" i="32"/>
  <c r="M16" i="32"/>
  <c r="M30" i="33"/>
  <c r="M28" i="32"/>
  <c r="M45" i="32"/>
  <c r="M27" i="33"/>
  <c r="M61" i="30"/>
  <c r="P61" i="30"/>
  <c r="Q61" i="30"/>
  <c r="L29" i="32"/>
  <c r="M29" i="32" s="1"/>
  <c r="L8" i="32"/>
  <c r="M8" i="32" s="1"/>
  <c r="L47" i="32"/>
  <c r="M47" i="32" s="1"/>
  <c r="L37" i="32"/>
  <c r="M37" i="32" s="1"/>
  <c r="L46" i="32"/>
  <c r="M46" i="32" s="1"/>
  <c r="L30" i="32"/>
  <c r="M30" i="32" s="1"/>
  <c r="L9" i="32"/>
  <c r="M9" i="32" s="1"/>
  <c r="L19" i="32"/>
  <c r="M19" i="32" s="1"/>
  <c r="L26" i="32"/>
  <c r="M26" i="32" s="1"/>
  <c r="L6" i="32"/>
  <c r="M6" i="32" s="1"/>
  <c r="L11" i="33"/>
  <c r="M11" i="33" s="1"/>
  <c r="M4" i="33"/>
  <c r="L38" i="33"/>
  <c r="M38" i="33" s="1"/>
  <c r="L34" i="33"/>
  <c r="M34" i="33" s="1"/>
  <c r="L8" i="33"/>
  <c r="M8" i="33" s="1"/>
  <c r="L23" i="33"/>
  <c r="M23" i="33" s="1"/>
  <c r="L26" i="33"/>
  <c r="M26" i="33" s="1"/>
  <c r="L36" i="33"/>
  <c r="M36" i="33" s="1"/>
  <c r="L29" i="33"/>
  <c r="M29" i="33" s="1"/>
  <c r="L16" i="33"/>
  <c r="M16" i="33" s="1"/>
  <c r="L37" i="33"/>
  <c r="M37" i="33" s="1"/>
  <c r="L17" i="33"/>
  <c r="M17" i="33" s="1"/>
  <c r="L19" i="33"/>
  <c r="M19" i="33" s="1"/>
  <c r="L18" i="33"/>
  <c r="M18" i="33" s="1"/>
  <c r="L22" i="33"/>
  <c r="M22" i="33" s="1"/>
  <c r="L14" i="33"/>
  <c r="M14" i="33" s="1"/>
  <c r="L32" i="33"/>
  <c r="M32" i="33" s="1"/>
  <c r="L9" i="33"/>
  <c r="M9" i="33" s="1"/>
  <c r="L40" i="33"/>
  <c r="M40" i="33" s="1"/>
  <c r="L10" i="33"/>
  <c r="M10" i="33" s="1"/>
  <c r="J63" i="30" l="1"/>
  <c r="K63" i="30"/>
  <c r="H64" i="30"/>
  <c r="E64" i="30"/>
  <c r="B64" i="30"/>
  <c r="L62" i="30"/>
  <c r="M62" i="30"/>
  <c r="Q62" i="30"/>
  <c r="P62" i="30"/>
  <c r="J64" i="30" l="1"/>
  <c r="K64" i="30"/>
  <c r="H65" i="30"/>
  <c r="E65" i="30"/>
  <c r="B65" i="30"/>
  <c r="L63" i="30"/>
  <c r="M63" i="30"/>
  <c r="P63" i="30"/>
  <c r="Q63" i="30"/>
  <c r="K65" i="30" l="1"/>
  <c r="J65" i="30"/>
  <c r="H66" i="30"/>
  <c r="E66" i="30"/>
  <c r="B66" i="30"/>
  <c r="L64" i="30"/>
  <c r="M64" i="30"/>
  <c r="P64" i="30"/>
  <c r="Q64" i="30"/>
  <c r="K66" i="30" l="1"/>
  <c r="J66" i="30"/>
  <c r="H67" i="30"/>
  <c r="E67" i="30"/>
  <c r="B67" i="30"/>
  <c r="L65" i="30"/>
  <c r="M65" i="30"/>
  <c r="P65" i="30"/>
  <c r="Q65" i="30"/>
  <c r="K67" i="30" l="1"/>
  <c r="J67" i="30"/>
  <c r="H68" i="30"/>
  <c r="E68" i="30"/>
  <c r="B68" i="30"/>
  <c r="L66" i="30"/>
  <c r="M66" i="30"/>
  <c r="P66" i="30"/>
  <c r="Q66" i="30"/>
  <c r="K68" i="30" l="1"/>
  <c r="J68" i="30"/>
  <c r="H69" i="30"/>
  <c r="E69" i="30"/>
  <c r="B69" i="30"/>
  <c r="L67" i="30"/>
  <c r="M67" i="30"/>
  <c r="P67" i="30"/>
  <c r="Q67" i="30"/>
  <c r="K69" i="30" l="1"/>
  <c r="J69" i="30"/>
  <c r="H70" i="30"/>
  <c r="L68" i="30"/>
  <c r="E70" i="30"/>
  <c r="B70" i="30" s="1"/>
  <c r="M68" i="30"/>
  <c r="P68" i="30"/>
  <c r="Q68" i="30"/>
  <c r="K70" i="30" l="1"/>
  <c r="J70" i="30"/>
  <c r="H71" i="30"/>
  <c r="E71" i="30"/>
  <c r="B71" i="30"/>
  <c r="L69" i="30"/>
  <c r="M69" i="30"/>
  <c r="P69" i="30"/>
  <c r="Q69" i="30"/>
  <c r="K71" i="30" l="1"/>
  <c r="J71" i="30"/>
  <c r="H72" i="30"/>
  <c r="E72" i="30"/>
  <c r="B72" i="30"/>
  <c r="L70" i="30"/>
  <c r="M70" i="30"/>
  <c r="P70" i="30"/>
  <c r="Q70" i="30"/>
  <c r="K72" i="30" l="1"/>
  <c r="J72" i="30"/>
  <c r="H73" i="30"/>
  <c r="E73" i="30"/>
  <c r="B73" i="30"/>
  <c r="L71" i="30"/>
  <c r="M71" i="30"/>
  <c r="P71" i="30"/>
  <c r="Q71" i="30"/>
  <c r="K73" i="30" l="1"/>
  <c r="J73" i="30"/>
  <c r="H74" i="30"/>
  <c r="L73" i="30"/>
  <c r="Q73" i="30"/>
  <c r="E74" i="30"/>
  <c r="B74" i="30"/>
  <c r="L72" i="30"/>
  <c r="P73" i="30"/>
  <c r="M73" i="30"/>
  <c r="M72" i="30"/>
  <c r="Q72" i="30"/>
  <c r="P72" i="30"/>
  <c r="K74" i="30" l="1"/>
  <c r="J74" i="30"/>
  <c r="H75" i="30"/>
  <c r="L74" i="30"/>
  <c r="E75" i="30"/>
  <c r="P74" i="30"/>
  <c r="Q74" i="30"/>
  <c r="B75" i="30"/>
  <c r="M74" i="30"/>
  <c r="K75" i="30" l="1"/>
  <c r="J75" i="30"/>
  <c r="H76" i="30"/>
  <c r="L75" i="30"/>
  <c r="P75" i="30"/>
  <c r="Q75" i="30"/>
  <c r="E76" i="30"/>
  <c r="B76" i="30"/>
  <c r="M75" i="30"/>
  <c r="K76" i="30" l="1"/>
  <c r="J76" i="30"/>
  <c r="H77" i="30"/>
  <c r="L76" i="30"/>
  <c r="Q76" i="30"/>
  <c r="P76" i="30"/>
  <c r="E77" i="30"/>
  <c r="B77" i="30"/>
  <c r="M76" i="30"/>
  <c r="K77" i="30" l="1"/>
  <c r="J77" i="30"/>
  <c r="H78" i="30"/>
  <c r="L77" i="30"/>
  <c r="Q77" i="30"/>
  <c r="P77" i="30"/>
  <c r="E78" i="30"/>
  <c r="B78" i="30"/>
  <c r="M77" i="30"/>
  <c r="K78" i="30" l="1"/>
  <c r="J78" i="30"/>
  <c r="H79" i="30"/>
  <c r="L78" i="30"/>
  <c r="Q78" i="30"/>
  <c r="E79" i="30"/>
  <c r="P78" i="30"/>
  <c r="B79" i="30"/>
  <c r="M78" i="30"/>
  <c r="K79" i="30" l="1"/>
  <c r="J79" i="30"/>
  <c r="H80" i="30"/>
  <c r="L79" i="30"/>
  <c r="E80" i="30"/>
  <c r="Q79" i="30"/>
  <c r="P79" i="30"/>
  <c r="B80" i="30"/>
  <c r="M79" i="30"/>
  <c r="K80" i="30" l="1"/>
  <c r="J80" i="30"/>
  <c r="H81" i="30"/>
  <c r="E81" i="30"/>
  <c r="L80" i="30"/>
  <c r="B81" i="30"/>
  <c r="M80" i="30"/>
  <c r="Q80" i="30"/>
  <c r="P80" i="30"/>
  <c r="K81" i="30" l="1"/>
  <c r="J81" i="30"/>
  <c r="H82" i="30"/>
  <c r="E82" i="30"/>
  <c r="L81" i="30"/>
  <c r="B82" i="30"/>
  <c r="M81" i="30"/>
  <c r="Q81" i="30"/>
  <c r="P81" i="30"/>
  <c r="K82" i="30" l="1"/>
  <c r="J82" i="30"/>
  <c r="H83" i="30"/>
  <c r="L82" i="30"/>
  <c r="E83" i="30"/>
  <c r="B83" i="30"/>
  <c r="M82" i="30"/>
  <c r="Q82" i="30"/>
  <c r="P82" i="30"/>
  <c r="K83" i="30" l="1"/>
  <c r="J83" i="30"/>
  <c r="H84" i="30"/>
  <c r="L83" i="30"/>
  <c r="P83" i="30"/>
  <c r="Q83" i="30"/>
  <c r="E84" i="30"/>
  <c r="B84" i="30"/>
  <c r="M83" i="30"/>
  <c r="K84" i="30" l="1"/>
  <c r="J84" i="30"/>
  <c r="H85" i="30"/>
  <c r="L84" i="30"/>
  <c r="P84" i="30"/>
  <c r="Q84" i="30"/>
  <c r="E85" i="30"/>
  <c r="B85" i="30"/>
  <c r="M84" i="30"/>
  <c r="K85" i="30" l="1"/>
  <c r="J85" i="30"/>
  <c r="H86" i="30"/>
  <c r="L85" i="30"/>
  <c r="E86" i="30"/>
  <c r="P85" i="30"/>
  <c r="Q85" i="30"/>
  <c r="B86" i="30"/>
  <c r="M85" i="30"/>
  <c r="K86" i="30" l="1"/>
  <c r="J86" i="30"/>
  <c r="H87" i="30"/>
  <c r="L86" i="30"/>
  <c r="Q86" i="30"/>
  <c r="P86" i="30"/>
  <c r="E87" i="30"/>
  <c r="B87" i="30"/>
  <c r="M86" i="30"/>
  <c r="K87" i="30" l="1"/>
  <c r="J87" i="30"/>
  <c r="H88" i="30"/>
  <c r="E88" i="30"/>
  <c r="B88" i="30"/>
  <c r="L87" i="30"/>
  <c r="M87" i="30"/>
  <c r="Q87" i="30"/>
  <c r="P87" i="30"/>
  <c r="K88" i="30" l="1"/>
  <c r="J88" i="30"/>
  <c r="H89" i="30"/>
  <c r="L88" i="30"/>
  <c r="E89" i="30"/>
  <c r="P88" i="30"/>
  <c r="Q88" i="30"/>
  <c r="B89" i="30"/>
  <c r="M88" i="30"/>
  <c r="K89" i="30" l="1"/>
  <c r="J89" i="30"/>
  <c r="H90" i="30"/>
  <c r="L89" i="30"/>
  <c r="E90" i="30"/>
  <c r="B90" i="30"/>
  <c r="P89" i="30"/>
  <c r="Q89" i="30"/>
  <c r="M89" i="30"/>
  <c r="K90" i="30" l="1"/>
  <c r="J90" i="30"/>
  <c r="H91" i="30"/>
  <c r="L90" i="30"/>
  <c r="E91" i="30"/>
  <c r="P90" i="30"/>
  <c r="Q90" i="30"/>
  <c r="B91" i="30"/>
  <c r="M90" i="30"/>
  <c r="K91" i="30" l="1"/>
  <c r="J91" i="30"/>
  <c r="H92" i="30"/>
  <c r="L91" i="30"/>
  <c r="E92" i="30"/>
  <c r="B92" i="30"/>
  <c r="P91" i="30"/>
  <c r="Q91" i="30"/>
  <c r="M91" i="30"/>
  <c r="K92" i="30" l="1"/>
  <c r="J92" i="30"/>
  <c r="H93" i="30"/>
  <c r="L92" i="30"/>
  <c r="E93" i="30"/>
  <c r="B93" i="30" s="1"/>
  <c r="P92" i="30"/>
  <c r="Q92" i="30"/>
  <c r="M92" i="30"/>
  <c r="K93" i="30" l="1"/>
  <c r="J93" i="30"/>
  <c r="H94" i="30"/>
  <c r="L93" i="30"/>
  <c r="E94" i="30"/>
  <c r="Q93" i="30"/>
  <c r="P93" i="30"/>
  <c r="B94" i="30"/>
  <c r="M93" i="30"/>
  <c r="K94" i="30" l="1"/>
  <c r="J94" i="30"/>
  <c r="H95" i="30"/>
  <c r="L94" i="30"/>
  <c r="Q94" i="30"/>
  <c r="E95" i="30"/>
  <c r="P94" i="30"/>
  <c r="B95" i="30"/>
  <c r="M94" i="30"/>
  <c r="K95" i="30" l="1"/>
  <c r="J95" i="30"/>
  <c r="K2" i="29"/>
  <c r="K7" i="29" s="1"/>
  <c r="L2" i="29"/>
  <c r="H6" i="29"/>
  <c r="J6" i="29"/>
  <c r="H7" i="29"/>
  <c r="J7" i="29"/>
  <c r="H8" i="29"/>
  <c r="J8" i="29"/>
  <c r="H9" i="29"/>
  <c r="J9" i="29"/>
  <c r="H10" i="29"/>
  <c r="J10" i="29"/>
  <c r="H11" i="29"/>
  <c r="J11" i="29"/>
  <c r="H12" i="29"/>
  <c r="J12" i="29"/>
  <c r="H13" i="29"/>
  <c r="J13" i="29"/>
  <c r="H14" i="29"/>
  <c r="J14" i="29"/>
  <c r="H15" i="29"/>
  <c r="J15" i="29"/>
  <c r="H16" i="29"/>
  <c r="J16" i="29"/>
  <c r="H17" i="29"/>
  <c r="J17" i="29"/>
  <c r="H18" i="29"/>
  <c r="J18" i="29"/>
  <c r="H19" i="29"/>
  <c r="J19" i="29"/>
  <c r="H20" i="29"/>
  <c r="J20" i="29"/>
  <c r="H21" i="29"/>
  <c r="J21" i="29"/>
  <c r="H22" i="29"/>
  <c r="J22" i="29"/>
  <c r="H23" i="29"/>
  <c r="J23" i="29"/>
  <c r="H24" i="29"/>
  <c r="J24" i="29"/>
  <c r="H25" i="29"/>
  <c r="J25" i="29"/>
  <c r="H26" i="29"/>
  <c r="J26" i="29"/>
  <c r="H27" i="29"/>
  <c r="J27" i="29"/>
  <c r="H28" i="29"/>
  <c r="J28" i="29"/>
  <c r="H29" i="29"/>
  <c r="J29" i="29"/>
  <c r="H30" i="29"/>
  <c r="J30" i="29"/>
  <c r="H31" i="29"/>
  <c r="J31" i="29"/>
  <c r="H32" i="29"/>
  <c r="J32" i="29"/>
  <c r="H33" i="29"/>
  <c r="J33" i="29"/>
  <c r="H34" i="29"/>
  <c r="J34" i="29"/>
  <c r="H35" i="29"/>
  <c r="J35" i="29"/>
  <c r="H36" i="29"/>
  <c r="J36" i="29"/>
  <c r="H37" i="29"/>
  <c r="J37" i="29"/>
  <c r="K37" i="29"/>
  <c r="H38" i="29"/>
  <c r="J38" i="29"/>
  <c r="H39" i="29"/>
  <c r="J39" i="29"/>
  <c r="H40" i="29"/>
  <c r="J40" i="29"/>
  <c r="H41" i="29"/>
  <c r="J41" i="29"/>
  <c r="H42" i="29"/>
  <c r="J42" i="29"/>
  <c r="H43" i="29"/>
  <c r="J43" i="29"/>
  <c r="H44" i="29"/>
  <c r="J44" i="29"/>
  <c r="H45" i="29"/>
  <c r="J45" i="29"/>
  <c r="H46" i="29"/>
  <c r="J46" i="29"/>
  <c r="H47" i="29"/>
  <c r="J47" i="29"/>
  <c r="H48" i="29"/>
  <c r="J48" i="29"/>
  <c r="H49" i="29"/>
  <c r="J49" i="29"/>
  <c r="H50" i="29"/>
  <c r="J50" i="29"/>
  <c r="H51" i="29"/>
  <c r="J51" i="29"/>
  <c r="H52" i="29"/>
  <c r="J52" i="29"/>
  <c r="H53" i="29"/>
  <c r="J53" i="29"/>
  <c r="H54" i="29"/>
  <c r="J54" i="29"/>
  <c r="H55" i="29"/>
  <c r="J55" i="29"/>
  <c r="K55" i="29"/>
  <c r="H56" i="29"/>
  <c r="J56" i="29"/>
  <c r="H57" i="29"/>
  <c r="J57" i="29"/>
  <c r="H58" i="29"/>
  <c r="J58" i="29"/>
  <c r="H59" i="29"/>
  <c r="J59" i="29"/>
  <c r="H61" i="29"/>
  <c r="Q96" i="30"/>
  <c r="P96" i="30"/>
  <c r="L95" i="30"/>
  <c r="E61" i="29"/>
  <c r="B61" i="29" s="1"/>
  <c r="M95" i="30"/>
  <c r="P95" i="30"/>
  <c r="Q95" i="30"/>
  <c r="K51" i="29" l="1"/>
  <c r="K35" i="29"/>
  <c r="K31" i="29"/>
  <c r="K24" i="29"/>
  <c r="K13" i="29"/>
  <c r="K43" i="29"/>
  <c r="K30" i="29"/>
  <c r="K23" i="29"/>
  <c r="K39" i="29"/>
  <c r="K36" i="29"/>
  <c r="K56" i="29"/>
  <c r="K19" i="29"/>
  <c r="K45" i="29"/>
  <c r="K29" i="29"/>
  <c r="K54" i="29"/>
  <c r="K48" i="29"/>
  <c r="K28" i="29"/>
  <c r="K22" i="29"/>
  <c r="K12" i="29"/>
  <c r="K9" i="29"/>
  <c r="K6" i="29"/>
  <c r="K59" i="29"/>
  <c r="K53" i="29"/>
  <c r="K47" i="29"/>
  <c r="K27" i="29"/>
  <c r="K11" i="29"/>
  <c r="K8" i="29"/>
  <c r="K4" i="29"/>
  <c r="K44" i="29"/>
  <c r="K38" i="29"/>
  <c r="K32" i="29"/>
  <c r="K52" i="29"/>
  <c r="K46" i="29"/>
  <c r="K40" i="29"/>
  <c r="K16" i="29"/>
  <c r="K20" i="29"/>
  <c r="K57" i="29"/>
  <c r="K49" i="29"/>
  <c r="K41" i="29"/>
  <c r="K33" i="29"/>
  <c r="K25" i="29"/>
  <c r="K17" i="29"/>
  <c r="K14" i="29"/>
  <c r="K21" i="29"/>
  <c r="K58" i="29"/>
  <c r="K50" i="29"/>
  <c r="K42" i="29"/>
  <c r="K34" i="29"/>
  <c r="K26" i="29"/>
  <c r="K18" i="29"/>
  <c r="K15" i="29"/>
  <c r="K10" i="29"/>
  <c r="K3" i="29"/>
  <c r="J61" i="29"/>
  <c r="K61" i="29"/>
  <c r="H62" i="29"/>
  <c r="L4" i="29"/>
  <c r="L26" i="29"/>
  <c r="L49" i="29"/>
  <c r="Q26" i="29"/>
  <c r="L20" i="29"/>
  <c r="P20" i="29" s="1"/>
  <c r="L46" i="29"/>
  <c r="M46" i="29" s="1"/>
  <c r="L41" i="29"/>
  <c r="L11" i="29"/>
  <c r="L6" i="29"/>
  <c r="L44" i="29"/>
  <c r="M44" i="29" s="1"/>
  <c r="L17" i="29"/>
  <c r="L50" i="29"/>
  <c r="P26" i="29"/>
  <c r="Q20" i="29"/>
  <c r="L53" i="29"/>
  <c r="M53" i="29" s="1"/>
  <c r="L47" i="29"/>
  <c r="M47" i="29" s="1"/>
  <c r="L27" i="29"/>
  <c r="L21" i="29"/>
  <c r="E62" i="29"/>
  <c r="B62" i="29" s="1"/>
  <c r="L59" i="29"/>
  <c r="L38" i="29"/>
  <c r="M38" i="29" s="1"/>
  <c r="L18" i="29"/>
  <c r="L33" i="29"/>
  <c r="Q17" i="29"/>
  <c r="P21" i="29"/>
  <c r="L54" i="29"/>
  <c r="L32" i="29"/>
  <c r="L14" i="29"/>
  <c r="P17" i="29"/>
  <c r="Q21" i="29"/>
  <c r="L52" i="29"/>
  <c r="M52" i="29" s="1"/>
  <c r="L15" i="29"/>
  <c r="L10" i="29"/>
  <c r="L22" i="29"/>
  <c r="L57" i="29"/>
  <c r="M49" i="29"/>
  <c r="M20" i="29"/>
  <c r="M10" i="29"/>
  <c r="M15" i="29"/>
  <c r="M50" i="29"/>
  <c r="M17" i="29"/>
  <c r="M21" i="29"/>
  <c r="M41" i="29"/>
  <c r="M14" i="29"/>
  <c r="M57" i="29"/>
  <c r="M33" i="29"/>
  <c r="M18" i="29"/>
  <c r="M26" i="29"/>
  <c r="L9" i="29"/>
  <c r="L58" i="29"/>
  <c r="L25" i="29"/>
  <c r="L16" i="29"/>
  <c r="L8" i="29"/>
  <c r="L12" i="29"/>
  <c r="L28" i="29"/>
  <c r="L48" i="29"/>
  <c r="M48" i="29" s="1"/>
  <c r="L42" i="29"/>
  <c r="M42" i="29" s="1"/>
  <c r="L40" i="29"/>
  <c r="M40" i="29" s="1"/>
  <c r="L34" i="29"/>
  <c r="M34" i="29" s="1"/>
  <c r="L31" i="29"/>
  <c r="L56" i="29"/>
  <c r="L24" i="29"/>
  <c r="L13" i="29"/>
  <c r="L7" i="29"/>
  <c r="L55" i="29"/>
  <c r="L39" i="29"/>
  <c r="M39" i="29" s="1"/>
  <c r="L45" i="29"/>
  <c r="M45" i="29" s="1"/>
  <c r="L51" i="29"/>
  <c r="M51" i="29" s="1"/>
  <c r="L43" i="29"/>
  <c r="M43" i="29" s="1"/>
  <c r="L30" i="29"/>
  <c r="L19" i="29"/>
  <c r="L35" i="29"/>
  <c r="M35" i="29" s="1"/>
  <c r="L37" i="29"/>
  <c r="M37" i="29" s="1"/>
  <c r="L36" i="29"/>
  <c r="M36" i="29" s="1"/>
  <c r="L23" i="29"/>
  <c r="L29" i="29"/>
  <c r="M4" i="29"/>
  <c r="M11" i="29"/>
  <c r="Q11" i="29"/>
  <c r="M6" i="29"/>
  <c r="Q6" i="29"/>
  <c r="P6" i="29"/>
  <c r="M27" i="29"/>
  <c r="P27" i="29"/>
  <c r="Q27" i="29"/>
  <c r="M59" i="29"/>
  <c r="P59" i="29"/>
  <c r="Q59" i="29"/>
  <c r="Q18" i="29"/>
  <c r="P18" i="29"/>
  <c r="M54" i="29"/>
  <c r="Q54" i="29"/>
  <c r="M32" i="29"/>
  <c r="P32" i="29"/>
  <c r="P14" i="29"/>
  <c r="Q14" i="29"/>
  <c r="Q15" i="29"/>
  <c r="P15" i="29"/>
  <c r="P10" i="29"/>
  <c r="Q10" i="29"/>
  <c r="M22" i="29"/>
  <c r="P22" i="29"/>
  <c r="Q22" i="29"/>
  <c r="P57" i="29"/>
  <c r="Q57" i="29"/>
  <c r="M9" i="29"/>
  <c r="P9" i="29"/>
  <c r="Q9" i="29"/>
  <c r="M58" i="29"/>
  <c r="P58" i="29"/>
  <c r="Q58" i="29"/>
  <c r="M25" i="29"/>
  <c r="P25" i="29"/>
  <c r="Q25" i="29"/>
  <c r="M16" i="29"/>
  <c r="P16" i="29"/>
  <c r="M8" i="29"/>
  <c r="P8" i="29"/>
  <c r="Q8" i="29"/>
  <c r="M12" i="29"/>
  <c r="P12" i="29"/>
  <c r="Q12" i="29"/>
  <c r="M28" i="29"/>
  <c r="P28" i="29"/>
  <c r="Q28" i="29"/>
  <c r="M31" i="29"/>
  <c r="P31" i="29"/>
  <c r="M56" i="29"/>
  <c r="P56" i="29"/>
  <c r="Q56" i="29"/>
  <c r="M24" i="29"/>
  <c r="P24" i="29"/>
  <c r="Q24" i="29"/>
  <c r="M13" i="29"/>
  <c r="Q13" i="29"/>
  <c r="P13" i="29"/>
  <c r="M7" i="29"/>
  <c r="Q7" i="29"/>
  <c r="P7" i="29"/>
  <c r="M55" i="29"/>
  <c r="P55" i="29"/>
  <c r="Q55" i="29"/>
  <c r="M30" i="29"/>
  <c r="P30" i="29"/>
  <c r="Q30" i="29"/>
  <c r="M19" i="29"/>
  <c r="Q19" i="29"/>
  <c r="P19" i="29"/>
  <c r="M23" i="29"/>
  <c r="Q23" i="29"/>
  <c r="P23" i="29"/>
  <c r="M29" i="29"/>
  <c r="P29" i="29"/>
  <c r="Q29" i="29"/>
  <c r="J62" i="29" l="1"/>
  <c r="K62" i="29"/>
  <c r="H63" i="29"/>
  <c r="Q31" i="29"/>
  <c r="Q16" i="29"/>
  <c r="E63" i="29"/>
  <c r="Q32" i="29"/>
  <c r="B63" i="29"/>
  <c r="P54" i="29"/>
  <c r="L61" i="29"/>
  <c r="P11" i="29"/>
  <c r="M61" i="29"/>
  <c r="P61" i="29"/>
  <c r="Q61" i="29"/>
  <c r="J63" i="29" l="1"/>
  <c r="K63" i="29"/>
  <c r="H64" i="29"/>
  <c r="E64" i="29"/>
  <c r="B64" i="29"/>
  <c r="L62" i="29"/>
  <c r="M62" i="29"/>
  <c r="P62" i="29"/>
  <c r="Q62" i="29"/>
  <c r="J64" i="29" l="1"/>
  <c r="K64" i="29"/>
  <c r="H65" i="29"/>
  <c r="E65" i="29"/>
  <c r="B65" i="29"/>
  <c r="L63" i="29"/>
  <c r="M63" i="29"/>
  <c r="P63" i="29"/>
  <c r="Q63" i="29"/>
  <c r="J65" i="29" l="1"/>
  <c r="K65" i="29"/>
  <c r="H66" i="29"/>
  <c r="E66" i="29"/>
  <c r="B66" i="29"/>
  <c r="L64" i="29"/>
  <c r="M64" i="29"/>
  <c r="P64" i="29"/>
  <c r="Q64" i="29"/>
  <c r="J66" i="29" l="1"/>
  <c r="K66" i="29"/>
  <c r="H67" i="29"/>
  <c r="E67" i="29"/>
  <c r="B67" i="29"/>
  <c r="L65" i="29"/>
  <c r="M65" i="29"/>
  <c r="P65" i="29"/>
  <c r="Q65" i="29"/>
  <c r="J67" i="29" l="1"/>
  <c r="K67" i="29"/>
  <c r="H68" i="29"/>
  <c r="E68" i="29"/>
  <c r="B68" i="29"/>
  <c r="L66" i="29"/>
  <c r="M66" i="29"/>
  <c r="P66" i="29"/>
  <c r="Q66" i="29"/>
  <c r="J68" i="29" l="1"/>
  <c r="K68" i="29"/>
  <c r="H69" i="29"/>
  <c r="E69" i="29"/>
  <c r="B69" i="29"/>
  <c r="L67" i="29"/>
  <c r="M67" i="29"/>
  <c r="P67" i="29"/>
  <c r="Q67" i="29"/>
  <c r="J69" i="29" l="1"/>
  <c r="K69" i="29"/>
  <c r="H70" i="29"/>
  <c r="E70" i="29"/>
  <c r="B70" i="29"/>
  <c r="L68" i="29"/>
  <c r="M68" i="29"/>
  <c r="P68" i="29"/>
  <c r="Q68" i="29"/>
  <c r="J70" i="29" l="1"/>
  <c r="K70" i="29"/>
  <c r="H71" i="29"/>
  <c r="E71" i="29"/>
  <c r="B71" i="29"/>
  <c r="L69" i="29"/>
  <c r="M69" i="29"/>
  <c r="P69" i="29"/>
  <c r="Q69" i="29"/>
  <c r="J71" i="29" l="1"/>
  <c r="K71" i="29"/>
  <c r="H72" i="29"/>
  <c r="E72" i="29"/>
  <c r="B72" i="29"/>
  <c r="L70" i="29"/>
  <c r="M70" i="29"/>
  <c r="P70" i="29"/>
  <c r="Q70" i="29"/>
  <c r="J72" i="29" l="1"/>
  <c r="K72" i="29"/>
  <c r="H73" i="29"/>
  <c r="E73" i="29"/>
  <c r="B73" i="29"/>
  <c r="L71" i="29"/>
  <c r="M71" i="29"/>
  <c r="P71" i="29"/>
  <c r="Q71" i="29"/>
  <c r="J73" i="29" l="1"/>
  <c r="K73" i="29"/>
  <c r="H74" i="29"/>
  <c r="L73" i="29"/>
  <c r="P73" i="29"/>
  <c r="Q73" i="29"/>
  <c r="E74" i="29"/>
  <c r="L72" i="29"/>
  <c r="B74" i="29"/>
  <c r="M73" i="29"/>
  <c r="M72" i="29"/>
  <c r="Q72" i="29"/>
  <c r="P72" i="29"/>
  <c r="K74" i="29" l="1"/>
  <c r="J74" i="29"/>
  <c r="H75" i="29"/>
  <c r="L74" i="29"/>
  <c r="P74" i="29"/>
  <c r="Q74" i="29"/>
  <c r="E75" i="29"/>
  <c r="B75" i="29"/>
  <c r="M74" i="29"/>
  <c r="K75" i="29" l="1"/>
  <c r="J75" i="29"/>
  <c r="H76" i="29"/>
  <c r="L75" i="29"/>
  <c r="P75" i="29"/>
  <c r="Q75" i="29"/>
  <c r="E76" i="29"/>
  <c r="B76" i="29"/>
  <c r="M75" i="29"/>
  <c r="K76" i="29" l="1"/>
  <c r="J76" i="29"/>
  <c r="H77" i="29"/>
  <c r="L76" i="29"/>
  <c r="E77" i="29"/>
  <c r="Q76" i="29"/>
  <c r="P76" i="29"/>
  <c r="B77" i="29"/>
  <c r="M76" i="29"/>
  <c r="K77" i="29" l="1"/>
  <c r="J77" i="29"/>
  <c r="H78" i="29"/>
  <c r="L77" i="29"/>
  <c r="Q77" i="29"/>
  <c r="E78" i="29"/>
  <c r="P77" i="29"/>
  <c r="B78" i="29"/>
  <c r="M77" i="29"/>
  <c r="K78" i="29" l="1"/>
  <c r="J78" i="29"/>
  <c r="H79" i="29"/>
  <c r="L78" i="29"/>
  <c r="Q78" i="29"/>
  <c r="E79" i="29"/>
  <c r="P78" i="29"/>
  <c r="B79" i="29"/>
  <c r="M78" i="29"/>
  <c r="K79" i="29" l="1"/>
  <c r="J79" i="29"/>
  <c r="H80" i="29"/>
  <c r="L79" i="29"/>
  <c r="P79" i="29"/>
  <c r="Q79" i="29"/>
  <c r="E80" i="29"/>
  <c r="B80" i="29"/>
  <c r="M79" i="29"/>
  <c r="K80" i="29" l="1"/>
  <c r="J80" i="29"/>
  <c r="H81" i="29"/>
  <c r="L80" i="29"/>
  <c r="P80" i="29"/>
  <c r="E81" i="29"/>
  <c r="Q80" i="29"/>
  <c r="B81" i="29"/>
  <c r="M80" i="29"/>
  <c r="K81" i="29" l="1"/>
  <c r="J81" i="29"/>
  <c r="H82" i="29"/>
  <c r="L81" i="29"/>
  <c r="P81" i="29"/>
  <c r="E82" i="29"/>
  <c r="Q81" i="29"/>
  <c r="B82" i="29"/>
  <c r="M81" i="29"/>
  <c r="K82" i="29" l="1"/>
  <c r="J82" i="29"/>
  <c r="H83" i="29"/>
  <c r="E83" i="29"/>
  <c r="B83" i="29"/>
  <c r="L82" i="29"/>
  <c r="Q82" i="29"/>
  <c r="P82" i="29"/>
  <c r="M82" i="29"/>
  <c r="K83" i="29" l="1"/>
  <c r="J83" i="29"/>
  <c r="H84" i="29"/>
  <c r="E84" i="29"/>
  <c r="B84" i="29"/>
  <c r="L83" i="29"/>
  <c r="Q83" i="29" s="1"/>
  <c r="P83" i="29"/>
  <c r="M83" i="29"/>
  <c r="K84" i="29" l="1"/>
  <c r="J84" i="29"/>
  <c r="H85" i="29"/>
  <c r="L84" i="29"/>
  <c r="E85" i="29"/>
  <c r="Q84" i="29"/>
  <c r="P84" i="29"/>
  <c r="B85" i="29"/>
  <c r="M84" i="29"/>
  <c r="K85" i="29" l="1"/>
  <c r="J85" i="29"/>
  <c r="H86" i="29"/>
  <c r="H87" i="29"/>
  <c r="H88" i="29"/>
  <c r="H89" i="29"/>
  <c r="H90" i="29"/>
  <c r="H91" i="29"/>
  <c r="H92" i="29"/>
  <c r="H93" i="29"/>
  <c r="H94" i="29"/>
  <c r="H95" i="29"/>
  <c r="K2" i="28"/>
  <c r="K3" i="28" s="1"/>
  <c r="L2" i="28"/>
  <c r="D6" i="28" a="1"/>
  <c r="D6" i="28" s="1"/>
  <c r="E6" i="28" a="1"/>
  <c r="E10" i="28" s="1"/>
  <c r="L85" i="29"/>
  <c r="P85" i="29"/>
  <c r="Q85" i="29"/>
  <c r="E86" i="29"/>
  <c r="B86" i="29"/>
  <c r="M85" i="29"/>
  <c r="K86" i="29" l="1"/>
  <c r="J86" i="29"/>
  <c r="E41" i="28"/>
  <c r="E33" i="28"/>
  <c r="E25" i="28"/>
  <c r="E17" i="28"/>
  <c r="E9" i="28"/>
  <c r="E40" i="28"/>
  <c r="E32" i="28"/>
  <c r="E24" i="28"/>
  <c r="E16" i="28"/>
  <c r="E8" i="28"/>
  <c r="E39" i="28"/>
  <c r="E31" i="28"/>
  <c r="E23" i="28"/>
  <c r="E15" i="28"/>
  <c r="E7" i="28"/>
  <c r="E38" i="28"/>
  <c r="E30" i="28"/>
  <c r="E22" i="28"/>
  <c r="E14" i="28"/>
  <c r="E6" i="28"/>
  <c r="J6" i="28" s="1"/>
  <c r="E37" i="28"/>
  <c r="E29" i="28"/>
  <c r="E21" i="28"/>
  <c r="E13" i="28"/>
  <c r="E36" i="28"/>
  <c r="E28" i="28"/>
  <c r="E20" i="28"/>
  <c r="E12" i="28"/>
  <c r="E35" i="28"/>
  <c r="E27" i="28"/>
  <c r="E19" i="28"/>
  <c r="E11" i="28"/>
  <c r="E42" i="28"/>
  <c r="E34" i="28"/>
  <c r="E26" i="28"/>
  <c r="E18" i="28"/>
  <c r="F6" i="28"/>
  <c r="H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E87" i="29"/>
  <c r="L86" i="29"/>
  <c r="Q86" i="29" s="1"/>
  <c r="P86" i="29"/>
  <c r="L3" i="31"/>
  <c r="L3" i="30"/>
  <c r="L3" i="32"/>
  <c r="L3" i="33"/>
  <c r="B87" i="29"/>
  <c r="K87" i="29" l="1"/>
  <c r="J87" i="29"/>
  <c r="K6" i="28"/>
  <c r="K4" i="28"/>
  <c r="F38" i="28"/>
  <c r="K38" i="28"/>
  <c r="H38" i="28"/>
  <c r="J38" i="28"/>
  <c r="F30" i="28"/>
  <c r="H30" i="28"/>
  <c r="J30" i="28"/>
  <c r="K30" i="28"/>
  <c r="F22" i="28"/>
  <c r="H22" i="28"/>
  <c r="K22" i="28"/>
  <c r="J22" i="28"/>
  <c r="F14" i="28"/>
  <c r="H14" i="28"/>
  <c r="J14" i="28"/>
  <c r="K14" i="28"/>
  <c r="F37" i="28"/>
  <c r="H37" i="28"/>
  <c r="J37" i="28"/>
  <c r="K37" i="28"/>
  <c r="F29" i="28"/>
  <c r="H29" i="28"/>
  <c r="J29" i="28"/>
  <c r="K29" i="28"/>
  <c r="F21" i="28"/>
  <c r="H21" i="28"/>
  <c r="J21" i="28"/>
  <c r="K21" i="28"/>
  <c r="F13" i="28"/>
  <c r="H13" i="28"/>
  <c r="J13" i="28"/>
  <c r="K13" i="28"/>
  <c r="F36" i="28"/>
  <c r="H36" i="28"/>
  <c r="J36" i="28"/>
  <c r="K36" i="28"/>
  <c r="F28" i="28"/>
  <c r="J28" i="28"/>
  <c r="K28" i="28"/>
  <c r="H28" i="28"/>
  <c r="F20" i="28"/>
  <c r="K20" i="28"/>
  <c r="H20" i="28"/>
  <c r="J20" i="28"/>
  <c r="F12" i="28"/>
  <c r="H12" i="28"/>
  <c r="K12" i="28"/>
  <c r="J12" i="28"/>
  <c r="F35" i="28"/>
  <c r="K35" i="28"/>
  <c r="H35" i="28"/>
  <c r="J35" i="28"/>
  <c r="F27" i="28"/>
  <c r="H27" i="28"/>
  <c r="J27" i="28"/>
  <c r="K27" i="28"/>
  <c r="F19" i="28"/>
  <c r="J19" i="28"/>
  <c r="H19" i="28"/>
  <c r="K19" i="28"/>
  <c r="F11" i="28"/>
  <c r="H11" i="28"/>
  <c r="J11" i="28"/>
  <c r="K11" i="28"/>
  <c r="F42" i="28"/>
  <c r="J42" i="28"/>
  <c r="K42" i="28"/>
  <c r="H42" i="28"/>
  <c r="F34" i="28"/>
  <c r="K34" i="28"/>
  <c r="H34" i="28"/>
  <c r="J34" i="28"/>
  <c r="F26" i="28"/>
  <c r="H26" i="28"/>
  <c r="J26" i="28"/>
  <c r="K26" i="28"/>
  <c r="F18" i="28"/>
  <c r="H18" i="28"/>
  <c r="K18" i="28"/>
  <c r="J18" i="28"/>
  <c r="F10" i="28"/>
  <c r="H10" i="28"/>
  <c r="K10" i="28"/>
  <c r="J10" i="28"/>
  <c r="F41" i="28"/>
  <c r="H41" i="28"/>
  <c r="J41" i="28"/>
  <c r="K41" i="28"/>
  <c r="F33" i="28"/>
  <c r="H33" i="28"/>
  <c r="J33" i="28"/>
  <c r="K33" i="28"/>
  <c r="F25" i="28"/>
  <c r="H25" i="28"/>
  <c r="J25" i="28"/>
  <c r="K25" i="28"/>
  <c r="F17" i="28"/>
  <c r="H17" i="28"/>
  <c r="J17" i="28"/>
  <c r="K17" i="28"/>
  <c r="F9" i="28"/>
  <c r="H9" i="28"/>
  <c r="J9" i="28"/>
  <c r="K9" i="28"/>
  <c r="F40" i="28"/>
  <c r="H40" i="28"/>
  <c r="J40" i="28"/>
  <c r="K40" i="28"/>
  <c r="F32" i="28"/>
  <c r="J32" i="28"/>
  <c r="K32" i="28"/>
  <c r="H32" i="28"/>
  <c r="F24" i="28"/>
  <c r="J24" i="28"/>
  <c r="K24" i="28"/>
  <c r="H24" i="28"/>
  <c r="F16" i="28"/>
  <c r="H16" i="28"/>
  <c r="K16" i="28"/>
  <c r="J16" i="28"/>
  <c r="F8" i="28"/>
  <c r="H8" i="28"/>
  <c r="K8" i="28"/>
  <c r="J8" i="28"/>
  <c r="F39" i="28"/>
  <c r="H39" i="28"/>
  <c r="K39" i="28"/>
  <c r="J39" i="28"/>
  <c r="F31" i="28"/>
  <c r="H31" i="28"/>
  <c r="J31" i="28"/>
  <c r="K31" i="28"/>
  <c r="F23" i="28"/>
  <c r="J23" i="28"/>
  <c r="H23" i="28"/>
  <c r="K23" i="28"/>
  <c r="F15" i="28"/>
  <c r="H15" i="28"/>
  <c r="J15" i="28"/>
  <c r="K15" i="28"/>
  <c r="F7" i="28"/>
  <c r="H7" i="28"/>
  <c r="J7" i="28"/>
  <c r="K7" i="28"/>
  <c r="E88" i="29"/>
  <c r="L87" i="29"/>
  <c r="L4" i="28"/>
  <c r="L16" i="28"/>
  <c r="L17" i="28"/>
  <c r="L31" i="28"/>
  <c r="L38" i="28"/>
  <c r="L33" i="28"/>
  <c r="L41" i="28"/>
  <c r="L20" i="28"/>
  <c r="L10" i="28"/>
  <c r="L35" i="28"/>
  <c r="L15" i="28"/>
  <c r="L30" i="28"/>
  <c r="L9" i="28"/>
  <c r="L21" i="28"/>
  <c r="L22" i="28"/>
  <c r="L34" i="28"/>
  <c r="L14" i="28"/>
  <c r="L23" i="28"/>
  <c r="L39" i="28"/>
  <c r="M20" i="28"/>
  <c r="M17" i="28"/>
  <c r="M39" i="28"/>
  <c r="M10" i="28"/>
  <c r="M35" i="28"/>
  <c r="M15" i="28"/>
  <c r="M30" i="28"/>
  <c r="M9" i="28"/>
  <c r="M21" i="28"/>
  <c r="M22" i="28"/>
  <c r="M34" i="28"/>
  <c r="M14" i="28"/>
  <c r="M23" i="28"/>
  <c r="M3" i="33"/>
  <c r="M3" i="32"/>
  <c r="M3" i="30"/>
  <c r="M31" i="28"/>
  <c r="M3" i="31"/>
  <c r="M38" i="28"/>
  <c r="M33" i="28"/>
  <c r="M16" i="28"/>
  <c r="M41" i="28"/>
  <c r="B88" i="29"/>
  <c r="P87" i="29"/>
  <c r="Q87" i="29"/>
  <c r="L11" i="28"/>
  <c r="M11" i="28" s="1"/>
  <c r="L32" i="28"/>
  <c r="M32" i="28" s="1"/>
  <c r="L36" i="28"/>
  <c r="M36" i="28" s="1"/>
  <c r="M4" i="28"/>
  <c r="L27" i="28"/>
  <c r="M27" i="28" s="1"/>
  <c r="L18" i="28"/>
  <c r="M18" i="28" s="1"/>
  <c r="L37" i="28"/>
  <c r="M37" i="28" s="1"/>
  <c r="L40" i="28"/>
  <c r="M40" i="28" s="1"/>
  <c r="L25" i="28"/>
  <c r="M25" i="28" s="1"/>
  <c r="L42" i="28"/>
  <c r="M42" i="28" s="1"/>
  <c r="L6" i="28"/>
  <c r="L13" i="28"/>
  <c r="M13" i="28" s="1"/>
  <c r="L12" i="28"/>
  <c r="M12" i="28" s="1"/>
  <c r="L8" i="28"/>
  <c r="M8" i="28" s="1"/>
  <c r="L26" i="28"/>
  <c r="M26" i="28" s="1"/>
  <c r="L7" i="28"/>
  <c r="M7" i="28" s="1"/>
  <c r="L29" i="28"/>
  <c r="M29" i="28" s="1"/>
  <c r="L28" i="28"/>
  <c r="M28" i="28" s="1"/>
  <c r="L24" i="28"/>
  <c r="M24" i="28" s="1"/>
  <c r="L19" i="28"/>
  <c r="M19" i="28" s="1"/>
  <c r="L3" i="28"/>
  <c r="M6" i="28"/>
  <c r="K88" i="29" l="1"/>
  <c r="J88" i="29"/>
  <c r="D8" i="27"/>
  <c r="G1" i="26"/>
  <c r="G2" i="26" s="1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1" i="25"/>
  <c r="H2" i="25" s="1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1" i="24"/>
  <c r="H2" i="24" s="1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 s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89" i="29"/>
  <c r="L88" i="29"/>
  <c r="D3" i="23" a="1"/>
  <c r="B1" i="27"/>
  <c r="D3" i="26" a="1"/>
  <c r="D3" i="25" a="1"/>
  <c r="D3" i="24" a="1"/>
  <c r="M3" i="28"/>
  <c r="B89" i="29"/>
  <c r="P88" i="29"/>
  <c r="Q88" i="29"/>
  <c r="J89" i="29" l="1"/>
  <c r="K89" i="29"/>
  <c r="D3" i="26"/>
  <c r="D7" i="26"/>
  <c r="D11" i="26"/>
  <c r="D15" i="26"/>
  <c r="D19" i="26"/>
  <c r="D23" i="26"/>
  <c r="D27" i="26"/>
  <c r="D31" i="26"/>
  <c r="D35" i="26"/>
  <c r="D39" i="26"/>
  <c r="D43" i="26"/>
  <c r="D47" i="26"/>
  <c r="D51" i="26"/>
  <c r="D55" i="26"/>
  <c r="D59" i="26"/>
  <c r="D63" i="26"/>
  <c r="D5" i="26"/>
  <c r="D9" i="26"/>
  <c r="D13" i="26"/>
  <c r="D17" i="26"/>
  <c r="D21" i="26"/>
  <c r="D25" i="26"/>
  <c r="D29" i="26"/>
  <c r="D33" i="26"/>
  <c r="D37" i="26"/>
  <c r="D41" i="26"/>
  <c r="D45" i="26"/>
  <c r="D49" i="26"/>
  <c r="D53" i="26"/>
  <c r="D57" i="26"/>
  <c r="D61" i="26"/>
  <c r="D65" i="26"/>
  <c r="D69" i="26"/>
  <c r="D73" i="26"/>
  <c r="D77" i="26"/>
  <c r="D81" i="26"/>
  <c r="D85" i="26"/>
  <c r="D89" i="26"/>
  <c r="D93" i="26"/>
  <c r="D97" i="26"/>
  <c r="D101" i="26"/>
  <c r="D105" i="26"/>
  <c r="D109" i="26"/>
  <c r="D113" i="26"/>
  <c r="D117" i="26"/>
  <c r="D121" i="26"/>
  <c r="D16" i="26"/>
  <c r="D30" i="26"/>
  <c r="D32" i="26"/>
  <c r="D40" i="26"/>
  <c r="D56" i="26"/>
  <c r="D68" i="26"/>
  <c r="D71" i="26"/>
  <c r="D74" i="26"/>
  <c r="D100" i="26"/>
  <c r="D103" i="26"/>
  <c r="D106" i="26"/>
  <c r="D62" i="26"/>
  <c r="D70" i="26"/>
  <c r="D22" i="26"/>
  <c r="D84" i="26"/>
  <c r="D87" i="26"/>
  <c r="D6" i="26"/>
  <c r="D14" i="26"/>
  <c r="D42" i="26"/>
  <c r="D58" i="26"/>
  <c r="D88" i="26"/>
  <c r="D91" i="26"/>
  <c r="D94" i="26"/>
  <c r="D120" i="26"/>
  <c r="D46" i="26"/>
  <c r="D24" i="26"/>
  <c r="D48" i="26"/>
  <c r="D119" i="26"/>
  <c r="D26" i="26"/>
  <c r="D28" i="26"/>
  <c r="D44" i="26"/>
  <c r="D60" i="26"/>
  <c r="D76" i="26"/>
  <c r="D79" i="26"/>
  <c r="D82" i="26"/>
  <c r="D108" i="26"/>
  <c r="D111" i="26"/>
  <c r="D114" i="26"/>
  <c r="D4" i="26"/>
  <c r="D12" i="26"/>
  <c r="D67" i="26"/>
  <c r="D96" i="26"/>
  <c r="D99" i="26"/>
  <c r="D102" i="26"/>
  <c r="D116" i="26"/>
  <c r="D122" i="26"/>
  <c r="D10" i="26"/>
  <c r="D50" i="26"/>
  <c r="D72" i="26"/>
  <c r="D75" i="26"/>
  <c r="D78" i="26"/>
  <c r="D104" i="26"/>
  <c r="D107" i="26"/>
  <c r="D110" i="26"/>
  <c r="D18" i="26"/>
  <c r="D20" i="26"/>
  <c r="D34" i="26"/>
  <c r="D36" i="26"/>
  <c r="D52" i="26"/>
  <c r="D66" i="26"/>
  <c r="D92" i="26"/>
  <c r="D95" i="26"/>
  <c r="D98" i="26"/>
  <c r="D8" i="26"/>
  <c r="D38" i="26"/>
  <c r="D54" i="26"/>
  <c r="D80" i="26"/>
  <c r="D83" i="26"/>
  <c r="D86" i="26"/>
  <c r="D112" i="26"/>
  <c r="D115" i="26"/>
  <c r="D118" i="26"/>
  <c r="D64" i="26"/>
  <c r="D90" i="26"/>
  <c r="D4" i="25"/>
  <c r="D12" i="25"/>
  <c r="D20" i="25"/>
  <c r="D28" i="25"/>
  <c r="D36" i="25"/>
  <c r="D44" i="25"/>
  <c r="D52" i="25"/>
  <c r="D60" i="25"/>
  <c r="D68" i="25"/>
  <c r="D76" i="25"/>
  <c r="D3" i="25"/>
  <c r="D11" i="25"/>
  <c r="D19" i="25"/>
  <c r="D27" i="25"/>
  <c r="D35" i="25"/>
  <c r="D43" i="25"/>
  <c r="D51" i="25"/>
  <c r="D59" i="25"/>
  <c r="D67" i="25"/>
  <c r="D75" i="25"/>
  <c r="D10" i="25"/>
  <c r="D18" i="25"/>
  <c r="D26" i="25"/>
  <c r="D34" i="25"/>
  <c r="D42" i="25"/>
  <c r="D50" i="25"/>
  <c r="D58" i="25"/>
  <c r="D66" i="25"/>
  <c r="D74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D119" i="25"/>
  <c r="D6" i="25"/>
  <c r="D82" i="25"/>
  <c r="D86" i="25"/>
  <c r="D91" i="25"/>
  <c r="D100" i="25"/>
  <c r="D105" i="25"/>
  <c r="D109" i="25"/>
  <c r="D114" i="25"/>
  <c r="D118" i="25"/>
  <c r="D61" i="25"/>
  <c r="D77" i="25"/>
  <c r="D89" i="25"/>
  <c r="D8" i="25"/>
  <c r="D104" i="25"/>
  <c r="D81" i="25"/>
  <c r="D112" i="25"/>
  <c r="D84" i="25"/>
  <c r="D17" i="25"/>
  <c r="D25" i="25"/>
  <c r="D33" i="25"/>
  <c r="D41" i="25"/>
  <c r="D49" i="25"/>
  <c r="D57" i="25"/>
  <c r="D65" i="25"/>
  <c r="D73" i="25"/>
  <c r="D85" i="25"/>
  <c r="D90" i="25"/>
  <c r="D94" i="25"/>
  <c r="D99" i="25"/>
  <c r="D108" i="25"/>
  <c r="D113" i="25"/>
  <c r="D117" i="25"/>
  <c r="D122" i="25"/>
  <c r="D13" i="25"/>
  <c r="D21" i="25"/>
  <c r="D29" i="25"/>
  <c r="D37" i="25"/>
  <c r="D45" i="25"/>
  <c r="D53" i="25"/>
  <c r="D69" i="25"/>
  <c r="D9" i="25"/>
  <c r="D93" i="25"/>
  <c r="D88" i="25"/>
  <c r="D120" i="25"/>
  <c r="D16" i="25"/>
  <c r="D24" i="25"/>
  <c r="D32" i="25"/>
  <c r="D40" i="25"/>
  <c r="D48" i="25"/>
  <c r="D56" i="25"/>
  <c r="D64" i="25"/>
  <c r="D72" i="25"/>
  <c r="D80" i="25"/>
  <c r="D83" i="25"/>
  <c r="D92" i="25"/>
  <c r="D97" i="25"/>
  <c r="D101" i="25"/>
  <c r="D106" i="25"/>
  <c r="D110" i="25"/>
  <c r="D115" i="25"/>
  <c r="D5" i="25"/>
  <c r="D14" i="25"/>
  <c r="D22" i="25"/>
  <c r="D30" i="25"/>
  <c r="D38" i="25"/>
  <c r="D46" i="25"/>
  <c r="D54" i="25"/>
  <c r="D62" i="25"/>
  <c r="D70" i="25"/>
  <c r="D78" i="25"/>
  <c r="D96" i="25"/>
  <c r="D102" i="25"/>
  <c r="D116" i="25"/>
  <c r="D98" i="25"/>
  <c r="D107" i="25"/>
  <c r="D121" i="25"/>
  <c r="D4" i="24"/>
  <c r="D12" i="24"/>
  <c r="D20" i="24"/>
  <c r="D28" i="24"/>
  <c r="D36" i="24"/>
  <c r="D44" i="24"/>
  <c r="D52" i="24"/>
  <c r="D3" i="24"/>
  <c r="D11" i="24"/>
  <c r="D19" i="24"/>
  <c r="D27" i="24"/>
  <c r="D35" i="24"/>
  <c r="D43" i="24"/>
  <c r="D51" i="24"/>
  <c r="D10" i="24"/>
  <c r="D18" i="24"/>
  <c r="D26" i="24"/>
  <c r="D34" i="24"/>
  <c r="D42" i="24"/>
  <c r="D50" i="24"/>
  <c r="D7" i="24"/>
  <c r="D15" i="24"/>
  <c r="D23" i="24"/>
  <c r="D31" i="24"/>
  <c r="D39" i="24"/>
  <c r="D47" i="24"/>
  <c r="D55" i="24"/>
  <c r="D63" i="24"/>
  <c r="D71" i="24"/>
  <c r="D79" i="24"/>
  <c r="D87" i="24"/>
  <c r="D95" i="24"/>
  <c r="D103" i="24"/>
  <c r="D111" i="24"/>
  <c r="D119" i="24"/>
  <c r="D6" i="24"/>
  <c r="D58" i="24"/>
  <c r="D62" i="24"/>
  <c r="D76" i="24"/>
  <c r="D81" i="24"/>
  <c r="D90" i="24"/>
  <c r="D94" i="24"/>
  <c r="D99" i="24"/>
  <c r="D108" i="24"/>
  <c r="D122" i="24"/>
  <c r="D8" i="24"/>
  <c r="D17" i="24"/>
  <c r="D25" i="24"/>
  <c r="D33" i="24"/>
  <c r="D41" i="24"/>
  <c r="D49" i="24"/>
  <c r="D57" i="24"/>
  <c r="D61" i="24"/>
  <c r="D66" i="24"/>
  <c r="D70" i="24"/>
  <c r="D75" i="24"/>
  <c r="D84" i="24"/>
  <c r="D89" i="24"/>
  <c r="D93" i="24"/>
  <c r="D98" i="24"/>
  <c r="D102" i="24"/>
  <c r="D107" i="24"/>
  <c r="D116" i="24"/>
  <c r="D121" i="24"/>
  <c r="D5" i="24"/>
  <c r="D14" i="24"/>
  <c r="D22" i="24"/>
  <c r="D30" i="24"/>
  <c r="D38" i="24"/>
  <c r="D46" i="24"/>
  <c r="D72" i="24"/>
  <c r="D104" i="24"/>
  <c r="D54" i="24"/>
  <c r="D67" i="24"/>
  <c r="D85" i="24"/>
  <c r="D113" i="24"/>
  <c r="D117" i="24"/>
  <c r="D80" i="24"/>
  <c r="D77" i="24"/>
  <c r="D91" i="24"/>
  <c r="D64" i="24"/>
  <c r="D97" i="24"/>
  <c r="D101" i="24"/>
  <c r="D114" i="24"/>
  <c r="D118" i="24"/>
  <c r="D120" i="24"/>
  <c r="D21" i="24"/>
  <c r="D24" i="24"/>
  <c r="D37" i="24"/>
  <c r="D40" i="24"/>
  <c r="D53" i="24"/>
  <c r="D60" i="24"/>
  <c r="D69" i="24"/>
  <c r="D73" i="24"/>
  <c r="D56" i="24"/>
  <c r="D78" i="24"/>
  <c r="D9" i="24"/>
  <c r="D92" i="24"/>
  <c r="D74" i="24"/>
  <c r="D96" i="24"/>
  <c r="D100" i="24"/>
  <c r="D115" i="24"/>
  <c r="D13" i="24"/>
  <c r="D16" i="24"/>
  <c r="D29" i="24"/>
  <c r="D32" i="24"/>
  <c r="D45" i="24"/>
  <c r="D48" i="24"/>
  <c r="D59" i="24"/>
  <c r="D68" i="24"/>
  <c r="D83" i="24"/>
  <c r="D106" i="24"/>
  <c r="D110" i="24"/>
  <c r="D112" i="24"/>
  <c r="D82" i="24"/>
  <c r="D86" i="24"/>
  <c r="D88" i="24"/>
  <c r="D105" i="24"/>
  <c r="D109" i="24"/>
  <c r="D65" i="24"/>
  <c r="D4" i="23"/>
  <c r="D12" i="23"/>
  <c r="D20" i="23"/>
  <c r="D28" i="23"/>
  <c r="D36" i="23"/>
  <c r="D44" i="23"/>
  <c r="D52" i="23"/>
  <c r="D3" i="23"/>
  <c r="D11" i="23"/>
  <c r="D19" i="23"/>
  <c r="D27" i="23"/>
  <c r="D35" i="23"/>
  <c r="D43" i="23"/>
  <c r="D51" i="23"/>
  <c r="D10" i="23"/>
  <c r="D18" i="23"/>
  <c r="D26" i="23"/>
  <c r="D34" i="23"/>
  <c r="D42" i="23"/>
  <c r="D50" i="23"/>
  <c r="D7" i="23"/>
  <c r="D15" i="23"/>
  <c r="D23" i="23"/>
  <c r="D31" i="23"/>
  <c r="D39" i="23"/>
  <c r="D47" i="23"/>
  <c r="D55" i="23"/>
  <c r="D63" i="23"/>
  <c r="D71" i="23"/>
  <c r="D79" i="23"/>
  <c r="D87" i="23"/>
  <c r="D95" i="23"/>
  <c r="D103" i="23"/>
  <c r="D111" i="23"/>
  <c r="D119" i="23"/>
  <c r="D6" i="23"/>
  <c r="D8" i="23"/>
  <c r="D17" i="23"/>
  <c r="D25" i="23"/>
  <c r="D33" i="23"/>
  <c r="D41" i="23"/>
  <c r="D49" i="23"/>
  <c r="D5" i="23"/>
  <c r="D14" i="23"/>
  <c r="D22" i="23"/>
  <c r="D30" i="23"/>
  <c r="D38" i="23"/>
  <c r="D46" i="23"/>
  <c r="D54" i="23"/>
  <c r="D59" i="23"/>
  <c r="D68" i="23"/>
  <c r="D73" i="23"/>
  <c r="D77" i="23"/>
  <c r="D82" i="23"/>
  <c r="D86" i="23"/>
  <c r="D91" i="23"/>
  <c r="D100" i="23"/>
  <c r="D105" i="23"/>
  <c r="D109" i="23"/>
  <c r="D114" i="23"/>
  <c r="D118" i="23"/>
  <c r="D72" i="23"/>
  <c r="D80" i="23"/>
  <c r="D96" i="23"/>
  <c r="D106" i="23"/>
  <c r="D112" i="23"/>
  <c r="D94" i="23"/>
  <c r="D98" i="23"/>
  <c r="D61" i="23"/>
  <c r="D64" i="23"/>
  <c r="D83" i="23"/>
  <c r="D99" i="23"/>
  <c r="D102" i="23"/>
  <c r="D115" i="23"/>
  <c r="D74" i="23"/>
  <c r="D76" i="23"/>
  <c r="D117" i="23"/>
  <c r="D9" i="23"/>
  <c r="D88" i="23"/>
  <c r="D104" i="23"/>
  <c r="D21" i="23"/>
  <c r="D24" i="23"/>
  <c r="D37" i="23"/>
  <c r="D45" i="23"/>
  <c r="D53" i="23"/>
  <c r="D58" i="23"/>
  <c r="D69" i="23"/>
  <c r="D89" i="23"/>
  <c r="D92" i="23"/>
  <c r="D108" i="23"/>
  <c r="D121" i="23"/>
  <c r="D40" i="23"/>
  <c r="D48" i="23"/>
  <c r="D56" i="23"/>
  <c r="D66" i="23"/>
  <c r="D85" i="23"/>
  <c r="D101" i="23"/>
  <c r="D60" i="23"/>
  <c r="D62" i="23"/>
  <c r="D107" i="23"/>
  <c r="D110" i="23"/>
  <c r="D13" i="23"/>
  <c r="D16" i="23"/>
  <c r="D29" i="23"/>
  <c r="D32" i="23"/>
  <c r="D57" i="23"/>
  <c r="D70" i="23"/>
  <c r="D78" i="23"/>
  <c r="D81" i="23"/>
  <c r="D84" i="23"/>
  <c r="D113" i="23"/>
  <c r="D116" i="23"/>
  <c r="D65" i="23"/>
  <c r="D67" i="23"/>
  <c r="D75" i="23"/>
  <c r="D90" i="23"/>
  <c r="D93" i="23"/>
  <c r="D97" i="23"/>
  <c r="D122" i="23"/>
  <c r="D120" i="23"/>
  <c r="E90" i="29"/>
  <c r="L89" i="29"/>
  <c r="B90" i="29"/>
  <c r="P89" i="29"/>
  <c r="Q89" i="29"/>
  <c r="K90" i="29" l="1"/>
  <c r="J90" i="29"/>
  <c r="F98" i="26"/>
  <c r="G98" i="26"/>
  <c r="F4" i="26"/>
  <c r="G4" i="26"/>
  <c r="F84" i="26"/>
  <c r="G84" i="26"/>
  <c r="F85" i="26"/>
  <c r="G85" i="26"/>
  <c r="G19" i="26"/>
  <c r="F19" i="26"/>
  <c r="F112" i="26"/>
  <c r="G112" i="26"/>
  <c r="F95" i="26"/>
  <c r="G95" i="26"/>
  <c r="F110" i="26"/>
  <c r="G110" i="26"/>
  <c r="F122" i="26"/>
  <c r="G122" i="26"/>
  <c r="F114" i="26"/>
  <c r="G114" i="26"/>
  <c r="F28" i="26"/>
  <c r="G28" i="26"/>
  <c r="F91" i="26"/>
  <c r="G91" i="26"/>
  <c r="F22" i="26"/>
  <c r="G22" i="26"/>
  <c r="G68" i="26"/>
  <c r="F68" i="26"/>
  <c r="F113" i="26"/>
  <c r="G113" i="26"/>
  <c r="F81" i="26"/>
  <c r="G81" i="26"/>
  <c r="F15" i="26"/>
  <c r="G15" i="26"/>
  <c r="F83" i="26"/>
  <c r="G83" i="26"/>
  <c r="F66" i="26"/>
  <c r="G66" i="26"/>
  <c r="G104" i="26"/>
  <c r="F104" i="26"/>
  <c r="F102" i="26"/>
  <c r="G102" i="26"/>
  <c r="F119" i="26"/>
  <c r="G119" i="26"/>
  <c r="F58" i="26"/>
  <c r="G58" i="26"/>
  <c r="F40" i="26"/>
  <c r="G40" i="26"/>
  <c r="F41" i="26"/>
  <c r="G41" i="26"/>
  <c r="F7" i="26"/>
  <c r="G7" i="26"/>
  <c r="F80" i="26"/>
  <c r="G80" i="26"/>
  <c r="F52" i="26"/>
  <c r="G52" i="26"/>
  <c r="F78" i="26"/>
  <c r="G78" i="26"/>
  <c r="F99" i="26"/>
  <c r="G99" i="26"/>
  <c r="F82" i="26"/>
  <c r="G82" i="26"/>
  <c r="F48" i="26"/>
  <c r="G48" i="26"/>
  <c r="F42" i="26"/>
  <c r="G42" i="26"/>
  <c r="F106" i="26"/>
  <c r="G106" i="26"/>
  <c r="F32" i="26"/>
  <c r="G32" i="26"/>
  <c r="G101" i="26"/>
  <c r="F101" i="26"/>
  <c r="G69" i="26"/>
  <c r="F69" i="26"/>
  <c r="F37" i="26"/>
  <c r="G37" i="26"/>
  <c r="G5" i="26"/>
  <c r="F5" i="26"/>
  <c r="F35" i="26"/>
  <c r="G35" i="26"/>
  <c r="F3" i="26"/>
  <c r="G3" i="26"/>
  <c r="F90" i="26"/>
  <c r="G90" i="26"/>
  <c r="F54" i="26"/>
  <c r="G54" i="26"/>
  <c r="F36" i="26"/>
  <c r="G36" i="26"/>
  <c r="G75" i="26"/>
  <c r="F75" i="26"/>
  <c r="F96" i="26"/>
  <c r="G96" i="26"/>
  <c r="F79" i="26"/>
  <c r="G79" i="26"/>
  <c r="F24" i="26"/>
  <c r="G24" i="26"/>
  <c r="F14" i="26"/>
  <c r="G14" i="26"/>
  <c r="F103" i="26"/>
  <c r="G103" i="26"/>
  <c r="F30" i="26"/>
  <c r="G30" i="26"/>
  <c r="G97" i="26"/>
  <c r="F97" i="26"/>
  <c r="G65" i="26"/>
  <c r="F65" i="26"/>
  <c r="G33" i="26"/>
  <c r="F33" i="26"/>
  <c r="F63" i="26"/>
  <c r="G63" i="26"/>
  <c r="F31" i="26"/>
  <c r="G31" i="26"/>
  <c r="F64" i="26"/>
  <c r="G64" i="26"/>
  <c r="F38" i="26"/>
  <c r="G38" i="26"/>
  <c r="F34" i="26"/>
  <c r="G34" i="26"/>
  <c r="G72" i="26"/>
  <c r="F72" i="26"/>
  <c r="F67" i="26"/>
  <c r="G67" i="26"/>
  <c r="G76" i="26"/>
  <c r="F76" i="26"/>
  <c r="F46" i="26"/>
  <c r="G46" i="26"/>
  <c r="F6" i="26"/>
  <c r="G6" i="26"/>
  <c r="G100" i="26"/>
  <c r="F100" i="26"/>
  <c r="F16" i="26"/>
  <c r="G16" i="26"/>
  <c r="F93" i="26"/>
  <c r="G93" i="26"/>
  <c r="F61" i="26"/>
  <c r="G61" i="26"/>
  <c r="G29" i="26"/>
  <c r="F29" i="26"/>
  <c r="G59" i="26"/>
  <c r="F59" i="26"/>
  <c r="G27" i="26"/>
  <c r="F27" i="26"/>
  <c r="F118" i="26"/>
  <c r="G118" i="26"/>
  <c r="F8" i="26"/>
  <c r="G8" i="26"/>
  <c r="F20" i="26"/>
  <c r="G20" i="26"/>
  <c r="F50" i="26"/>
  <c r="G50" i="26"/>
  <c r="F12" i="26"/>
  <c r="G12" i="26"/>
  <c r="F60" i="26"/>
  <c r="G60" i="26"/>
  <c r="F120" i="26"/>
  <c r="G120" i="26"/>
  <c r="F87" i="26"/>
  <c r="G87" i="26"/>
  <c r="F74" i="26"/>
  <c r="G74" i="26"/>
  <c r="F121" i="26"/>
  <c r="G121" i="26"/>
  <c r="F89" i="26"/>
  <c r="G89" i="26"/>
  <c r="F57" i="26"/>
  <c r="G57" i="26"/>
  <c r="G25" i="26"/>
  <c r="F25" i="26"/>
  <c r="F55" i="26"/>
  <c r="G55" i="26"/>
  <c r="F23" i="26"/>
  <c r="G23" i="26"/>
  <c r="F115" i="26"/>
  <c r="G115" i="26"/>
  <c r="F44" i="26"/>
  <c r="G44" i="26"/>
  <c r="G117" i="26"/>
  <c r="F117" i="26"/>
  <c r="F51" i="26"/>
  <c r="G51" i="26"/>
  <c r="F47" i="26"/>
  <c r="G47" i="26"/>
  <c r="F86" i="26"/>
  <c r="G86" i="26"/>
  <c r="F92" i="26"/>
  <c r="G92" i="26"/>
  <c r="G107" i="26"/>
  <c r="F107" i="26"/>
  <c r="F116" i="26"/>
  <c r="G116" i="26"/>
  <c r="F111" i="26"/>
  <c r="G111" i="26"/>
  <c r="F26" i="26"/>
  <c r="G26" i="26"/>
  <c r="G88" i="26"/>
  <c r="F88" i="26"/>
  <c r="F70" i="26"/>
  <c r="G70" i="26"/>
  <c r="F56" i="26"/>
  <c r="G56" i="26"/>
  <c r="F109" i="26"/>
  <c r="G109" i="26"/>
  <c r="F77" i="26"/>
  <c r="G77" i="26"/>
  <c r="F45" i="26"/>
  <c r="G45" i="26"/>
  <c r="G13" i="26"/>
  <c r="F13" i="26"/>
  <c r="G43" i="26"/>
  <c r="F43" i="26"/>
  <c r="F11" i="26"/>
  <c r="G11" i="26"/>
  <c r="F18" i="26"/>
  <c r="G18" i="26"/>
  <c r="F94" i="26"/>
  <c r="G94" i="26"/>
  <c r="F71" i="26"/>
  <c r="G71" i="26"/>
  <c r="G21" i="26"/>
  <c r="F21" i="26"/>
  <c r="G49" i="26"/>
  <c r="F49" i="26"/>
  <c r="F108" i="26"/>
  <c r="G108" i="26"/>
  <c r="F62" i="26"/>
  <c r="G62" i="26"/>
  <c r="G105" i="26"/>
  <c r="F105" i="26"/>
  <c r="F73" i="26"/>
  <c r="G73" i="26"/>
  <c r="G9" i="26"/>
  <c r="F9" i="26"/>
  <c r="F39" i="26"/>
  <c r="G39" i="26"/>
  <c r="F10" i="26"/>
  <c r="G10" i="26"/>
  <c r="F53" i="26"/>
  <c r="G53" i="26"/>
  <c r="G17" i="26"/>
  <c r="F17" i="26"/>
  <c r="H116" i="25"/>
  <c r="F116" i="25"/>
  <c r="G116" i="25"/>
  <c r="F101" i="25"/>
  <c r="G101" i="25"/>
  <c r="H101" i="25"/>
  <c r="F9" i="25"/>
  <c r="G9" i="25"/>
  <c r="H9" i="25"/>
  <c r="F73" i="25"/>
  <c r="G73" i="25"/>
  <c r="H73" i="25"/>
  <c r="F118" i="25"/>
  <c r="G118" i="25"/>
  <c r="H118" i="25"/>
  <c r="F6" i="25"/>
  <c r="G6" i="25"/>
  <c r="H6" i="25"/>
  <c r="G63" i="25"/>
  <c r="H63" i="25"/>
  <c r="F63" i="25"/>
  <c r="G10" i="25"/>
  <c r="H10" i="25"/>
  <c r="F10" i="25"/>
  <c r="G117" i="25"/>
  <c r="H117" i="25"/>
  <c r="F117" i="25"/>
  <c r="H11" i="25"/>
  <c r="G11" i="25"/>
  <c r="F11" i="25"/>
  <c r="F70" i="25"/>
  <c r="G70" i="25"/>
  <c r="H70" i="25"/>
  <c r="F5" i="25"/>
  <c r="G5" i="25"/>
  <c r="H5" i="25"/>
  <c r="H80" i="25"/>
  <c r="F80" i="25"/>
  <c r="G80" i="25"/>
  <c r="H16" i="25"/>
  <c r="F16" i="25"/>
  <c r="G16" i="25"/>
  <c r="F37" i="25"/>
  <c r="G37" i="25"/>
  <c r="H37" i="25"/>
  <c r="H99" i="25"/>
  <c r="G99" i="25"/>
  <c r="F99" i="25"/>
  <c r="F41" i="25"/>
  <c r="G41" i="25"/>
  <c r="H41" i="25"/>
  <c r="H8" i="25"/>
  <c r="F8" i="25"/>
  <c r="G8" i="25"/>
  <c r="F100" i="25"/>
  <c r="G100" i="25"/>
  <c r="H100" i="25"/>
  <c r="F95" i="25"/>
  <c r="G95" i="25"/>
  <c r="H95" i="25"/>
  <c r="G31" i="25"/>
  <c r="H31" i="25"/>
  <c r="F31" i="25"/>
  <c r="G42" i="25"/>
  <c r="H42" i="25"/>
  <c r="F42" i="25"/>
  <c r="H51" i="25"/>
  <c r="F51" i="25"/>
  <c r="G51" i="25"/>
  <c r="F68" i="25"/>
  <c r="G68" i="25"/>
  <c r="H68" i="25"/>
  <c r="F4" i="25"/>
  <c r="G4" i="25"/>
  <c r="H4" i="25"/>
  <c r="F121" i="25"/>
  <c r="G121" i="25"/>
  <c r="H121" i="25"/>
  <c r="F62" i="25"/>
  <c r="G62" i="25"/>
  <c r="H62" i="25"/>
  <c r="H115" i="25"/>
  <c r="F115" i="25"/>
  <c r="G115" i="25"/>
  <c r="H72" i="25"/>
  <c r="F72" i="25"/>
  <c r="G72" i="25"/>
  <c r="G120" i="25"/>
  <c r="H120" i="25"/>
  <c r="F120" i="25"/>
  <c r="F29" i="25"/>
  <c r="G29" i="25"/>
  <c r="H29" i="25"/>
  <c r="F94" i="25"/>
  <c r="G94" i="25"/>
  <c r="H94" i="25"/>
  <c r="F33" i="25"/>
  <c r="G33" i="25"/>
  <c r="H33" i="25"/>
  <c r="F89" i="25"/>
  <c r="G89" i="25"/>
  <c r="H89" i="25"/>
  <c r="H91" i="25"/>
  <c r="G91" i="25"/>
  <c r="F91" i="25"/>
  <c r="F87" i="25"/>
  <c r="G87" i="25"/>
  <c r="H87" i="25"/>
  <c r="G23" i="25"/>
  <c r="H23" i="25"/>
  <c r="F23" i="25"/>
  <c r="G34" i="25"/>
  <c r="H34" i="25"/>
  <c r="F34" i="25"/>
  <c r="H43" i="25"/>
  <c r="F43" i="25"/>
  <c r="G43" i="25"/>
  <c r="F60" i="25"/>
  <c r="G60" i="25"/>
  <c r="H60" i="25"/>
  <c r="H107" i="25"/>
  <c r="F107" i="25"/>
  <c r="G107" i="25"/>
  <c r="F54" i="25"/>
  <c r="G54" i="25"/>
  <c r="H54" i="25"/>
  <c r="F110" i="25"/>
  <c r="G110" i="25"/>
  <c r="H110" i="25"/>
  <c r="H64" i="25"/>
  <c r="F64" i="25"/>
  <c r="G64" i="25"/>
  <c r="G88" i="25"/>
  <c r="H88" i="25"/>
  <c r="F88" i="25"/>
  <c r="F21" i="25"/>
  <c r="G21" i="25"/>
  <c r="H21" i="25"/>
  <c r="G90" i="25"/>
  <c r="F90" i="25"/>
  <c r="H90" i="25"/>
  <c r="F25" i="25"/>
  <c r="G25" i="25"/>
  <c r="H25" i="25"/>
  <c r="F77" i="25"/>
  <c r="G77" i="25"/>
  <c r="H77" i="25"/>
  <c r="G86" i="25"/>
  <c r="H86" i="25"/>
  <c r="F86" i="25"/>
  <c r="G79" i="25"/>
  <c r="H79" i="25"/>
  <c r="F79" i="25"/>
  <c r="G15" i="25"/>
  <c r="H15" i="25"/>
  <c r="F15" i="25"/>
  <c r="G26" i="25"/>
  <c r="H26" i="25"/>
  <c r="F26" i="25"/>
  <c r="H35" i="25"/>
  <c r="F35" i="25"/>
  <c r="G35" i="25"/>
  <c r="F52" i="25"/>
  <c r="G52" i="25"/>
  <c r="H52" i="25"/>
  <c r="G98" i="25"/>
  <c r="F98" i="25"/>
  <c r="H98" i="25"/>
  <c r="F46" i="25"/>
  <c r="G46" i="25"/>
  <c r="H46" i="25"/>
  <c r="G106" i="25"/>
  <c r="F106" i="25"/>
  <c r="H106" i="25"/>
  <c r="H56" i="25"/>
  <c r="F56" i="25"/>
  <c r="G56" i="25"/>
  <c r="H93" i="25"/>
  <c r="F93" i="25"/>
  <c r="G93" i="25"/>
  <c r="F13" i="25"/>
  <c r="G13" i="25"/>
  <c r="H13" i="25"/>
  <c r="F85" i="25"/>
  <c r="G85" i="25"/>
  <c r="H85" i="25"/>
  <c r="F17" i="25"/>
  <c r="G17" i="25"/>
  <c r="H17" i="25"/>
  <c r="F61" i="25"/>
  <c r="G61" i="25"/>
  <c r="H61" i="25"/>
  <c r="G82" i="25"/>
  <c r="H82" i="25"/>
  <c r="F82" i="25"/>
  <c r="G71" i="25"/>
  <c r="H71" i="25"/>
  <c r="F71" i="25"/>
  <c r="G7" i="25"/>
  <c r="H7" i="25"/>
  <c r="F7" i="25"/>
  <c r="G18" i="25"/>
  <c r="H18" i="25"/>
  <c r="F18" i="25"/>
  <c r="H27" i="25"/>
  <c r="G27" i="25"/>
  <c r="F27" i="25"/>
  <c r="F44" i="25"/>
  <c r="G44" i="25"/>
  <c r="H44" i="25"/>
  <c r="F38" i="25"/>
  <c r="G38" i="25"/>
  <c r="H38" i="25"/>
  <c r="H84" i="25"/>
  <c r="F84" i="25"/>
  <c r="G84" i="25"/>
  <c r="F36" i="25"/>
  <c r="G36" i="25"/>
  <c r="H36" i="25"/>
  <c r="H102" i="25"/>
  <c r="F102" i="25"/>
  <c r="G102" i="25"/>
  <c r="H40" i="25"/>
  <c r="F40" i="25"/>
  <c r="G40" i="25"/>
  <c r="F65" i="25"/>
  <c r="G65" i="25"/>
  <c r="H65" i="25"/>
  <c r="G114" i="25"/>
  <c r="H114" i="25"/>
  <c r="F114" i="25"/>
  <c r="G55" i="25"/>
  <c r="H55" i="25"/>
  <c r="F55" i="25"/>
  <c r="F28" i="25"/>
  <c r="G28" i="25"/>
  <c r="H28" i="25"/>
  <c r="H96" i="25"/>
  <c r="F96" i="25"/>
  <c r="G96" i="25"/>
  <c r="F22" i="25"/>
  <c r="G22" i="25"/>
  <c r="H22" i="25"/>
  <c r="F92" i="25"/>
  <c r="G92" i="25"/>
  <c r="H92" i="25"/>
  <c r="H32" i="25"/>
  <c r="F32" i="25"/>
  <c r="G32" i="25"/>
  <c r="F53" i="25"/>
  <c r="G53" i="25"/>
  <c r="H53" i="25"/>
  <c r="F113" i="25"/>
  <c r="H113" i="25"/>
  <c r="G113" i="25"/>
  <c r="F57" i="25"/>
  <c r="G57" i="25"/>
  <c r="H57" i="25"/>
  <c r="F81" i="25"/>
  <c r="G81" i="25"/>
  <c r="H81" i="25"/>
  <c r="G109" i="25"/>
  <c r="F109" i="25"/>
  <c r="H109" i="25"/>
  <c r="H111" i="25"/>
  <c r="F111" i="25"/>
  <c r="G111" i="25"/>
  <c r="G47" i="25"/>
  <c r="H47" i="25"/>
  <c r="F47" i="25"/>
  <c r="G58" i="25"/>
  <c r="H58" i="25"/>
  <c r="F58" i="25"/>
  <c r="H67" i="25"/>
  <c r="F67" i="25"/>
  <c r="G67" i="25"/>
  <c r="H3" i="25"/>
  <c r="F3" i="25"/>
  <c r="G3" i="25"/>
  <c r="F20" i="25"/>
  <c r="G20" i="25"/>
  <c r="H20" i="25"/>
  <c r="G122" i="25"/>
  <c r="H122" i="25"/>
  <c r="F122" i="25"/>
  <c r="H19" i="25"/>
  <c r="G19" i="25"/>
  <c r="F19" i="25"/>
  <c r="F30" i="25"/>
  <c r="G30" i="25"/>
  <c r="H30" i="25"/>
  <c r="F69" i="25"/>
  <c r="G69" i="25"/>
  <c r="H69" i="25"/>
  <c r="F112" i="25"/>
  <c r="G112" i="25"/>
  <c r="H112" i="25"/>
  <c r="F119" i="25"/>
  <c r="G119" i="25"/>
  <c r="H119" i="25"/>
  <c r="G66" i="25"/>
  <c r="H66" i="25"/>
  <c r="F66" i="25"/>
  <c r="F78" i="25"/>
  <c r="G78" i="25"/>
  <c r="H78" i="25"/>
  <c r="F14" i="25"/>
  <c r="G14" i="25"/>
  <c r="H14" i="25"/>
  <c r="H83" i="25"/>
  <c r="F83" i="25"/>
  <c r="G83" i="25"/>
  <c r="H24" i="25"/>
  <c r="F24" i="25"/>
  <c r="G24" i="25"/>
  <c r="F45" i="25"/>
  <c r="G45" i="25"/>
  <c r="H45" i="25"/>
  <c r="G108" i="25"/>
  <c r="H108" i="25"/>
  <c r="F108" i="25"/>
  <c r="F49" i="25"/>
  <c r="G49" i="25"/>
  <c r="H49" i="25"/>
  <c r="F104" i="25"/>
  <c r="H104" i="25"/>
  <c r="G104" i="25"/>
  <c r="F105" i="25"/>
  <c r="H105" i="25"/>
  <c r="G105" i="25"/>
  <c r="G103" i="25"/>
  <c r="H103" i="25"/>
  <c r="F103" i="25"/>
  <c r="G39" i="25"/>
  <c r="H39" i="25"/>
  <c r="F39" i="25"/>
  <c r="G50" i="25"/>
  <c r="H50" i="25"/>
  <c r="F50" i="25"/>
  <c r="H59" i="25"/>
  <c r="F59" i="25"/>
  <c r="G59" i="25"/>
  <c r="F76" i="25"/>
  <c r="G76" i="25"/>
  <c r="H76" i="25"/>
  <c r="F12" i="25"/>
  <c r="G12" i="25"/>
  <c r="H12" i="25"/>
  <c r="H48" i="25"/>
  <c r="F48" i="25"/>
  <c r="G48" i="25"/>
  <c r="G74" i="25"/>
  <c r="H74" i="25"/>
  <c r="F74" i="25"/>
  <c r="F97" i="25"/>
  <c r="G97" i="25"/>
  <c r="H97" i="25"/>
  <c r="H75" i="25"/>
  <c r="F75" i="25"/>
  <c r="G75" i="25"/>
  <c r="H88" i="24"/>
  <c r="F88" i="24"/>
  <c r="G88" i="24"/>
  <c r="H59" i="24"/>
  <c r="F59" i="24"/>
  <c r="G59" i="24"/>
  <c r="F100" i="24"/>
  <c r="H100" i="24"/>
  <c r="G100" i="24"/>
  <c r="G69" i="24"/>
  <c r="H69" i="24"/>
  <c r="F69" i="24"/>
  <c r="H118" i="24"/>
  <c r="F118" i="24"/>
  <c r="G118" i="24"/>
  <c r="F117" i="24"/>
  <c r="G117" i="24"/>
  <c r="H117" i="24"/>
  <c r="F38" i="24"/>
  <c r="G38" i="24"/>
  <c r="H38" i="24"/>
  <c r="H102" i="24"/>
  <c r="F102" i="24"/>
  <c r="G102" i="24"/>
  <c r="H61" i="24"/>
  <c r="F61" i="24"/>
  <c r="G61" i="24"/>
  <c r="G122" i="24"/>
  <c r="F122" i="24"/>
  <c r="H122" i="24"/>
  <c r="G58" i="24"/>
  <c r="F58" i="24"/>
  <c r="H58" i="24"/>
  <c r="F71" i="24"/>
  <c r="G71" i="24"/>
  <c r="H71" i="24"/>
  <c r="G7" i="24"/>
  <c r="H7" i="24"/>
  <c r="F7" i="24"/>
  <c r="H43" i="24"/>
  <c r="F43" i="24"/>
  <c r="G43" i="24"/>
  <c r="F36" i="24"/>
  <c r="H36" i="24"/>
  <c r="G36" i="24"/>
  <c r="H86" i="24"/>
  <c r="F86" i="24"/>
  <c r="G86" i="24"/>
  <c r="H48" i="24"/>
  <c r="G48" i="24"/>
  <c r="F48" i="24"/>
  <c r="G96" i="24"/>
  <c r="F96" i="24"/>
  <c r="H96" i="24"/>
  <c r="G60" i="24"/>
  <c r="H60" i="24"/>
  <c r="F60" i="24"/>
  <c r="G114" i="24"/>
  <c r="F114" i="24"/>
  <c r="H114" i="24"/>
  <c r="F113" i="24"/>
  <c r="G113" i="24"/>
  <c r="H113" i="24"/>
  <c r="F30" i="24"/>
  <c r="G30" i="24"/>
  <c r="H30" i="24"/>
  <c r="G98" i="24"/>
  <c r="F98" i="24"/>
  <c r="H98" i="24"/>
  <c r="F57" i="24"/>
  <c r="G57" i="24"/>
  <c r="H57" i="24"/>
  <c r="F108" i="24"/>
  <c r="G108" i="24"/>
  <c r="H108" i="24"/>
  <c r="F6" i="24"/>
  <c r="G6" i="24"/>
  <c r="H6" i="24"/>
  <c r="F63" i="24"/>
  <c r="G63" i="24"/>
  <c r="H63" i="24"/>
  <c r="G50" i="24"/>
  <c r="F50" i="24"/>
  <c r="H50" i="24"/>
  <c r="H35" i="24"/>
  <c r="F35" i="24"/>
  <c r="G35" i="24"/>
  <c r="F28" i="24"/>
  <c r="H28" i="24"/>
  <c r="G28" i="24"/>
  <c r="G82" i="24"/>
  <c r="F82" i="24"/>
  <c r="H82" i="24"/>
  <c r="F45" i="24"/>
  <c r="G45" i="24"/>
  <c r="H45" i="24"/>
  <c r="G74" i="24"/>
  <c r="H74" i="24"/>
  <c r="F74" i="24"/>
  <c r="G53" i="24"/>
  <c r="F53" i="24"/>
  <c r="H53" i="24"/>
  <c r="H101" i="24"/>
  <c r="G101" i="24"/>
  <c r="F101" i="24"/>
  <c r="F85" i="24"/>
  <c r="G85" i="24"/>
  <c r="H85" i="24"/>
  <c r="F22" i="24"/>
  <c r="G22" i="24"/>
  <c r="H22" i="24"/>
  <c r="F93" i="24"/>
  <c r="H93" i="24"/>
  <c r="G93" i="24"/>
  <c r="F49" i="24"/>
  <c r="G49" i="24"/>
  <c r="H49" i="24"/>
  <c r="H99" i="24"/>
  <c r="F99" i="24"/>
  <c r="G99" i="24"/>
  <c r="G119" i="24"/>
  <c r="H119" i="24"/>
  <c r="F119" i="24"/>
  <c r="H55" i="24"/>
  <c r="F55" i="24"/>
  <c r="G55" i="24"/>
  <c r="G42" i="24"/>
  <c r="H42" i="24"/>
  <c r="F42" i="24"/>
  <c r="H27" i="24"/>
  <c r="F27" i="24"/>
  <c r="G27" i="24"/>
  <c r="F20" i="24"/>
  <c r="G20" i="24"/>
  <c r="H20" i="24"/>
  <c r="F112" i="24"/>
  <c r="G112" i="24"/>
  <c r="H112" i="24"/>
  <c r="H32" i="24"/>
  <c r="G32" i="24"/>
  <c r="F32" i="24"/>
  <c r="G92" i="24"/>
  <c r="H92" i="24"/>
  <c r="F92" i="24"/>
  <c r="H40" i="24"/>
  <c r="F40" i="24"/>
  <c r="G40" i="24"/>
  <c r="F97" i="24"/>
  <c r="H97" i="24"/>
  <c r="G97" i="24"/>
  <c r="H67" i="24"/>
  <c r="F67" i="24"/>
  <c r="G67" i="24"/>
  <c r="F14" i="24"/>
  <c r="G14" i="24"/>
  <c r="H14" i="24"/>
  <c r="F89" i="24"/>
  <c r="G89" i="24"/>
  <c r="H89" i="24"/>
  <c r="F41" i="24"/>
  <c r="G41" i="24"/>
  <c r="H41" i="24"/>
  <c r="F94" i="24"/>
  <c r="G94" i="24"/>
  <c r="H94" i="24"/>
  <c r="G111" i="24"/>
  <c r="H111" i="24"/>
  <c r="F111" i="24"/>
  <c r="G47" i="24"/>
  <c r="H47" i="24"/>
  <c r="F47" i="24"/>
  <c r="G34" i="24"/>
  <c r="F34" i="24"/>
  <c r="H34" i="24"/>
  <c r="H19" i="24"/>
  <c r="F19" i="24"/>
  <c r="G19" i="24"/>
  <c r="F12" i="24"/>
  <c r="G12" i="24"/>
  <c r="H12" i="24"/>
  <c r="G110" i="24"/>
  <c r="H110" i="24"/>
  <c r="F110" i="24"/>
  <c r="F29" i="24"/>
  <c r="G29" i="24"/>
  <c r="H29" i="24"/>
  <c r="F9" i="24"/>
  <c r="G9" i="24"/>
  <c r="H9" i="24"/>
  <c r="F37" i="24"/>
  <c r="G37" i="24"/>
  <c r="H37" i="24"/>
  <c r="H64" i="24"/>
  <c r="F64" i="24"/>
  <c r="G64" i="24"/>
  <c r="H54" i="24"/>
  <c r="F54" i="24"/>
  <c r="G54" i="24"/>
  <c r="F5" i="24"/>
  <c r="G5" i="24"/>
  <c r="H5" i="24"/>
  <c r="F84" i="24"/>
  <c r="G84" i="24"/>
  <c r="H84" i="24"/>
  <c r="F33" i="24"/>
  <c r="G33" i="24"/>
  <c r="H33" i="24"/>
  <c r="G90" i="24"/>
  <c r="F90" i="24"/>
  <c r="H90" i="24"/>
  <c r="F103" i="24"/>
  <c r="H103" i="24"/>
  <c r="G103" i="24"/>
  <c r="G39" i="24"/>
  <c r="H39" i="24"/>
  <c r="F39" i="24"/>
  <c r="G26" i="24"/>
  <c r="H26" i="24"/>
  <c r="F26" i="24"/>
  <c r="H11" i="24"/>
  <c r="F11" i="24"/>
  <c r="G11" i="24"/>
  <c r="F4" i="24"/>
  <c r="G4" i="24"/>
  <c r="H4" i="24"/>
  <c r="F65" i="24"/>
  <c r="H65" i="24"/>
  <c r="G65" i="24"/>
  <c r="G106" i="24"/>
  <c r="H106" i="24"/>
  <c r="F106" i="24"/>
  <c r="H16" i="24"/>
  <c r="G16" i="24"/>
  <c r="F16" i="24"/>
  <c r="H78" i="24"/>
  <c r="G78" i="24"/>
  <c r="F78" i="24"/>
  <c r="H24" i="24"/>
  <c r="G24" i="24"/>
  <c r="F24" i="24"/>
  <c r="H91" i="24"/>
  <c r="F91" i="24"/>
  <c r="G91" i="24"/>
  <c r="G104" i="24"/>
  <c r="H104" i="24"/>
  <c r="F104" i="24"/>
  <c r="F121" i="24"/>
  <c r="H121" i="24"/>
  <c r="G121" i="24"/>
  <c r="H75" i="24"/>
  <c r="F75" i="24"/>
  <c r="G75" i="24"/>
  <c r="F25" i="24"/>
  <c r="G25" i="24"/>
  <c r="H25" i="24"/>
  <c r="F81" i="24"/>
  <c r="G81" i="24"/>
  <c r="H81" i="24"/>
  <c r="H95" i="24"/>
  <c r="F95" i="24"/>
  <c r="G95" i="24"/>
  <c r="G31" i="24"/>
  <c r="H31" i="24"/>
  <c r="F31" i="24"/>
  <c r="G18" i="24"/>
  <c r="H18" i="24"/>
  <c r="F18" i="24"/>
  <c r="H3" i="24"/>
  <c r="F3" i="24"/>
  <c r="G3" i="24"/>
  <c r="F109" i="24"/>
  <c r="H109" i="24"/>
  <c r="G109" i="24"/>
  <c r="H83" i="24"/>
  <c r="G83" i="24"/>
  <c r="F83" i="24"/>
  <c r="F13" i="24"/>
  <c r="G13" i="24"/>
  <c r="H13" i="24"/>
  <c r="H56" i="24"/>
  <c r="F56" i="24"/>
  <c r="G56" i="24"/>
  <c r="F21" i="24"/>
  <c r="G21" i="24"/>
  <c r="H21" i="24"/>
  <c r="H77" i="24"/>
  <c r="F77" i="24"/>
  <c r="G77" i="24"/>
  <c r="F72" i="24"/>
  <c r="G72" i="24"/>
  <c r="H72" i="24"/>
  <c r="H116" i="24"/>
  <c r="F116" i="24"/>
  <c r="G116" i="24"/>
  <c r="H70" i="24"/>
  <c r="F70" i="24"/>
  <c r="G70" i="24"/>
  <c r="F17" i="24"/>
  <c r="G17" i="24"/>
  <c r="H17" i="24"/>
  <c r="F76" i="24"/>
  <c r="G76" i="24"/>
  <c r="H76" i="24"/>
  <c r="G87" i="24"/>
  <c r="H87" i="24"/>
  <c r="F87" i="24"/>
  <c r="G23" i="24"/>
  <c r="H23" i="24"/>
  <c r="F23" i="24"/>
  <c r="G10" i="24"/>
  <c r="H10" i="24"/>
  <c r="F10" i="24"/>
  <c r="F52" i="24"/>
  <c r="H52" i="24"/>
  <c r="G52" i="24"/>
  <c r="F105" i="24"/>
  <c r="G105" i="24"/>
  <c r="H105" i="24"/>
  <c r="G68" i="24"/>
  <c r="H68" i="24"/>
  <c r="F68" i="24"/>
  <c r="H115" i="24"/>
  <c r="G115" i="24"/>
  <c r="F115" i="24"/>
  <c r="F73" i="24"/>
  <c r="H73" i="24"/>
  <c r="G73" i="24"/>
  <c r="H120" i="24"/>
  <c r="G120" i="24"/>
  <c r="F120" i="24"/>
  <c r="F80" i="24"/>
  <c r="G80" i="24"/>
  <c r="H80" i="24"/>
  <c r="F46" i="24"/>
  <c r="G46" i="24"/>
  <c r="H46" i="24"/>
  <c r="H107" i="24"/>
  <c r="F107" i="24"/>
  <c r="G107" i="24"/>
  <c r="G66" i="24"/>
  <c r="F66" i="24"/>
  <c r="H66" i="24"/>
  <c r="H8" i="24"/>
  <c r="F8" i="24"/>
  <c r="G8" i="24"/>
  <c r="F62" i="24"/>
  <c r="H62" i="24"/>
  <c r="G62" i="24"/>
  <c r="G79" i="24"/>
  <c r="H79" i="24"/>
  <c r="F79" i="24"/>
  <c r="G15" i="24"/>
  <c r="H15" i="24"/>
  <c r="F15" i="24"/>
  <c r="H51" i="24"/>
  <c r="F51" i="24"/>
  <c r="G51" i="24"/>
  <c r="F44" i="24"/>
  <c r="H44" i="24"/>
  <c r="G44" i="24"/>
  <c r="H93" i="23"/>
  <c r="F93" i="23"/>
  <c r="G93" i="23"/>
  <c r="F81" i="23"/>
  <c r="G81" i="23"/>
  <c r="H81" i="23"/>
  <c r="F110" i="23"/>
  <c r="H110" i="23"/>
  <c r="G110" i="23"/>
  <c r="H48" i="23"/>
  <c r="F48" i="23"/>
  <c r="G48" i="23"/>
  <c r="F53" i="23"/>
  <c r="G53" i="23"/>
  <c r="H53" i="23"/>
  <c r="F117" i="23"/>
  <c r="G117" i="23"/>
  <c r="H117" i="23"/>
  <c r="H61" i="23"/>
  <c r="G61" i="23"/>
  <c r="F61" i="23"/>
  <c r="G118" i="23"/>
  <c r="H118" i="23"/>
  <c r="F118" i="23"/>
  <c r="H77" i="23"/>
  <c r="F77" i="23"/>
  <c r="G77" i="23"/>
  <c r="F22" i="23"/>
  <c r="G22" i="23"/>
  <c r="H22" i="23"/>
  <c r="H8" i="23"/>
  <c r="F8" i="23"/>
  <c r="G8" i="23"/>
  <c r="F71" i="23"/>
  <c r="G71" i="23"/>
  <c r="H71" i="23"/>
  <c r="G7" i="23"/>
  <c r="H7" i="23"/>
  <c r="F7" i="23"/>
  <c r="H43" i="23"/>
  <c r="F43" i="23"/>
  <c r="G43" i="23"/>
  <c r="F36" i="23"/>
  <c r="H36" i="23"/>
  <c r="G36" i="23"/>
  <c r="G90" i="23"/>
  <c r="F90" i="23"/>
  <c r="H90" i="23"/>
  <c r="F78" i="23"/>
  <c r="G78" i="23"/>
  <c r="H78" i="23"/>
  <c r="H107" i="23"/>
  <c r="G107" i="23"/>
  <c r="F107" i="23"/>
  <c r="H40" i="23"/>
  <c r="F40" i="23"/>
  <c r="G40" i="23"/>
  <c r="F45" i="23"/>
  <c r="G45" i="23"/>
  <c r="H45" i="23"/>
  <c r="F76" i="23"/>
  <c r="G76" i="23"/>
  <c r="H76" i="23"/>
  <c r="G98" i="23"/>
  <c r="F98" i="23"/>
  <c r="H98" i="23"/>
  <c r="G114" i="23"/>
  <c r="F114" i="23"/>
  <c r="H114" i="23"/>
  <c r="F73" i="23"/>
  <c r="H73" i="23"/>
  <c r="G73" i="23"/>
  <c r="F14" i="23"/>
  <c r="G14" i="23"/>
  <c r="H14" i="23"/>
  <c r="F6" i="23"/>
  <c r="G6" i="23"/>
  <c r="H6" i="23"/>
  <c r="F63" i="23"/>
  <c r="G63" i="23"/>
  <c r="H63" i="23"/>
  <c r="G50" i="23"/>
  <c r="F50" i="23"/>
  <c r="H50" i="23"/>
  <c r="H35" i="23"/>
  <c r="F35" i="23"/>
  <c r="G35" i="23"/>
  <c r="F28" i="23"/>
  <c r="H28" i="23"/>
  <c r="G28" i="23"/>
  <c r="H75" i="23"/>
  <c r="F75" i="23"/>
  <c r="G75" i="23"/>
  <c r="H70" i="23"/>
  <c r="F70" i="23"/>
  <c r="G70" i="23"/>
  <c r="G62" i="23"/>
  <c r="H62" i="23"/>
  <c r="F62" i="23"/>
  <c r="F121" i="23"/>
  <c r="H121" i="23"/>
  <c r="G121" i="23"/>
  <c r="F37" i="23"/>
  <c r="G37" i="23"/>
  <c r="H37" i="23"/>
  <c r="G74" i="23"/>
  <c r="F74" i="23"/>
  <c r="H74" i="23"/>
  <c r="H94" i="23"/>
  <c r="F94" i="23"/>
  <c r="G94" i="23"/>
  <c r="F109" i="23"/>
  <c r="H109" i="23"/>
  <c r="G109" i="23"/>
  <c r="H68" i="23"/>
  <c r="F68" i="23"/>
  <c r="G68" i="23"/>
  <c r="F5" i="23"/>
  <c r="G5" i="23"/>
  <c r="H5" i="23"/>
  <c r="F119" i="23"/>
  <c r="G119" i="23"/>
  <c r="H119" i="23"/>
  <c r="G55" i="23"/>
  <c r="H55" i="23"/>
  <c r="F55" i="23"/>
  <c r="G42" i="23"/>
  <c r="F42" i="23"/>
  <c r="H42" i="23"/>
  <c r="H27" i="23"/>
  <c r="F27" i="23"/>
  <c r="G27" i="23"/>
  <c r="F20" i="23"/>
  <c r="H20" i="23"/>
  <c r="G20" i="23"/>
  <c r="H67" i="23"/>
  <c r="F67" i="23"/>
  <c r="G67" i="23"/>
  <c r="F57" i="23"/>
  <c r="G57" i="23"/>
  <c r="H57" i="23"/>
  <c r="F60" i="23"/>
  <c r="G60" i="23"/>
  <c r="H60" i="23"/>
  <c r="F108" i="23"/>
  <c r="G108" i="23"/>
  <c r="H108" i="23"/>
  <c r="H24" i="23"/>
  <c r="G24" i="23"/>
  <c r="F24" i="23"/>
  <c r="H115" i="23"/>
  <c r="F115" i="23"/>
  <c r="G115" i="23"/>
  <c r="H112" i="23"/>
  <c r="G112" i="23"/>
  <c r="F112" i="23"/>
  <c r="F105" i="23"/>
  <c r="H105" i="23"/>
  <c r="G105" i="23"/>
  <c r="H59" i="23"/>
  <c r="F59" i="23"/>
  <c r="G59" i="23"/>
  <c r="F49" i="23"/>
  <c r="H49" i="23"/>
  <c r="G49" i="23"/>
  <c r="H111" i="23"/>
  <c r="G111" i="23"/>
  <c r="F111" i="23"/>
  <c r="G47" i="23"/>
  <c r="H47" i="23"/>
  <c r="F47" i="23"/>
  <c r="G34" i="23"/>
  <c r="F34" i="23"/>
  <c r="H34" i="23"/>
  <c r="H19" i="23"/>
  <c r="F19" i="23"/>
  <c r="G19" i="23"/>
  <c r="F12" i="23"/>
  <c r="H12" i="23"/>
  <c r="G12" i="23"/>
  <c r="F65" i="23"/>
  <c r="G65" i="23"/>
  <c r="H65" i="23"/>
  <c r="H32" i="23"/>
  <c r="F32" i="23"/>
  <c r="G32" i="23"/>
  <c r="F101" i="23"/>
  <c r="G101" i="23"/>
  <c r="H101" i="23"/>
  <c r="F92" i="23"/>
  <c r="G92" i="23"/>
  <c r="H92" i="23"/>
  <c r="F21" i="23"/>
  <c r="G21" i="23"/>
  <c r="H21" i="23"/>
  <c r="H102" i="23"/>
  <c r="G102" i="23"/>
  <c r="F102" i="23"/>
  <c r="G106" i="23"/>
  <c r="F106" i="23"/>
  <c r="H106" i="23"/>
  <c r="F100" i="23"/>
  <c r="G100" i="23"/>
  <c r="H100" i="23"/>
  <c r="F54" i="23"/>
  <c r="G54" i="23"/>
  <c r="H54" i="23"/>
  <c r="F41" i="23"/>
  <c r="H41" i="23"/>
  <c r="G41" i="23"/>
  <c r="F103" i="23"/>
  <c r="G103" i="23"/>
  <c r="H103" i="23"/>
  <c r="G39" i="23"/>
  <c r="H39" i="23"/>
  <c r="F39" i="23"/>
  <c r="G26" i="23"/>
  <c r="F26" i="23"/>
  <c r="H26" i="23"/>
  <c r="H11" i="23"/>
  <c r="F11" i="23"/>
  <c r="G11" i="23"/>
  <c r="F4" i="23"/>
  <c r="G4" i="23"/>
  <c r="H4" i="23"/>
  <c r="G120" i="23"/>
  <c r="F120" i="23"/>
  <c r="H120" i="23"/>
  <c r="H116" i="23"/>
  <c r="F116" i="23"/>
  <c r="G116" i="23"/>
  <c r="F29" i="23"/>
  <c r="G29" i="23"/>
  <c r="H29" i="23"/>
  <c r="F85" i="23"/>
  <c r="G85" i="23"/>
  <c r="H85" i="23"/>
  <c r="F89" i="23"/>
  <c r="G89" i="23"/>
  <c r="H89" i="23"/>
  <c r="H104" i="23"/>
  <c r="F104" i="23"/>
  <c r="G104" i="23"/>
  <c r="H99" i="23"/>
  <c r="F99" i="23"/>
  <c r="G99" i="23"/>
  <c r="G96" i="23"/>
  <c r="H96" i="23"/>
  <c r="F96" i="23"/>
  <c r="H91" i="23"/>
  <c r="F91" i="23"/>
  <c r="G91" i="23"/>
  <c r="F46" i="23"/>
  <c r="G46" i="23"/>
  <c r="H46" i="23"/>
  <c r="F33" i="23"/>
  <c r="G33" i="23"/>
  <c r="H33" i="23"/>
  <c r="F95" i="23"/>
  <c r="H95" i="23"/>
  <c r="G95" i="23"/>
  <c r="G31" i="23"/>
  <c r="H31" i="23"/>
  <c r="F31" i="23"/>
  <c r="G18" i="23"/>
  <c r="F18" i="23"/>
  <c r="H18" i="23"/>
  <c r="H3" i="23"/>
  <c r="F3" i="23"/>
  <c r="G3" i="23"/>
  <c r="G122" i="23"/>
  <c r="F122" i="23"/>
  <c r="H122" i="23"/>
  <c r="F113" i="23"/>
  <c r="G113" i="23"/>
  <c r="H113" i="23"/>
  <c r="H16" i="23"/>
  <c r="G16" i="23"/>
  <c r="F16" i="23"/>
  <c r="G66" i="23"/>
  <c r="F66" i="23"/>
  <c r="H66" i="23"/>
  <c r="F69" i="23"/>
  <c r="G69" i="23"/>
  <c r="H69" i="23"/>
  <c r="G88" i="23"/>
  <c r="F88" i="23"/>
  <c r="H88" i="23"/>
  <c r="H83" i="23"/>
  <c r="F83" i="23"/>
  <c r="G83" i="23"/>
  <c r="G80" i="23"/>
  <c r="H80" i="23"/>
  <c r="F80" i="23"/>
  <c r="H86" i="23"/>
  <c r="F86" i="23"/>
  <c r="G86" i="23"/>
  <c r="F38" i="23"/>
  <c r="G38" i="23"/>
  <c r="H38" i="23"/>
  <c r="F25" i="23"/>
  <c r="G25" i="23"/>
  <c r="H25" i="23"/>
  <c r="F87" i="23"/>
  <c r="G87" i="23"/>
  <c r="H87" i="23"/>
  <c r="G23" i="23"/>
  <c r="H23" i="23"/>
  <c r="F23" i="23"/>
  <c r="G10" i="23"/>
  <c r="H10" i="23"/>
  <c r="F10" i="23"/>
  <c r="F52" i="23"/>
  <c r="G52" i="23"/>
  <c r="H52" i="23"/>
  <c r="F97" i="23"/>
  <c r="G97" i="23"/>
  <c r="H97" i="23"/>
  <c r="H84" i="23"/>
  <c r="F84" i="23"/>
  <c r="G84" i="23"/>
  <c r="F13" i="23"/>
  <c r="G13" i="23"/>
  <c r="H13" i="23"/>
  <c r="H56" i="23"/>
  <c r="F56" i="23"/>
  <c r="G56" i="23"/>
  <c r="G58" i="23"/>
  <c r="F58" i="23"/>
  <c r="H58" i="23"/>
  <c r="F9" i="23"/>
  <c r="G9" i="23"/>
  <c r="H9" i="23"/>
  <c r="F64" i="23"/>
  <c r="G64" i="23"/>
  <c r="H64" i="23"/>
  <c r="F72" i="23"/>
  <c r="H72" i="23"/>
  <c r="G72" i="23"/>
  <c r="G82" i="23"/>
  <c r="F82" i="23"/>
  <c r="H82" i="23"/>
  <c r="F30" i="23"/>
  <c r="G30" i="23"/>
  <c r="H30" i="23"/>
  <c r="F17" i="23"/>
  <c r="G17" i="23"/>
  <c r="H17" i="23"/>
  <c r="H79" i="23"/>
  <c r="F79" i="23"/>
  <c r="G79" i="23"/>
  <c r="G15" i="23"/>
  <c r="H15" i="23"/>
  <c r="F15" i="23"/>
  <c r="H51" i="23"/>
  <c r="F51" i="23"/>
  <c r="G51" i="23"/>
  <c r="F44" i="23"/>
  <c r="G44" i="23"/>
  <c r="H44" i="23"/>
  <c r="E91" i="29"/>
  <c r="H106" i="26"/>
  <c r="H48" i="26"/>
  <c r="I91" i="25"/>
  <c r="I48" i="25"/>
  <c r="I85" i="24"/>
  <c r="I93" i="23"/>
  <c r="I74" i="23"/>
  <c r="H88" i="26"/>
  <c r="I48" i="24"/>
  <c r="I95" i="23"/>
  <c r="I83" i="25"/>
  <c r="I66" i="24"/>
  <c r="H84" i="26"/>
  <c r="H14" i="26"/>
  <c r="H53" i="26"/>
  <c r="I67" i="25"/>
  <c r="I112" i="25"/>
  <c r="I51" i="24"/>
  <c r="I25" i="24"/>
  <c r="I14" i="23"/>
  <c r="I67" i="23"/>
  <c r="I23" i="23"/>
  <c r="H71" i="26"/>
  <c r="I113" i="25"/>
  <c r="I103" i="23"/>
  <c r="I93" i="25"/>
  <c r="I68" i="24"/>
  <c r="I44" i="25"/>
  <c r="H107" i="26"/>
  <c r="H44" i="26"/>
  <c r="I36" i="25"/>
  <c r="I58" i="24"/>
  <c r="I43" i="24"/>
  <c r="H65" i="26"/>
  <c r="I22" i="25"/>
  <c r="I122" i="23"/>
  <c r="H116" i="26"/>
  <c r="I37" i="24"/>
  <c r="I53" i="23"/>
  <c r="H29" i="26"/>
  <c r="H80" i="26"/>
  <c r="I49" i="25"/>
  <c r="I84" i="25"/>
  <c r="I38" i="24"/>
  <c r="I34" i="24"/>
  <c r="I112" i="23"/>
  <c r="I118" i="23"/>
  <c r="H112" i="26"/>
  <c r="H40" i="26"/>
  <c r="I75" i="25"/>
  <c r="I3" i="25"/>
  <c r="I114" i="24"/>
  <c r="I40" i="24"/>
  <c r="I45" i="23"/>
  <c r="H43" i="26"/>
  <c r="I82" i="24"/>
  <c r="I46" i="23"/>
  <c r="I88" i="23"/>
  <c r="H55" i="26"/>
  <c r="I8" i="25"/>
  <c r="H96" i="26"/>
  <c r="I27" i="24"/>
  <c r="I44" i="23"/>
  <c r="I59" i="23"/>
  <c r="I34" i="25"/>
  <c r="I41" i="25"/>
  <c r="I77" i="23"/>
  <c r="I75" i="23"/>
  <c r="I68" i="25"/>
  <c r="H113" i="26"/>
  <c r="I83" i="24"/>
  <c r="I80" i="25"/>
  <c r="I91" i="24"/>
  <c r="H70" i="26"/>
  <c r="I78" i="24"/>
  <c r="H4" i="26"/>
  <c r="I74" i="24"/>
  <c r="I80" i="23"/>
  <c r="I64" i="24"/>
  <c r="I105" i="23"/>
  <c r="I107" i="25"/>
  <c r="I86" i="24"/>
  <c r="I100" i="25"/>
  <c r="I58" i="23"/>
  <c r="H74" i="26"/>
  <c r="I116" i="24"/>
  <c r="I14" i="24"/>
  <c r="I23" i="24"/>
  <c r="I85" i="23"/>
  <c r="I88" i="25"/>
  <c r="H66" i="26"/>
  <c r="I50" i="25"/>
  <c r="H60" i="26"/>
  <c r="I73" i="25"/>
  <c r="I108" i="23"/>
  <c r="I120" i="25"/>
  <c r="I56" i="23"/>
  <c r="I40" i="23"/>
  <c r="I106" i="23"/>
  <c r="I105" i="24"/>
  <c r="I65" i="24"/>
  <c r="I20" i="25"/>
  <c r="H86" i="26"/>
  <c r="I27" i="23"/>
  <c r="H6" i="26"/>
  <c r="I109" i="23"/>
  <c r="I60" i="25"/>
  <c r="I24" i="23"/>
  <c r="I72" i="24"/>
  <c r="I62" i="24"/>
  <c r="I54" i="25"/>
  <c r="I84" i="23"/>
  <c r="I32" i="25"/>
  <c r="I73" i="23"/>
  <c r="I94" i="23"/>
  <c r="H109" i="26"/>
  <c r="L90" i="29"/>
  <c r="H76" i="26"/>
  <c r="H12" i="26"/>
  <c r="I46" i="25"/>
  <c r="I88" i="24"/>
  <c r="I3" i="24"/>
  <c r="I41" i="23"/>
  <c r="I121" i="23"/>
  <c r="H63" i="26"/>
  <c r="I60" i="24"/>
  <c r="I82" i="23"/>
  <c r="I114" i="25"/>
  <c r="I70" i="24"/>
  <c r="H13" i="26"/>
  <c r="H26" i="26"/>
  <c r="H17" i="26"/>
  <c r="I38" i="25"/>
  <c r="I53" i="25"/>
  <c r="I63" i="24"/>
  <c r="I100" i="24"/>
  <c r="I18" i="23"/>
  <c r="I80" i="24"/>
  <c r="I66" i="23"/>
  <c r="H120" i="26"/>
  <c r="I52" i="24"/>
  <c r="I10" i="23"/>
  <c r="I33" i="25"/>
  <c r="I101" i="23"/>
  <c r="I102" i="25"/>
  <c r="H16" i="26"/>
  <c r="I70" i="25"/>
  <c r="I103" i="25"/>
  <c r="I41" i="24"/>
  <c r="I104" i="23"/>
  <c r="H15" i="26"/>
  <c r="I16" i="25"/>
  <c r="I87" i="23"/>
  <c r="H31" i="26"/>
  <c r="I71" i="24"/>
  <c r="I32" i="23"/>
  <c r="H20" i="26"/>
  <c r="H46" i="26"/>
  <c r="I10" i="25"/>
  <c r="I94" i="25"/>
  <c r="I120" i="24"/>
  <c r="I79" i="24"/>
  <c r="I72" i="23"/>
  <c r="I54" i="23"/>
  <c r="H68" i="26"/>
  <c r="H61" i="26"/>
  <c r="I77" i="25"/>
  <c r="I104" i="25"/>
  <c r="I103" i="24"/>
  <c r="I42" i="23"/>
  <c r="I106" i="24"/>
  <c r="I56" i="25"/>
  <c r="I122" i="25"/>
  <c r="I100" i="23"/>
  <c r="I59" i="24"/>
  <c r="I83" i="23"/>
  <c r="H35" i="26"/>
  <c r="I55" i="24"/>
  <c r="I118" i="24"/>
  <c r="I35" i="24"/>
  <c r="I69" i="23"/>
  <c r="I55" i="25"/>
  <c r="I98" i="23"/>
  <c r="I51" i="23"/>
  <c r="H27" i="26"/>
  <c r="I85" i="25"/>
  <c r="I9" i="23"/>
  <c r="H94" i="26"/>
  <c r="I57" i="24"/>
  <c r="H99" i="26"/>
  <c r="I121" i="24"/>
  <c r="H19" i="26"/>
  <c r="I99" i="25"/>
  <c r="I48" i="23"/>
  <c r="H102" i="26"/>
  <c r="I72" i="25"/>
  <c r="I18" i="25"/>
  <c r="I4" i="23"/>
  <c r="I99" i="23"/>
  <c r="I52" i="25"/>
  <c r="H30" i="26"/>
  <c r="I108" i="24"/>
  <c r="I47" i="24"/>
  <c r="I89" i="24"/>
  <c r="H72" i="26"/>
  <c r="I21" i="24"/>
  <c r="I92" i="23"/>
  <c r="I26" i="24"/>
  <c r="I20" i="23"/>
  <c r="I7" i="24"/>
  <c r="I117" i="23"/>
  <c r="H34" i="26"/>
  <c r="H104" i="26"/>
  <c r="I22" i="23"/>
  <c r="H103" i="26"/>
  <c r="H5" i="26"/>
  <c r="I84" i="24"/>
  <c r="I40" i="25"/>
  <c r="I39" i="23"/>
  <c r="I96" i="23"/>
  <c r="H73" i="26"/>
  <c r="I39" i="24"/>
  <c r="H97" i="26"/>
  <c r="H79" i="26"/>
  <c r="I77" i="24"/>
  <c r="I60" i="23"/>
  <c r="H32" i="26"/>
  <c r="H114" i="26"/>
  <c r="H54" i="26"/>
  <c r="I81" i="25"/>
  <c r="I13" i="25"/>
  <c r="I49" i="24"/>
  <c r="I24" i="24"/>
  <c r="I91" i="23"/>
  <c r="I76" i="23"/>
  <c r="I21" i="25"/>
  <c r="I67" i="24"/>
  <c r="H10" i="26"/>
  <c r="I19" i="25"/>
  <c r="I71" i="23"/>
  <c r="I47" i="25"/>
  <c r="H38" i="26"/>
  <c r="I9" i="25"/>
  <c r="I119" i="25"/>
  <c r="I112" i="24"/>
  <c r="I46" i="24"/>
  <c r="I120" i="23"/>
  <c r="I81" i="23"/>
  <c r="I28" i="24"/>
  <c r="I57" i="23"/>
  <c r="I76" i="25"/>
  <c r="I73" i="24"/>
  <c r="H21" i="26"/>
  <c r="I29" i="24"/>
  <c r="I65" i="23"/>
  <c r="H22" i="26"/>
  <c r="H115" i="26"/>
  <c r="I64" i="25"/>
  <c r="I98" i="25"/>
  <c r="I15" i="24"/>
  <c r="I52" i="23"/>
  <c r="H101" i="26"/>
  <c r="I32" i="24"/>
  <c r="I19" i="23"/>
  <c r="I30" i="25"/>
  <c r="I37" i="23"/>
  <c r="H50" i="26"/>
  <c r="H39" i="26"/>
  <c r="H81" i="26"/>
  <c r="I66" i="25"/>
  <c r="I17" i="25"/>
  <c r="I36" i="24"/>
  <c r="I93" i="24"/>
  <c r="I36" i="23"/>
  <c r="H117" i="26"/>
  <c r="H82" i="26"/>
  <c r="I29" i="25"/>
  <c r="I92" i="25"/>
  <c r="I98" i="24"/>
  <c r="I110" i="24"/>
  <c r="I47" i="23"/>
  <c r="I8" i="23"/>
  <c r="H108" i="26"/>
  <c r="I25" i="25"/>
  <c r="I108" i="25"/>
  <c r="I21" i="23"/>
  <c r="I35" i="23"/>
  <c r="H98" i="26"/>
  <c r="H87" i="26"/>
  <c r="I117" i="25"/>
  <c r="I79" i="25"/>
  <c r="I107" i="24"/>
  <c r="I22" i="24"/>
  <c r="I11" i="23"/>
  <c r="I31" i="23"/>
  <c r="I4" i="25"/>
  <c r="I28" i="23"/>
  <c r="H58" i="26"/>
  <c r="I115" i="24"/>
  <c r="I6" i="23"/>
  <c r="H69" i="26"/>
  <c r="H28" i="26"/>
  <c r="I110" i="25"/>
  <c r="I121" i="25"/>
  <c r="I18" i="24"/>
  <c r="I34" i="23"/>
  <c r="I97" i="23"/>
  <c r="I78" i="25"/>
  <c r="H119" i="26"/>
  <c r="I17" i="24"/>
  <c r="I26" i="25"/>
  <c r="I43" i="25"/>
  <c r="H23" i="26"/>
  <c r="I5" i="24"/>
  <c r="I87" i="24"/>
  <c r="H3" i="26"/>
  <c r="I111" i="25"/>
  <c r="I5" i="23"/>
  <c r="I94" i="24"/>
  <c r="I89" i="25"/>
  <c r="I33" i="23"/>
  <c r="I37" i="25"/>
  <c r="I54" i="24"/>
  <c r="H92" i="26"/>
  <c r="H9" i="26"/>
  <c r="I86" i="25"/>
  <c r="I87" i="25"/>
  <c r="I109" i="24"/>
  <c r="I44" i="24"/>
  <c r="I26" i="23"/>
  <c r="H67" i="26"/>
  <c r="I105" i="25"/>
  <c r="I68" i="23"/>
  <c r="H111" i="26"/>
  <c r="I97" i="24"/>
  <c r="H42" i="26"/>
  <c r="H122" i="26"/>
  <c r="H57" i="26"/>
  <c r="I115" i="25"/>
  <c r="I35" i="25"/>
  <c r="I69" i="24"/>
  <c r="I20" i="24"/>
  <c r="I3" i="23"/>
  <c r="I86" i="23"/>
  <c r="I63" i="23"/>
  <c r="H37" i="26"/>
  <c r="I61" i="25"/>
  <c r="I17" i="23"/>
  <c r="I42" i="25"/>
  <c r="I99" i="24"/>
  <c r="H52" i="26"/>
  <c r="H89" i="26"/>
  <c r="H36" i="26"/>
  <c r="I51" i="25"/>
  <c r="I106" i="25"/>
  <c r="I92" i="24"/>
  <c r="I25" i="23"/>
  <c r="I31" i="25"/>
  <c r="I13" i="24"/>
  <c r="H51" i="26"/>
  <c r="I117" i="24"/>
  <c r="I113" i="23"/>
  <c r="I15" i="25"/>
  <c r="H77" i="26"/>
  <c r="I62" i="25"/>
  <c r="I27" i="25"/>
  <c r="I90" i="24"/>
  <c r="I102" i="24"/>
  <c r="I116" i="23"/>
  <c r="I70" i="23"/>
  <c r="H121" i="26"/>
  <c r="H25" i="26"/>
  <c r="I12" i="25"/>
  <c r="I5" i="25"/>
  <c r="I42" i="24"/>
  <c r="I10" i="24"/>
  <c r="I12" i="23"/>
  <c r="I89" i="23"/>
  <c r="I45" i="25"/>
  <c r="I102" i="23"/>
  <c r="I61" i="23"/>
  <c r="I50" i="23"/>
  <c r="I107" i="23"/>
  <c r="I90" i="23"/>
  <c r="I64" i="23"/>
  <c r="I114" i="23"/>
  <c r="I14" i="25"/>
  <c r="I75" i="24"/>
  <c r="I116" i="25"/>
  <c r="I56" i="24"/>
  <c r="H110" i="26"/>
  <c r="I90" i="25"/>
  <c r="H90" i="26"/>
  <c r="I101" i="25"/>
  <c r="I49" i="23"/>
  <c r="H47" i="26"/>
  <c r="H100" i="26"/>
  <c r="H75" i="26"/>
  <c r="I23" i="25"/>
  <c r="H11" i="26"/>
  <c r="I65" i="25"/>
  <c r="H41" i="26"/>
  <c r="I109" i="25"/>
  <c r="I111" i="24"/>
  <c r="I110" i="23"/>
  <c r="I95" i="25"/>
  <c r="I15" i="23"/>
  <c r="I29" i="23"/>
  <c r="I11" i="24"/>
  <c r="H95" i="26"/>
  <c r="I81" i="24"/>
  <c r="I111" i="23"/>
  <c r="I4" i="24"/>
  <c r="I7" i="25"/>
  <c r="H59" i="26"/>
  <c r="I61" i="24"/>
  <c r="I55" i="23"/>
  <c r="H24" i="26"/>
  <c r="H8" i="26"/>
  <c r="H7" i="26"/>
  <c r="I39" i="25"/>
  <c r="I13" i="23"/>
  <c r="I7" i="23"/>
  <c r="H33" i="26"/>
  <c r="I11" i="25"/>
  <c r="I76" i="24"/>
  <c r="H49" i="26"/>
  <c r="I28" i="25"/>
  <c r="I122" i="24"/>
  <c r="H18" i="26"/>
  <c r="I8" i="24"/>
  <c r="I96" i="24"/>
  <c r="I16" i="24"/>
  <c r="H64" i="26"/>
  <c r="I24" i="25"/>
  <c r="I12" i="24"/>
  <c r="H118" i="26"/>
  <c r="I69" i="25"/>
  <c r="I38" i="23"/>
  <c r="H93" i="26"/>
  <c r="I113" i="24"/>
  <c r="I71" i="25"/>
  <c r="I119" i="24"/>
  <c r="I57" i="25"/>
  <c r="I78" i="23"/>
  <c r="I62" i="23"/>
  <c r="H83" i="26"/>
  <c r="I9" i="24"/>
  <c r="I31" i="24"/>
  <c r="H91" i="26"/>
  <c r="H85" i="26"/>
  <c r="I97" i="25"/>
  <c r="I119" i="23"/>
  <c r="I16" i="23"/>
  <c r="I43" i="23"/>
  <c r="I59" i="25"/>
  <c r="I6" i="25"/>
  <c r="H78" i="26"/>
  <c r="I118" i="25"/>
  <c r="I6" i="24"/>
  <c r="H105" i="26"/>
  <c r="H45" i="26"/>
  <c r="I101" i="24"/>
  <c r="I115" i="23"/>
  <c r="H56" i="26"/>
  <c r="I82" i="25"/>
  <c r="I33" i="24"/>
  <c r="I96" i="25"/>
  <c r="I63" i="25"/>
  <c r="I58" i="25"/>
  <c r="I50" i="24"/>
  <c r="I53" i="24"/>
  <c r="I30" i="24"/>
  <c r="I95" i="24"/>
  <c r="I45" i="24"/>
  <c r="H62" i="26"/>
  <c r="I104" i="24"/>
  <c r="I19" i="24"/>
  <c r="I74" i="25"/>
  <c r="I30" i="23"/>
  <c r="I79" i="23"/>
  <c r="I3" i="26"/>
  <c r="I73" i="26"/>
  <c r="J57" i="25"/>
  <c r="J111" i="25"/>
  <c r="J62" i="24"/>
  <c r="J39" i="24"/>
  <c r="J78" i="23"/>
  <c r="J5" i="23"/>
  <c r="J100" i="25"/>
  <c r="J53" i="24"/>
  <c r="J36" i="24"/>
  <c r="I68" i="26"/>
  <c r="J103" i="24"/>
  <c r="I50" i="26"/>
  <c r="J101" i="24"/>
  <c r="I26" i="26"/>
  <c r="I17" i="26"/>
  <c r="J38" i="25"/>
  <c r="J53" i="25"/>
  <c r="J63" i="24"/>
  <c r="J100" i="24"/>
  <c r="J18" i="23"/>
  <c r="I66" i="26"/>
  <c r="J60" i="24"/>
  <c r="J19" i="23"/>
  <c r="I78" i="26"/>
  <c r="J95" i="24"/>
  <c r="I99" i="26"/>
  <c r="J45" i="24"/>
  <c r="I64" i="26"/>
  <c r="I104" i="26"/>
  <c r="J20" i="25"/>
  <c r="J24" i="25"/>
  <c r="J118" i="24"/>
  <c r="J31" i="24"/>
  <c r="J75" i="23"/>
  <c r="J60" i="23"/>
  <c r="J22" i="25"/>
  <c r="J16" i="24"/>
  <c r="J34" i="24"/>
  <c r="I82" i="26"/>
  <c r="J40" i="24"/>
  <c r="J72" i="25"/>
  <c r="J50" i="23"/>
  <c r="I51" i="26"/>
  <c r="J42" i="25"/>
  <c r="J90" i="25"/>
  <c r="J29" i="24"/>
  <c r="J91" i="24"/>
  <c r="J101" i="23"/>
  <c r="J6" i="23"/>
  <c r="I60" i="26"/>
  <c r="I72" i="26"/>
  <c r="J11" i="25"/>
  <c r="J73" i="25"/>
  <c r="J108" i="23"/>
  <c r="J92" i="25"/>
  <c r="J20" i="23"/>
  <c r="J45" i="25"/>
  <c r="J46" i="23"/>
  <c r="I48" i="26"/>
  <c r="J48" i="25"/>
  <c r="J93" i="23"/>
  <c r="J86" i="23"/>
  <c r="J122" i="23"/>
  <c r="I40" i="26"/>
  <c r="J6" i="25"/>
  <c r="I59" i="26"/>
  <c r="J18" i="25"/>
  <c r="J116" i="24"/>
  <c r="J55" i="23"/>
  <c r="J4" i="24"/>
  <c r="I25" i="26"/>
  <c r="I108" i="26"/>
  <c r="J107" i="23"/>
  <c r="I36" i="26"/>
  <c r="J106" i="25"/>
  <c r="J63" i="23"/>
  <c r="I67" i="26"/>
  <c r="J17" i="23"/>
  <c r="J82" i="25"/>
  <c r="I103" i="26"/>
  <c r="J83" i="25"/>
  <c r="J37" i="24"/>
  <c r="J58" i="23"/>
  <c r="I5" i="26"/>
  <c r="J43" i="25"/>
  <c r="I121" i="26"/>
  <c r="I27" i="26"/>
  <c r="J40" i="23"/>
  <c r="I110" i="26"/>
  <c r="I62" i="26"/>
  <c r="J71" i="24"/>
  <c r="I29" i="26"/>
  <c r="J84" i="25"/>
  <c r="I52" i="26"/>
  <c r="I114" i="26"/>
  <c r="J24" i="24"/>
  <c r="J32" i="24"/>
  <c r="I43" i="26"/>
  <c r="J115" i="25"/>
  <c r="J3" i="23"/>
  <c r="J38" i="23"/>
  <c r="I30" i="26"/>
  <c r="J105" i="24"/>
  <c r="J23" i="24"/>
  <c r="I13" i="26"/>
  <c r="J33" i="25"/>
  <c r="J113" i="23"/>
  <c r="J111" i="24"/>
  <c r="J71" i="25"/>
  <c r="J117" i="25"/>
  <c r="J22" i="24"/>
  <c r="J31" i="23"/>
  <c r="J12" i="24"/>
  <c r="J5" i="24"/>
  <c r="I53" i="26"/>
  <c r="J51" i="24"/>
  <c r="I11" i="26"/>
  <c r="J118" i="23"/>
  <c r="J72" i="24"/>
  <c r="J64" i="25"/>
  <c r="I92" i="26"/>
  <c r="I9" i="26"/>
  <c r="J86" i="25"/>
  <c r="J87" i="25"/>
  <c r="J109" i="24"/>
  <c r="J44" i="24"/>
  <c r="J26" i="23"/>
  <c r="J34" i="23"/>
  <c r="J21" i="25"/>
  <c r="J13" i="24"/>
  <c r="J102" i="24"/>
  <c r="I93" i="26"/>
  <c r="J113" i="24"/>
  <c r="I118" i="26"/>
  <c r="J106" i="23"/>
  <c r="I90" i="26"/>
  <c r="I35" i="26"/>
  <c r="J41" i="25"/>
  <c r="J101" i="25"/>
  <c r="J55" i="24"/>
  <c r="J77" i="23"/>
  <c r="J49" i="23"/>
  <c r="I101" i="26"/>
  <c r="J59" i="24"/>
  <c r="J69" i="25"/>
  <c r="I4" i="26"/>
  <c r="J57" i="24"/>
  <c r="I18" i="26"/>
  <c r="J33" i="24"/>
  <c r="I109" i="26"/>
  <c r="I85" i="26"/>
  <c r="J97" i="25"/>
  <c r="J59" i="25"/>
  <c r="J15" i="24"/>
  <c r="J43" i="24"/>
  <c r="J52" i="23"/>
  <c r="I65" i="26"/>
  <c r="J54" i="25"/>
  <c r="J94" i="23"/>
  <c r="J93" i="24"/>
  <c r="I61" i="26"/>
  <c r="J47" i="23"/>
  <c r="J47" i="25"/>
  <c r="I100" i="26"/>
  <c r="I58" i="26"/>
  <c r="J65" i="25"/>
  <c r="J26" i="25"/>
  <c r="J115" i="24"/>
  <c r="J99" i="24"/>
  <c r="J27" i="23"/>
  <c r="J53" i="23"/>
  <c r="I39" i="26"/>
  <c r="I81" i="26"/>
  <c r="J66" i="25"/>
  <c r="J17" i="25"/>
  <c r="J54" i="23"/>
  <c r="J3" i="25"/>
  <c r="J43" i="23"/>
  <c r="J14" i="25"/>
  <c r="J90" i="23"/>
  <c r="I106" i="26"/>
  <c r="J91" i="25"/>
  <c r="J85" i="24"/>
  <c r="J74" i="23"/>
  <c r="J4" i="25"/>
  <c r="J76" i="24"/>
  <c r="J42" i="23"/>
  <c r="J102" i="23"/>
  <c r="I74" i="26"/>
  <c r="J61" i="24"/>
  <c r="J4" i="23"/>
  <c r="I86" i="26"/>
  <c r="J21" i="24"/>
  <c r="J19" i="24"/>
  <c r="I89" i="26"/>
  <c r="J51" i="25"/>
  <c r="J14" i="24"/>
  <c r="J99" i="23"/>
  <c r="J61" i="25"/>
  <c r="J112" i="23"/>
  <c r="J45" i="23"/>
  <c r="J8" i="25"/>
  <c r="I34" i="26"/>
  <c r="J68" i="25"/>
  <c r="J66" i="24"/>
  <c r="J65" i="23"/>
  <c r="I6" i="26"/>
  <c r="J90" i="24"/>
  <c r="J98" i="24"/>
  <c r="J82" i="24"/>
  <c r="J97" i="23"/>
  <c r="I84" i="26"/>
  <c r="J114" i="25"/>
  <c r="J68" i="24"/>
  <c r="J49" i="25"/>
  <c r="I94" i="26"/>
  <c r="J8" i="24"/>
  <c r="I54" i="26"/>
  <c r="J49" i="24"/>
  <c r="I47" i="26"/>
  <c r="J104" i="25"/>
  <c r="I57" i="26"/>
  <c r="J20" i="24"/>
  <c r="J68" i="23"/>
  <c r="J119" i="24"/>
  <c r="J39" i="25"/>
  <c r="J115" i="23"/>
  <c r="I117" i="26"/>
  <c r="I10" i="26"/>
  <c r="J54" i="24"/>
  <c r="I46" i="26"/>
  <c r="I76" i="26"/>
  <c r="I12" i="26"/>
  <c r="J46" i="25"/>
  <c r="J88" i="24"/>
  <c r="J3" i="24"/>
  <c r="J41" i="23"/>
  <c r="J121" i="23"/>
  <c r="I15" i="26"/>
  <c r="J16" i="25"/>
  <c r="J87" i="23"/>
  <c r="J116" i="23"/>
  <c r="J29" i="25"/>
  <c r="J24" i="23"/>
  <c r="J15" i="25"/>
  <c r="J35" i="23"/>
  <c r="I38" i="26"/>
  <c r="J9" i="25"/>
  <c r="J119" i="25"/>
  <c r="J112" i="24"/>
  <c r="J46" i="24"/>
  <c r="J120" i="23"/>
  <c r="J81" i="23"/>
  <c r="J96" i="25"/>
  <c r="J67" i="24"/>
  <c r="J79" i="24"/>
  <c r="J120" i="25"/>
  <c r="J15" i="23"/>
  <c r="J44" i="25"/>
  <c r="J61" i="23"/>
  <c r="I107" i="26"/>
  <c r="I44" i="26"/>
  <c r="J36" i="25"/>
  <c r="J58" i="24"/>
  <c r="J17" i="24"/>
  <c r="J104" i="23"/>
  <c r="J57" i="23"/>
  <c r="I88" i="26"/>
  <c r="J113" i="25"/>
  <c r="J95" i="23"/>
  <c r="J36" i="23"/>
  <c r="J28" i="25"/>
  <c r="J8" i="23"/>
  <c r="J75" i="24"/>
  <c r="I102" i="26"/>
  <c r="I116" i="26"/>
  <c r="J93" i="25"/>
  <c r="J7" i="25"/>
  <c r="J65" i="24"/>
  <c r="J89" i="24"/>
  <c r="J69" i="23"/>
  <c r="J84" i="23"/>
  <c r="I105" i="26"/>
  <c r="I56" i="26"/>
  <c r="J63" i="25"/>
  <c r="J120" i="24"/>
  <c r="I49" i="26"/>
  <c r="J42" i="24"/>
  <c r="I119" i="26"/>
  <c r="J50" i="24"/>
  <c r="J105" i="23"/>
  <c r="J94" i="24"/>
  <c r="J32" i="23"/>
  <c r="J62" i="25"/>
  <c r="J78" i="24"/>
  <c r="I45" i="26"/>
  <c r="I32" i="26"/>
  <c r="J7" i="24"/>
  <c r="I19" i="26"/>
  <c r="I95" i="26"/>
  <c r="J107" i="25"/>
  <c r="J99" i="25"/>
  <c r="J81" i="24"/>
  <c r="J86" i="24"/>
  <c r="J48" i="23"/>
  <c r="J111" i="23"/>
  <c r="I120" i="26"/>
  <c r="J7" i="23"/>
  <c r="J16" i="23"/>
  <c r="J60" i="25"/>
  <c r="J39" i="23"/>
  <c r="J56" i="25"/>
  <c r="I83" i="26"/>
  <c r="I79" i="26"/>
  <c r="J89" i="25"/>
  <c r="J32" i="25"/>
  <c r="J9" i="24"/>
  <c r="J77" i="24"/>
  <c r="J67" i="23"/>
  <c r="J37" i="25"/>
  <c r="J62" i="23"/>
  <c r="J95" i="25"/>
  <c r="J80" i="23"/>
  <c r="I75" i="26"/>
  <c r="J55" i="25"/>
  <c r="J83" i="24"/>
  <c r="J98" i="23"/>
  <c r="J35" i="24"/>
  <c r="J110" i="23"/>
  <c r="J106" i="24"/>
  <c r="J52" i="25"/>
  <c r="I80" i="26"/>
  <c r="J10" i="24"/>
  <c r="J13" i="25"/>
  <c r="J76" i="23"/>
  <c r="J92" i="23"/>
  <c r="I122" i="26"/>
  <c r="J69" i="24"/>
  <c r="J105" i="25"/>
  <c r="J89" i="23"/>
  <c r="J88" i="25"/>
  <c r="J66" i="23"/>
  <c r="J38" i="24"/>
  <c r="J64" i="24"/>
  <c r="J19" i="25"/>
  <c r="I20" i="26"/>
  <c r="J94" i="25"/>
  <c r="J56" i="23"/>
  <c r="I98" i="26"/>
  <c r="J79" i="25"/>
  <c r="J11" i="23"/>
  <c r="J30" i="24"/>
  <c r="I33" i="26"/>
  <c r="J67" i="25"/>
  <c r="J25" i="24"/>
  <c r="J48" i="24"/>
  <c r="J74" i="24"/>
  <c r="I22" i="26"/>
  <c r="I96" i="26"/>
  <c r="J116" i="25"/>
  <c r="J122" i="25"/>
  <c r="J27" i="24"/>
  <c r="J56" i="24"/>
  <c r="J100" i="23"/>
  <c r="J44" i="23"/>
  <c r="I71" i="26"/>
  <c r="J80" i="25"/>
  <c r="J51" i="23"/>
  <c r="J9" i="23"/>
  <c r="J77" i="25"/>
  <c r="J114" i="23"/>
  <c r="J25" i="25"/>
  <c r="I69" i="26"/>
  <c r="I28" i="26"/>
  <c r="J110" i="25"/>
  <c r="J121" i="25"/>
  <c r="J18" i="24"/>
  <c r="J96" i="24"/>
  <c r="J117" i="23"/>
  <c r="J73" i="23"/>
  <c r="J31" i="25"/>
  <c r="J28" i="23"/>
  <c r="J109" i="23"/>
  <c r="J12" i="25"/>
  <c r="J79" i="23"/>
  <c r="J102" i="25"/>
  <c r="J64" i="23"/>
  <c r="I16" i="26"/>
  <c r="J70" i="25"/>
  <c r="J103" i="25"/>
  <c r="J41" i="24"/>
  <c r="J28" i="24"/>
  <c r="J23" i="23"/>
  <c r="J22" i="23"/>
  <c r="I63" i="26"/>
  <c r="J52" i="24"/>
  <c r="J82" i="23"/>
  <c r="J70" i="23"/>
  <c r="J5" i="25"/>
  <c r="I55" i="26"/>
  <c r="J121" i="24"/>
  <c r="I8" i="26"/>
  <c r="I97" i="26"/>
  <c r="J50" i="25"/>
  <c r="J74" i="25"/>
  <c r="J70" i="24"/>
  <c r="J119" i="23"/>
  <c r="I77" i="26"/>
  <c r="J27" i="25"/>
  <c r="J122" i="24"/>
  <c r="J96" i="23"/>
  <c r="J47" i="24"/>
  <c r="J33" i="23"/>
  <c r="J72" i="23"/>
  <c r="J108" i="25"/>
  <c r="I113" i="26"/>
  <c r="J23" i="25"/>
  <c r="J6" i="24"/>
  <c r="J59" i="23"/>
  <c r="J26" i="24"/>
  <c r="I91" i="26"/>
  <c r="J71" i="23"/>
  <c r="J104" i="24"/>
  <c r="J81" i="25"/>
  <c r="J91" i="23"/>
  <c r="J10" i="23"/>
  <c r="J87" i="24"/>
  <c r="J35" i="25"/>
  <c r="I37" i="26"/>
  <c r="J58" i="25"/>
  <c r="I7" i="26"/>
  <c r="J80" i="24"/>
  <c r="J76" i="25"/>
  <c r="J114" i="24"/>
  <c r="I31" i="26"/>
  <c r="J37" i="23"/>
  <c r="J10" i="25"/>
  <c r="J40" i="25"/>
  <c r="J88" i="23"/>
  <c r="I87" i="26"/>
  <c r="J107" i="24"/>
  <c r="I24" i="26"/>
  <c r="I23" i="26"/>
  <c r="J11" i="24"/>
  <c r="J112" i="25"/>
  <c r="J14" i="23"/>
  <c r="J103" i="23"/>
  <c r="I42" i="26"/>
  <c r="I115" i="26"/>
  <c r="J98" i="25"/>
  <c r="I112" i="26"/>
  <c r="J97" i="24"/>
  <c r="J75" i="25"/>
  <c r="J83" i="23"/>
  <c r="J25" i="23"/>
  <c r="I21" i="26"/>
  <c r="I70" i="26"/>
  <c r="J78" i="25"/>
  <c r="I111" i="26"/>
  <c r="J85" i="25"/>
  <c r="I14" i="26"/>
  <c r="J117" i="24"/>
  <c r="J30" i="23"/>
  <c r="J110" i="24"/>
  <c r="J34" i="25"/>
  <c r="J118" i="25"/>
  <c r="I41" i="26"/>
  <c r="J73" i="24"/>
  <c r="J30" i="25"/>
  <c r="J109" i="25"/>
  <c r="J84" i="24"/>
  <c r="J108" i="24"/>
  <c r="J12" i="23"/>
  <c r="J92" i="24"/>
  <c r="J85" i="23"/>
  <c r="J29" i="23"/>
  <c r="J21" i="23"/>
  <c r="J13" i="23"/>
  <c r="B91" i="29"/>
  <c r="Q90" i="29"/>
  <c r="P90" i="29"/>
  <c r="K91" i="29" l="1"/>
  <c r="J91" i="29"/>
  <c r="D8" i="22"/>
  <c r="L91" i="29"/>
  <c r="E1" i="21"/>
  <c r="B1" i="22"/>
  <c r="E92" i="29"/>
  <c r="Q91" i="29"/>
  <c r="P91" i="29"/>
  <c r="B92" i="29"/>
  <c r="K92" i="29" l="1"/>
  <c r="J92" i="29"/>
  <c r="H1" i="21"/>
  <c r="H2" i="21" s="1"/>
  <c r="C3" i="21"/>
  <c r="G3" i="21" s="1"/>
  <c r="E3" i="21"/>
  <c r="C4" i="21"/>
  <c r="G4" i="21" s="1"/>
  <c r="E4" i="21"/>
  <c r="B5" i="21"/>
  <c r="D5" i="21"/>
  <c r="G5" i="21" s="1"/>
  <c r="E5" i="21"/>
  <c r="B6" i="21"/>
  <c r="D6" i="21"/>
  <c r="G6" i="21" s="1"/>
  <c r="E6" i="21"/>
  <c r="B7" i="21"/>
  <c r="D7" i="21"/>
  <c r="G7" i="21" s="1"/>
  <c r="E7" i="21"/>
  <c r="B8" i="21"/>
  <c r="D8" i="21"/>
  <c r="G8" i="21" s="1"/>
  <c r="E8" i="21"/>
  <c r="B9" i="21"/>
  <c r="D9" i="21"/>
  <c r="G9" i="21" s="1"/>
  <c r="E9" i="21"/>
  <c r="B10" i="21"/>
  <c r="D10" i="21"/>
  <c r="G10" i="21" s="1"/>
  <c r="E10" i="21"/>
  <c r="B11" i="21"/>
  <c r="D11" i="21"/>
  <c r="G11" i="21" s="1"/>
  <c r="E11" i="21"/>
  <c r="B12" i="21"/>
  <c r="D12" i="21"/>
  <c r="G12" i="21" s="1"/>
  <c r="E12" i="21"/>
  <c r="B13" i="21"/>
  <c r="D13" i="21"/>
  <c r="G13" i="21" s="1"/>
  <c r="E13" i="21"/>
  <c r="B14" i="21"/>
  <c r="D14" i="21"/>
  <c r="E14" i="21"/>
  <c r="G14" i="21"/>
  <c r="B15" i="21"/>
  <c r="D15" i="21"/>
  <c r="G15" i="21" s="1"/>
  <c r="E15" i="21"/>
  <c r="B16" i="21"/>
  <c r="D16" i="21"/>
  <c r="G16" i="21" s="1"/>
  <c r="E16" i="21"/>
  <c r="B17" i="21"/>
  <c r="D17" i="21"/>
  <c r="G17" i="21" s="1"/>
  <c r="E17" i="21"/>
  <c r="B18" i="21"/>
  <c r="D18" i="21"/>
  <c r="G18" i="21" s="1"/>
  <c r="E18" i="21"/>
  <c r="B19" i="21"/>
  <c r="D19" i="21"/>
  <c r="G19" i="21" s="1"/>
  <c r="E19" i="21"/>
  <c r="B20" i="21"/>
  <c r="D20" i="21"/>
  <c r="G20" i="21" s="1"/>
  <c r="E20" i="21"/>
  <c r="B21" i="21"/>
  <c r="D21" i="21"/>
  <c r="G21" i="21" s="1"/>
  <c r="E21" i="21"/>
  <c r="B22" i="21"/>
  <c r="D22" i="21"/>
  <c r="G22" i="21" s="1"/>
  <c r="E22" i="21"/>
  <c r="B23" i="21"/>
  <c r="D23" i="21"/>
  <c r="G23" i="21" s="1"/>
  <c r="E23" i="21"/>
  <c r="B24" i="21"/>
  <c r="D24" i="21"/>
  <c r="G24" i="21" s="1"/>
  <c r="E24" i="21"/>
  <c r="B25" i="21"/>
  <c r="D25" i="21"/>
  <c r="G25" i="21" s="1"/>
  <c r="E25" i="21"/>
  <c r="B26" i="21"/>
  <c r="D26" i="21"/>
  <c r="E26" i="21"/>
  <c r="G26" i="21"/>
  <c r="B27" i="21"/>
  <c r="D27" i="21"/>
  <c r="G27" i="21" s="1"/>
  <c r="E27" i="21"/>
  <c r="B28" i="21"/>
  <c r="D28" i="21"/>
  <c r="G28" i="21" s="1"/>
  <c r="E28" i="21"/>
  <c r="B29" i="21"/>
  <c r="D29" i="21"/>
  <c r="G29" i="21" s="1"/>
  <c r="E29" i="21"/>
  <c r="B30" i="21"/>
  <c r="D30" i="21"/>
  <c r="G30" i="21" s="1"/>
  <c r="E30" i="21"/>
  <c r="B31" i="21"/>
  <c r="D31" i="21"/>
  <c r="G31" i="21" s="1"/>
  <c r="E31" i="21"/>
  <c r="B32" i="21"/>
  <c r="D32" i="21"/>
  <c r="G32" i="21" s="1"/>
  <c r="E32" i="21"/>
  <c r="B33" i="21"/>
  <c r="D33" i="21"/>
  <c r="G33" i="21" s="1"/>
  <c r="E33" i="21"/>
  <c r="B34" i="21"/>
  <c r="D34" i="21"/>
  <c r="G34" i="21" s="1"/>
  <c r="E34" i="21"/>
  <c r="B35" i="21"/>
  <c r="D35" i="21"/>
  <c r="G35" i="21" s="1"/>
  <c r="E35" i="21"/>
  <c r="B36" i="21"/>
  <c r="D36" i="21"/>
  <c r="G36" i="21" s="1"/>
  <c r="E36" i="21"/>
  <c r="B37" i="21"/>
  <c r="D37" i="21"/>
  <c r="G37" i="21" s="1"/>
  <c r="E37" i="21"/>
  <c r="B38" i="21"/>
  <c r="D38" i="21"/>
  <c r="G38" i="21" s="1"/>
  <c r="E38" i="21"/>
  <c r="B39" i="21"/>
  <c r="D39" i="21"/>
  <c r="G39" i="21" s="1"/>
  <c r="E39" i="21"/>
  <c r="B40" i="21"/>
  <c r="D40" i="21"/>
  <c r="G40" i="21" s="1"/>
  <c r="E40" i="21"/>
  <c r="B41" i="21"/>
  <c r="D41" i="21"/>
  <c r="G41" i="21" s="1"/>
  <c r="E41" i="21"/>
  <c r="B42" i="21"/>
  <c r="D42" i="21"/>
  <c r="G42" i="21" s="1"/>
  <c r="E42" i="21"/>
  <c r="B43" i="21"/>
  <c r="D43" i="21"/>
  <c r="G43" i="21" s="1"/>
  <c r="E43" i="21"/>
  <c r="B44" i="21"/>
  <c r="D44" i="21"/>
  <c r="G44" i="21" s="1"/>
  <c r="E44" i="21"/>
  <c r="B45" i="21"/>
  <c r="D45" i="21"/>
  <c r="G45" i="21" s="1"/>
  <c r="E45" i="21"/>
  <c r="B46" i="21"/>
  <c r="D46" i="21"/>
  <c r="G46" i="21" s="1"/>
  <c r="E46" i="21"/>
  <c r="B47" i="21"/>
  <c r="D47" i="21"/>
  <c r="G47" i="21" s="1"/>
  <c r="E47" i="21"/>
  <c r="B48" i="21"/>
  <c r="D48" i="21"/>
  <c r="G48" i="21" s="1"/>
  <c r="E48" i="21"/>
  <c r="B49" i="21"/>
  <c r="D49" i="21"/>
  <c r="G49" i="21" s="1"/>
  <c r="E49" i="21"/>
  <c r="E93" i="29"/>
  <c r="L92" i="29"/>
  <c r="E1" i="20"/>
  <c r="B93" i="29"/>
  <c r="Q92" i="29"/>
  <c r="P92" i="29"/>
  <c r="H18" i="21" l="1"/>
  <c r="H46" i="21"/>
  <c r="H26" i="21"/>
  <c r="J93" i="29"/>
  <c r="K93" i="29"/>
  <c r="H42" i="21"/>
  <c r="H22" i="21"/>
  <c r="H30" i="21"/>
  <c r="H34" i="21"/>
  <c r="H6" i="21"/>
  <c r="H38" i="21"/>
  <c r="H10" i="21"/>
  <c r="H14" i="21"/>
  <c r="H45" i="21"/>
  <c r="H43" i="21"/>
  <c r="H37" i="21"/>
  <c r="H35" i="21"/>
  <c r="H29" i="21"/>
  <c r="H27" i="21"/>
  <c r="H21" i="21"/>
  <c r="H19" i="21"/>
  <c r="H13" i="21"/>
  <c r="H11" i="21"/>
  <c r="H5" i="21"/>
  <c r="H3" i="21"/>
  <c r="H47" i="21"/>
  <c r="H39" i="21"/>
  <c r="H31" i="21"/>
  <c r="H23" i="21"/>
  <c r="H15" i="21"/>
  <c r="H7" i="21"/>
  <c r="H48" i="21"/>
  <c r="H40" i="21"/>
  <c r="H32" i="21"/>
  <c r="H24" i="21"/>
  <c r="H16" i="21"/>
  <c r="H8" i="21"/>
  <c r="H49" i="21"/>
  <c r="H41" i="21"/>
  <c r="H33" i="21"/>
  <c r="H25" i="21"/>
  <c r="H17" i="21"/>
  <c r="H9" i="21"/>
  <c r="H44" i="21"/>
  <c r="H36" i="21"/>
  <c r="H28" i="21"/>
  <c r="H20" i="21"/>
  <c r="H12" i="21"/>
  <c r="H4" i="21"/>
  <c r="H1" i="20"/>
  <c r="H2" i="20" s="1"/>
  <c r="C3" i="20"/>
  <c r="G3" i="20" s="1"/>
  <c r="E3" i="20"/>
  <c r="C4" i="20"/>
  <c r="G4" i="20" s="1"/>
  <c r="E4" i="20"/>
  <c r="B5" i="20"/>
  <c r="D5" i="20"/>
  <c r="G5" i="20" s="1"/>
  <c r="E5" i="20"/>
  <c r="B6" i="20"/>
  <c r="D6" i="20"/>
  <c r="G6" i="20" s="1"/>
  <c r="E6" i="20"/>
  <c r="B7" i="20"/>
  <c r="D7" i="20"/>
  <c r="G7" i="20" s="1"/>
  <c r="E7" i="20"/>
  <c r="B8" i="20"/>
  <c r="D8" i="20"/>
  <c r="G8" i="20" s="1"/>
  <c r="E8" i="20"/>
  <c r="B9" i="20"/>
  <c r="D9" i="20"/>
  <c r="E9" i="20"/>
  <c r="G9" i="20"/>
  <c r="B10" i="20"/>
  <c r="D10" i="20"/>
  <c r="G10" i="20" s="1"/>
  <c r="E10" i="20"/>
  <c r="B11" i="20"/>
  <c r="D11" i="20"/>
  <c r="G11" i="20" s="1"/>
  <c r="E11" i="20"/>
  <c r="B12" i="20"/>
  <c r="D12" i="20"/>
  <c r="G12" i="20" s="1"/>
  <c r="E12" i="20"/>
  <c r="B13" i="20"/>
  <c r="D13" i="20"/>
  <c r="G13" i="20" s="1"/>
  <c r="E13" i="20"/>
  <c r="B14" i="20"/>
  <c r="D14" i="20"/>
  <c r="G14" i="20" s="1"/>
  <c r="E14" i="20"/>
  <c r="B15" i="20"/>
  <c r="D15" i="20"/>
  <c r="G15" i="20" s="1"/>
  <c r="E15" i="20"/>
  <c r="B16" i="20"/>
  <c r="D16" i="20"/>
  <c r="G16" i="20" s="1"/>
  <c r="E16" i="20"/>
  <c r="B17" i="20"/>
  <c r="D17" i="20"/>
  <c r="G17" i="20" s="1"/>
  <c r="E17" i="20"/>
  <c r="B18" i="20"/>
  <c r="D18" i="20"/>
  <c r="G18" i="20" s="1"/>
  <c r="E18" i="20"/>
  <c r="B19" i="20"/>
  <c r="D19" i="20"/>
  <c r="G19" i="20" s="1"/>
  <c r="E19" i="20"/>
  <c r="B20" i="20"/>
  <c r="D20" i="20"/>
  <c r="G20" i="20" s="1"/>
  <c r="E20" i="20"/>
  <c r="B21" i="20"/>
  <c r="D21" i="20"/>
  <c r="G21" i="20" s="1"/>
  <c r="E21" i="20"/>
  <c r="B22" i="20"/>
  <c r="D22" i="20"/>
  <c r="G22" i="20" s="1"/>
  <c r="E22" i="20"/>
  <c r="I18" i="21"/>
  <c r="J18" i="21" s="1"/>
  <c r="I46" i="21"/>
  <c r="J46" i="21" s="1"/>
  <c r="I26" i="21"/>
  <c r="J26" i="21" s="1"/>
  <c r="E94" i="29"/>
  <c r="I38" i="21"/>
  <c r="J38" i="21" s="1"/>
  <c r="I13" i="21"/>
  <c r="I21" i="21"/>
  <c r="I47" i="21"/>
  <c r="I40" i="21"/>
  <c r="I24" i="21"/>
  <c r="I48" i="21"/>
  <c r="I33" i="21"/>
  <c r="I12" i="21"/>
  <c r="I10" i="21"/>
  <c r="J10" i="21" s="1"/>
  <c r="I43" i="21"/>
  <c r="I19" i="21"/>
  <c r="I44" i="21"/>
  <c r="I9" i="21"/>
  <c r="I49" i="21"/>
  <c r="L93" i="29"/>
  <c r="I11" i="21"/>
  <c r="I3" i="21"/>
  <c r="I32" i="21"/>
  <c r="I25" i="21"/>
  <c r="I31" i="21"/>
  <c r="I42" i="21"/>
  <c r="J42" i="21" s="1"/>
  <c r="I28" i="21"/>
  <c r="I35" i="21"/>
  <c r="I34" i="21"/>
  <c r="J34" i="21" s="1"/>
  <c r="I14" i="21"/>
  <c r="I22" i="21"/>
  <c r="J22" i="21" s="1"/>
  <c r="I5" i="21"/>
  <c r="I7" i="21"/>
  <c r="I17" i="21"/>
  <c r="I20" i="21"/>
  <c r="I30" i="21"/>
  <c r="J30" i="21" s="1"/>
  <c r="I4" i="21"/>
  <c r="I29" i="21"/>
  <c r="I39" i="21"/>
  <c r="I6" i="21"/>
  <c r="J6" i="21" s="1"/>
  <c r="I45" i="21"/>
  <c r="I27" i="21"/>
  <c r="I41" i="21"/>
  <c r="I15" i="21"/>
  <c r="I36" i="21"/>
  <c r="I37" i="21"/>
  <c r="I23" i="21"/>
  <c r="E1" i="19"/>
  <c r="I8" i="21"/>
  <c r="I16" i="21"/>
  <c r="J37" i="21"/>
  <c r="J3" i="21"/>
  <c r="J17" i="21"/>
  <c r="J20" i="21"/>
  <c r="J40" i="21"/>
  <c r="J5" i="21"/>
  <c r="J25" i="21"/>
  <c r="J33" i="21"/>
  <c r="J23" i="21"/>
  <c r="J45" i="21"/>
  <c r="J49" i="21"/>
  <c r="J13" i="21"/>
  <c r="J4" i="21"/>
  <c r="J9" i="21"/>
  <c r="J19" i="21"/>
  <c r="J16" i="21"/>
  <c r="J48" i="21"/>
  <c r="J11" i="21"/>
  <c r="J44" i="21"/>
  <c r="J35" i="21"/>
  <c r="J31" i="21"/>
  <c r="J36" i="21"/>
  <c r="J8" i="21"/>
  <c r="J14" i="21"/>
  <c r="J29" i="21"/>
  <c r="J28" i="21"/>
  <c r="J12" i="21"/>
  <c r="J39" i="21"/>
  <c r="J27" i="21"/>
  <c r="J7" i="21"/>
  <c r="J24" i="21"/>
  <c r="J21" i="21"/>
  <c r="J41" i="21"/>
  <c r="J43" i="21"/>
  <c r="J47" i="21"/>
  <c r="J32" i="21"/>
  <c r="J15" i="21"/>
  <c r="B94" i="29"/>
  <c r="P93" i="29"/>
  <c r="Q93" i="29"/>
  <c r="J94" i="29" l="1"/>
  <c r="K94" i="29"/>
  <c r="H3" i="20"/>
  <c r="H18" i="20"/>
  <c r="H5" i="20"/>
  <c r="H10" i="20"/>
  <c r="H22" i="20"/>
  <c r="H14" i="20"/>
  <c r="H6" i="20"/>
  <c r="H21" i="20"/>
  <c r="H19" i="20"/>
  <c r="H13" i="20"/>
  <c r="H11" i="20"/>
  <c r="H15" i="20"/>
  <c r="H7" i="20"/>
  <c r="H16" i="20"/>
  <c r="H8" i="20"/>
  <c r="H17" i="20"/>
  <c r="H9" i="20"/>
  <c r="H20" i="20"/>
  <c r="H12" i="20"/>
  <c r="H4" i="20"/>
  <c r="G1" i="19"/>
  <c r="G2" i="19" s="1"/>
  <c r="C3" i="19"/>
  <c r="F3" i="19" s="1"/>
  <c r="E3" i="19"/>
  <c r="C4" i="19"/>
  <c r="E4" i="19"/>
  <c r="F4" i="19"/>
  <c r="B5" i="19"/>
  <c r="D5" i="19"/>
  <c r="F5" i="19" s="1"/>
  <c r="E5" i="19"/>
  <c r="B6" i="19"/>
  <c r="D6" i="19"/>
  <c r="F6" i="19" s="1"/>
  <c r="E6" i="19"/>
  <c r="B7" i="19"/>
  <c r="D7" i="19"/>
  <c r="F7" i="19" s="1"/>
  <c r="E7" i="19"/>
  <c r="B8" i="19"/>
  <c r="D8" i="19"/>
  <c r="F8" i="19" s="1"/>
  <c r="E8" i="19"/>
  <c r="B9" i="19"/>
  <c r="D9" i="19"/>
  <c r="F9" i="19" s="1"/>
  <c r="E9" i="19"/>
  <c r="B10" i="19"/>
  <c r="D10" i="19"/>
  <c r="F10" i="19" s="1"/>
  <c r="E10" i="19"/>
  <c r="E95" i="29"/>
  <c r="I18" i="20"/>
  <c r="I20" i="20"/>
  <c r="I12" i="20"/>
  <c r="I8" i="20"/>
  <c r="I9" i="20"/>
  <c r="L94" i="29"/>
  <c r="I17" i="20"/>
  <c r="I13" i="20"/>
  <c r="I15" i="20"/>
  <c r="I11" i="20"/>
  <c r="I7" i="20"/>
  <c r="E1" i="18"/>
  <c r="I14" i="20"/>
  <c r="I4" i="20"/>
  <c r="I5" i="20"/>
  <c r="I16" i="20"/>
  <c r="I22" i="20"/>
  <c r="I19" i="20"/>
  <c r="I10" i="20"/>
  <c r="I6" i="20"/>
  <c r="I3" i="20"/>
  <c r="I21" i="20"/>
  <c r="J16" i="20"/>
  <c r="J10" i="20"/>
  <c r="J7" i="20"/>
  <c r="J19" i="20"/>
  <c r="J13" i="20"/>
  <c r="J20" i="20"/>
  <c r="J22" i="20"/>
  <c r="J15" i="20"/>
  <c r="J21" i="20"/>
  <c r="J6" i="20"/>
  <c r="J5" i="20"/>
  <c r="J9" i="20"/>
  <c r="J3" i="20"/>
  <c r="J17" i="20"/>
  <c r="J8" i="20"/>
  <c r="J12" i="20"/>
  <c r="J11" i="20"/>
  <c r="J18" i="20"/>
  <c r="J14" i="20"/>
  <c r="J4" i="20"/>
  <c r="B95" i="29"/>
  <c r="P94" i="29"/>
  <c r="Q94" i="29"/>
  <c r="K95" i="29" l="1"/>
  <c r="J95" i="29"/>
  <c r="G4" i="19"/>
  <c r="G10" i="19"/>
  <c r="G3" i="19"/>
  <c r="G5" i="19"/>
  <c r="G6" i="19"/>
  <c r="G7" i="19"/>
  <c r="G8" i="19"/>
  <c r="G9" i="19"/>
  <c r="G1" i="18"/>
  <c r="G2" i="18" s="1"/>
  <c r="C3" i="18"/>
  <c r="F3" i="18" s="1"/>
  <c r="E3" i="18"/>
  <c r="C4" i="18"/>
  <c r="E4" i="18"/>
  <c r="F4" i="18"/>
  <c r="G1" i="17"/>
  <c r="G4" i="17" s="1"/>
  <c r="F3" i="17"/>
  <c r="F4" i="17"/>
  <c r="G1" i="16"/>
  <c r="G2" i="16" s="1"/>
  <c r="F3" i="16"/>
  <c r="F4" i="16"/>
  <c r="G1" i="15"/>
  <c r="G2" i="15" s="1"/>
  <c r="F3" i="15"/>
  <c r="F4" i="15"/>
  <c r="L95" i="29"/>
  <c r="H4" i="19"/>
  <c r="H10" i="19"/>
  <c r="H6" i="19"/>
  <c r="H5" i="19"/>
  <c r="H9" i="19"/>
  <c r="H4" i="17"/>
  <c r="H7" i="19"/>
  <c r="H3" i="19"/>
  <c r="H8" i="19"/>
  <c r="I7" i="19"/>
  <c r="I4" i="19"/>
  <c r="I9" i="19"/>
  <c r="I10" i="19"/>
  <c r="I4" i="17"/>
  <c r="I5" i="19"/>
  <c r="I6" i="19"/>
  <c r="I8" i="19"/>
  <c r="I3" i="19"/>
  <c r="L3" i="29"/>
  <c r="M3" i="29" s="1"/>
  <c r="Q95" i="29"/>
  <c r="P95" i="29"/>
  <c r="G2" i="17" l="1"/>
  <c r="G3" i="18"/>
  <c r="G3" i="17"/>
  <c r="G4" i="16"/>
  <c r="G3" i="16"/>
  <c r="G4" i="18"/>
  <c r="G4" i="15"/>
  <c r="G3" i="15"/>
  <c r="H4" i="16"/>
  <c r="H3" i="16"/>
  <c r="H3" i="15"/>
  <c r="H3" i="17"/>
  <c r="H3" i="18"/>
  <c r="H4" i="15"/>
  <c r="H4" i="18"/>
  <c r="I3" i="15"/>
  <c r="H2" i="19"/>
  <c r="I4" i="16"/>
  <c r="I3" i="16"/>
  <c r="H2" i="16"/>
  <c r="H2" i="15"/>
  <c r="I4" i="18"/>
  <c r="I3" i="18"/>
  <c r="I3" i="17"/>
  <c r="H2" i="18"/>
  <c r="I4" i="15"/>
  <c r="I2" i="20"/>
  <c r="I2" i="21"/>
  <c r="H2" i="17"/>
  <c r="D8" i="14" l="1"/>
  <c r="E1" i="13"/>
  <c r="E2" i="13" s="1"/>
  <c r="D3" i="13"/>
  <c r="C4" i="13"/>
  <c r="D4" i="13"/>
  <c r="C5" i="13"/>
  <c r="D5" i="13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E1" i="12"/>
  <c r="E2" i="12" s="1"/>
  <c r="D3" i="12"/>
  <c r="C4" i="12"/>
  <c r="D4" i="12"/>
  <c r="C5" i="12"/>
  <c r="D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E1" i="11"/>
  <c r="E2" i="11" s="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E1" i="10"/>
  <c r="E2" i="10" s="1"/>
  <c r="D3" i="10"/>
  <c r="C4" i="10"/>
  <c r="D4" i="10"/>
  <c r="C5" i="10"/>
  <c r="D5" i="10"/>
  <c r="C6" i="10"/>
  <c r="D6" i="10"/>
  <c r="C7" i="10"/>
  <c r="D7" i="10"/>
  <c r="E1" i="9"/>
  <c r="E2" i="9" s="1"/>
  <c r="D3" i="9"/>
  <c r="E1" i="8"/>
  <c r="E2" i="8" s="1"/>
  <c r="D3" i="8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B1" i="14"/>
  <c r="I2" i="15"/>
  <c r="I2" i="19"/>
  <c r="J2" i="21"/>
  <c r="I2" i="17"/>
  <c r="J2" i="20"/>
  <c r="I2" i="16"/>
  <c r="I2" i="18"/>
  <c r="E11" i="13" l="1"/>
  <c r="E16" i="13"/>
  <c r="E13" i="13"/>
  <c r="E6" i="12"/>
  <c r="E8" i="12"/>
  <c r="E18" i="13"/>
  <c r="E15" i="13"/>
  <c r="E12" i="13"/>
  <c r="E14" i="13"/>
  <c r="E8" i="13"/>
  <c r="E3" i="13"/>
  <c r="E10" i="13"/>
  <c r="E7" i="13"/>
  <c r="E6" i="13"/>
  <c r="E6" i="10"/>
  <c r="E11" i="12"/>
  <c r="E3" i="12"/>
  <c r="E4" i="13"/>
  <c r="E7" i="11"/>
  <c r="E10" i="12"/>
  <c r="E7" i="12"/>
  <c r="E17" i="13"/>
  <c r="E9" i="13"/>
  <c r="E5" i="13"/>
  <c r="E8" i="11"/>
  <c r="E12" i="12"/>
  <c r="E4" i="12"/>
  <c r="E7" i="10"/>
  <c r="E4" i="10"/>
  <c r="E9" i="12"/>
  <c r="E3" i="11"/>
  <c r="E5" i="12"/>
  <c r="E6" i="11"/>
  <c r="E4" i="11"/>
  <c r="E9" i="11"/>
  <c r="E5" i="11"/>
  <c r="E3" i="10"/>
  <c r="E5" i="10"/>
  <c r="E3" i="8"/>
  <c r="E3" i="9"/>
  <c r="E8" i="7"/>
  <c r="E18" i="7"/>
  <c r="E12" i="7"/>
  <c r="E17" i="7"/>
  <c r="E6" i="7"/>
  <c r="E3" i="7"/>
  <c r="E14" i="7"/>
  <c r="E11" i="7"/>
  <c r="E10" i="7"/>
  <c r="E7" i="7"/>
  <c r="E4" i="7"/>
  <c r="E16" i="7"/>
  <c r="E13" i="7"/>
  <c r="E15" i="7"/>
  <c r="E9" i="7"/>
  <c r="E5" i="7"/>
  <c r="F3" i="8"/>
  <c r="F14" i="13"/>
  <c r="F4" i="13"/>
  <c r="F10" i="12"/>
  <c r="F13" i="13"/>
  <c r="F7" i="11"/>
  <c r="F7" i="12"/>
  <c r="F5" i="12"/>
  <c r="F11" i="12"/>
  <c r="F12" i="12"/>
  <c r="F14" i="7"/>
  <c r="F3" i="13"/>
  <c r="F5" i="11"/>
  <c r="F3" i="11"/>
  <c r="F3" i="10"/>
  <c r="F4" i="12"/>
  <c r="F15" i="13"/>
  <c r="F4" i="10"/>
  <c r="F4" i="7"/>
  <c r="F6" i="7"/>
  <c r="F17" i="13"/>
  <c r="F17" i="7"/>
  <c r="F5" i="10"/>
  <c r="F8" i="7"/>
  <c r="F6" i="11"/>
  <c r="F7" i="7"/>
  <c r="F7" i="10"/>
  <c r="F10" i="13"/>
  <c r="F11" i="7"/>
  <c r="F9" i="7"/>
  <c r="F16" i="7"/>
  <c r="F10" i="7"/>
  <c r="F13" i="7"/>
  <c r="F3" i="7"/>
  <c r="F6" i="10"/>
  <c r="F6" i="13"/>
  <c r="F3" i="9"/>
  <c r="F16" i="13"/>
  <c r="F15" i="7"/>
  <c r="F9" i="12"/>
  <c r="F12" i="7"/>
  <c r="F18" i="13"/>
  <c r="F3" i="12"/>
  <c r="F5" i="7"/>
  <c r="F11" i="13"/>
  <c r="F8" i="13"/>
  <c r="F8" i="12"/>
  <c r="F5" i="13"/>
  <c r="F6" i="12"/>
  <c r="F7" i="13"/>
  <c r="F9" i="13"/>
  <c r="F9" i="11"/>
  <c r="F12" i="13"/>
  <c r="F18" i="7"/>
  <c r="F4" i="11"/>
  <c r="F8" i="11"/>
  <c r="G11" i="13"/>
  <c r="G16" i="13"/>
  <c r="F2" i="8"/>
  <c r="G13" i="13"/>
  <c r="G6" i="12"/>
  <c r="G9" i="7"/>
  <c r="G4" i="7"/>
  <c r="F2" i="9"/>
  <c r="G4" i="13"/>
  <c r="G17" i="13"/>
  <c r="G7" i="13"/>
  <c r="G9" i="13"/>
  <c r="F2" i="13"/>
  <c r="G7" i="7"/>
  <c r="G6" i="11"/>
  <c r="F2" i="12"/>
  <c r="G16" i="7"/>
  <c r="G12" i="13"/>
  <c r="G5" i="10"/>
  <c r="G6" i="10"/>
  <c r="G3" i="8"/>
  <c r="G3" i="9"/>
  <c r="G18" i="7"/>
  <c r="G10" i="12"/>
  <c r="G15" i="7"/>
  <c r="G5" i="12"/>
  <c r="G8" i="7"/>
  <c r="G4" i="12"/>
  <c r="G6" i="7"/>
  <c r="G10" i="7"/>
  <c r="G3" i="11"/>
  <c r="G14" i="13"/>
  <c r="G8" i="13"/>
  <c r="G7" i="12"/>
  <c r="G3" i="13"/>
  <c r="G6" i="13"/>
  <c r="G18" i="13"/>
  <c r="F2" i="7"/>
  <c r="G5" i="11"/>
  <c r="G11" i="12"/>
  <c r="G5" i="7"/>
  <c r="G7" i="11"/>
  <c r="G3" i="7"/>
  <c r="G4" i="10"/>
  <c r="G3" i="12"/>
  <c r="G12" i="12"/>
  <c r="G7" i="10"/>
  <c r="G9" i="12"/>
  <c r="G8" i="12"/>
  <c r="G8" i="11"/>
  <c r="F2" i="11"/>
  <c r="G4" i="11"/>
  <c r="G10" i="13"/>
  <c r="F2" i="10"/>
  <c r="G5" i="13"/>
  <c r="G14" i="7"/>
  <c r="G11" i="7"/>
  <c r="G15" i="13"/>
  <c r="G3" i="10"/>
  <c r="G17" i="7"/>
  <c r="G13" i="7"/>
  <c r="G9" i="11"/>
  <c r="G12" i="7"/>
  <c r="D9" i="6" l="1"/>
  <c r="D16" i="6"/>
  <c r="D22" i="6"/>
  <c r="E22" i="6"/>
  <c r="B1" i="6"/>
  <c r="D21" i="6"/>
  <c r="G2" i="11"/>
  <c r="G2" i="8"/>
  <c r="G2" i="10"/>
  <c r="G2" i="13"/>
  <c r="G2" i="12"/>
  <c r="G2" i="9"/>
  <c r="G2" i="7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E36" i="4" s="1"/>
  <c r="C37" i="4"/>
  <c r="E37" i="4" s="1"/>
  <c r="C38" i="4"/>
  <c r="E38" i="4" s="1"/>
  <c r="C39" i="4"/>
  <c r="E39" i="4" s="1"/>
  <c r="C40" i="4"/>
  <c r="E40" i="4" s="1"/>
  <c r="C41" i="4"/>
  <c r="E41" i="4" s="1"/>
  <c r="C42" i="4"/>
  <c r="E42" i="4" s="1"/>
  <c r="C43" i="4"/>
  <c r="E43" i="4" s="1"/>
  <c r="C44" i="4"/>
  <c r="E44" i="4" s="1"/>
  <c r="C45" i="4"/>
  <c r="E45" i="4" s="1"/>
  <c r="C46" i="4"/>
  <c r="E46" i="4" s="1"/>
  <c r="C47" i="4"/>
  <c r="E47" i="4" s="1"/>
  <c r="C48" i="4"/>
  <c r="E48" i="4" s="1"/>
  <c r="C49" i="4"/>
  <c r="E49" i="4" s="1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E81" i="4" s="1"/>
  <c r="C82" i="4"/>
  <c r="E82" i="4" s="1"/>
  <c r="C83" i="4"/>
  <c r="E83" i="4" s="1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F12" i="4"/>
  <c r="K43" i="4"/>
  <c r="L7" i="4"/>
  <c r="K7" i="4"/>
  <c r="G39" i="4"/>
  <c r="L47" i="4"/>
  <c r="L31" i="4"/>
  <c r="K33" i="4"/>
  <c r="L82" i="4"/>
  <c r="F30" i="4"/>
  <c r="L38" i="4"/>
  <c r="K41" i="4"/>
  <c r="F13" i="4"/>
  <c r="F5" i="4"/>
  <c r="L42" i="4"/>
  <c r="K39" i="4"/>
  <c r="F81" i="4"/>
  <c r="K3" i="4"/>
  <c r="L30" i="4"/>
  <c r="K9" i="4"/>
  <c r="K12" i="4"/>
  <c r="F15" i="4"/>
  <c r="L39" i="4"/>
  <c r="L43" i="4"/>
  <c r="G43" i="4"/>
  <c r="K45" i="4"/>
  <c r="K28" i="4"/>
  <c r="K29" i="4"/>
  <c r="F32" i="4"/>
  <c r="F40" i="4"/>
  <c r="K34" i="4"/>
  <c r="K4" i="4"/>
  <c r="K40" i="4"/>
  <c r="L46" i="4"/>
  <c r="G42" i="4"/>
  <c r="L45" i="4"/>
  <c r="F41" i="4"/>
  <c r="G44" i="4"/>
  <c r="G32" i="4"/>
  <c r="F45" i="4"/>
  <c r="K82" i="4"/>
  <c r="G31" i="4"/>
  <c r="G40" i="4"/>
  <c r="F8" i="4"/>
  <c r="K6" i="4"/>
  <c r="K47" i="4"/>
  <c r="G83" i="4"/>
  <c r="K11" i="4"/>
  <c r="K31" i="4"/>
  <c r="F14" i="4"/>
  <c r="F48" i="4"/>
  <c r="K49" i="4"/>
  <c r="L8" i="4"/>
  <c r="L34" i="4"/>
  <c r="G47" i="4"/>
  <c r="F34" i="4"/>
  <c r="G33" i="4"/>
  <c r="K38" i="4"/>
  <c r="G37" i="4"/>
  <c r="L36" i="4"/>
  <c r="L15" i="4"/>
  <c r="L6" i="4"/>
  <c r="L81" i="4"/>
  <c r="G34" i="4"/>
  <c r="L12" i="4"/>
  <c r="L5" i="4"/>
  <c r="F46" i="4"/>
  <c r="G48" i="4"/>
  <c r="F2" i="4"/>
  <c r="F11" i="4"/>
  <c r="F33" i="4"/>
  <c r="F28" i="4"/>
  <c r="L41" i="4"/>
  <c r="L49" i="4"/>
  <c r="F38" i="4"/>
  <c r="L2" i="4"/>
  <c r="L9" i="4"/>
  <c r="K10" i="4"/>
  <c r="F10" i="4"/>
  <c r="G82" i="4"/>
  <c r="F36" i="4"/>
  <c r="L14" i="4"/>
  <c r="L3" i="4"/>
  <c r="G28" i="4"/>
  <c r="K5" i="4"/>
  <c r="G81" i="4"/>
  <c r="L83" i="4"/>
  <c r="K30" i="4"/>
  <c r="K2" i="4"/>
  <c r="K13" i="4"/>
  <c r="L13" i="4"/>
  <c r="F9" i="4"/>
  <c r="F37" i="4"/>
  <c r="K81" i="4"/>
  <c r="F44" i="4"/>
  <c r="K42" i="4"/>
  <c r="F42" i="4"/>
  <c r="G29" i="4"/>
  <c r="F4" i="4"/>
  <c r="L11" i="4"/>
  <c r="L10" i="4"/>
  <c r="K37" i="4"/>
  <c r="K44" i="4"/>
  <c r="G30" i="4"/>
  <c r="L40" i="4"/>
  <c r="F39" i="4"/>
  <c r="L28" i="4"/>
  <c r="F3" i="4"/>
  <c r="K46" i="4"/>
  <c r="K48" i="4"/>
  <c r="G41" i="4"/>
  <c r="K36" i="4"/>
  <c r="K8" i="4"/>
  <c r="L32" i="4"/>
  <c r="L4" i="4"/>
  <c r="K14" i="4"/>
  <c r="L29" i="4"/>
  <c r="K15" i="4"/>
  <c r="L44" i="4"/>
  <c r="G36" i="4"/>
  <c r="F31" i="4"/>
  <c r="G38" i="4"/>
  <c r="G49" i="4"/>
  <c r="L37" i="4"/>
  <c r="F43" i="4"/>
  <c r="F7" i="4"/>
  <c r="K32" i="4"/>
  <c r="F29" i="4"/>
  <c r="F83" i="4"/>
  <c r="F47" i="4"/>
  <c r="L33" i="4"/>
  <c r="G45" i="4"/>
  <c r="K83" i="4"/>
  <c r="G46" i="4"/>
  <c r="A16" i="4"/>
  <c r="F49" i="4"/>
  <c r="L48" i="4"/>
  <c r="F82" i="4"/>
  <c r="F6" i="4"/>
  <c r="E60" i="4" l="1"/>
  <c r="E51" i="4"/>
  <c r="E80" i="4"/>
  <c r="E66" i="4"/>
  <c r="E68" i="4"/>
  <c r="E79" i="4"/>
  <c r="E67" i="4"/>
  <c r="E75" i="4"/>
  <c r="E52" i="4"/>
  <c r="E73" i="4"/>
  <c r="E61" i="4"/>
  <c r="E57" i="4"/>
  <c r="E53" i="4"/>
  <c r="E74" i="4"/>
  <c r="E118" i="4"/>
  <c r="E110" i="4"/>
  <c r="E102" i="4"/>
  <c r="E62" i="4"/>
  <c r="E115" i="4"/>
  <c r="E59" i="4"/>
  <c r="E70" i="4"/>
  <c r="E122" i="4"/>
  <c r="E125" i="4"/>
  <c r="E99" i="4"/>
  <c r="E72" i="4"/>
  <c r="E50" i="4"/>
  <c r="E64" i="4"/>
  <c r="E56" i="4"/>
  <c r="E124" i="4"/>
  <c r="E76" i="4"/>
  <c r="E69" i="4"/>
  <c r="E63" i="4"/>
  <c r="E35" i="4"/>
  <c r="E65" i="4"/>
  <c r="E94" i="4"/>
  <c r="E86" i="4"/>
  <c r="E78" i="4"/>
  <c r="E121" i="4"/>
  <c r="E113" i="4"/>
  <c r="E105" i="4"/>
  <c r="E97" i="4"/>
  <c r="E89" i="4"/>
  <c r="E54" i="4"/>
  <c r="H83" i="4"/>
  <c r="E90" i="4"/>
  <c r="E77" i="4"/>
  <c r="E100" i="4"/>
  <c r="E116" i="4"/>
  <c r="E98" i="4"/>
  <c r="E123" i="4"/>
  <c r="E71" i="4"/>
  <c r="E55" i="4"/>
  <c r="E114" i="4"/>
  <c r="E106" i="4"/>
  <c r="E107" i="4"/>
  <c r="E91" i="4"/>
  <c r="E58" i="4"/>
  <c r="E108" i="4"/>
  <c r="E92" i="4"/>
  <c r="E84" i="4"/>
  <c r="E117" i="4"/>
  <c r="E109" i="4"/>
  <c r="E101" i="4"/>
  <c r="E93" i="4"/>
  <c r="E85" i="4"/>
  <c r="E119" i="4"/>
  <c r="E111" i="4"/>
  <c r="E103" i="4"/>
  <c r="E95" i="4"/>
  <c r="E87" i="4"/>
  <c r="E120" i="4"/>
  <c r="E112" i="4"/>
  <c r="E104" i="4"/>
  <c r="E96" i="4"/>
  <c r="E88" i="4"/>
  <c r="F35" i="4"/>
  <c r="A17" i="4"/>
  <c r="K124" i="4"/>
  <c r="K58" i="4"/>
  <c r="F86" i="4"/>
  <c r="F70" i="4"/>
  <c r="K75" i="4"/>
  <c r="L106" i="4"/>
  <c r="K68" i="4"/>
  <c r="L108" i="4"/>
  <c r="G116" i="4"/>
  <c r="K120" i="4"/>
  <c r="F101" i="4"/>
  <c r="K62" i="4"/>
  <c r="L122" i="4"/>
  <c r="F79" i="4"/>
  <c r="G123" i="4"/>
  <c r="G121" i="4"/>
  <c r="L66" i="4"/>
  <c r="F51" i="4"/>
  <c r="K35" i="4"/>
  <c r="K54" i="4"/>
  <c r="K53" i="4"/>
  <c r="G79" i="4"/>
  <c r="G124" i="4"/>
  <c r="L58" i="4"/>
  <c r="F96" i="4"/>
  <c r="L84" i="4"/>
  <c r="F93" i="4"/>
  <c r="G75" i="4"/>
  <c r="F59" i="4"/>
  <c r="G110" i="4"/>
  <c r="F58" i="4"/>
  <c r="K99" i="4"/>
  <c r="L74" i="4"/>
  <c r="F62" i="4"/>
  <c r="L68" i="4"/>
  <c r="G84" i="4"/>
  <c r="F88" i="4"/>
  <c r="K84" i="4"/>
  <c r="L77" i="4"/>
  <c r="G118" i="4"/>
  <c r="G96" i="4"/>
  <c r="F103" i="4"/>
  <c r="G117" i="4"/>
  <c r="F71" i="4"/>
  <c r="G60" i="4"/>
  <c r="K123" i="4"/>
  <c r="K122" i="4"/>
  <c r="F107" i="4"/>
  <c r="F111" i="4"/>
  <c r="G105" i="4"/>
  <c r="G65" i="4"/>
  <c r="F57" i="4"/>
  <c r="G112" i="4"/>
  <c r="G87" i="4"/>
  <c r="F73" i="4"/>
  <c r="L61" i="4"/>
  <c r="G88" i="4"/>
  <c r="G113" i="4"/>
  <c r="F72" i="4"/>
  <c r="G125" i="4"/>
  <c r="L105" i="4"/>
  <c r="F63" i="4"/>
  <c r="K103" i="4"/>
  <c r="K77" i="4"/>
  <c r="L87" i="4"/>
  <c r="G80" i="4"/>
  <c r="F75" i="4"/>
  <c r="L57" i="4"/>
  <c r="G66" i="4"/>
  <c r="L73" i="4"/>
  <c r="G107" i="4"/>
  <c r="L51" i="4"/>
  <c r="K76" i="4"/>
  <c r="F105" i="4"/>
  <c r="K80" i="4"/>
  <c r="K119" i="4"/>
  <c r="L86" i="4"/>
  <c r="L113" i="4"/>
  <c r="L99" i="4"/>
  <c r="K97" i="4"/>
  <c r="L124" i="4"/>
  <c r="K59" i="4"/>
  <c r="L75" i="4"/>
  <c r="K108" i="4"/>
  <c r="L67" i="4"/>
  <c r="G120" i="4"/>
  <c r="G70" i="4"/>
  <c r="L88" i="4"/>
  <c r="L121" i="4"/>
  <c r="F122" i="4"/>
  <c r="K60" i="4"/>
  <c r="F94" i="4"/>
  <c r="F108" i="4"/>
  <c r="F76" i="4"/>
  <c r="K89" i="4"/>
  <c r="K65" i="4"/>
  <c r="G98" i="4"/>
  <c r="G35" i="4"/>
  <c r="G101" i="4"/>
  <c r="F68" i="4"/>
  <c r="F106" i="4"/>
  <c r="K111" i="4"/>
  <c r="K69" i="4"/>
  <c r="L116" i="4"/>
  <c r="G59" i="4"/>
  <c r="G76" i="4"/>
  <c r="G64" i="4"/>
  <c r="L112" i="4"/>
  <c r="F55" i="4"/>
  <c r="L111" i="4"/>
  <c r="F116" i="4"/>
  <c r="F99" i="4"/>
  <c r="F53" i="4"/>
  <c r="K116" i="4"/>
  <c r="K92" i="4"/>
  <c r="F87" i="4"/>
  <c r="G57" i="4"/>
  <c r="L120" i="4"/>
  <c r="K104" i="4"/>
  <c r="F110" i="4"/>
  <c r="K91" i="4"/>
  <c r="L53" i="4"/>
  <c r="L76" i="4"/>
  <c r="G77" i="4"/>
  <c r="F65" i="4"/>
  <c r="L101" i="4"/>
  <c r="G53" i="4"/>
  <c r="K125" i="4"/>
  <c r="G69" i="4"/>
  <c r="K72" i="4"/>
  <c r="F120" i="4"/>
  <c r="K74" i="4"/>
  <c r="G55" i="4"/>
  <c r="G52" i="4"/>
  <c r="L65" i="4"/>
  <c r="K114" i="4"/>
  <c r="G78" i="4"/>
  <c r="K88" i="4"/>
  <c r="L56" i="4"/>
  <c r="F64" i="4"/>
  <c r="G86" i="4"/>
  <c r="F109" i="4"/>
  <c r="G91" i="4"/>
  <c r="K64" i="4"/>
  <c r="K93" i="4"/>
  <c r="F66" i="4"/>
  <c r="L96" i="4"/>
  <c r="F104" i="4"/>
  <c r="F84" i="4"/>
  <c r="G62" i="4"/>
  <c r="K71" i="4"/>
  <c r="G51" i="4"/>
  <c r="F125" i="4"/>
  <c r="K118" i="4"/>
  <c r="G106" i="4"/>
  <c r="G99" i="4"/>
  <c r="G104" i="4"/>
  <c r="K109" i="4"/>
  <c r="K86" i="4"/>
  <c r="K57" i="4"/>
  <c r="G54" i="4"/>
  <c r="K95" i="4"/>
  <c r="L118" i="4"/>
  <c r="G109" i="4"/>
  <c r="F60" i="4"/>
  <c r="L60" i="4"/>
  <c r="L71" i="4"/>
  <c r="K96" i="4"/>
  <c r="L107" i="4"/>
  <c r="F100" i="4"/>
  <c r="L102" i="4"/>
  <c r="F118" i="4"/>
  <c r="K63" i="4"/>
  <c r="F56" i="4"/>
  <c r="L69" i="4"/>
  <c r="L98" i="4"/>
  <c r="F78" i="4"/>
  <c r="G68" i="4"/>
  <c r="G63" i="4"/>
  <c r="G97" i="4"/>
  <c r="F61" i="4"/>
  <c r="K107" i="4"/>
  <c r="G73" i="4"/>
  <c r="L125" i="4"/>
  <c r="G74" i="4"/>
  <c r="K101" i="4"/>
  <c r="G100" i="4"/>
  <c r="L72" i="4"/>
  <c r="F50" i="4"/>
  <c r="L89" i="4"/>
  <c r="F114" i="4"/>
  <c r="K50" i="4"/>
  <c r="F90" i="4"/>
  <c r="F92" i="4"/>
  <c r="K113" i="4"/>
  <c r="L54" i="4"/>
  <c r="L123" i="4"/>
  <c r="L119" i="4"/>
  <c r="G103" i="4"/>
  <c r="K67" i="4"/>
  <c r="K51" i="4"/>
  <c r="G115" i="4"/>
  <c r="K56" i="4"/>
  <c r="G92" i="4"/>
  <c r="L94" i="4"/>
  <c r="F117" i="4"/>
  <c r="L59" i="4"/>
  <c r="F77" i="4"/>
  <c r="F69" i="4"/>
  <c r="L52" i="4"/>
  <c r="G122" i="4"/>
  <c r="L79" i="4"/>
  <c r="L100" i="4"/>
  <c r="G119" i="4"/>
  <c r="L110" i="4"/>
  <c r="F112" i="4"/>
  <c r="K121" i="4"/>
  <c r="F89" i="4"/>
  <c r="K110" i="4"/>
  <c r="K87" i="4"/>
  <c r="G71" i="4"/>
  <c r="F74" i="4"/>
  <c r="G85" i="4"/>
  <c r="K70" i="4"/>
  <c r="G90" i="4"/>
  <c r="K106" i="4"/>
  <c r="L114" i="4"/>
  <c r="L90" i="4"/>
  <c r="K52" i="4"/>
  <c r="K112" i="4"/>
  <c r="G50" i="4"/>
  <c r="L63" i="4"/>
  <c r="L78" i="4"/>
  <c r="K102" i="4"/>
  <c r="L62" i="4"/>
  <c r="G108" i="4"/>
  <c r="L91" i="4"/>
  <c r="F123" i="4"/>
  <c r="F52" i="4"/>
  <c r="F102" i="4"/>
  <c r="L55" i="4"/>
  <c r="F124" i="4"/>
  <c r="G114" i="4"/>
  <c r="K61" i="4"/>
  <c r="K78" i="4"/>
  <c r="L95" i="4"/>
  <c r="K79" i="4"/>
  <c r="K105" i="4"/>
  <c r="F85" i="4"/>
  <c r="F97" i="4"/>
  <c r="L92" i="4"/>
  <c r="L93" i="4"/>
  <c r="F91" i="4"/>
  <c r="F80" i="4"/>
  <c r="G72" i="4"/>
  <c r="G111" i="4"/>
  <c r="G95" i="4"/>
  <c r="F119" i="4"/>
  <c r="L80" i="4"/>
  <c r="F98" i="4"/>
  <c r="L117" i="4"/>
  <c r="K66" i="4"/>
  <c r="K55" i="4"/>
  <c r="F113" i="4"/>
  <c r="G89" i="4"/>
  <c r="G102" i="4"/>
  <c r="G93" i="4"/>
  <c r="D16" i="4"/>
  <c r="F54" i="4"/>
  <c r="G67" i="4"/>
  <c r="F67" i="4"/>
  <c r="K94" i="4"/>
  <c r="L70" i="4"/>
  <c r="K100" i="4"/>
  <c r="L85" i="4"/>
  <c r="L64" i="4"/>
  <c r="F121" i="4"/>
  <c r="L115" i="4"/>
  <c r="F115" i="4"/>
  <c r="K98" i="4"/>
  <c r="L50" i="4"/>
  <c r="L35" i="4"/>
  <c r="L97" i="4"/>
  <c r="K85" i="4"/>
  <c r="L104" i="4"/>
  <c r="K117" i="4"/>
  <c r="F95" i="4"/>
  <c r="L103" i="4"/>
  <c r="K115" i="4"/>
  <c r="G56" i="4"/>
  <c r="L109" i="4"/>
  <c r="K90" i="4"/>
  <c r="G94" i="4"/>
  <c r="G58" i="4"/>
  <c r="K73" i="4"/>
  <c r="G61" i="4"/>
  <c r="A18" i="4"/>
  <c r="D17" i="4"/>
  <c r="A19" i="4"/>
  <c r="D18" i="4"/>
  <c r="D19" i="4"/>
  <c r="A20" i="4"/>
  <c r="A21" i="4"/>
  <c r="D20" i="4"/>
  <c r="A22" i="4"/>
  <c r="D21" i="4"/>
  <c r="A23" i="4"/>
  <c r="D22" i="4"/>
  <c r="A24" i="4"/>
  <c r="D23" i="4"/>
  <c r="D24" i="4"/>
  <c r="A25" i="4"/>
  <c r="A26" i="4"/>
  <c r="D25" i="4"/>
  <c r="A27" i="4"/>
  <c r="D27" i="4" s="1"/>
  <c r="D26" i="4"/>
  <c r="E26" i="4" l="1"/>
  <c r="E25" i="4"/>
  <c r="E24" i="4"/>
  <c r="E23" i="4"/>
  <c r="E22" i="4"/>
  <c r="E21" i="4"/>
  <c r="E20" i="4"/>
  <c r="E19" i="4"/>
  <c r="E18" i="4"/>
  <c r="E17" i="4"/>
  <c r="E16" i="4"/>
  <c r="E27" i="4"/>
  <c r="H115" i="4"/>
  <c r="H102" i="4"/>
  <c r="H99" i="4"/>
  <c r="H110" i="4"/>
  <c r="H125" i="4"/>
  <c r="H118" i="4"/>
  <c r="H122" i="4"/>
  <c r="H124" i="4"/>
  <c r="H94" i="4"/>
  <c r="H89" i="4"/>
  <c r="H97" i="4"/>
  <c r="H105" i="4"/>
  <c r="H113" i="4"/>
  <c r="H121" i="4"/>
  <c r="H92" i="4"/>
  <c r="H108" i="4"/>
  <c r="H98" i="4"/>
  <c r="H119" i="4"/>
  <c r="H112" i="4"/>
  <c r="H116" i="4"/>
  <c r="H103" i="4"/>
  <c r="H111" i="4"/>
  <c r="H96" i="4"/>
  <c r="H123" i="4"/>
  <c r="H104" i="4"/>
  <c r="H93" i="4"/>
  <c r="H91" i="4"/>
  <c r="H120" i="4"/>
  <c r="H101" i="4"/>
  <c r="H107" i="4"/>
  <c r="H100" i="4"/>
  <c r="H109" i="4"/>
  <c r="H106" i="4"/>
  <c r="H95" i="4"/>
  <c r="H117" i="4"/>
  <c r="H114" i="4"/>
  <c r="H90" i="4"/>
  <c r="K26" i="4"/>
  <c r="G26" i="4"/>
  <c r="L26" i="4"/>
  <c r="F26" i="4"/>
  <c r="F25" i="4"/>
  <c r="L25" i="4"/>
  <c r="G25" i="4"/>
  <c r="K25" i="4"/>
  <c r="F17" i="4"/>
  <c r="G17" i="4"/>
  <c r="L17" i="4"/>
  <c r="K17" i="4"/>
  <c r="L16" i="4"/>
  <c r="F24" i="4"/>
  <c r="G24" i="4"/>
  <c r="L24" i="4"/>
  <c r="K24" i="4"/>
  <c r="F27" i="4"/>
  <c r="G23" i="4"/>
  <c r="F23" i="4"/>
  <c r="K23" i="4"/>
  <c r="L23" i="4"/>
  <c r="G27" i="4"/>
  <c r="L22" i="4"/>
  <c r="G22" i="4"/>
  <c r="K22" i="4"/>
  <c r="F22" i="4"/>
  <c r="K27" i="4"/>
  <c r="K21" i="4"/>
  <c r="L21" i="4"/>
  <c r="F21" i="4"/>
  <c r="G21" i="4"/>
  <c r="L27" i="4"/>
  <c r="K20" i="4"/>
  <c r="F20" i="4"/>
  <c r="G20" i="4"/>
  <c r="L20" i="4"/>
  <c r="K16" i="4"/>
  <c r="L19" i="4"/>
  <c r="K19" i="4"/>
  <c r="G19" i="4"/>
  <c r="F19" i="4"/>
  <c r="G16" i="4"/>
  <c r="F16" i="4"/>
  <c r="F18" i="4"/>
  <c r="L18" i="4"/>
  <c r="N17" i="4" s="1"/>
  <c r="G18" i="4"/>
  <c r="K18" i="4"/>
  <c r="N16" i="4" s="1"/>
  <c r="H81" i="4" l="1"/>
  <c r="H36" i="4"/>
  <c r="H39" i="4"/>
  <c r="H49" i="4"/>
  <c r="H40" i="4"/>
  <c r="H45" i="4"/>
  <c r="H37" i="4"/>
  <c r="H41" i="4"/>
  <c r="H47" i="4"/>
  <c r="H48" i="4"/>
  <c r="H44" i="4"/>
  <c r="H42" i="4"/>
  <c r="H46" i="4"/>
  <c r="H38" i="4"/>
  <c r="H43" i="4"/>
  <c r="H79" i="4"/>
  <c r="H50" i="4"/>
  <c r="H84" i="4"/>
  <c r="H55" i="4"/>
  <c r="H73" i="4"/>
  <c r="H56" i="4"/>
  <c r="H53" i="4"/>
  <c r="H62" i="4"/>
  <c r="H88" i="4"/>
  <c r="H52" i="4"/>
  <c r="H54" i="4"/>
  <c r="H51" i="4"/>
  <c r="H57" i="4"/>
  <c r="H74" i="4"/>
  <c r="H35" i="4"/>
  <c r="H58" i="4"/>
  <c r="H61" i="4"/>
  <c r="H59" i="4"/>
  <c r="H63" i="4"/>
  <c r="H87" i="4"/>
  <c r="H80" i="4"/>
  <c r="H75" i="4"/>
  <c r="H64" i="4"/>
  <c r="H76" i="4"/>
  <c r="H77" i="4"/>
  <c r="H60" i="4"/>
  <c r="H78" i="4"/>
  <c r="H86" i="4"/>
  <c r="H85" i="4"/>
  <c r="D2" i="5" a="1"/>
  <c r="D117" i="5" l="1"/>
  <c r="D49" i="5"/>
  <c r="D125" i="5"/>
  <c r="D89" i="5"/>
  <c r="D4" i="5"/>
  <c r="D72" i="5"/>
  <c r="D16" i="5"/>
  <c r="D119" i="5"/>
  <c r="D63" i="5"/>
  <c r="D56" i="5"/>
  <c r="D34" i="5"/>
  <c r="D109" i="5"/>
  <c r="D68" i="5"/>
  <c r="D10" i="5"/>
  <c r="D33" i="5"/>
  <c r="D118" i="5"/>
  <c r="D65" i="5"/>
  <c r="D81" i="5"/>
  <c r="D98" i="5"/>
  <c r="D82" i="5"/>
  <c r="D114" i="5"/>
  <c r="D48" i="5"/>
  <c r="D2" i="5"/>
  <c r="D73" i="5"/>
  <c r="D50" i="5"/>
  <c r="D17" i="5"/>
  <c r="D85" i="5"/>
  <c r="D41" i="5"/>
  <c r="D84" i="5"/>
  <c r="D66" i="5"/>
  <c r="D105" i="5"/>
  <c r="D74" i="5"/>
  <c r="D108" i="5"/>
  <c r="D116" i="5"/>
  <c r="D122" i="5"/>
  <c r="D8" i="5"/>
  <c r="D14" i="5"/>
  <c r="D54" i="5"/>
  <c r="D76" i="5"/>
  <c r="D95" i="5"/>
  <c r="D103" i="5"/>
  <c r="D112" i="5"/>
  <c r="D120" i="5"/>
  <c r="D18" i="5"/>
  <c r="D21" i="5"/>
  <c r="D46" i="5"/>
  <c r="D91" i="5"/>
  <c r="D26" i="5"/>
  <c r="D19" i="5"/>
  <c r="D23" i="5"/>
  <c r="D35" i="5"/>
  <c r="D100" i="5"/>
  <c r="D13" i="5"/>
  <c r="D30" i="5"/>
  <c r="D110" i="5"/>
  <c r="D20" i="5"/>
  <c r="D59" i="5"/>
  <c r="D106" i="5"/>
  <c r="D111" i="5"/>
  <c r="D77" i="5"/>
  <c r="D58" i="5"/>
  <c r="D71" i="5"/>
  <c r="D7" i="5"/>
  <c r="D36" i="5"/>
  <c r="D31" i="5"/>
  <c r="D70" i="5"/>
  <c r="D79" i="5"/>
  <c r="D22" i="5"/>
  <c r="D55" i="5"/>
  <c r="D3" i="5"/>
  <c r="D47" i="5"/>
  <c r="D11" i="5"/>
  <c r="D62" i="5"/>
  <c r="D15" i="5"/>
  <c r="D64" i="5"/>
  <c r="D27" i="5"/>
  <c r="D96" i="5"/>
  <c r="D92" i="5"/>
  <c r="D90" i="5"/>
  <c r="D99" i="5"/>
  <c r="D80" i="5"/>
  <c r="D25" i="5"/>
  <c r="D42" i="5"/>
  <c r="D39" i="5"/>
  <c r="D38" i="5"/>
  <c r="D44" i="5"/>
  <c r="D28" i="5"/>
  <c r="D52" i="5"/>
  <c r="D43" i="5"/>
  <c r="D75" i="5"/>
  <c r="D94" i="5"/>
  <c r="D104" i="5"/>
  <c r="D53" i="5"/>
  <c r="D113" i="5"/>
  <c r="D61" i="5"/>
  <c r="D5" i="5"/>
  <c r="D69" i="5"/>
  <c r="D37" i="5"/>
  <c r="D93" i="5"/>
  <c r="D88" i="5"/>
  <c r="D32" i="5"/>
  <c r="D123" i="5"/>
  <c r="D40" i="5"/>
  <c r="D86" i="5"/>
  <c r="D57" i="5"/>
  <c r="D24" i="5"/>
  <c r="D97" i="5"/>
  <c r="D102" i="5"/>
  <c r="D67" i="5"/>
  <c r="D115" i="5"/>
  <c r="D51" i="5"/>
  <c r="D121" i="5"/>
  <c r="D78" i="5"/>
  <c r="D87" i="5"/>
  <c r="D45" i="5"/>
  <c r="D9" i="5"/>
  <c r="D60" i="5"/>
  <c r="D12" i="5"/>
  <c r="D126" i="5"/>
  <c r="D29" i="5"/>
  <c r="D107" i="5"/>
  <c r="D124" i="5"/>
  <c r="D101" i="5"/>
  <c r="D83" i="5"/>
  <c r="D6" i="5"/>
  <c r="H117" i="5"/>
  <c r="F117" i="5"/>
  <c r="E117" i="5"/>
  <c r="G117" i="5"/>
  <c r="H63" i="5"/>
  <c r="E63" i="5"/>
  <c r="G63" i="5"/>
  <c r="F63" i="5"/>
  <c r="E65" i="5"/>
  <c r="H65" i="5"/>
  <c r="G65" i="5"/>
  <c r="F65" i="5"/>
  <c r="E50" i="5"/>
  <c r="G50" i="5"/>
  <c r="F50" i="5"/>
  <c r="H50" i="5"/>
  <c r="G108" i="5"/>
  <c r="F108" i="5"/>
  <c r="E108" i="5"/>
  <c r="H108" i="5"/>
  <c r="G103" i="5"/>
  <c r="F103" i="5"/>
  <c r="H103" i="5"/>
  <c r="E103" i="5"/>
  <c r="G19" i="5"/>
  <c r="H19" i="5"/>
  <c r="E19" i="5"/>
  <c r="F19" i="5"/>
  <c r="E59" i="5"/>
  <c r="F59" i="5"/>
  <c r="H59" i="5"/>
  <c r="G59" i="5"/>
  <c r="F31" i="5"/>
  <c r="H31" i="5"/>
  <c r="G31" i="5"/>
  <c r="E31" i="5"/>
  <c r="G62" i="5"/>
  <c r="F62" i="5"/>
  <c r="E62" i="5"/>
  <c r="H62" i="5"/>
  <c r="F80" i="5"/>
  <c r="E80" i="5"/>
  <c r="H80" i="5"/>
  <c r="G80" i="5"/>
  <c r="E43" i="5"/>
  <c r="F43" i="5"/>
  <c r="H43" i="5"/>
  <c r="G43" i="5"/>
  <c r="F69" i="5"/>
  <c r="E69" i="5"/>
  <c r="H69" i="5"/>
  <c r="G69" i="5"/>
  <c r="G57" i="5"/>
  <c r="E57" i="5"/>
  <c r="F57" i="5"/>
  <c r="H57" i="5"/>
  <c r="E78" i="5"/>
  <c r="H78" i="5"/>
  <c r="G78" i="5"/>
  <c r="F78" i="5"/>
  <c r="E107" i="5"/>
  <c r="F107" i="5"/>
  <c r="H107" i="5"/>
  <c r="G107" i="5"/>
  <c r="G93" i="5"/>
  <c r="F93" i="5"/>
  <c r="E93" i="5"/>
  <c r="H93" i="5"/>
  <c r="F89" i="5"/>
  <c r="H89" i="5"/>
  <c r="E89" i="5"/>
  <c r="G89" i="5"/>
  <c r="G8" i="5"/>
  <c r="F8" i="5"/>
  <c r="E8" i="5"/>
  <c r="H8" i="5"/>
  <c r="H77" i="5"/>
  <c r="G77" i="5"/>
  <c r="E77" i="5"/>
  <c r="F77" i="5"/>
  <c r="E39" i="5"/>
  <c r="H39" i="5"/>
  <c r="F39" i="5"/>
  <c r="G39" i="5"/>
  <c r="F88" i="5"/>
  <c r="G88" i="5"/>
  <c r="E88" i="5"/>
  <c r="H88" i="5"/>
  <c r="E9" i="5"/>
  <c r="H9" i="5"/>
  <c r="F9" i="5"/>
  <c r="G9" i="5"/>
  <c r="G123" i="5"/>
  <c r="E123" i="5"/>
  <c r="H123" i="5"/>
  <c r="F123" i="5"/>
  <c r="B6" i="5"/>
  <c r="E2" i="5"/>
  <c r="G2" i="5"/>
  <c r="H2" i="5"/>
  <c r="F2" i="5"/>
  <c r="E110" i="5"/>
  <c r="G110" i="5"/>
  <c r="H110" i="5"/>
  <c r="F110" i="5"/>
  <c r="E28" i="5"/>
  <c r="F28" i="5"/>
  <c r="G28" i="5"/>
  <c r="H28" i="5"/>
  <c r="G49" i="5"/>
  <c r="H49" i="5"/>
  <c r="F49" i="5"/>
  <c r="E49" i="5"/>
  <c r="H56" i="5"/>
  <c r="E56" i="5"/>
  <c r="G56" i="5"/>
  <c r="F56" i="5"/>
  <c r="F81" i="5"/>
  <c r="G81" i="5"/>
  <c r="E81" i="5"/>
  <c r="H81" i="5"/>
  <c r="H17" i="5"/>
  <c r="E17" i="5"/>
  <c r="F17" i="5"/>
  <c r="G17" i="5"/>
  <c r="F116" i="5"/>
  <c r="H116" i="5"/>
  <c r="G116" i="5"/>
  <c r="E116" i="5"/>
  <c r="F112" i="5"/>
  <c r="H112" i="5"/>
  <c r="G112" i="5"/>
  <c r="E112" i="5"/>
  <c r="H23" i="5"/>
  <c r="E23" i="5"/>
  <c r="G23" i="5"/>
  <c r="F23" i="5"/>
  <c r="G106" i="5"/>
  <c r="F106" i="5"/>
  <c r="H106" i="5"/>
  <c r="E106" i="5"/>
  <c r="H70" i="5"/>
  <c r="E70" i="5"/>
  <c r="F70" i="5"/>
  <c r="G70" i="5"/>
  <c r="G15" i="5"/>
  <c r="F15" i="5"/>
  <c r="E15" i="5"/>
  <c r="H15" i="5"/>
  <c r="F25" i="5"/>
  <c r="E25" i="5"/>
  <c r="G25" i="5"/>
  <c r="H25" i="5"/>
  <c r="H75" i="5"/>
  <c r="E75" i="5"/>
  <c r="G75" i="5"/>
  <c r="F75" i="5"/>
  <c r="G37" i="5"/>
  <c r="H37" i="5"/>
  <c r="F37" i="5"/>
  <c r="E37" i="5"/>
  <c r="G24" i="5"/>
  <c r="H24" i="5"/>
  <c r="E24" i="5"/>
  <c r="F24" i="5"/>
  <c r="G87" i="5"/>
  <c r="E87" i="5"/>
  <c r="H87" i="5"/>
  <c r="F87" i="5"/>
  <c r="G124" i="5"/>
  <c r="H124" i="5"/>
  <c r="E124" i="5"/>
  <c r="F124" i="5"/>
  <c r="E109" i="5"/>
  <c r="F109" i="5"/>
  <c r="H109" i="5"/>
  <c r="G109" i="5"/>
  <c r="G41" i="5"/>
  <c r="E41" i="5"/>
  <c r="F41" i="5"/>
  <c r="H41" i="5"/>
  <c r="F18" i="5"/>
  <c r="H18" i="5"/>
  <c r="E18" i="5"/>
  <c r="G18" i="5"/>
  <c r="E100" i="5"/>
  <c r="H100" i="5"/>
  <c r="G100" i="5"/>
  <c r="F100" i="5"/>
  <c r="H22" i="5"/>
  <c r="E22" i="5"/>
  <c r="F22" i="5"/>
  <c r="G22" i="5"/>
  <c r="H27" i="5"/>
  <c r="E27" i="5"/>
  <c r="F27" i="5"/>
  <c r="G27" i="5"/>
  <c r="E104" i="5"/>
  <c r="G104" i="5"/>
  <c r="H104" i="5"/>
  <c r="F104" i="5"/>
  <c r="H102" i="5"/>
  <c r="E102" i="5"/>
  <c r="G102" i="5"/>
  <c r="F102" i="5"/>
  <c r="H115" i="5"/>
  <c r="F115" i="5"/>
  <c r="G115" i="5"/>
  <c r="E115" i="5"/>
  <c r="F76" i="5"/>
  <c r="H76" i="5"/>
  <c r="G76" i="5"/>
  <c r="E76" i="5"/>
  <c r="H91" i="5"/>
  <c r="E91" i="5"/>
  <c r="G91" i="5"/>
  <c r="F91" i="5"/>
  <c r="E90" i="5"/>
  <c r="H90" i="5"/>
  <c r="G90" i="5"/>
  <c r="F90" i="5"/>
  <c r="F126" i="5"/>
  <c r="H126" i="5"/>
  <c r="G126" i="5"/>
  <c r="E126" i="5"/>
  <c r="H125" i="5"/>
  <c r="F125" i="5"/>
  <c r="E125" i="5"/>
  <c r="G125" i="5"/>
  <c r="G34" i="5"/>
  <c r="H34" i="5"/>
  <c r="E34" i="5"/>
  <c r="F34" i="5"/>
  <c r="G98" i="5"/>
  <c r="H98" i="5"/>
  <c r="E98" i="5"/>
  <c r="F98" i="5"/>
  <c r="H85" i="5"/>
  <c r="E85" i="5"/>
  <c r="G85" i="5"/>
  <c r="F85" i="5"/>
  <c r="E122" i="5"/>
  <c r="F122" i="5"/>
  <c r="H122" i="5"/>
  <c r="G122" i="5"/>
  <c r="E120" i="5"/>
  <c r="F120" i="5"/>
  <c r="G120" i="5"/>
  <c r="H120" i="5"/>
  <c r="E35" i="5"/>
  <c r="H35" i="5"/>
  <c r="F35" i="5"/>
  <c r="G35" i="5"/>
  <c r="E111" i="5"/>
  <c r="H111" i="5"/>
  <c r="F111" i="5"/>
  <c r="G111" i="5"/>
  <c r="G79" i="5"/>
  <c r="H79" i="5"/>
  <c r="E79" i="5"/>
  <c r="F79" i="5"/>
  <c r="G64" i="5"/>
  <c r="E64" i="5"/>
  <c r="H64" i="5"/>
  <c r="F64" i="5"/>
  <c r="G42" i="5"/>
  <c r="H42" i="5"/>
  <c r="F42" i="5"/>
  <c r="E42" i="5"/>
  <c r="E94" i="5"/>
  <c r="F94" i="5"/>
  <c r="H94" i="5"/>
  <c r="G94" i="5"/>
  <c r="E97" i="5"/>
  <c r="H97" i="5"/>
  <c r="F97" i="5"/>
  <c r="G97" i="5"/>
  <c r="E45" i="5"/>
  <c r="F45" i="5"/>
  <c r="H45" i="5"/>
  <c r="G45" i="5"/>
  <c r="G101" i="5"/>
  <c r="H101" i="5"/>
  <c r="E101" i="5"/>
  <c r="F101" i="5"/>
  <c r="H82" i="5"/>
  <c r="E82" i="5"/>
  <c r="G82" i="5"/>
  <c r="F82" i="5"/>
  <c r="E83" i="5"/>
  <c r="F83" i="5"/>
  <c r="G83" i="5"/>
  <c r="H83" i="5"/>
  <c r="G105" i="5"/>
  <c r="E105" i="5"/>
  <c r="F105" i="5"/>
  <c r="H105" i="5"/>
  <c r="H7" i="5"/>
  <c r="G7" i="5"/>
  <c r="F7" i="5"/>
  <c r="E7" i="5"/>
  <c r="F61" i="5"/>
  <c r="G61" i="5"/>
  <c r="H61" i="5"/>
  <c r="E61" i="5"/>
  <c r="F4" i="5"/>
  <c r="G4" i="5"/>
  <c r="H4" i="5"/>
  <c r="E4" i="5"/>
  <c r="G68" i="5"/>
  <c r="E68" i="5"/>
  <c r="H68" i="5"/>
  <c r="F68" i="5"/>
  <c r="H114" i="5"/>
  <c r="E114" i="5"/>
  <c r="F114" i="5"/>
  <c r="G114" i="5"/>
  <c r="E84" i="5"/>
  <c r="F84" i="5"/>
  <c r="G84" i="5"/>
  <c r="H84" i="5"/>
  <c r="E14" i="5"/>
  <c r="F14" i="5"/>
  <c r="G14" i="5"/>
  <c r="H14" i="5"/>
  <c r="E21" i="5"/>
  <c r="H21" i="5"/>
  <c r="F21" i="5"/>
  <c r="G21" i="5"/>
  <c r="F13" i="5"/>
  <c r="E13" i="5"/>
  <c r="G13" i="5"/>
  <c r="H13" i="5"/>
  <c r="G58" i="5"/>
  <c r="H58" i="5"/>
  <c r="E58" i="5"/>
  <c r="F58" i="5"/>
  <c r="H55" i="5"/>
  <c r="F55" i="5"/>
  <c r="G55" i="5"/>
  <c r="E55" i="5"/>
  <c r="G96" i="5"/>
  <c r="F96" i="5"/>
  <c r="E96" i="5"/>
  <c r="H96" i="5"/>
  <c r="E38" i="5"/>
  <c r="H38" i="5"/>
  <c r="F38" i="5"/>
  <c r="G38" i="5"/>
  <c r="F53" i="5"/>
  <c r="G53" i="5"/>
  <c r="H53" i="5"/>
  <c r="E53" i="5"/>
  <c r="F32" i="5"/>
  <c r="G32" i="5"/>
  <c r="E32" i="5"/>
  <c r="H32" i="5"/>
  <c r="F67" i="5"/>
  <c r="E67" i="5"/>
  <c r="H67" i="5"/>
  <c r="G67" i="5"/>
  <c r="E60" i="5"/>
  <c r="H60" i="5"/>
  <c r="F60" i="5"/>
  <c r="G60" i="5"/>
  <c r="H6" i="5"/>
  <c r="G6" i="5"/>
  <c r="E6" i="5"/>
  <c r="F6" i="5"/>
  <c r="G72" i="5"/>
  <c r="F72" i="5"/>
  <c r="E72" i="5"/>
  <c r="H72" i="5"/>
  <c r="H10" i="5"/>
  <c r="E10" i="5"/>
  <c r="F10" i="5"/>
  <c r="G10" i="5"/>
  <c r="F48" i="5"/>
  <c r="E48" i="5"/>
  <c r="H48" i="5"/>
  <c r="G48" i="5"/>
  <c r="E66" i="5"/>
  <c r="H66" i="5"/>
  <c r="F66" i="5"/>
  <c r="G66" i="5"/>
  <c r="H54" i="5"/>
  <c r="G54" i="5"/>
  <c r="F54" i="5"/>
  <c r="E54" i="5"/>
  <c r="F46" i="5"/>
  <c r="E46" i="5"/>
  <c r="H46" i="5"/>
  <c r="G46" i="5"/>
  <c r="H30" i="5"/>
  <c r="G30" i="5"/>
  <c r="F30" i="5"/>
  <c r="E30" i="5"/>
  <c r="E71" i="5"/>
  <c r="G71" i="5"/>
  <c r="F71" i="5"/>
  <c r="H71" i="5"/>
  <c r="G3" i="5"/>
  <c r="H3" i="5"/>
  <c r="F3" i="5"/>
  <c r="E3" i="5"/>
  <c r="F92" i="5"/>
  <c r="G92" i="5"/>
  <c r="H92" i="5"/>
  <c r="E92" i="5"/>
  <c r="H44" i="5"/>
  <c r="E44" i="5"/>
  <c r="F44" i="5"/>
  <c r="G44" i="5"/>
  <c r="F113" i="5"/>
  <c r="G113" i="5"/>
  <c r="H113" i="5"/>
  <c r="E113" i="5"/>
  <c r="G12" i="5"/>
  <c r="F12" i="5"/>
  <c r="E12" i="5"/>
  <c r="H12" i="5"/>
  <c r="F33" i="5"/>
  <c r="E33" i="5"/>
  <c r="H33" i="5"/>
  <c r="G33" i="5"/>
  <c r="E47" i="5"/>
  <c r="G47" i="5"/>
  <c r="F47" i="5"/>
  <c r="H47" i="5"/>
  <c r="F51" i="5"/>
  <c r="H51" i="5"/>
  <c r="G51" i="5"/>
  <c r="E51" i="5"/>
  <c r="E119" i="5"/>
  <c r="G119" i="5"/>
  <c r="F119" i="5"/>
  <c r="H119" i="5"/>
  <c r="G118" i="5"/>
  <c r="E118" i="5"/>
  <c r="H118" i="5"/>
  <c r="F118" i="5"/>
  <c r="F73" i="5"/>
  <c r="H73" i="5"/>
  <c r="G73" i="5"/>
  <c r="E73" i="5"/>
  <c r="F74" i="5"/>
  <c r="G74" i="5"/>
  <c r="E74" i="5"/>
  <c r="H74" i="5"/>
  <c r="F95" i="5"/>
  <c r="E95" i="5"/>
  <c r="H95" i="5"/>
  <c r="G95" i="5"/>
  <c r="E26" i="5"/>
  <c r="F26" i="5"/>
  <c r="H26" i="5"/>
  <c r="G26" i="5"/>
  <c r="H20" i="5"/>
  <c r="F20" i="5"/>
  <c r="E20" i="5"/>
  <c r="G20" i="5"/>
  <c r="H36" i="5"/>
  <c r="E36" i="5"/>
  <c r="G36" i="5"/>
  <c r="F36" i="5"/>
  <c r="H11" i="5"/>
  <c r="F11" i="5"/>
  <c r="G11" i="5"/>
  <c r="E11" i="5"/>
  <c r="F99" i="5"/>
  <c r="E99" i="5"/>
  <c r="H99" i="5"/>
  <c r="G99" i="5"/>
  <c r="E52" i="5"/>
  <c r="F52" i="5"/>
  <c r="G52" i="5"/>
  <c r="H52" i="5"/>
  <c r="F5" i="5"/>
  <c r="G5" i="5"/>
  <c r="E5" i="5"/>
  <c r="H5" i="5"/>
  <c r="E86" i="5"/>
  <c r="H86" i="5"/>
  <c r="F86" i="5"/>
  <c r="G86" i="5"/>
  <c r="G121" i="5"/>
  <c r="F121" i="5"/>
  <c r="E121" i="5"/>
  <c r="H121" i="5"/>
  <c r="E29" i="5"/>
  <c r="H29" i="5"/>
  <c r="G29" i="5"/>
  <c r="F29" i="5"/>
  <c r="G16" i="5"/>
  <c r="F16" i="5"/>
  <c r="H16" i="5"/>
  <c r="E16" i="5"/>
  <c r="G40" i="5"/>
  <c r="E40" i="5"/>
  <c r="F40" i="5"/>
  <c r="H40" i="5"/>
  <c r="C28" i="6"/>
  <c r="A7" i="5"/>
  <c r="D14" i="6"/>
  <c r="C27" i="6"/>
  <c r="I1" i="5" a="1"/>
  <c r="D15" i="6"/>
  <c r="B7" i="5"/>
  <c r="I2" i="24"/>
  <c r="I2" i="25"/>
  <c r="I2" i="23"/>
  <c r="J2" i="24"/>
  <c r="H2" i="26"/>
  <c r="J2" i="23"/>
  <c r="J16" i="5" l="1"/>
  <c r="J29" i="5"/>
  <c r="J5" i="5"/>
  <c r="J11" i="5"/>
  <c r="J36" i="5"/>
  <c r="J20" i="5"/>
  <c r="J26" i="5"/>
  <c r="J33" i="5"/>
  <c r="J12" i="5"/>
  <c r="J3" i="5"/>
  <c r="J30" i="5"/>
  <c r="J10" i="5"/>
  <c r="J6" i="5"/>
  <c r="J32" i="5"/>
  <c r="J13" i="5"/>
  <c r="J21" i="5"/>
  <c r="J14" i="5"/>
  <c r="J4" i="5"/>
  <c r="J7" i="5"/>
  <c r="J35" i="5"/>
  <c r="J34" i="5"/>
  <c r="J27" i="5"/>
  <c r="J22" i="5"/>
  <c r="J18" i="5"/>
  <c r="J24" i="5"/>
  <c r="J37" i="5"/>
  <c r="J25" i="5"/>
  <c r="J15" i="5"/>
  <c r="J23" i="5"/>
  <c r="J17" i="5"/>
  <c r="J28" i="5"/>
  <c r="J9" i="5"/>
  <c r="J8" i="5"/>
  <c r="J31" i="5"/>
  <c r="J19" i="5"/>
  <c r="I24" i="5"/>
  <c r="I109" i="5"/>
  <c r="I14" i="5"/>
  <c r="I78" i="5"/>
  <c r="I18" i="5"/>
  <c r="I26" i="5"/>
  <c r="I2" i="5"/>
  <c r="I37" i="5"/>
  <c r="I44" i="5"/>
  <c r="I92" i="5"/>
  <c r="I34" i="5"/>
  <c r="I23" i="5"/>
  <c r="I10" i="5"/>
  <c r="I50" i="5"/>
  <c r="I52" i="5"/>
  <c r="I90" i="5"/>
  <c r="I49" i="5"/>
  <c r="I25" i="5"/>
  <c r="I79" i="5"/>
  <c r="I33" i="5"/>
  <c r="I61" i="5"/>
  <c r="I20" i="5"/>
  <c r="I45" i="5"/>
  <c r="I85" i="5"/>
  <c r="I104" i="5"/>
  <c r="I77" i="5"/>
  <c r="I73" i="5"/>
  <c r="I28" i="5"/>
  <c r="I40" i="5"/>
  <c r="I81" i="5"/>
  <c r="I87" i="5"/>
  <c r="I80" i="5"/>
  <c r="I48" i="5"/>
  <c r="I32" i="5"/>
  <c r="I76" i="5"/>
  <c r="I6" i="5"/>
  <c r="I60" i="5"/>
  <c r="I39" i="5"/>
  <c r="I84" i="5"/>
  <c r="I11" i="5"/>
  <c r="I118" i="5"/>
  <c r="I124" i="5"/>
  <c r="I113" i="5"/>
  <c r="I9" i="5"/>
  <c r="I112" i="5"/>
  <c r="I8" i="5"/>
  <c r="I55" i="5"/>
  <c r="I46" i="5"/>
  <c r="I30" i="5"/>
  <c r="I125" i="5"/>
  <c r="I56" i="5"/>
  <c r="I122" i="5"/>
  <c r="I95" i="5"/>
  <c r="I67" i="5"/>
  <c r="I4" i="5"/>
  <c r="I121" i="5"/>
  <c r="I99" i="5"/>
  <c r="I36" i="5"/>
  <c r="I64" i="5"/>
  <c r="I71" i="5"/>
  <c r="I103" i="5"/>
  <c r="I86" i="5"/>
  <c r="I101" i="5"/>
  <c r="I21" i="5"/>
  <c r="I13" i="5"/>
  <c r="I108" i="5"/>
  <c r="I114" i="5"/>
  <c r="I1" i="5"/>
  <c r="I75" i="5"/>
  <c r="I66" i="5"/>
  <c r="I111" i="5"/>
  <c r="I89" i="5"/>
  <c r="I58" i="5"/>
  <c r="I72" i="5"/>
  <c r="I63" i="5"/>
  <c r="I38" i="5"/>
  <c r="I110" i="5"/>
  <c r="I107" i="5"/>
  <c r="I123" i="5"/>
  <c r="I12" i="5"/>
  <c r="I105" i="5"/>
  <c r="I57" i="5"/>
  <c r="I68" i="5"/>
  <c r="I31" i="5"/>
  <c r="I74" i="5"/>
  <c r="I120" i="5"/>
  <c r="I22" i="5"/>
  <c r="I16" i="5"/>
  <c r="I97" i="5"/>
  <c r="I102" i="5"/>
  <c r="I62" i="5"/>
  <c r="I83" i="5"/>
  <c r="I117" i="5"/>
  <c r="I43" i="5"/>
  <c r="I7" i="5"/>
  <c r="I15" i="5"/>
  <c r="I70" i="5"/>
  <c r="I54" i="5"/>
  <c r="I100" i="5"/>
  <c r="I115" i="5"/>
  <c r="I17" i="5"/>
  <c r="I96" i="5"/>
  <c r="I59" i="5"/>
  <c r="I94" i="5"/>
  <c r="I65" i="5"/>
  <c r="I91" i="5"/>
  <c r="I93" i="5"/>
  <c r="I19" i="5"/>
  <c r="I53" i="5"/>
  <c r="I106" i="5"/>
  <c r="I69" i="5"/>
  <c r="I51" i="5"/>
  <c r="I35" i="5"/>
  <c r="I27" i="5"/>
  <c r="I88" i="5"/>
  <c r="I41" i="5"/>
  <c r="I126" i="5"/>
  <c r="I47" i="5"/>
  <c r="I98" i="5"/>
  <c r="I5" i="5"/>
  <c r="I119" i="5"/>
  <c r="I3" i="5"/>
  <c r="I29" i="5"/>
  <c r="I82" i="5"/>
  <c r="I116" i="5"/>
  <c r="I42" i="5"/>
  <c r="I2" i="26"/>
  <c r="D29" i="6"/>
  <c r="J2" i="25"/>
  <c r="D28" i="6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<sst xmlns="http://schemas.openxmlformats.org/spreadsheetml/2006/main" count="1712" uniqueCount="245">
  <si>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</si>
  <si>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</si>
  <si>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</si>
  <si>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</si>
  <si>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</si>
  <si>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</si>
  <si>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</si>
  <si>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</si>
  <si>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</si>
  <si>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</si>
  <si>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</si>
  <si>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</si>
  <si>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</si>
  <si>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</si>
  <si>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</si>
  <si>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</si>
  <si>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</si>
  <si>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</si>
  <si>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</si>
  <si>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</si>
  <si>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</si>
  <si>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</si>
  <si>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</si>
  <si>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</si>
  <si>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</si>
  <si>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</si>
  <si>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</si>
  <si>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</si>
  <si>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</si>
  <si>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</si>
  <si>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</si>
  <si>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</si>
  <si>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</si>
  <si>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</si>
  <si>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</si>
  <si>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</si>
  <si>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</si>
  <si>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</si>
  <si>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</si>
  <si>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</si>
  <si>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</si>
  <si>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</si>
  <si>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</si>
  <si>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</si>
  <si>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</si>
  <si>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</si>
  <si>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</si>
  <si>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</si>
  <si>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</si>
  <si>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</si>
  <si>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</si>
  <si>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</si>
  <si>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</si>
  <si>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</si>
  <si>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</si>
  <si>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</si>
  <si>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</si>
  <si>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</si>
  <si>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</si>
  <si>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</si>
  <si>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</si>
  <si>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</si>
  <si>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</si>
  <si>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</si>
  <si>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</si>
  <si>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</si>
  <si>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</si>
  <si>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</si>
  <si>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</si>
  <si>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</si>
  <si>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</si>
  <si>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</si>
  <si>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</si>
  <si>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</si>
  <si>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</si>
  <si>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</si>
  <si>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</si>
  <si>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</si>
  <si>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</si>
  <si>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</si>
  <si>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</si>
  <si>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</si>
  <si>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</si>
  <si>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</si>
  <si>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</si>
  <si>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</si>
  <si>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</si>
  <si>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</si>
  <si>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</si>
  <si>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</si>
  <si>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</si>
  <si>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</si>
  <si>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</si>
  <si>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</si>
  <si>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</si>
  <si>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</si>
  <si>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</si>
  <si>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</si>
  <si>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</si>
  <si>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</si>
  <si>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</si>
  <si>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</si>
  <si>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</si>
  <si>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</si>
  <si>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</si>
  <si>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</si>
  <si>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</si>
  <si>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LogLinear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</si>
  <si>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</si>
  <si>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</si>
  <si>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</si>
  <si>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</si>
  <si>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</si>
  <si>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</si>
  <si>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</si>
  <si>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</si>
  <si>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</si>
  <si>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</si>
  <si>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</si>
  <si>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</si>
  <si>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</si>
  <si>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</si>
  <si>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</si>
  <si>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</si>
  <si>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</si>
  <si>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</si>
  <si>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</si>
  <si>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</si>
  <si>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</si>
  <si>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</si>
  <si>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</si>
  <si>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</si>
  <si>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</si>
  <si>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</si>
  <si>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</si>
  <si>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</si>
  <si>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</si>
  <si>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</si>
  <si>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</si>
  <si>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</si>
  <si>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Eonia</t>
  </si>
  <si>
    <t>Quote Object ID</t>
  </si>
  <si>
    <t>Index</t>
  </si>
  <si>
    <t>STD</t>
  </si>
  <si>
    <t>SN</t>
  </si>
  <si>
    <t>_Quote</t>
  </si>
  <si>
    <t>QuoteSuffix</t>
  </si>
  <si>
    <t>Libor</t>
  </si>
  <si>
    <t>FamilyName</t>
  </si>
  <si>
    <t xml:space="preserve"> 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</si>
  <si>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</si>
  <si>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</si>
  <si>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</si>
  <si>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</si>
  <si>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</si>
  <si>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</si>
  <si>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</si>
  <si>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</si>
  <si>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</si>
  <si>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</si>
  <si>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F1</t>
  </si>
  <si>
    <t>0D</t>
  </si>
  <si>
    <t>Synthetic</t>
  </si>
  <si>
    <t>USD_YCRH_FRAs</t>
  </si>
  <si>
    <t>ConvAdj Quote Object ID</t>
  </si>
  <si>
    <t>Future Code</t>
  </si>
  <si>
    <t>Main Cycle</t>
  </si>
  <si>
    <t>#</t>
  </si>
  <si>
    <t>IMMFRA</t>
  </si>
  <si>
    <t>USD_YCRH_Futures</t>
  </si>
  <si>
    <t>Modified Following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</si>
  <si>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</si>
  <si>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</si>
  <si>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</si>
  <si>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</si>
  <si>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</si>
  <si>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</si>
  <si>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</si>
  <si>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</si>
  <si>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</si>
  <si>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</si>
  <si>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</si>
  <si>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</si>
  <si>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</si>
  <si>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</si>
  <si>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X1S</t>
  </si>
  <si>
    <t>12M</t>
  </si>
  <si>
    <t>Actual/360</t>
  </si>
  <si>
    <t>3E</t>
  </si>
  <si>
    <t>Discounting2</t>
  </si>
  <si>
    <t>Discounting</t>
  </si>
  <si>
    <t>Target</t>
  </si>
  <si>
    <t>MoneyMarketDayCounter</t>
  </si>
  <si>
    <t>30/360 (Bond Basis)</t>
  </si>
  <si>
    <t>BondBasisDayCounter</t>
  </si>
  <si>
    <t>USD_YCRH_Swaps</t>
  </si>
  <si>
    <t>USD_YCONRH_OND</t>
  </si>
  <si>
    <t>USD_YCONRH_TND</t>
  </si>
  <si>
    <t>USD_YCONRH_OISSW</t>
  </si>
  <si>
    <t>USD_YCONRH_OIS2W</t>
  </si>
  <si>
    <t>USD_YCONRH_OIS3W</t>
  </si>
  <si>
    <t>USD_YCONRH_OIS1M</t>
  </si>
  <si>
    <t>USD_YCONRH_OIS2M</t>
  </si>
  <si>
    <t>USD_YCONRH_OIS3M</t>
  </si>
  <si>
    <t>USD_YCONRH_OIS4M</t>
  </si>
  <si>
    <t>USD_YCONRH_OIS5M</t>
  </si>
  <si>
    <t>USD_YCONRH_OIS6M</t>
  </si>
  <si>
    <t>USD_YCONRH_OIS7M</t>
  </si>
  <si>
    <t>USD_YCONRH_OIS8M</t>
  </si>
  <si>
    <t>USD_YCONRH_OIS9M</t>
  </si>
  <si>
    <t>USD_YCONRH_OIS10M</t>
  </si>
  <si>
    <t>USD_YCONRH_OIS11M</t>
  </si>
  <si>
    <t>USD_YCONRH_OIS1Y</t>
  </si>
  <si>
    <t>USD_YCONRH_OIS13M</t>
  </si>
  <si>
    <t>USD_YCONRH_OIS14M</t>
  </si>
  <si>
    <t>USD_YCONRH_OIS15M</t>
  </si>
  <si>
    <t>USD_YCONRH_OIS16M</t>
  </si>
  <si>
    <t>USD_YCONRH_OIS17M</t>
  </si>
  <si>
    <t>USD_YCONRH_OIS18M</t>
  </si>
  <si>
    <t>USD_YCONRH_OIS19M</t>
  </si>
  <si>
    <t>USD_YCONRH_OIS20M</t>
  </si>
  <si>
    <t>USD_YCONRH_OIS21M</t>
  </si>
  <si>
    <t>USD_YCONRH_OIS22M</t>
  </si>
  <si>
    <t>USD_YCONRH_OIS23M</t>
  </si>
  <si>
    <t>USD_YCONRH_OIS2Y</t>
  </si>
  <si>
    <t>USD_YCONRH_OIS27M</t>
  </si>
  <si>
    <t>USD_YCONRH_OIS30M</t>
  </si>
  <si>
    <t>USD_YCONRH_OIS33M</t>
  </si>
  <si>
    <t>USD_YCONRH_OIS3Y</t>
  </si>
  <si>
    <t>USD_YCONRH_OIS4Y</t>
  </si>
  <si>
    <t>USD_YCONRH_OIS5Y</t>
  </si>
  <si>
    <t>USD_YCONRH_OIS6Y</t>
  </si>
  <si>
    <t>USD_YCONRH_OIS7Y</t>
  </si>
  <si>
    <t>USD_YCONRH_OIS8Y</t>
  </si>
  <si>
    <t>USD_YCONRH_OIS9Y</t>
  </si>
  <si>
    <t>USD_YCONRH_OIS10Y</t>
  </si>
  <si>
    <t>USD_YCONRH_OIS12Y</t>
  </si>
  <si>
    <t>USD_YCONRH_OIS15Y</t>
  </si>
  <si>
    <t>USD_YCONRH_OIS20Y</t>
  </si>
  <si>
    <t>USD_YCONRH_OIS25Y</t>
  </si>
  <si>
    <t>USD_YCONRH_OIS30Y</t>
  </si>
  <si>
    <t>USD_YCONRH_OIS35Y</t>
  </si>
  <si>
    <t>USD_YCONRH_OIS40Y</t>
  </si>
  <si>
    <t>USD_YCONRH_OIS45Y</t>
  </si>
  <si>
    <t>USD_YCONRH_OIS50Y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</si>
</sst>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%"/>
    <numFmt numFmtId="168" formatCode="ddd\,\ dd\-mmm\-yyyy"/>
    <numFmt numFmtId="169" formatCode="0.000000000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10"/>
      <name val="Courier New"/>
      <family val="3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b/>
      <u/>
      <sz val="10"/>
      <name val="Arial"/>
      <family val="2"/>
    </font>
    <font>
      <b/>
      <u/>
      <sz val="8"/>
      <name val="Courier New"/>
      <family val="3"/>
    </font>
    <font>
      <sz val="7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175" fontId="14" fillId="0" borderId="0"/>
    <xf numFmtId="176" fontId="15" fillId="10" borderId="0">
      <alignment horizontal="center" vertical="center"/>
    </xf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9" fillId="0" borderId="0"/>
  </cellStyleXfs>
  <cellXfs count="30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0" borderId="0" xfId="2" applyNumberFormat="1" applyFont="1"/>
    <xf numFmtId="168" fontId="2" fillId="2" borderId="13" xfId="1" applyNumberFormat="1" applyFont="1" applyFill="1" applyBorder="1" applyAlignment="1"/>
    <xf numFmtId="168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8" fontId="2" fillId="2" borderId="16" xfId="1" applyNumberFormat="1" applyFont="1" applyFill="1" applyBorder="1" applyAlignment="1"/>
    <xf numFmtId="168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0" borderId="0" xfId="3" applyFont="1"/>
    <xf numFmtId="0" fontId="5" fillId="8" borderId="0" xfId="3" applyFont="1" applyFill="1"/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0" fontId="5" fillId="2" borderId="1" xfId="1" applyFont="1" applyFill="1" applyBorder="1" applyAlignment="1">
      <alignment horizontal="left"/>
    </xf>
    <xf numFmtId="168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9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70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1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1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2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8" borderId="13" xfId="3" applyFont="1" applyFill="1" applyBorder="1"/>
    <xf numFmtId="0" fontId="5" fillId="8" borderId="15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8" borderId="16" xfId="3" applyFont="1" applyFill="1" applyBorder="1"/>
    <xf numFmtId="0" fontId="5" fillId="8" borderId="17" xfId="3" applyFont="1" applyFill="1" applyBorder="1"/>
    <xf numFmtId="0" fontId="5" fillId="8" borderId="32" xfId="3" applyFont="1" applyFill="1" applyBorder="1"/>
    <xf numFmtId="0" fontId="5" fillId="8" borderId="33" xfId="3" applyFont="1" applyFill="1" applyBorder="1"/>
    <xf numFmtId="0" fontId="5" fillId="6" borderId="31" xfId="3" applyFont="1" applyFill="1" applyBorder="1"/>
    <xf numFmtId="0" fontId="8" fillId="2" borderId="0" xfId="3" applyFont="1" applyFill="1" applyBorder="1"/>
    <xf numFmtId="0" fontId="11" fillId="0" borderId="0" xfId="1" applyFont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6" fillId="5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righ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173" fontId="6" fillId="5" borderId="1" xfId="1" applyNumberFormat="1" applyFont="1" applyFill="1" applyBorder="1" applyAlignment="1" applyProtection="1">
      <alignment horizontal="left"/>
    </xf>
    <xf numFmtId="174" fontId="2" fillId="3" borderId="9" xfId="1" applyNumberFormat="1" applyFont="1" applyFill="1" applyBorder="1" applyAlignment="1"/>
    <xf numFmtId="0" fontId="3" fillId="2" borderId="3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2" fillId="5" borderId="10" xfId="1" applyNumberFormat="1" applyFont="1" applyFill="1" applyBorder="1" applyAlignment="1" applyProtection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3" fontId="16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4" fontId="5" fillId="2" borderId="9" xfId="1" applyNumberFormat="1" applyFont="1" applyFill="1" applyBorder="1" applyAlignment="1">
      <alignment horizontal="left"/>
    </xf>
    <xf numFmtId="174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6" fillId="5" borderId="9" xfId="1" applyNumberFormat="1" applyFont="1" applyFill="1" applyBorder="1" applyAlignment="1" applyProtection="1">
      <alignment horizontal="left" vertical="center"/>
    </xf>
    <xf numFmtId="0" fontId="17" fillId="5" borderId="10" xfId="1" applyNumberFormat="1" applyFont="1" applyFill="1" applyBorder="1" applyAlignment="1" applyProtection="1">
      <alignment horizontal="center" vertical="center"/>
    </xf>
    <xf numFmtId="0" fontId="18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9" fillId="0" borderId="0" xfId="1" applyFont="1"/>
    <xf numFmtId="0" fontId="19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174" fontId="5" fillId="2" borderId="29" xfId="1" applyNumberFormat="1" applyFont="1" applyFill="1" applyBorder="1" applyAlignment="1">
      <alignment horizontal="left"/>
    </xf>
    <xf numFmtId="174" fontId="5" fillId="3" borderId="29" xfId="1" applyNumberFormat="1" applyFont="1" applyFill="1" applyBorder="1" applyAlignment="1">
      <alignment horizontal="left"/>
    </xf>
    <xf numFmtId="174" fontId="5" fillId="2" borderId="29" xfId="1" applyNumberFormat="1" applyFont="1" applyFill="1" applyBorder="1" applyAlignment="1"/>
    <xf numFmtId="0" fontId="5" fillId="3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19" fillId="6" borderId="0" xfId="10" applyFill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20" fillId="2" borderId="16" xfId="1" applyFont="1" applyFill="1" applyBorder="1"/>
    <xf numFmtId="172" fontId="17" fillId="5" borderId="10" xfId="1" quotePrefix="1" applyNumberFormat="1" applyFont="1" applyFill="1" applyBorder="1" applyAlignment="1" applyProtection="1">
      <alignment horizontal="center"/>
    </xf>
    <xf numFmtId="0" fontId="21" fillId="6" borderId="9" xfId="1" applyFont="1" applyFill="1" applyBorder="1"/>
    <xf numFmtId="0" fontId="20" fillId="2" borderId="17" xfId="1" applyFont="1" applyFill="1" applyBorder="1"/>
    <xf numFmtId="172" fontId="17" fillId="5" borderId="10" xfId="1" applyNumberFormat="1" applyFont="1" applyFill="1" applyBorder="1" applyAlignment="1" applyProtection="1">
      <alignment horizontal="center"/>
    </xf>
    <xf numFmtId="0" fontId="20" fillId="2" borderId="0" xfId="1" applyFont="1" applyFill="1" applyBorder="1"/>
    <xf numFmtId="0" fontId="1" fillId="6" borderId="0" xfId="1" applyFill="1"/>
    <xf numFmtId="0" fontId="17" fillId="2" borderId="13" xfId="1" applyFont="1" applyFill="1" applyBorder="1"/>
    <xf numFmtId="0" fontId="17" fillId="2" borderId="14" xfId="1" applyFont="1" applyFill="1" applyBorder="1"/>
    <xf numFmtId="0" fontId="17" fillId="2" borderId="15" xfId="1" applyFont="1" applyFill="1" applyBorder="1"/>
    <xf numFmtId="0" fontId="17" fillId="6" borderId="0" xfId="1" applyFont="1" applyFill="1"/>
    <xf numFmtId="15" fontId="17" fillId="2" borderId="16" xfId="1" applyNumberFormat="1" applyFont="1" applyFill="1" applyBorder="1"/>
    <xf numFmtId="0" fontId="17" fillId="6" borderId="9" xfId="1" applyNumberFormat="1" applyFont="1" applyFill="1" applyBorder="1"/>
    <xf numFmtId="0" fontId="17" fillId="2" borderId="17" xfId="1" applyFont="1" applyFill="1" applyBorder="1"/>
    <xf numFmtId="172" fontId="17" fillId="5" borderId="10" xfId="1" quotePrefix="1" applyNumberFormat="1" applyFont="1" applyFill="1" applyBorder="1" applyAlignment="1" applyProtection="1">
      <alignment horizontal="left"/>
    </xf>
    <xf numFmtId="0" fontId="17" fillId="2" borderId="16" xfId="1" applyFont="1" applyFill="1" applyBorder="1"/>
    <xf numFmtId="0" fontId="17" fillId="2" borderId="0" xfId="1" applyFont="1" applyFill="1" applyBorder="1"/>
    <xf numFmtId="0" fontId="1" fillId="6" borderId="0" xfId="10" applyFont="1" applyFill="1"/>
    <xf numFmtId="0" fontId="19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6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6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6" fillId="5" borderId="10" xfId="1" applyNumberFormat="1" applyFont="1" applyFill="1" applyBorder="1" applyAlignment="1" applyProtection="1">
      <alignment vertical="center"/>
    </xf>
    <xf numFmtId="0" fontId="17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9" fillId="0" borderId="37" xfId="1" applyFont="1" applyBorder="1"/>
    <xf numFmtId="0" fontId="19" fillId="0" borderId="37" xfId="1" applyFont="1" applyBorder="1" applyAlignment="1">
      <alignment horizontal="left"/>
    </xf>
    <xf numFmtId="0" fontId="19" fillId="0" borderId="37" xfId="1" applyFont="1" applyBorder="1" applyAlignment="1">
      <alignment horizontal="center"/>
    </xf>
    <xf numFmtId="0" fontId="5" fillId="2" borderId="37" xfId="1" applyFont="1" applyFill="1" applyBorder="1" applyAlignment="1">
      <alignment horizontal="center"/>
    </xf>
    <xf numFmtId="0" fontId="5" fillId="2" borderId="37" xfId="1" applyFont="1" applyFill="1" applyBorder="1"/>
    <xf numFmtId="0" fontId="16" fillId="5" borderId="1" xfId="1" applyNumberFormat="1" applyFont="1" applyFill="1" applyBorder="1" applyAlignment="1" applyProtection="1"/>
    <xf numFmtId="0" fontId="16" fillId="5" borderId="4" xfId="1" applyNumberFormat="1" applyFont="1" applyFill="1" applyBorder="1" applyAlignment="1" applyProtection="1"/>
    <xf numFmtId="0" fontId="5" fillId="2" borderId="30" xfId="1" applyNumberFormat="1" applyFont="1" applyFill="1" applyBorder="1" applyAlignment="1">
      <alignment horizontal="left"/>
    </xf>
    <xf numFmtId="0" fontId="5" fillId="2" borderId="4" xfId="1" applyNumberFormat="1" applyFont="1" applyFill="1" applyBorder="1" applyAlignment="1">
      <alignment horizontal="left"/>
    </xf>
    <xf numFmtId="0" fontId="5" fillId="2" borderId="5" xfId="1" applyNumberFormat="1" applyFont="1" applyFill="1" applyBorder="1" applyAlignment="1">
      <alignment horizontal="left"/>
    </xf>
    <xf numFmtId="0" fontId="5" fillId="2" borderId="38" xfId="1" applyFont="1" applyFill="1" applyBorder="1" applyAlignment="1">
      <alignment horizontal="left"/>
    </xf>
    <xf numFmtId="0" fontId="5" fillId="2" borderId="38" xfId="1" applyFont="1" applyFill="1" applyBorder="1"/>
    <xf numFmtId="0" fontId="5" fillId="2" borderId="30" xfId="1" applyNumberFormat="1" applyFont="1" applyFill="1" applyBorder="1" applyAlignment="1">
      <alignment horizontal="center"/>
    </xf>
    <xf numFmtId="0" fontId="16" fillId="5" borderId="6" xfId="1" applyNumberFormat="1" applyFont="1" applyFill="1" applyBorder="1" applyAlignment="1" applyProtection="1"/>
    <xf numFmtId="0" fontId="5" fillId="2" borderId="31" xfId="1" applyNumberFormat="1" applyFont="1" applyFill="1" applyBorder="1" applyAlignment="1">
      <alignment horizontal="center"/>
    </xf>
    <xf numFmtId="0" fontId="5" fillId="2" borderId="29" xfId="1" applyNumberFormat="1" applyFont="1" applyFill="1" applyBorder="1" applyAlignment="1">
      <alignment horizontal="center"/>
    </xf>
    <xf numFmtId="0" fontId="17" fillId="5" borderId="31" xfId="1" applyNumberFormat="1" applyFont="1" applyFill="1" applyBorder="1" applyAlignment="1" applyProtection="1">
      <alignment horizontal="center" vertical="center"/>
    </xf>
    <xf numFmtId="0" fontId="18" fillId="2" borderId="31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/>
    </xf>
    <xf numFmtId="0" fontId="16" fillId="5" borderId="29" xfId="1" applyNumberFormat="1" applyFont="1" applyFill="1" applyBorder="1" applyAlignment="1" applyProtection="1"/>
    <xf numFmtId="0" fontId="16" fillId="5" borderId="30" xfId="1" applyNumberFormat="1" applyFont="1" applyFill="1" applyBorder="1" applyAlignment="1" applyProtection="1"/>
    <xf numFmtId="0" fontId="16" fillId="5" borderId="31" xfId="1" applyNumberFormat="1" applyFont="1" applyFill="1" applyBorder="1" applyAlignment="1" applyProtection="1"/>
    <xf numFmtId="0" fontId="16" fillId="5" borderId="9" xfId="1" applyNumberFormat="1" applyFont="1" applyFill="1" applyBorder="1" applyAlignment="1" applyProtection="1"/>
    <xf numFmtId="0" fontId="5" fillId="2" borderId="9" xfId="1" applyNumberFormat="1" applyFont="1" applyFill="1" applyBorder="1" applyAlignment="1">
      <alignment horizontal="left"/>
    </xf>
    <xf numFmtId="0" fontId="5" fillId="2" borderId="9" xfId="1" applyNumberFormat="1" applyFont="1" applyFill="1" applyBorder="1" applyAlignment="1">
      <alignment horizontal="center"/>
    </xf>
    <xf numFmtId="0" fontId="5" fillId="2" borderId="12" xfId="1" applyNumberFormat="1" applyFont="1" applyFill="1" applyBorder="1" applyAlignment="1">
      <alignment horizontal="left"/>
    </xf>
    <xf numFmtId="0" fontId="16" fillId="5" borderId="29" xfId="1" applyNumberFormat="1" applyFont="1" applyFill="1" applyBorder="1" applyAlignment="1" applyProtection="1">
      <alignment vertical="center"/>
    </xf>
    <xf numFmtId="0" fontId="16" fillId="5" borderId="31" xfId="1" applyNumberFormat="1" applyFont="1" applyFill="1" applyBorder="1" applyAlignment="1" applyProtection="1">
      <alignment vertical="center"/>
    </xf>
    <xf numFmtId="0" fontId="5" fillId="2" borderId="33" xfId="1" applyFont="1" applyFill="1" applyBorder="1" applyAlignment="1">
      <alignment horizontal="left"/>
    </xf>
    <xf numFmtId="0" fontId="19" fillId="2" borderId="13" xfId="1" applyFont="1" applyFill="1" applyBorder="1"/>
    <xf numFmtId="0" fontId="23" fillId="2" borderId="14" xfId="1" applyFont="1" applyFill="1" applyBorder="1"/>
    <xf numFmtId="0" fontId="23" fillId="2" borderId="15" xfId="1" applyFont="1" applyFill="1" applyBorder="1"/>
    <xf numFmtId="174" fontId="5" fillId="2" borderId="9" xfId="2" applyNumberFormat="1" applyFont="1" applyFill="1" applyBorder="1" applyAlignment="1">
      <alignment horizontal="center"/>
    </xf>
    <xf numFmtId="0" fontId="5" fillId="2" borderId="3" xfId="2" applyNumberFormat="1" applyFont="1" applyFill="1" applyBorder="1" applyAlignment="1">
      <alignment horizontal="left"/>
    </xf>
    <xf numFmtId="0" fontId="5" fillId="2" borderId="29" xfId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0" fontId="23" fillId="2" borderId="17" xfId="1" applyFont="1" applyFill="1" applyBorder="1"/>
    <xf numFmtId="173" fontId="1" fillId="0" borderId="0" xfId="1" applyNumberFormat="1"/>
    <xf numFmtId="173" fontId="16" fillId="5" borderId="1" xfId="1" applyNumberFormat="1" applyFont="1" applyFill="1" applyBorder="1" applyAlignment="1" applyProtection="1">
      <alignment horizontal="left"/>
    </xf>
    <xf numFmtId="174" fontId="5" fillId="2" borderId="29" xfId="2" applyNumberFormat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 vertical="center" wrapText="1"/>
    </xf>
    <xf numFmtId="0" fontId="19" fillId="2" borderId="17" xfId="1" applyFont="1" applyFill="1" applyBorder="1"/>
    <xf numFmtId="0" fontId="19" fillId="2" borderId="0" xfId="1" applyFont="1" applyFill="1"/>
    <xf numFmtId="0" fontId="19" fillId="2" borderId="0" xfId="1" applyFont="1" applyFill="1" applyAlignment="1">
      <alignment horizontal="center"/>
    </xf>
    <xf numFmtId="0" fontId="19" fillId="2" borderId="0" xfId="1" applyFont="1" applyFill="1" applyBorder="1" applyAlignment="1">
      <alignment horizontal="center" vertical="center"/>
    </xf>
    <xf numFmtId="0" fontId="24" fillId="2" borderId="0" xfId="1" applyFont="1" applyFill="1" applyBorder="1"/>
    <xf numFmtId="173" fontId="19" fillId="0" borderId="0" xfId="1" applyNumberFormat="1" applyFont="1"/>
    <xf numFmtId="0" fontId="1" fillId="0" borderId="0" xfId="1" applyAlignment="1">
      <alignment horizontal="left"/>
    </xf>
    <xf numFmtId="0" fontId="5" fillId="2" borderId="13" xfId="1" applyFont="1" applyFill="1" applyBorder="1" applyAlignment="1">
      <alignment horizontal="left"/>
    </xf>
    <xf numFmtId="0" fontId="25" fillId="2" borderId="16" xfId="1" applyFont="1" applyFill="1" applyBorder="1"/>
    <xf numFmtId="0" fontId="17" fillId="5" borderId="9" xfId="1" applyNumberFormat="1" applyFont="1" applyFill="1" applyBorder="1" applyAlignment="1" applyProtection="1">
      <alignment horizontal="left" vertical="center"/>
    </xf>
    <xf numFmtId="0" fontId="5" fillId="2" borderId="9" xfId="1" applyNumberFormat="1" applyFont="1" applyFill="1" applyBorder="1" applyAlignment="1"/>
    <xf numFmtId="0" fontId="5" fillId="2" borderId="9" xfId="1" applyFont="1" applyFill="1" applyBorder="1" applyAlignment="1"/>
    <xf numFmtId="0" fontId="5" fillId="2" borderId="29" xfId="1" applyFont="1" applyFill="1" applyBorder="1" applyAlignment="1"/>
    <xf numFmtId="165" fontId="5" fillId="2" borderId="9" xfId="1" applyNumberFormat="1" applyFont="1" applyFill="1" applyBorder="1" applyAlignment="1"/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15" xfId="1" applyFont="1" applyBorder="1"/>
    <xf numFmtId="0" fontId="5" fillId="0" borderId="16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7" xfId="1" applyFont="1" applyBorder="1"/>
    <xf numFmtId="0" fontId="5" fillId="0" borderId="32" xfId="1" applyFont="1" applyBorder="1" applyAlignment="1">
      <alignment horizontal="center"/>
    </xf>
    <xf numFmtId="0" fontId="5" fillId="0" borderId="37" xfId="1" applyFont="1" applyBorder="1" applyAlignment="1">
      <alignment horizontal="center"/>
    </xf>
    <xf numFmtId="0" fontId="5" fillId="0" borderId="33" xfId="1" applyFont="1" applyBorder="1"/>
    <xf numFmtId="0" fontId="24" fillId="2" borderId="16" xfId="1" applyFont="1" applyFill="1" applyBorder="1"/>
    <xf numFmtId="173" fontId="9" fillId="5" borderId="9" xfId="1" applyNumberFormat="1" applyFont="1" applyFill="1" applyBorder="1" applyAlignment="1" applyProtection="1">
      <alignment horizontal="left"/>
    </xf>
    <xf numFmtId="0" fontId="5" fillId="2" borderId="9" xfId="1" applyFont="1" applyFill="1" applyBorder="1"/>
    <xf numFmtId="0" fontId="5" fillId="0" borderId="9" xfId="1" applyFont="1" applyBorder="1" applyAlignment="1">
      <alignment horizontal="left"/>
    </xf>
    <xf numFmtId="0" fontId="18" fillId="2" borderId="9" xfId="1" applyFont="1" applyFill="1" applyBorder="1" applyAlignment="1">
      <alignment horizontal="left" vertical="center"/>
    </xf>
    <xf numFmtId="0" fontId="24" fillId="2" borderId="32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6" fillId="2" borderId="16" xfId="1" applyFont="1" applyFill="1" applyBorder="1"/>
    <xf numFmtId="0" fontId="2" fillId="2" borderId="0" xfId="1" applyFont="1" applyFill="1" applyBorder="1" applyAlignment="1"/>
    <xf numFmtId="168" fontId="2" fillId="0" borderId="0" xfId="1" applyNumberFormat="1" applyFont="1"/>
    <xf numFmtId="0" fontId="6" fillId="5" borderId="0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3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2" fillId="2" borderId="9" xfId="1" applyFont="1" applyFill="1" applyBorder="1" applyAlignment="1">
      <alignment horizontal="left" vertical="center"/>
    </xf>
    <xf numFmtId="0" fontId="26" fillId="2" borderId="32" xfId="1" applyFont="1" applyFill="1" applyBorder="1"/>
    <xf numFmtId="0" fontId="2" fillId="2" borderId="37" xfId="1" applyFont="1" applyFill="1" applyBorder="1"/>
    <xf numFmtId="0" fontId="2" fillId="2" borderId="37" xfId="1" applyFont="1" applyFill="1" applyBorder="1" applyAlignment="1">
      <alignment horizontal="center"/>
    </xf>
    <xf numFmtId="0" fontId="5" fillId="2" borderId="0" xfId="1" applyFont="1" applyFill="1" applyBorder="1" applyAlignment="1"/>
    <xf numFmtId="165" fontId="5" fillId="2" borderId="0" xfId="1" applyNumberFormat="1" applyFont="1" applyFill="1" applyBorder="1" applyAlignment="1"/>
    <xf numFmtId="0" fontId="5" fillId="2" borderId="0" xfId="1" applyNumberFormat="1" applyFont="1" applyFill="1" applyBorder="1" applyAlignment="1">
      <alignment horizontal="center"/>
    </xf>
    <xf numFmtId="0" fontId="24" fillId="2" borderId="13" xfId="1" applyFont="1" applyFill="1" applyBorder="1"/>
    <xf numFmtId="0" fontId="19" fillId="0" borderId="0" xfId="1" applyFont="1" applyBorder="1"/>
    <xf numFmtId="0" fontId="5" fillId="0" borderId="29" xfId="2" applyNumberFormat="1" applyFont="1" applyFill="1" applyBorder="1" applyAlignment="1">
      <alignment horizontal="center"/>
    </xf>
    <xf numFmtId="0" fontId="5" fillId="0" borderId="9" xfId="2" applyNumberFormat="1" applyFont="1" applyFill="1" applyBorder="1" applyAlignment="1">
      <alignment horizontal="center"/>
    </xf>
    <xf numFmtId="0" fontId="19" fillId="6" borderId="0" xfId="10" applyFont="1" applyFill="1"/>
    <xf numFmtId="0" fontId="27" fillId="0" borderId="0" xfId="1" applyFont="1"/>
    <xf numFmtId="10" fontId="27" fillId="0" borderId="0" xfId="1" applyNumberFormat="1" applyFont="1"/>
    <xf numFmtId="0" fontId="10" fillId="9" borderId="12" xfId="3" applyFont="1" applyFill="1" applyBorder="1" applyAlignment="1">
      <alignment horizontal="center"/>
    </xf>
    <xf numFmtId="0" fontId="10" fillId="9" borderId="11" xfId="3" applyFont="1" applyFill="1" applyBorder="1" applyAlignment="1">
      <alignment horizontal="center"/>
    </xf>
    <xf numFmtId="0" fontId="10" fillId="0" borderId="10" xfId="1" applyFont="1" applyBorder="1" applyAlignment="1"/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22" fillId="9" borderId="36" xfId="1" applyFont="1" applyFill="1" applyBorder="1" applyAlignment="1">
      <alignment horizontal="center"/>
    </xf>
    <xf numFmtId="0" fontId="22" fillId="9" borderId="35" xfId="1" applyFont="1" applyFill="1" applyBorder="1" applyAlignment="1">
      <alignment horizontal="center"/>
    </xf>
    <xf numFmtId="0" fontId="22" fillId="9" borderId="34" xfId="1" applyFont="1" applyFill="1" applyBorder="1" applyAlignment="1">
      <alignment horizontal="center"/>
    </xf>
    <xf numFmtId="0" fontId="2" fillId="11" borderId="0" xfId="1" applyFont="1" applyFill="1" applyBorder="1" applyAlignment="1">
      <alignment horizontal="center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tabSelected="1" workbookViewId="0"/>
  </sheetViews>
  <sheetFormatPr defaultColWidth="8" defaultRowHeight="11.25" x14ac:dyDescent="0.2"/>
  <cols>
    <col min="1" max="1" width="6.140625" style="54" customWidth="1"/>
    <col min="2" max="2" width="8.42578125" style="54" customWidth="1"/>
    <col min="3" max="3" width="18" style="54" bestFit="1" customWidth="1"/>
    <col min="4" max="4" width="23.85546875" style="54" bestFit="1" customWidth="1"/>
    <col min="5" max="5" width="22" style="54" bestFit="1" customWidth="1"/>
    <col min="6" max="6" width="7.28515625" style="54" customWidth="1"/>
    <col min="7" max="16384" width="8" style="54"/>
  </cols>
  <sheetData>
    <row r="1" spans="1:33" s="55" customFormat="1" x14ac:dyDescent="0.2">
      <c r="B1" s="55" t="str">
        <f>_xll.qlxlVersion(TRUE,Trigger)</f>
        <v>QuantLibXL 1.3.0 - MS VC++ 9.0 - Multithreaded Static Runtime library - Release Configuration - Dec  5 2013 11:03:51</v>
      </c>
    </row>
    <row r="2" spans="1:33" s="55" customFormat="1" ht="18" x14ac:dyDescent="0.25">
      <c r="B2" s="291" t="s">
        <v>139</v>
      </c>
      <c r="C2" s="292"/>
      <c r="D2" s="292"/>
      <c r="E2" s="292"/>
      <c r="F2" s="293"/>
    </row>
    <row r="3" spans="1:33" ht="12" thickBot="1" x14ac:dyDescent="0.25">
      <c r="A3" s="55"/>
      <c r="B3" s="64"/>
      <c r="C3" s="100"/>
      <c r="D3" s="61"/>
      <c r="E3" s="61"/>
      <c r="F3" s="60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</row>
    <row r="4" spans="1:33" x14ac:dyDescent="0.2">
      <c r="A4" s="55"/>
      <c r="B4" s="64"/>
      <c r="C4" s="99" t="s">
        <v>138</v>
      </c>
      <c r="D4" s="79" t="s">
        <v>126</v>
      </c>
      <c r="E4" s="61"/>
      <c r="F4" s="60"/>
      <c r="G4" s="55"/>
      <c r="H4" s="98" t="s">
        <v>137</v>
      </c>
      <c r="I4" s="97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</row>
    <row r="5" spans="1:33" x14ac:dyDescent="0.2">
      <c r="A5" s="55"/>
      <c r="B5" s="64"/>
      <c r="C5" s="91" t="s">
        <v>136</v>
      </c>
      <c r="D5" s="65"/>
      <c r="E5" s="61"/>
      <c r="F5" s="60"/>
      <c r="G5" s="55"/>
      <c r="H5" s="96" t="s">
        <v>135</v>
      </c>
      <c r="I5" s="95" t="s">
        <v>134</v>
      </c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</row>
    <row r="6" spans="1:33" x14ac:dyDescent="0.2">
      <c r="A6" s="55"/>
      <c r="B6" s="64"/>
      <c r="C6" s="91" t="s">
        <v>133</v>
      </c>
      <c r="D6" s="65" t="s">
        <v>132</v>
      </c>
      <c r="E6" s="61"/>
      <c r="F6" s="60"/>
      <c r="G6" s="55"/>
      <c r="H6" s="96" t="s">
        <v>131</v>
      </c>
      <c r="I6" s="9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</row>
    <row r="7" spans="1:33" x14ac:dyDescent="0.2">
      <c r="A7" s="55"/>
      <c r="B7" s="64"/>
      <c r="C7" s="91" t="s">
        <v>130</v>
      </c>
      <c r="D7" s="65" t="s">
        <v>73</v>
      </c>
      <c r="E7" s="61"/>
      <c r="F7" s="60"/>
      <c r="G7" s="55"/>
      <c r="H7" s="96" t="s">
        <v>129</v>
      </c>
      <c r="I7" s="9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</row>
    <row r="8" spans="1:33" ht="12" thickBot="1" x14ac:dyDescent="0.25">
      <c r="A8" s="55"/>
      <c r="B8" s="64"/>
      <c r="C8" s="91" t="s">
        <v>128</v>
      </c>
      <c r="D8" s="94" t="s">
        <v>127</v>
      </c>
      <c r="E8" s="61"/>
      <c r="F8" s="60"/>
      <c r="G8" s="55"/>
      <c r="H8" s="93" t="s">
        <v>126</v>
      </c>
      <c r="I8" s="92" t="s">
        <v>125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</row>
    <row r="9" spans="1:33" x14ac:dyDescent="0.2">
      <c r="A9" s="55"/>
      <c r="B9" s="64"/>
      <c r="C9" s="91" t="s">
        <v>124</v>
      </c>
      <c r="D9" s="65" t="str">
        <f>Currency&amp;"_YC"&amp;IndexTenor&amp;"RH"</f>
        <v>USD_YCONRH</v>
      </c>
      <c r="E9" s="61"/>
      <c r="F9" s="60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</row>
    <row r="10" spans="1:33" x14ac:dyDescent="0.2">
      <c r="A10" s="55"/>
      <c r="B10" s="64"/>
      <c r="C10" s="90" t="s">
        <v>123</v>
      </c>
      <c r="D10" s="65" t="b">
        <v>1</v>
      </c>
      <c r="E10" s="61"/>
      <c r="F10" s="60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</row>
    <row r="11" spans="1:33" x14ac:dyDescent="0.2">
      <c r="A11" s="55"/>
      <c r="B11" s="64"/>
      <c r="C11" s="90" t="s">
        <v>122</v>
      </c>
      <c r="D11" s="89">
        <v>41620.65351851852</v>
      </c>
      <c r="E11" s="61"/>
      <c r="F11" s="60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</row>
    <row r="12" spans="1:33" x14ac:dyDescent="0.2">
      <c r="A12" s="55"/>
      <c r="B12" s="64"/>
      <c r="C12" s="88" t="s">
        <v>121</v>
      </c>
      <c r="D12" s="87" t="b">
        <v>0</v>
      </c>
      <c r="E12" s="61"/>
      <c r="F12" s="60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</row>
    <row r="13" spans="1:33" x14ac:dyDescent="0.2">
      <c r="A13" s="55"/>
      <c r="B13" s="64"/>
      <c r="C13" s="69"/>
      <c r="D13" s="69"/>
      <c r="E13" s="61"/>
      <c r="F13" s="60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</row>
    <row r="14" spans="1:33" x14ac:dyDescent="0.2">
      <c r="A14" s="55"/>
      <c r="B14" s="64"/>
      <c r="C14" s="84" t="s">
        <v>120</v>
      </c>
      <c r="D14" s="86" t="str">
        <f>_xll.qlPiecewiseYieldCurve(D16,NDays,Calendar,RateHelpersSelected,DayCounter,IF(ISERROR(D22),NA(),D20:E20),IF(ISERROR(D22),NA(),D21:E21),Accuracy,TraitsID,InterpolatorID,Permanent,,ObjectOverwrite)</f>
        <v>_USDYCON#0000</v>
      </c>
      <c r="E14" s="61"/>
      <c r="F14" s="60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</row>
    <row r="15" spans="1:33" x14ac:dyDescent="0.2">
      <c r="A15" s="55"/>
      <c r="B15" s="64"/>
      <c r="C15" s="71" t="s">
        <v>98</v>
      </c>
      <c r="D15" s="85" t="str">
        <f>_xll.ohRangeRetrieveError(YieldCurve)</f>
        <v/>
      </c>
      <c r="E15" s="61"/>
      <c r="F15" s="60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</row>
    <row r="16" spans="1:33" x14ac:dyDescent="0.2">
      <c r="A16" s="55"/>
      <c r="B16" s="64"/>
      <c r="C16" s="84" t="s">
        <v>119</v>
      </c>
      <c r="D16" s="83" t="str">
        <f>"_"&amp;Currency&amp;"YC"&amp;IndexTenor</f>
        <v>_USDYCON</v>
      </c>
      <c r="E16" s="61"/>
      <c r="F16" s="60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</row>
    <row r="17" spans="1:33" x14ac:dyDescent="0.2">
      <c r="A17" s="55"/>
      <c r="B17" s="64"/>
      <c r="C17" s="73" t="s">
        <v>118</v>
      </c>
      <c r="D17" s="82">
        <v>0</v>
      </c>
      <c r="E17" s="61"/>
      <c r="F17" s="60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</row>
    <row r="18" spans="1:33" x14ac:dyDescent="0.2">
      <c r="A18" s="55"/>
      <c r="B18" s="64"/>
      <c r="C18" s="73" t="s">
        <v>117</v>
      </c>
      <c r="D18" s="81" t="s">
        <v>116</v>
      </c>
      <c r="E18" s="61"/>
      <c r="F18" s="60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</row>
    <row r="19" spans="1:33" x14ac:dyDescent="0.2">
      <c r="A19" s="55"/>
      <c r="B19" s="64"/>
      <c r="C19" s="73" t="s">
        <v>115</v>
      </c>
      <c r="D19" s="81"/>
      <c r="E19" s="61"/>
      <c r="F19" s="60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</row>
    <row r="20" spans="1:33" x14ac:dyDescent="0.2">
      <c r="A20" s="55"/>
      <c r="B20" s="64"/>
      <c r="C20" s="73" t="s">
        <v>114</v>
      </c>
      <c r="D20" s="80"/>
      <c r="E20" s="79"/>
      <c r="F20" s="60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</row>
    <row r="21" spans="1:33" x14ac:dyDescent="0.2">
      <c r="A21" s="55"/>
      <c r="B21" s="64"/>
      <c r="C21" s="73" t="s">
        <v>113</v>
      </c>
      <c r="D21" s="78">
        <f>DATE(YEAR(_xll.qlCalendarAdvance(Calendar,_xll.qlSettingsEvaluationDate(Trigger),NDays&amp;"D")),12,31)</f>
        <v>41639</v>
      </c>
      <c r="E21" s="77">
        <f>DATE(YEAR(D21+1),12,31)</f>
        <v>42004</v>
      </c>
      <c r="F21" s="60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</row>
    <row r="22" spans="1:33" x14ac:dyDescent="0.2">
      <c r="A22" s="55"/>
      <c r="B22" s="64"/>
      <c r="C22" s="73" t="s">
        <v>112</v>
      </c>
      <c r="D22" s="76" t="e">
        <f>NA()</f>
        <v>#N/A</v>
      </c>
      <c r="E22" s="75" t="e">
        <f>NA()</f>
        <v>#N/A</v>
      </c>
      <c r="F22" s="60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</row>
    <row r="23" spans="1:33" x14ac:dyDescent="0.2">
      <c r="A23" s="55"/>
      <c r="B23" s="64"/>
      <c r="C23" s="73" t="s">
        <v>111</v>
      </c>
      <c r="D23" s="74"/>
      <c r="E23" s="61"/>
      <c r="F23" s="60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</row>
    <row r="24" spans="1:33" x14ac:dyDescent="0.2">
      <c r="A24" s="55"/>
      <c r="B24" s="64"/>
      <c r="C24" s="73" t="s">
        <v>110</v>
      </c>
      <c r="D24" s="72" t="s">
        <v>109</v>
      </c>
      <c r="E24" s="61"/>
      <c r="F24" s="60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</row>
    <row r="25" spans="1:33" x14ac:dyDescent="0.2">
      <c r="A25" s="55"/>
      <c r="B25" s="64"/>
      <c r="C25" s="71" t="s">
        <v>108</v>
      </c>
      <c r="D25" s="70" t="s">
        <v>107</v>
      </c>
      <c r="E25" s="61"/>
      <c r="F25" s="60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</row>
    <row r="26" spans="1:33" x14ac:dyDescent="0.2">
      <c r="A26" s="55"/>
      <c r="B26" s="64"/>
      <c r="C26" s="69"/>
      <c r="D26" s="69"/>
      <c r="E26" s="61"/>
      <c r="F26" s="60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</row>
    <row r="27" spans="1:33" x14ac:dyDescent="0.2">
      <c r="A27" s="55"/>
      <c r="B27" s="64"/>
      <c r="C27" s="68">
        <f>_xll.qlTermStructureReferenceDate(YieldCurve)</f>
        <v>41620</v>
      </c>
      <c r="D27" s="67">
        <f>MAX(_xll.ohPack(Selected!I1:I126))</f>
        <v>1</v>
      </c>
      <c r="E27" s="61"/>
      <c r="F27" s="60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</row>
    <row r="28" spans="1:33" x14ac:dyDescent="0.2">
      <c r="A28" s="55"/>
      <c r="B28" s="64"/>
      <c r="C28" s="66">
        <f>MAX(_xll.ohPack(Selected!H2:H126))</f>
        <v>59887</v>
      </c>
      <c r="D28" s="65">
        <f>MIN(_xll.ohPack(Selected!I1:I126))</f>
        <v>0.18593712956958952</v>
      </c>
      <c r="E28" s="61"/>
      <c r="F28" s="60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</row>
    <row r="29" spans="1:33" x14ac:dyDescent="0.2">
      <c r="A29" s="55"/>
      <c r="B29" s="64"/>
      <c r="C29" s="63" t="s">
        <v>98</v>
      </c>
      <c r="D29" s="62" t="str">
        <f>_xll.ohRangeRetrieveError(Selected!I1)</f>
        <v/>
      </c>
      <c r="E29" s="61"/>
      <c r="F29" s="60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</row>
    <row r="30" spans="1:33" ht="14.25" customHeight="1" thickBot="1" x14ac:dyDescent="0.25">
      <c r="A30" s="55"/>
      <c r="B30" s="59"/>
      <c r="C30" s="58"/>
      <c r="D30" s="57"/>
      <c r="E30" s="57"/>
      <c r="F30" s="56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</row>
    <row r="31" spans="1:33" x14ac:dyDescent="0.2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</row>
    <row r="32" spans="1:33" x14ac:dyDescent="0.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</row>
    <row r="33" spans="1:33" x14ac:dyDescent="0.2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</row>
    <row r="34" spans="1:33" x14ac:dyDescent="0.2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</row>
    <row r="35" spans="1:33" x14ac:dyDescent="0.2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</row>
    <row r="36" spans="1:33" x14ac:dyDescent="0.2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</row>
    <row r="37" spans="1:33" x14ac:dyDescent="0.2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</row>
    <row r="38" spans="1:33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</row>
    <row r="39" spans="1:33" x14ac:dyDescent="0.2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</row>
    <row r="40" spans="1:33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</row>
    <row r="41" spans="1:33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</row>
    <row r="42" spans="1:33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</row>
    <row r="43" spans="1:33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</row>
    <row r="44" spans="1:33" x14ac:dyDescent="0.2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</row>
    <row r="45" spans="1:33" x14ac:dyDescent="0.2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</row>
    <row r="46" spans="1:33" x14ac:dyDescent="0.2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</row>
    <row r="47" spans="1:33" x14ac:dyDescent="0.2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</row>
    <row r="48" spans="1:33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</row>
    <row r="49" spans="1:33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</row>
    <row r="50" spans="1:33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</row>
    <row r="51" spans="1:33" x14ac:dyDescent="0.2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</row>
    <row r="52" spans="1:33" x14ac:dyDescent="0.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</row>
    <row r="53" spans="1:33" x14ac:dyDescent="0.2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</row>
    <row r="54" spans="1:33" x14ac:dyDescent="0.2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</row>
    <row r="55" spans="1:33" x14ac:dyDescent="0.2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</row>
    <row r="56" spans="1:33" x14ac:dyDescent="0.2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</row>
    <row r="57" spans="1:33" x14ac:dyDescent="0.2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</row>
    <row r="58" spans="1:33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</row>
    <row r="59" spans="1:33" x14ac:dyDescent="0.2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</row>
    <row r="60" spans="1:33" x14ac:dyDescent="0.2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</row>
    <row r="61" spans="1:33" x14ac:dyDescent="0.2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</row>
    <row r="62" spans="1:33" x14ac:dyDescent="0.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</row>
    <row r="63" spans="1:33" x14ac:dyDescent="0.2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</row>
    <row r="64" spans="1:33" x14ac:dyDescent="0.2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</row>
    <row r="65" spans="1:33" x14ac:dyDescent="0.2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</row>
    <row r="66" spans="1:33" x14ac:dyDescent="0.2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3" x14ac:dyDescent="0.2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</row>
    <row r="68" spans="1:33" x14ac:dyDescent="0.2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</row>
  </sheetData>
  <mergeCells count="1">
    <mergeCell ref="B2:F2"/>
  </mergeCells>
  <dataValidations count="5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"/>
  <sheetViews>
    <sheetView topLeftCell="D1" workbookViewId="0">
      <selection activeCell="H3" sqref="H2:H3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294" t="s">
        <v>97</v>
      </c>
      <c r="C1" s="295"/>
      <c r="D1" s="296"/>
      <c r="E1" s="33" t="s">
        <v>96</v>
      </c>
      <c r="F1" s="33" t="s">
        <v>95</v>
      </c>
      <c r="G1" s="33" t="s">
        <v>94</v>
      </c>
      <c r="H1" s="33" t="s">
        <v>93</v>
      </c>
      <c r="I1" s="33" t="s">
        <v>92</v>
      </c>
      <c r="J1" s="33" t="s">
        <v>91</v>
      </c>
      <c r="K1" s="33" t="s">
        <v>90</v>
      </c>
      <c r="L1" s="33" t="s">
        <v>89</v>
      </c>
    </row>
    <row r="2" spans="1:14" ht="11.25" customHeight="1" x14ac:dyDescent="0.2">
      <c r="B2" s="32"/>
      <c r="C2" s="15"/>
      <c r="D2" s="14" t="s">
        <v>88</v>
      </c>
      <c r="E2" s="14" t="str">
        <f t="shared" ref="E2:E33" si="0">RateHelperPrefix&amp;"_"&amp;$B2&amp;$C2&amp;$D2</f>
        <v>USD_YCONRH_OND</v>
      </c>
      <c r="F2" s="13" t="e">
        <f>_xll.qlRateHelperQuoteValue($E2,Trigger)</f>
        <v>#NUM!</v>
      </c>
      <c r="G2" s="13"/>
      <c r="H2" s="302" t="b">
        <v>0</v>
      </c>
      <c r="I2" s="6">
        <v>70</v>
      </c>
      <c r="J2" s="6">
        <v>1</v>
      </c>
      <c r="K2" s="12" t="e">
        <f>_xll.qlRateHelperEarliestDate($E2,Trigger)</f>
        <v>#NUM!</v>
      </c>
      <c r="L2" s="11" t="e">
        <f>_xll.qlRateHelperLatestDate($E2,Trigger)</f>
        <v>#NUM!</v>
      </c>
    </row>
    <row r="3" spans="1:14" x14ac:dyDescent="0.2">
      <c r="B3" s="32"/>
      <c r="C3" s="15"/>
      <c r="D3" s="14" t="s">
        <v>87</v>
      </c>
      <c r="E3" s="14" t="str">
        <f t="shared" si="0"/>
        <v>USD_YCONRH_TND</v>
      </c>
      <c r="F3" s="13" t="e">
        <f>_xll.qlRateHelperQuoteValue($E3,Trigger)</f>
        <v>#NUM!</v>
      </c>
      <c r="G3" s="13"/>
      <c r="H3" s="302" t="b">
        <v>0</v>
      </c>
      <c r="I3" s="6">
        <v>70</v>
      </c>
      <c r="J3" s="6">
        <v>1</v>
      </c>
      <c r="K3" s="12" t="e">
        <f>_xll.qlRateHelperEarliestDate($E3,Trigger)</f>
        <v>#NUM!</v>
      </c>
      <c r="L3" s="11" t="e">
        <f>_xll.qlRateHelperLatestDate($E3,Trigger)</f>
        <v>#NUM!</v>
      </c>
    </row>
    <row r="4" spans="1:14" x14ac:dyDescent="0.2">
      <c r="B4" s="32"/>
      <c r="C4" s="15"/>
      <c r="D4" s="14" t="s">
        <v>86</v>
      </c>
      <c r="E4" s="14" t="str">
        <f t="shared" si="0"/>
        <v>USD_YCONRH_SND</v>
      </c>
      <c r="F4" s="13" t="e">
        <f>_xll.qlRateHelperQuoteValue($E4,Trigger)</f>
        <v>#NUM!</v>
      </c>
      <c r="G4" s="13"/>
      <c r="H4" s="6" t="b">
        <v>0</v>
      </c>
      <c r="I4" s="6">
        <v>70</v>
      </c>
      <c r="J4" s="6">
        <v>1</v>
      </c>
      <c r="K4" s="12" t="e">
        <f>_xll.qlRateHelperEarliestDate($E4,Trigger)</f>
        <v>#NUM!</v>
      </c>
      <c r="L4" s="11" t="e">
        <f>_xll.qlRateHelperLatestDate($E4,Trigger)</f>
        <v>#NUM!</v>
      </c>
    </row>
    <row r="5" spans="1:14" hidden="1" outlineLevel="1" x14ac:dyDescent="0.2">
      <c r="B5" s="32"/>
      <c r="C5" s="15"/>
      <c r="D5" s="14" t="s">
        <v>85</v>
      </c>
      <c r="E5" s="14" t="str">
        <f t="shared" si="0"/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2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2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2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2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2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2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2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2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2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1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4" t="s">
        <v>74</v>
      </c>
      <c r="C16" s="23" t="s">
        <v>73</v>
      </c>
      <c r="D16" s="30" t="e">
        <f>_xll.qlECBcode(A16)</f>
        <v>#NUM!</v>
      </c>
      <c r="E16" s="22" t="e">
        <f t="shared" si="0"/>
        <v>#NUM!</v>
      </c>
      <c r="F16" s="21" t="e">
        <f>_xll.qlRateHelperQuoteValue($E16,Trigger)</f>
        <v>#VALUE!</v>
      </c>
      <c r="G16" s="21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9"/>
      <c r="N16" s="27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6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8"/>
      <c r="N17" s="27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6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6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6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6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20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6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6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6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6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6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5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4" t="s">
        <v>69</v>
      </c>
      <c r="C28" s="23">
        <v>12</v>
      </c>
      <c r="D28" s="22"/>
      <c r="E28" s="22" t="str">
        <f t="shared" si="0"/>
        <v>USD_YCONRH_1S12</v>
      </c>
      <c r="F28" s="21" t="e">
        <f>_xll.qlRateHelperQuoteValue($E28,Trigger)</f>
        <v>#NUM!</v>
      </c>
      <c r="G28" s="21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:E65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4" t="str">
        <f>SwapFixedFreq</f>
        <v/>
      </c>
      <c r="C35" s="23" t="str">
        <f t="shared" ref="C35:C66" si="2">IborType</f>
        <v>OIS</v>
      </c>
      <c r="D35" s="22" t="s">
        <v>68</v>
      </c>
      <c r="E35" s="22" t="str">
        <f t="shared" si="1"/>
        <v>USD_YCONRH_OISSW</v>
      </c>
      <c r="F35" s="21">
        <f>_xll.qlRateHelperQuoteValue($E35,Trigger)</f>
        <v>8.9999999999999998E-4</v>
      </c>
      <c r="G35" s="21" t="e">
        <f>_xll.qlSwapRateHelperSpread($E35,Trigger)</f>
        <v>#NUM!</v>
      </c>
      <c r="H35" s="20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41624</v>
      </c>
      <c r="L35" s="17">
        <f>_xll.qlRateHelperLatestDate($E35,Trigger)</f>
        <v>41631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 t="shared" si="1"/>
        <v>USD_YCONRH_OIS2W</v>
      </c>
      <c r="F36" s="13">
        <f>_xll.qlRateHelperQuoteValue($E36,Trigger)</f>
        <v>8.5999999999999998E-4</v>
      </c>
      <c r="G36" s="13" t="e">
        <f>_xll.qlSwapRateHelperSpread($E36,Trigger)</f>
        <v>#NUM!</v>
      </c>
      <c r="H36" s="6" t="b">
        <f t="shared" ref="H36:H64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41624</v>
      </c>
      <c r="L36" s="11">
        <f>_xll.qlRateHelperLatestDate($E36,Trigger)</f>
        <v>41638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 t="shared" si="1"/>
        <v>USD_YCONRH_OIS3W</v>
      </c>
      <c r="F37" s="13">
        <f>_xll.qlRateHelperQuoteValue($E37,Trigger)</f>
        <v>8.5000000000000006E-4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41624</v>
      </c>
      <c r="L37" s="11">
        <f>_xll.qlRateHelperLatestDate($E37,Trigger)</f>
        <v>41645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 t="shared" si="1"/>
        <v>USD_YCONRH_OIS1M</v>
      </c>
      <c r="F38" s="13">
        <f>_xll.qlRateHelperQuoteValue($E38,Trigger)</f>
        <v>8.4000000000000003E-4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41624</v>
      </c>
      <c r="L38" s="11">
        <f>_xll.qlRateHelperLatestDate($E38,Trigger)</f>
        <v>41655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 t="shared" si="1"/>
        <v>USD_YCONRH_OIS2M</v>
      </c>
      <c r="F39" s="13">
        <f>_xll.qlRateHelperQuoteValue($E39,Trigger)</f>
        <v>8.4000000000000003E-4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41624</v>
      </c>
      <c r="L39" s="11">
        <f>_xll.qlRateHelperLatestDate($E39,Trigger)</f>
        <v>41687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 t="shared" si="1"/>
        <v>USD_YCONRH_OIS3M</v>
      </c>
      <c r="F40" s="13">
        <f>_xll.qlRateHelperQuoteValue($E40,Trigger)</f>
        <v>8.4000000000000003E-4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41624</v>
      </c>
      <c r="L40" s="11">
        <f>_xll.qlRateHelperLatestDate($E40,Trigger)</f>
        <v>41715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 t="shared" si="1"/>
        <v>USD_YCONRH_OIS4M</v>
      </c>
      <c r="F41" s="13">
        <f>_xll.qlRateHelperQuoteValue($E41,Trigger)</f>
        <v>8.7999999999999992E-4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41624</v>
      </c>
      <c r="L41" s="11">
        <f>_xll.qlRateHelperLatestDate($E41,Trigger)</f>
        <v>41745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 t="shared" si="1"/>
        <v>USD_YCONRH_OIS5M</v>
      </c>
      <c r="F42" s="13">
        <f>_xll.qlRateHelperQuoteValue($E42,Trigger)</f>
        <v>8.9999999999999998E-4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41624</v>
      </c>
      <c r="L42" s="11">
        <f>_xll.qlRateHelperLatestDate($E42,Trigger)</f>
        <v>41775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 t="shared" si="1"/>
        <v>USD_YCONRH_OIS6M</v>
      </c>
      <c r="F43" s="13">
        <f>_xll.qlRateHelperQuoteValue($E43,Trigger)</f>
        <v>9.2999999999999995E-4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41624</v>
      </c>
      <c r="L43" s="11">
        <f>_xll.qlRateHelperLatestDate($E43,Trigger)</f>
        <v>41806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 t="shared" si="1"/>
        <v>USD_YCONRH_OIS7M</v>
      </c>
      <c r="F44" s="13">
        <f>_xll.qlRateHelperQuoteValue($E44,Trigger)</f>
        <v>9.7000000000000005E-4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41624</v>
      </c>
      <c r="L44" s="11">
        <f>_xll.qlRateHelperLatestDate($E44,Trigger)</f>
        <v>41836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 t="shared" si="1"/>
        <v>USD_YCONRH_OIS8M</v>
      </c>
      <c r="F45" s="13">
        <f>_xll.qlRateHelperQuoteValue($E45,Trigger)</f>
        <v>1E-3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41624</v>
      </c>
      <c r="L45" s="11">
        <f>_xll.qlRateHelperLatestDate($E45,Trigger)</f>
        <v>41869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 t="shared" si="1"/>
        <v>USD_YCONRH_OIS9M</v>
      </c>
      <c r="F46" s="13">
        <f>_xll.qlRateHelperQuoteValue($E46,Trigger)</f>
        <v>1.0499999999999999E-3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41624</v>
      </c>
      <c r="L46" s="11">
        <f>_xll.qlRateHelperLatestDate($E46,Trigger)</f>
        <v>41898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 t="shared" si="1"/>
        <v>USD_YCONRH_OIS10M</v>
      </c>
      <c r="F47" s="13">
        <f>_xll.qlRateHelperQuoteValue($E47,Trigger)</f>
        <v>1.09E-3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41624</v>
      </c>
      <c r="L47" s="11">
        <f>_xll.qlRateHelperLatestDate($E47,Trigger)</f>
        <v>41928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 t="shared" si="1"/>
        <v>USD_YCONRH_OIS11M</v>
      </c>
      <c r="F48" s="13">
        <f>_xll.qlRateHelperQuoteValue($E48,Trigger)</f>
        <v>1.14E-3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41624</v>
      </c>
      <c r="L48" s="11">
        <f>_xll.qlRateHelperLatestDate($E48,Trigger)</f>
        <v>41960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 t="shared" si="1"/>
        <v>USD_YCONRH_OIS1Y</v>
      </c>
      <c r="F49" s="13">
        <f>_xll.qlRateHelperQuoteValue($E49,Trigger)</f>
        <v>1.1899999999999999E-3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41624</v>
      </c>
      <c r="L49" s="11">
        <f>_xll.qlRateHelperLatestDate($E49,Trigger)</f>
        <v>41989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 t="shared" si="1"/>
        <v>USD_YCONRH_OIS13M</v>
      </c>
      <c r="F50" s="13">
        <f>_xll.qlRateHelperQuoteValue($E50,Trigger)</f>
        <v>1.24E-3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41624</v>
      </c>
      <c r="L50" s="11">
        <f>_xll.qlRateHelperLatestDate($E50,Trigger)</f>
        <v>42020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 t="shared" si="1"/>
        <v>USD_YCONRH_OIS14M</v>
      </c>
      <c r="F51" s="13">
        <f>_xll.qlRateHelperQuoteValue($E51,Trigger)</f>
        <v>1.2900000000000001E-3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41624</v>
      </c>
      <c r="L51" s="11">
        <f>_xll.qlRateHelperLatestDate($E51,Trigger)</f>
        <v>42051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 t="shared" si="1"/>
        <v>USD_YCONRH_OIS15M</v>
      </c>
      <c r="F52" s="13">
        <f>_xll.qlRateHelperQuoteValue($E52,Trigger)</f>
        <v>1.3600000000000001E-3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41624</v>
      </c>
      <c r="L52" s="11">
        <f>_xll.qlRateHelperLatestDate($E52,Trigger)</f>
        <v>42079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 t="shared" si="1"/>
        <v>USD_YCONRH_OIS16M</v>
      </c>
      <c r="F53" s="13">
        <f>_xll.qlRateHelperQuoteValue($E53,Trigger)</f>
        <v>1.4300000000000001E-3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41624</v>
      </c>
      <c r="L53" s="11">
        <f>_xll.qlRateHelperLatestDate($E53,Trigger)</f>
        <v>42110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 t="shared" si="1"/>
        <v>USD_YCONRH_OIS17M</v>
      </c>
      <c r="F54" s="13">
        <f>_xll.qlRateHelperQuoteValue($E54,Trigger)</f>
        <v>1.5000000000000002E-3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41624</v>
      </c>
      <c r="L54" s="11">
        <f>_xll.qlRateHelperLatestDate($E54,Trigger)</f>
        <v>42142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 t="shared" si="1"/>
        <v>USD_YCONRH_OIS18M</v>
      </c>
      <c r="F55" s="13">
        <f>_xll.qlRateHelperQuoteValue($E55,Trigger)</f>
        <v>1.5799999999999998E-3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41624</v>
      </c>
      <c r="L55" s="11">
        <f>_xll.qlRateHelperLatestDate($E55,Trigger)</f>
        <v>42171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 t="shared" si="1"/>
        <v>USD_YCONRH_OIS19M</v>
      </c>
      <c r="F56" s="13">
        <f>_xll.qlRateHelperQuoteValue($E56,Trigger)</f>
        <v>1.6699999999999998E-3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41624</v>
      </c>
      <c r="L56" s="11">
        <f>_xll.qlRateHelperLatestDate($E56,Trigger)</f>
        <v>42201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 t="shared" si="1"/>
        <v>USD_YCONRH_OIS20M</v>
      </c>
      <c r="F57" s="13">
        <f>_xll.qlRateHelperQuoteValue($E57,Trigger)</f>
        <v>1.7699999999999999E-3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41624</v>
      </c>
      <c r="L57" s="11">
        <f>_xll.qlRateHelperLatestDate($E57,Trigger)</f>
        <v>42233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 t="shared" si="1"/>
        <v>USD_YCONRH_OIS21M</v>
      </c>
      <c r="F58" s="13">
        <f>_xll.qlRateHelperQuoteValue($E58,Trigger)</f>
        <v>1.8699999999999999E-3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41624</v>
      </c>
      <c r="L58" s="11">
        <f>_xll.qlRateHelperLatestDate($E58,Trigger)</f>
        <v>42263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 t="shared" si="1"/>
        <v>USD_YCONRH_OIS22M</v>
      </c>
      <c r="F59" s="13">
        <f>_xll.qlRateHelperQuoteValue($E59,Trigger)</f>
        <v>1.98E-3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41624</v>
      </c>
      <c r="L59" s="11">
        <f>_xll.qlRateHelperLatestDate($E59,Trigger)</f>
        <v>42293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 t="shared" si="1"/>
        <v>USD_YCONRH_OIS23M</v>
      </c>
      <c r="F60" s="13">
        <f>_xll.qlRateHelperQuoteValue($E60,Trigger)</f>
        <v>2.1000000000000003E-3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41624</v>
      </c>
      <c r="L60" s="11">
        <f>_xll.qlRateHelperLatestDate($E60,Trigger)</f>
        <v>42324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 t="shared" si="1"/>
        <v>USD_YCONRH_OIS2Y</v>
      </c>
      <c r="F61" s="13">
        <f>_xll.qlRateHelperQuoteValue($E61,Trigger)</f>
        <v>2.2299999999999998E-3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41624</v>
      </c>
      <c r="L61" s="11">
        <f>_xll.qlRateHelperLatestDate($E61,Trigger)</f>
        <v>42354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 t="shared" si="1"/>
        <v>USD_YCONRH_OIS27M</v>
      </c>
      <c r="F62" s="13">
        <f>_xll.qlRateHelperQuoteValue($E62,Trigger)</f>
        <v>2.66E-3</v>
      </c>
      <c r="G62" s="13" t="e">
        <f>_xll.qlSwapRateHelperSpread($E62,Trigger)</f>
        <v>#NUM!</v>
      </c>
      <c r="H62" s="6" t="b">
        <f t="shared" si="3"/>
        <v>1</v>
      </c>
      <c r="I62" s="6">
        <v>50</v>
      </c>
      <c r="J62" s="6">
        <v>1</v>
      </c>
      <c r="K62" s="12">
        <f>_xll.qlRateHelperEarliestDate($E62,Trigger)</f>
        <v>41624</v>
      </c>
      <c r="L62" s="11">
        <f>_xll.qlRateHelperLatestDate($E62,Trigger)</f>
        <v>42445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 t="shared" si="1"/>
        <v>USD_YCONRH_OIS30M</v>
      </c>
      <c r="F63" s="13">
        <f>_xll.qlRateHelperQuoteValue($E63,Trigger)</f>
        <v>3.1899999999999997E-3</v>
      </c>
      <c r="G63" s="13" t="e">
        <f>_xll.qlSwapRateHelperSpread($E63,Trigger)</f>
        <v>#NUM!</v>
      </c>
      <c r="H63" s="6" t="b">
        <f t="shared" si="3"/>
        <v>1</v>
      </c>
      <c r="I63" s="6">
        <v>50</v>
      </c>
      <c r="J63" s="6">
        <v>1</v>
      </c>
      <c r="K63" s="12">
        <f>_xll.qlRateHelperEarliestDate($E63,Trigger)</f>
        <v>41624</v>
      </c>
      <c r="L63" s="11">
        <f>_xll.qlRateHelperLatestDate($E63,Trigger)</f>
        <v>42537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 t="shared" si="1"/>
        <v>USD_YCONRH_OIS33M</v>
      </c>
      <c r="F64" s="13">
        <f>_xll.qlRateHelperQuoteValue($E64,Trigger)</f>
        <v>3.81E-3</v>
      </c>
      <c r="G64" s="13" t="e">
        <f>_xll.qlSwapRateHelperSpread($E64,Trigger)</f>
        <v>#NUM!</v>
      </c>
      <c r="H64" s="6" t="b">
        <f t="shared" si="3"/>
        <v>1</v>
      </c>
      <c r="I64" s="6">
        <v>50</v>
      </c>
      <c r="J64" s="6">
        <v>1</v>
      </c>
      <c r="K64" s="12">
        <f>_xll.qlRateHelperEarliestDate($E64,Trigger)</f>
        <v>41624</v>
      </c>
      <c r="L64" s="11">
        <f>_xll.qlRateHelperLatestDate($E64,Trigger)</f>
        <v>42629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 t="shared" si="1"/>
        <v>USD_YCONRH_OIS3Y</v>
      </c>
      <c r="F65" s="13">
        <f>_xll.qlRateHelperQuoteValue($E65,Trigger)</f>
        <v>4.5099999999999993E-3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41624</v>
      </c>
      <c r="L65" s="11">
        <f>_xll.qlRateHelperLatestDate($E65,Trigger)</f>
        <v>42720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 t="shared" ref="E66:E97" si="5">RateHelperPrefix&amp;"_"&amp;$B66&amp;$C66&amp;$D66</f>
        <v>USD_YCONRH_OIS39M</v>
      </c>
      <c r="F66" s="13">
        <f>_xll.qlRateHelperQuoteValue($E66,Trigger)</f>
        <v>5.28E-3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41624</v>
      </c>
      <c r="L66" s="11">
        <f>_xll.qlRateHelperLatestDate($E66,Trigger)</f>
        <v>42810</v>
      </c>
    </row>
    <row r="67" spans="2:12" x14ac:dyDescent="0.2">
      <c r="B67" s="16" t="str">
        <f t="shared" si="4"/>
        <v/>
      </c>
      <c r="C67" s="15" t="str">
        <f t="shared" ref="C67:C88" si="6">IborType</f>
        <v>OIS</v>
      </c>
      <c r="D67" s="14" t="s">
        <v>42</v>
      </c>
      <c r="E67" s="14" t="str">
        <f t="shared" si="5"/>
        <v>USD_YCONRH_OIS42M</v>
      </c>
      <c r="F67" s="13">
        <f>_xll.qlRateHelperQuoteValue($E67,Trigger)</f>
        <v>6.0899999999999999E-3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41624</v>
      </c>
      <c r="L67" s="11">
        <f>_xll.qlRateHelperLatestDate($E67,Trigger)</f>
        <v>42902</v>
      </c>
    </row>
    <row r="68" spans="2:12" x14ac:dyDescent="0.2">
      <c r="B68" s="16" t="str">
        <f t="shared" si="4"/>
        <v/>
      </c>
      <c r="C68" s="15" t="str">
        <f t="shared" si="6"/>
        <v>OIS</v>
      </c>
      <c r="D68" s="14" t="s">
        <v>41</v>
      </c>
      <c r="E68" s="14" t="str">
        <f t="shared" si="5"/>
        <v>USD_YCONRH_OIS45M</v>
      </c>
      <c r="F68" s="13">
        <f>_xll.qlRateHelperQuoteValue($E68,Trigger)</f>
        <v>6.9100000000000003E-3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41624</v>
      </c>
      <c r="L68" s="11">
        <f>_xll.qlRateHelperLatestDate($E68,Trigger)</f>
        <v>42996</v>
      </c>
    </row>
    <row r="69" spans="2:12" x14ac:dyDescent="0.2">
      <c r="B69" s="16" t="str">
        <f t="shared" si="4"/>
        <v/>
      </c>
      <c r="C69" s="15" t="str">
        <f t="shared" si="6"/>
        <v>OIS</v>
      </c>
      <c r="D69" s="14" t="s">
        <v>30</v>
      </c>
      <c r="E69" s="14" t="str">
        <f t="shared" si="5"/>
        <v>USD_YCONRH_OIS4Y</v>
      </c>
      <c r="F69" s="13">
        <f>_xll.qlRateHelperQuoteValue($E69,Trigger)</f>
        <v>7.79E-3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41624</v>
      </c>
      <c r="L69" s="11">
        <f>_xll.qlRateHelperLatestDate($E69,Trigger)</f>
        <v>43087</v>
      </c>
    </row>
    <row r="70" spans="2:12" x14ac:dyDescent="0.2">
      <c r="B70" s="16" t="str">
        <f t="shared" si="4"/>
        <v/>
      </c>
      <c r="C70" s="15" t="str">
        <f t="shared" si="6"/>
        <v>OIS</v>
      </c>
      <c r="D70" s="14" t="s">
        <v>40</v>
      </c>
      <c r="E70" s="14" t="str">
        <f t="shared" si="5"/>
        <v>USD_YCONRH_OIS51M</v>
      </c>
      <c r="F70" s="13">
        <f>_xll.qlRateHelperQuoteValue($E70,Trigger)</f>
        <v>8.5900000000000004E-3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41624</v>
      </c>
      <c r="L70" s="11">
        <f>_xll.qlRateHelperLatestDate($E70,Trigger)</f>
        <v>43175</v>
      </c>
    </row>
    <row r="71" spans="2:12" x14ac:dyDescent="0.2">
      <c r="B71" s="16" t="str">
        <f t="shared" si="4"/>
        <v/>
      </c>
      <c r="C71" s="15" t="str">
        <f t="shared" si="6"/>
        <v>OIS</v>
      </c>
      <c r="D71" s="14" t="s">
        <v>39</v>
      </c>
      <c r="E71" s="14" t="str">
        <f t="shared" si="5"/>
        <v>USD_YCONRH_OIS54M</v>
      </c>
      <c r="F71" s="13">
        <f>_xll.qlRateHelperQuoteValue($E71,Trigger)</f>
        <v>9.5199999999999989E-3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41624</v>
      </c>
      <c r="L71" s="11">
        <f>_xll.qlRateHelperLatestDate($E71,Trigger)</f>
        <v>43269</v>
      </c>
    </row>
    <row r="72" spans="2:12" x14ac:dyDescent="0.2">
      <c r="B72" s="16" t="str">
        <f t="shared" si="4"/>
        <v/>
      </c>
      <c r="C72" s="15" t="str">
        <f t="shared" si="6"/>
        <v>OIS</v>
      </c>
      <c r="D72" s="14" t="s">
        <v>38</v>
      </c>
      <c r="E72" s="14" t="str">
        <f t="shared" si="5"/>
        <v>USD_YCONRH_OIS57M</v>
      </c>
      <c r="F72" s="13">
        <f>_xll.qlRateHelperQuoteValue($E72,Trigger)</f>
        <v>1.0270000000000001E-2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41624</v>
      </c>
      <c r="L72" s="11">
        <f>_xll.qlRateHelperLatestDate($E72,Trigger)</f>
        <v>43360</v>
      </c>
    </row>
    <row r="73" spans="2:12" x14ac:dyDescent="0.2">
      <c r="B73" s="16" t="str">
        <f t="shared" si="4"/>
        <v/>
      </c>
      <c r="C73" s="15" t="str">
        <f t="shared" si="6"/>
        <v>OIS</v>
      </c>
      <c r="D73" s="14" t="s">
        <v>29</v>
      </c>
      <c r="E73" s="14" t="str">
        <f t="shared" si="5"/>
        <v>USD_YCONRH_OIS5Y</v>
      </c>
      <c r="F73" s="13">
        <f>_xll.qlRateHelperQuoteValue($E73,Trigger)</f>
        <v>1.125E-2</v>
      </c>
      <c r="G73" s="13" t="e">
        <f>_xll.qlSwapRateHelperSpread($E73,Trigger)</f>
        <v>#NUM!</v>
      </c>
      <c r="H73" s="6" t="b">
        <f t="shared" ref="H73:H81" si="7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41624</v>
      </c>
      <c r="L73" s="11">
        <f>_xll.qlRateHelperLatestDate($E73,Trigger)</f>
        <v>43451</v>
      </c>
    </row>
    <row r="74" spans="2:12" x14ac:dyDescent="0.2">
      <c r="B74" s="16" t="str">
        <f t="shared" si="4"/>
        <v/>
      </c>
      <c r="C74" s="15" t="str">
        <f t="shared" si="6"/>
        <v>OIS</v>
      </c>
      <c r="D74" s="14" t="s">
        <v>28</v>
      </c>
      <c r="E74" s="14" t="str">
        <f t="shared" si="5"/>
        <v>USD_YCONRH_OIS6Y</v>
      </c>
      <c r="F74" s="13">
        <f>_xll.qlRateHelperQuoteValue($E74,Trigger)</f>
        <v>1.44E-2</v>
      </c>
      <c r="G74" s="13" t="e">
        <f>_xll.qlSwapRateHelperSpread($E74,Trigger)</f>
        <v>#NUM!</v>
      </c>
      <c r="H74" s="6" t="b">
        <f t="shared" si="7"/>
        <v>1</v>
      </c>
      <c r="I74" s="6">
        <v>50</v>
      </c>
      <c r="J74" s="6">
        <v>1</v>
      </c>
      <c r="K74" s="12">
        <f>_xll.qlRateHelperEarliestDate($E74,Trigger)</f>
        <v>41624</v>
      </c>
      <c r="L74" s="11">
        <f>_xll.qlRateHelperLatestDate($E74,Trigger)</f>
        <v>43815</v>
      </c>
    </row>
    <row r="75" spans="2:12" x14ac:dyDescent="0.2">
      <c r="B75" s="16" t="str">
        <f t="shared" si="4"/>
        <v/>
      </c>
      <c r="C75" s="15" t="str">
        <f t="shared" si="6"/>
        <v>OIS</v>
      </c>
      <c r="D75" s="14" t="s">
        <v>27</v>
      </c>
      <c r="E75" s="14" t="str">
        <f t="shared" si="5"/>
        <v>USD_YCONRH_OIS7Y</v>
      </c>
      <c r="F75" s="13">
        <f>_xll.qlRateHelperQuoteValue($E75,Trigger)</f>
        <v>1.7129999999999999E-2</v>
      </c>
      <c r="G75" s="13" t="e">
        <f>_xll.qlSwapRateHelperSpread($E75,Trigger)</f>
        <v>#NUM!</v>
      </c>
      <c r="H75" s="6" t="b">
        <f t="shared" si="7"/>
        <v>1</v>
      </c>
      <c r="I75" s="6">
        <v>50</v>
      </c>
      <c r="J75" s="6">
        <v>1</v>
      </c>
      <c r="K75" s="12">
        <f>_xll.qlRateHelperEarliestDate($E75,Trigger)</f>
        <v>41624</v>
      </c>
      <c r="L75" s="11">
        <f>_xll.qlRateHelperLatestDate($E75,Trigger)</f>
        <v>44181</v>
      </c>
    </row>
    <row r="76" spans="2:12" x14ac:dyDescent="0.2">
      <c r="B76" s="16" t="str">
        <f t="shared" si="4"/>
        <v/>
      </c>
      <c r="C76" s="15" t="str">
        <f t="shared" si="6"/>
        <v>OIS</v>
      </c>
      <c r="D76" s="14" t="s">
        <v>26</v>
      </c>
      <c r="E76" s="14" t="str">
        <f t="shared" si="5"/>
        <v>USD_YCONRH_OIS8Y</v>
      </c>
      <c r="F76" s="13">
        <f>_xll.qlRateHelperQuoteValue($E76,Trigger)</f>
        <v>1.9429999999999999E-2</v>
      </c>
      <c r="G76" s="13" t="e">
        <f>_xll.qlSwapRateHelperSpread($E76,Trigger)</f>
        <v>#NUM!</v>
      </c>
      <c r="H76" s="6" t="b">
        <f t="shared" si="7"/>
        <v>1</v>
      </c>
      <c r="I76" s="6">
        <v>50</v>
      </c>
      <c r="J76" s="6">
        <v>1</v>
      </c>
      <c r="K76" s="12">
        <f>_xll.qlRateHelperEarliestDate($E76,Trigger)</f>
        <v>41624</v>
      </c>
      <c r="L76" s="11">
        <f>_xll.qlRateHelperLatestDate($E76,Trigger)</f>
        <v>44546</v>
      </c>
    </row>
    <row r="77" spans="2:12" x14ac:dyDescent="0.2">
      <c r="B77" s="16" t="str">
        <f t="shared" si="4"/>
        <v/>
      </c>
      <c r="C77" s="15" t="str">
        <f t="shared" si="6"/>
        <v>OIS</v>
      </c>
      <c r="D77" s="14" t="s">
        <v>25</v>
      </c>
      <c r="E77" s="14" t="str">
        <f t="shared" si="5"/>
        <v>USD_YCONRH_OIS9Y</v>
      </c>
      <c r="F77" s="13">
        <f>_xll.qlRateHelperQuoteValue($E77,Trigger)</f>
        <v>2.1360000000000001E-2</v>
      </c>
      <c r="G77" s="13" t="e">
        <f>_xll.qlSwapRateHelperSpread($E77,Trigger)</f>
        <v>#NUM!</v>
      </c>
      <c r="H77" s="6" t="b">
        <f t="shared" si="7"/>
        <v>1</v>
      </c>
      <c r="I77" s="6">
        <v>50</v>
      </c>
      <c r="J77" s="6">
        <v>1</v>
      </c>
      <c r="K77" s="12">
        <f>_xll.qlRateHelperEarliestDate($E77,Trigger)</f>
        <v>41624</v>
      </c>
      <c r="L77" s="11">
        <f>_xll.qlRateHelperLatestDate($E77,Trigger)</f>
        <v>44911</v>
      </c>
    </row>
    <row r="78" spans="2:12" x14ac:dyDescent="0.2">
      <c r="B78" s="16" t="str">
        <f t="shared" si="4"/>
        <v/>
      </c>
      <c r="C78" s="15" t="str">
        <f t="shared" si="6"/>
        <v>OIS</v>
      </c>
      <c r="D78" s="14" t="s">
        <v>24</v>
      </c>
      <c r="E78" s="14" t="str">
        <f t="shared" si="5"/>
        <v>USD_YCONRH_OIS10Y</v>
      </c>
      <c r="F78" s="13">
        <f>_xll.qlRateHelperQuoteValue($E78,Trigger)</f>
        <v>2.3019999999999999E-2</v>
      </c>
      <c r="G78" s="13" t="e">
        <f>_xll.qlSwapRateHelperSpread($E78,Trigger)</f>
        <v>#NUM!</v>
      </c>
      <c r="H78" s="6" t="b">
        <f t="shared" si="7"/>
        <v>1</v>
      </c>
      <c r="I78" s="6">
        <v>50</v>
      </c>
      <c r="J78" s="6">
        <v>1</v>
      </c>
      <c r="K78" s="12">
        <f>_xll.qlRateHelperEarliestDate($E78,Trigger)</f>
        <v>41624</v>
      </c>
      <c r="L78" s="11">
        <f>_xll.qlRateHelperLatestDate($E78,Trigger)</f>
        <v>45278</v>
      </c>
    </row>
    <row r="79" spans="2:12" x14ac:dyDescent="0.2">
      <c r="B79" s="16" t="str">
        <f t="shared" si="4"/>
        <v/>
      </c>
      <c r="C79" s="15" t="str">
        <f t="shared" si="6"/>
        <v>OIS</v>
      </c>
      <c r="D79" s="14" t="s">
        <v>22</v>
      </c>
      <c r="E79" s="14" t="str">
        <f t="shared" si="5"/>
        <v>USD_YCONRH_OIS12Y</v>
      </c>
      <c r="F79" s="13">
        <f>_xll.qlRateHelperQuoteValue($E79,Trigger)</f>
        <v>2.5770000000000001E-2</v>
      </c>
      <c r="G79" s="13" t="e">
        <f>_xll.qlSwapRateHelperSpread($E79,Trigger)</f>
        <v>#NUM!</v>
      </c>
      <c r="H79" s="6" t="b">
        <f t="shared" si="7"/>
        <v>1</v>
      </c>
      <c r="I79" s="6">
        <v>50</v>
      </c>
      <c r="J79" s="6">
        <v>1</v>
      </c>
      <c r="K79" s="12">
        <f>_xll.qlRateHelperEarliestDate($E79,Trigger)</f>
        <v>41624</v>
      </c>
      <c r="L79" s="11">
        <f>_xll.qlRateHelperLatestDate($E79,Trigger)</f>
        <v>46007</v>
      </c>
    </row>
    <row r="80" spans="2:12" x14ac:dyDescent="0.2">
      <c r="B80" s="16" t="str">
        <f t="shared" si="4"/>
        <v/>
      </c>
      <c r="C80" s="15" t="str">
        <f t="shared" si="6"/>
        <v>OIS</v>
      </c>
      <c r="D80" s="14" t="s">
        <v>19</v>
      </c>
      <c r="E80" s="14" t="str">
        <f t="shared" si="5"/>
        <v>USD_YCONRH_OIS15Y</v>
      </c>
      <c r="F80" s="13">
        <f>_xll.qlRateHelperQuoteValue($E80,Trigger)</f>
        <v>2.8389999999999999E-2</v>
      </c>
      <c r="G80" s="13" t="e">
        <f>_xll.qlSwapRateHelperSpread($E80,Trigger)</f>
        <v>#NUM!</v>
      </c>
      <c r="H80" s="6" t="b">
        <f t="shared" si="7"/>
        <v>1</v>
      </c>
      <c r="I80" s="6">
        <v>50</v>
      </c>
      <c r="J80" s="6">
        <v>1</v>
      </c>
      <c r="K80" s="12">
        <f>_xll.qlRateHelperEarliestDate($E80,Trigger)</f>
        <v>41624</v>
      </c>
      <c r="L80" s="11">
        <f>_xll.qlRateHelperLatestDate($E80,Trigger)</f>
        <v>47105</v>
      </c>
    </row>
    <row r="81" spans="2:12" x14ac:dyDescent="0.2">
      <c r="B81" s="16"/>
      <c r="C81" s="15" t="str">
        <f t="shared" si="6"/>
        <v>OIS</v>
      </c>
      <c r="D81" s="14" t="s">
        <v>14</v>
      </c>
      <c r="E81" s="14" t="str">
        <f t="shared" si="5"/>
        <v>USD_YCONRH_OIS20Y</v>
      </c>
      <c r="F81" s="13">
        <f>_xll.qlRateHelperQuoteValue($E81,Trigger)</f>
        <v>3.065E-2</v>
      </c>
      <c r="G81" s="13" t="e">
        <f>_xll.qlSwapRateHelperSpread($E81,Trigger)</f>
        <v>#NUM!</v>
      </c>
      <c r="H81" s="6" t="b">
        <f t="shared" si="7"/>
        <v>1</v>
      </c>
      <c r="I81" s="6">
        <v>50</v>
      </c>
      <c r="J81" s="6">
        <v>1</v>
      </c>
      <c r="K81" s="12">
        <f>_xll.qlRateHelperEarliestDate($E81,Trigger)</f>
        <v>41624</v>
      </c>
      <c r="L81" s="11">
        <f>_xll.qlRateHelperLatestDate($E81,Trigger)</f>
        <v>48929</v>
      </c>
    </row>
    <row r="82" spans="2:12" x14ac:dyDescent="0.2">
      <c r="B82" s="16"/>
      <c r="C82" s="15" t="str">
        <f t="shared" si="6"/>
        <v>OIS</v>
      </c>
      <c r="D82" s="14" t="s">
        <v>9</v>
      </c>
      <c r="E82" s="14" t="str">
        <f t="shared" si="5"/>
        <v>USD_YCONRH_OIS25Y</v>
      </c>
      <c r="F82" s="13">
        <f>_xll.qlRateHelperQuoteValue($E82,Trigger)</f>
        <v>3.1799999999999995E-2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41624</v>
      </c>
      <c r="L82" s="11">
        <f>_xll.qlRateHelperLatestDate($E82,Trigger)</f>
        <v>50755</v>
      </c>
    </row>
    <row r="83" spans="2:12" x14ac:dyDescent="0.2">
      <c r="B83" s="16"/>
      <c r="C83" s="15" t="str">
        <f t="shared" si="6"/>
        <v>OIS</v>
      </c>
      <c r="D83" s="14" t="s">
        <v>7</v>
      </c>
      <c r="E83" s="14" t="str">
        <f t="shared" si="5"/>
        <v>USD_YCONRH_OIS27Y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8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41624</v>
      </c>
      <c r="L83" s="11">
        <f>_xll.qlRateHelperLatestDate($E83,Trigger)</f>
        <v>51487</v>
      </c>
    </row>
    <row r="84" spans="2:12" x14ac:dyDescent="0.2">
      <c r="B84" s="16" t="str">
        <f t="shared" ref="B84:B125" si="9">SwapFixedFreq</f>
        <v/>
      </c>
      <c r="C84" s="15" t="str">
        <f t="shared" si="6"/>
        <v>OIS</v>
      </c>
      <c r="D84" s="14" t="s">
        <v>4</v>
      </c>
      <c r="E84" s="14" t="str">
        <f t="shared" si="5"/>
        <v>USD_YCONRH_OIS30Y</v>
      </c>
      <c r="F84" s="13">
        <f>_xll.qlRateHelperQuoteValue($E84,Trigger)</f>
        <v>3.245E-2</v>
      </c>
      <c r="G84" s="13" t="e">
        <f>_xll.qlSwapRateHelperSpread($E84,Trigger)</f>
        <v>#NUM!</v>
      </c>
      <c r="H84" s="6" t="b">
        <f t="shared" si="8"/>
        <v>1</v>
      </c>
      <c r="I84" s="6">
        <v>50</v>
      </c>
      <c r="J84" s="6">
        <v>1</v>
      </c>
      <c r="K84" s="12">
        <f>_xll.qlRateHelperEarliestDate($E84,Trigger)</f>
        <v>41624</v>
      </c>
      <c r="L84" s="11">
        <f>_xll.qlRateHelperLatestDate($E84,Trigger)</f>
        <v>52581</v>
      </c>
    </row>
    <row r="85" spans="2:12" x14ac:dyDescent="0.2">
      <c r="B85" s="16" t="str">
        <f t="shared" si="9"/>
        <v/>
      </c>
      <c r="C85" s="15" t="str">
        <f t="shared" si="6"/>
        <v>OIS</v>
      </c>
      <c r="D85" s="14" t="s">
        <v>3</v>
      </c>
      <c r="E85" s="14" t="str">
        <f t="shared" si="5"/>
        <v>USD_YCONRH_OIS35Y</v>
      </c>
      <c r="F85" s="13">
        <f>_xll.qlRateHelperQuoteValue($E85,Trigger)</f>
        <v>3.2629999999999999E-2</v>
      </c>
      <c r="G85" s="13" t="e">
        <f>_xll.qlSwapRateHelperSpread($E85,Trigger)</f>
        <v>#NUM!</v>
      </c>
      <c r="H85" s="6" t="b">
        <f t="shared" si="8"/>
        <v>1</v>
      </c>
      <c r="I85" s="6">
        <v>50</v>
      </c>
      <c r="J85" s="6">
        <v>1</v>
      </c>
      <c r="K85" s="12">
        <f>_xll.qlRateHelperEarliestDate($E85,Trigger)</f>
        <v>41624</v>
      </c>
      <c r="L85" s="11">
        <f>_xll.qlRateHelperLatestDate($E85,Trigger)</f>
        <v>54408</v>
      </c>
    </row>
    <row r="86" spans="2:12" x14ac:dyDescent="0.2">
      <c r="B86" s="16" t="str">
        <f t="shared" si="9"/>
        <v/>
      </c>
      <c r="C86" s="15" t="str">
        <f t="shared" si="6"/>
        <v>OIS</v>
      </c>
      <c r="D86" s="14" t="s">
        <v>2</v>
      </c>
      <c r="E86" s="14" t="str">
        <f t="shared" si="5"/>
        <v>USD_YCONRH_OIS40Y</v>
      </c>
      <c r="F86" s="13">
        <f>_xll.qlRateHelperQuoteValue($E86,Trigger)</f>
        <v>3.2640000000000002E-2</v>
      </c>
      <c r="G86" s="13" t="e">
        <f>_xll.qlSwapRateHelperSpread($E86,Trigger)</f>
        <v>#NUM!</v>
      </c>
      <c r="H86" s="6" t="b">
        <f t="shared" si="8"/>
        <v>1</v>
      </c>
      <c r="I86" s="6">
        <v>50</v>
      </c>
      <c r="J86" s="6">
        <v>1</v>
      </c>
      <c r="K86" s="12">
        <f>_xll.qlRateHelperEarliestDate($E86,Trigger)</f>
        <v>41624</v>
      </c>
      <c r="L86" s="11">
        <f>_xll.qlRateHelperLatestDate($E86,Trigger)</f>
        <v>56234</v>
      </c>
    </row>
    <row r="87" spans="2:12" x14ac:dyDescent="0.2">
      <c r="B87" s="16" t="str">
        <f t="shared" si="9"/>
        <v/>
      </c>
      <c r="C87" s="15" t="str">
        <f t="shared" si="6"/>
        <v>OIS</v>
      </c>
      <c r="D87" s="14" t="s">
        <v>37</v>
      </c>
      <c r="E87" s="14" t="str">
        <f t="shared" si="5"/>
        <v>USD_YCONRH_OIS45Y</v>
      </c>
      <c r="F87" s="13">
        <f>_xll.qlRateHelperQuoteValue($E87,Trigger)</f>
        <v>3.2549999999999996E-2</v>
      </c>
      <c r="G87" s="13" t="e">
        <f>_xll.qlSwapRateHelperSpread($E87,Trigger)</f>
        <v>#NUM!</v>
      </c>
      <c r="H87" s="6" t="b">
        <f t="shared" si="8"/>
        <v>1</v>
      </c>
      <c r="I87" s="6">
        <v>50</v>
      </c>
      <c r="J87" s="6">
        <v>1</v>
      </c>
      <c r="K87" s="12">
        <f>_xll.qlRateHelperEarliestDate($E87,Trigger)</f>
        <v>41624</v>
      </c>
      <c r="L87" s="11">
        <f>_xll.qlRateHelperLatestDate($E87,Trigger)</f>
        <v>58060</v>
      </c>
    </row>
    <row r="88" spans="2:12" x14ac:dyDescent="0.2">
      <c r="B88" s="10" t="str">
        <f t="shared" si="9"/>
        <v/>
      </c>
      <c r="C88" s="9" t="str">
        <f t="shared" si="6"/>
        <v>OIS</v>
      </c>
      <c r="D88" s="8" t="s">
        <v>1</v>
      </c>
      <c r="E88" s="8" t="str">
        <f t="shared" si="5"/>
        <v>USD_YCONRH_OIS50Y</v>
      </c>
      <c r="F88" s="7">
        <f>_xll.qlRateHelperQuoteValue($E88,Trigger)</f>
        <v>3.2439999999999997E-2</v>
      </c>
      <c r="G88" s="7" t="e">
        <f>_xll.qlSwapRateHelperSpread($E88,Trigger)</f>
        <v>#NUM!</v>
      </c>
      <c r="H88" s="6" t="b">
        <f t="shared" si="8"/>
        <v>1</v>
      </c>
      <c r="I88" s="5">
        <v>50</v>
      </c>
      <c r="J88" s="5">
        <v>1</v>
      </c>
      <c r="K88" s="4">
        <f>_xll.qlRateHelperEarliestDate($E88,Trigger)</f>
        <v>41624</v>
      </c>
      <c r="L88" s="3">
        <f>_xll.qlRateHelperLatestDate($E88,Trigger)</f>
        <v>59887</v>
      </c>
    </row>
    <row r="89" spans="2:12" x14ac:dyDescent="0.2">
      <c r="B89" s="16" t="str">
        <f t="shared" si="9"/>
        <v/>
      </c>
      <c r="C89" s="15" t="str">
        <f t="shared" ref="C89:C125" si="10">IborType&amp;"BASIS"</f>
        <v>OISBASIS</v>
      </c>
      <c r="D89" s="14" t="s">
        <v>36</v>
      </c>
      <c r="E89" s="14" t="str">
        <f t="shared" si="5"/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8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9"/>
        <v/>
      </c>
      <c r="C90" s="15" t="str">
        <f t="shared" si="10"/>
        <v>OISBASIS</v>
      </c>
      <c r="D90" s="14" t="s">
        <v>35</v>
      </c>
      <c r="E90" s="14" t="str">
        <f t="shared" si="5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8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9"/>
        <v/>
      </c>
      <c r="C91" s="15" t="str">
        <f t="shared" si="10"/>
        <v>OISBASIS</v>
      </c>
      <c r="D91" s="14" t="s">
        <v>34</v>
      </c>
      <c r="E91" s="14" t="str">
        <f t="shared" si="5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8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9"/>
        <v/>
      </c>
      <c r="C92" s="15" t="str">
        <f t="shared" si="10"/>
        <v>OISBASIS</v>
      </c>
      <c r="D92" s="14" t="s">
        <v>33</v>
      </c>
      <c r="E92" s="14" t="str">
        <f t="shared" si="5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8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9"/>
        <v/>
      </c>
      <c r="C93" s="15" t="str">
        <f t="shared" si="10"/>
        <v>OISBASIS</v>
      </c>
      <c r="D93" s="14" t="s">
        <v>32</v>
      </c>
      <c r="E93" s="14" t="str">
        <f t="shared" si="5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8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9"/>
        <v/>
      </c>
      <c r="C94" s="15" t="str">
        <f t="shared" si="10"/>
        <v>OISBASIS</v>
      </c>
      <c r="D94" s="14" t="s">
        <v>31</v>
      </c>
      <c r="E94" s="14" t="str">
        <f t="shared" si="5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8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9"/>
        <v/>
      </c>
      <c r="C95" s="15" t="str">
        <f t="shared" si="10"/>
        <v>OISBASIS</v>
      </c>
      <c r="D95" s="14" t="s">
        <v>30</v>
      </c>
      <c r="E95" s="14" t="str">
        <f t="shared" si="5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8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9"/>
        <v/>
      </c>
      <c r="C96" s="15" t="str">
        <f t="shared" si="10"/>
        <v>OISBASIS</v>
      </c>
      <c r="D96" s="14" t="s">
        <v>29</v>
      </c>
      <c r="E96" s="14" t="str">
        <f t="shared" si="5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8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9"/>
        <v/>
      </c>
      <c r="C97" s="15" t="str">
        <f t="shared" si="10"/>
        <v>OISBASIS</v>
      </c>
      <c r="D97" s="14" t="s">
        <v>28</v>
      </c>
      <c r="E97" s="14" t="str">
        <f t="shared" si="5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8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9"/>
        <v/>
      </c>
      <c r="C98" s="15" t="str">
        <f t="shared" si="10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8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9"/>
        <v/>
      </c>
      <c r="C99" s="15" t="str">
        <f t="shared" si="10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8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9"/>
        <v/>
      </c>
      <c r="C100" s="15" t="str">
        <f t="shared" si="10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8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9"/>
        <v/>
      </c>
      <c r="C101" s="15" t="str">
        <f t="shared" si="10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8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9"/>
        <v/>
      </c>
      <c r="C102" s="15" t="str">
        <f t="shared" si="10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8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9"/>
        <v/>
      </c>
      <c r="C103" s="15" t="str">
        <f t="shared" si="10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8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9"/>
        <v/>
      </c>
      <c r="C104" s="15" t="str">
        <f t="shared" si="10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8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9"/>
        <v/>
      </c>
      <c r="C105" s="15" t="str">
        <f t="shared" si="10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8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9"/>
        <v/>
      </c>
      <c r="C106" s="15" t="str">
        <f t="shared" si="10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8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9"/>
        <v/>
      </c>
      <c r="C107" s="15" t="str">
        <f t="shared" si="10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8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9"/>
        <v/>
      </c>
      <c r="C108" s="15" t="str">
        <f t="shared" si="10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8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9"/>
        <v/>
      </c>
      <c r="C109" s="15" t="str">
        <f t="shared" si="10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8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9"/>
        <v/>
      </c>
      <c r="C110" s="15" t="str">
        <f t="shared" si="10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8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9"/>
        <v/>
      </c>
      <c r="C111" s="15" t="str">
        <f t="shared" si="10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8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9"/>
        <v/>
      </c>
      <c r="C112" s="15" t="str">
        <f t="shared" si="10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8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9"/>
        <v/>
      </c>
      <c r="C113" s="15" t="str">
        <f t="shared" si="10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8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9"/>
        <v/>
      </c>
      <c r="C114" s="15" t="str">
        <f t="shared" si="10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8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9"/>
        <v/>
      </c>
      <c r="C115" s="15" t="str">
        <f t="shared" si="10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8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9"/>
        <v/>
      </c>
      <c r="C116" s="15" t="str">
        <f t="shared" si="10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8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9"/>
        <v/>
      </c>
      <c r="C117" s="15" t="str">
        <f t="shared" si="10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8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9"/>
        <v/>
      </c>
      <c r="C118" s="15" t="str">
        <f t="shared" si="10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8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9"/>
        <v/>
      </c>
      <c r="C119" s="15" t="str">
        <f t="shared" si="10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8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9"/>
        <v/>
      </c>
      <c r="C120" s="15" t="str">
        <f t="shared" si="10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8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9"/>
        <v/>
      </c>
      <c r="C121" s="15" t="str">
        <f t="shared" si="10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8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9"/>
        <v/>
      </c>
      <c r="C122" s="15" t="str">
        <f t="shared" si="10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8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9"/>
        <v/>
      </c>
      <c r="C123" s="15" t="str">
        <f t="shared" si="10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8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9"/>
        <v/>
      </c>
      <c r="C124" s="15" t="str">
        <f t="shared" si="10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8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9"/>
        <v/>
      </c>
      <c r="C125" s="9" t="str">
        <f t="shared" si="10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8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6"/>
  <sheetViews>
    <sheetView workbookViewId="0">
      <selection sqref="A1:B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9" style="1" bestFit="1" customWidth="1"/>
    <col min="10" max="10" width="8" style="1" bestFit="1" customWidth="1"/>
    <col min="11" max="11" width="9.140625" style="1"/>
    <col min="12" max="12" width="16" style="289" bestFit="1" customWidth="1"/>
    <col min="13" max="13" width="4.42578125" style="289" bestFit="1" customWidth="1"/>
    <col min="14" max="16384" width="9.140625" style="1"/>
  </cols>
  <sheetData>
    <row r="1" spans="1:13" ht="12" thickBot="1" x14ac:dyDescent="0.25">
      <c r="A1" s="297" t="s">
        <v>106</v>
      </c>
      <c r="B1" s="298"/>
      <c r="D1" s="53" t="s">
        <v>105</v>
      </c>
      <c r="E1" s="52" t="s">
        <v>104</v>
      </c>
      <c r="F1" s="52"/>
      <c r="G1" s="52" t="s">
        <v>90</v>
      </c>
      <c r="H1" s="51" t="s">
        <v>89</v>
      </c>
      <c r="I1" s="34">
        <f t="array" ref="I1:I126">_xll.qlPiecewiseYieldCurveData(YieldCurve)</f>
        <v>1</v>
      </c>
    </row>
    <row r="2" spans="1:13" x14ac:dyDescent="0.2">
      <c r="A2" s="50" t="s">
        <v>103</v>
      </c>
      <c r="B2" s="49">
        <v>8</v>
      </c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USD_YCONRH_OISSW</v>
      </c>
      <c r="E2" s="41">
        <f>_xll.qlRateHelperRate($D2)</f>
        <v>8.9999999999999998E-4</v>
      </c>
      <c r="F2" s="41" t="str">
        <f>IF(ISERROR(_xll.qlSwapRateHelperSpread($D2)),IF(ISERROR(_xll.qlFuturesRateHelperConvexityAdjustment($D2)),"--",_xll.qlFuturesRateHelperConvexityAdjustment($D2)),_xll.qlSwapRateHelperSpread($D2))</f>
        <v>--</v>
      </c>
      <c r="G2" s="40">
        <f>_xll.qlRateHelperEarliestDate($D2)</f>
        <v>41624</v>
      </c>
      <c r="H2" s="39">
        <f>_xll.qlRateHelperLatestDate($D2)</f>
        <v>41631</v>
      </c>
      <c r="I2" s="34">
        <v>0.99997250061873566</v>
      </c>
      <c r="L2" s="289" t="s">
        <v>196</v>
      </c>
      <c r="M2" s="290">
        <v>1.6999999999999999E-3</v>
      </c>
    </row>
    <row r="3" spans="1:13" x14ac:dyDescent="0.2">
      <c r="A3" s="46" t="s">
        <v>102</v>
      </c>
      <c r="B3" s="48">
        <v>1</v>
      </c>
      <c r="D3" s="42" t="str">
        <v>USD_YCONRH_OIS2W</v>
      </c>
      <c r="E3" s="41">
        <f>_xll.qlRateHelperRate($D3)</f>
        <v>8.5999999999999998E-4</v>
      </c>
      <c r="F3" s="41" t="str">
        <f>IF(ISERROR(_xll.qlSwapRateHelperSpread($D3)),IF(ISERROR(_xll.qlFuturesRateHelperConvexityAdjustment($D3)),"--",_xll.qlFuturesRateHelperConvexityAdjustment($D3)),_xll.qlSwapRateHelperSpread($D3))</f>
        <v>--</v>
      </c>
      <c r="G3" s="40">
        <f>_xll.qlRateHelperEarliestDate($D3)</f>
        <v>41624</v>
      </c>
      <c r="H3" s="39">
        <f>_xll.qlRateHelperLatestDate($D3)</f>
        <v>41638</v>
      </c>
      <c r="I3" s="34">
        <v>0.99995655714602205</v>
      </c>
      <c r="J3" s="1">
        <f t="shared" ref="J3:J37" si="0">H3-H2</f>
        <v>7</v>
      </c>
      <c r="L3" s="289" t="s">
        <v>197</v>
      </c>
      <c r="M3" s="290">
        <v>1.6999999999999999E-3</v>
      </c>
    </row>
    <row r="4" spans="1:13" x14ac:dyDescent="0.2">
      <c r="A4" s="46" t="s">
        <v>101</v>
      </c>
      <c r="B4" s="48">
        <v>2</v>
      </c>
      <c r="D4" s="42" t="str">
        <v>USD_YCONRH_OIS3W</v>
      </c>
      <c r="E4" s="41">
        <f>_xll.qlRateHelperRate($D4)</f>
        <v>8.5000000000000006E-4</v>
      </c>
      <c r="F4" s="41" t="str">
        <f>IF(ISERROR(_xll.qlSwapRateHelperSpread($D4)),IF(ISERROR(_xll.qlFuturesRateHelperConvexityAdjustment($D4)),"--",_xll.qlFuturesRateHelperConvexityAdjustment($D4)),_xll.qlSwapRateHelperSpread($D4))</f>
        <v>--</v>
      </c>
      <c r="G4" s="40">
        <f>_xll.qlRateHelperEarliestDate($D4)</f>
        <v>41624</v>
      </c>
      <c r="H4" s="39">
        <f>_xll.qlRateHelperLatestDate($D4)</f>
        <v>41645</v>
      </c>
      <c r="I4" s="34">
        <v>0.99994041975836212</v>
      </c>
      <c r="J4" s="1">
        <f t="shared" si="0"/>
        <v>7</v>
      </c>
      <c r="L4" s="289" t="s">
        <v>198</v>
      </c>
      <c r="M4" s="290">
        <v>9.8999999999999999E-4</v>
      </c>
    </row>
    <row r="5" spans="1:13" x14ac:dyDescent="0.2">
      <c r="A5" s="46" t="s">
        <v>100</v>
      </c>
      <c r="B5" s="47" t="s">
        <v>99</v>
      </c>
      <c r="D5" s="42" t="str">
        <v>USD_YCONRH_OIS1M</v>
      </c>
      <c r="E5" s="41">
        <f>_xll.qlRateHelperRate($D5)</f>
        <v>8.4000000000000003E-4</v>
      </c>
      <c r="F5" s="41" t="str">
        <f>IF(ISERROR(_xll.qlSwapRateHelperSpread($D5)),IF(ISERROR(_xll.qlFuturesRateHelperConvexityAdjustment($D5)),"--",_xll.qlFuturesRateHelperConvexityAdjustment($D5)),_xll.qlSwapRateHelperSpread($D5))</f>
        <v>--</v>
      </c>
      <c r="G5" s="40">
        <f>_xll.qlRateHelperEarliestDate($D5)</f>
        <v>41624</v>
      </c>
      <c r="H5" s="39">
        <f>_xll.qlRateHelperLatestDate($D5)</f>
        <v>41655</v>
      </c>
      <c r="I5" s="34">
        <v>0.9999176727592004</v>
      </c>
      <c r="J5" s="1">
        <f t="shared" si="0"/>
        <v>10</v>
      </c>
      <c r="L5" s="289" t="s">
        <v>199</v>
      </c>
      <c r="M5" s="290">
        <v>1E-3</v>
      </c>
    </row>
    <row r="6" spans="1:13" x14ac:dyDescent="0.2">
      <c r="A6" s="46" t="s">
        <v>98</v>
      </c>
      <c r="B6" s="45" t="str">
        <f>_xll.ohRangeRetrieveError(Selected!D2)</f>
        <v/>
      </c>
      <c r="D6" s="42" t="str">
        <v>USD_YCONRH_OIS2M</v>
      </c>
      <c r="E6" s="41">
        <f>_xll.qlRateHelperRate($D6)</f>
        <v>8.4000000000000003E-4</v>
      </c>
      <c r="F6" s="41" t="str">
        <f>IF(ISERROR(_xll.qlSwapRateHelperSpread($D6)),IF(ISERROR(_xll.qlFuturesRateHelperConvexityAdjustment($D6)),"--",_xll.qlFuturesRateHelperConvexityAdjustment($D6)),_xll.qlSwapRateHelperSpread($D6))</f>
        <v>--</v>
      </c>
      <c r="G6" s="40">
        <f>_xll.qlRateHelperEarliestDate($D6)</f>
        <v>41624</v>
      </c>
      <c r="H6" s="39">
        <f>_xll.qlRateHelperLatestDate($D6)</f>
        <v>41687</v>
      </c>
      <c r="I6" s="34">
        <v>0.9998430232131198</v>
      </c>
      <c r="J6" s="1">
        <f t="shared" si="0"/>
        <v>32</v>
      </c>
      <c r="L6" s="289" t="s">
        <v>200</v>
      </c>
      <c r="M6" s="290">
        <v>1E-3</v>
      </c>
    </row>
    <row r="7" spans="1:13" ht="12" thickBot="1" x14ac:dyDescent="0.25">
      <c r="A7" s="44" t="str">
        <f>_xll.ohGroup(RateHelperPrefix&amp;"_RateHelpersSelected",_xll.ohPack(Selected!D2:D126),TRUE,,ObjectOverwrite)</f>
        <v>USD_YCONRH_RateHelpersSelected#0000</v>
      </c>
      <c r="B7" s="43" t="str">
        <f>_xll.ohRangeRetrieveError(RateHelpersSelected)</f>
        <v/>
      </c>
      <c r="D7" s="42" t="str">
        <v>USD_YCONRH_OIS3M</v>
      </c>
      <c r="E7" s="41">
        <f>_xll.qlRateHelperRate($D7)</f>
        <v>8.4000000000000003E-4</v>
      </c>
      <c r="F7" s="41" t="str">
        <f>IF(ISERROR(_xll.qlSwapRateHelperSpread($D7)),IF(ISERROR(_xll.qlFuturesRateHelperConvexityAdjustment($D7)),"--",_xll.qlFuturesRateHelperConvexityAdjustment($D7)),_xll.qlSwapRateHelperSpread($D7))</f>
        <v>--</v>
      </c>
      <c r="G7" s="40">
        <f>_xll.qlRateHelperEarliestDate($D7)</f>
        <v>41624</v>
      </c>
      <c r="H7" s="39">
        <f>_xll.qlRateHelperLatestDate($D7)</f>
        <v>41715</v>
      </c>
      <c r="I7" s="34">
        <v>0.99977771400289739</v>
      </c>
      <c r="J7" s="1">
        <f t="shared" si="0"/>
        <v>28</v>
      </c>
      <c r="L7" s="289" t="s">
        <v>201</v>
      </c>
      <c r="M7" s="290">
        <v>1E-3</v>
      </c>
    </row>
    <row r="8" spans="1:13" x14ac:dyDescent="0.2">
      <c r="D8" s="42" t="str">
        <v>USD_YCONRH_OIS4M</v>
      </c>
      <c r="E8" s="41">
        <f>_xll.qlRateHelperRate($D8)</f>
        <v>8.7999999999999992E-4</v>
      </c>
      <c r="F8" s="41" t="str">
        <f>IF(ISERROR(_xll.qlSwapRateHelperSpread($D8)),IF(ISERROR(_xll.qlFuturesRateHelperConvexityAdjustment($D8)),"--",_xll.qlFuturesRateHelperConvexityAdjustment($D8)),_xll.qlSwapRateHelperSpread($D8))</f>
        <v>--</v>
      </c>
      <c r="G8" s="40">
        <f>_xll.qlRateHelperEarliestDate($D8)</f>
        <v>41624</v>
      </c>
      <c r="H8" s="39">
        <f>_xll.qlRateHelperLatestDate($D8)</f>
        <v>41745</v>
      </c>
      <c r="I8" s="34">
        <v>0.99969431277520771</v>
      </c>
      <c r="J8" s="1">
        <f t="shared" si="0"/>
        <v>30</v>
      </c>
      <c r="L8" s="289" t="s">
        <v>202</v>
      </c>
      <c r="M8" s="290">
        <v>1.01E-3</v>
      </c>
    </row>
    <row r="9" spans="1:13" x14ac:dyDescent="0.2">
      <c r="D9" s="42" t="str">
        <v>USD_YCONRH_OIS5M</v>
      </c>
      <c r="E9" s="41">
        <f>_xll.qlRateHelperRate($D9)</f>
        <v>8.9999999999999998E-4</v>
      </c>
      <c r="F9" s="41" t="str">
        <f>IF(ISERROR(_xll.qlSwapRateHelperSpread($D9)),IF(ISERROR(_xll.qlFuturesRateHelperConvexityAdjustment($D9)),"--",_xll.qlFuturesRateHelperConvexityAdjustment($D9)),_xll.qlSwapRateHelperSpread($D9))</f>
        <v>--</v>
      </c>
      <c r="G9" s="40">
        <f>_xll.qlRateHelperEarliestDate($D9)</f>
        <v>41624</v>
      </c>
      <c r="H9" s="39">
        <f>_xll.qlRateHelperLatestDate($D9)</f>
        <v>41775</v>
      </c>
      <c r="I9" s="34">
        <v>0.99961264636356595</v>
      </c>
      <c r="J9" s="1">
        <f t="shared" si="0"/>
        <v>30</v>
      </c>
      <c r="L9" s="289" t="s">
        <v>203</v>
      </c>
      <c r="M9" s="290">
        <v>1.0399999999999999E-3</v>
      </c>
    </row>
    <row r="10" spans="1:13" x14ac:dyDescent="0.2">
      <c r="D10" s="42" t="str">
        <v>USD_YCONRH_OIS6M</v>
      </c>
      <c r="E10" s="41">
        <f>_xll.qlRateHelperRate($D10)</f>
        <v>9.2999999999999995E-4</v>
      </c>
      <c r="F10" s="41" t="str">
        <f>IF(ISERROR(_xll.qlSwapRateHelperSpread($D10)),IF(ISERROR(_xll.qlFuturesRateHelperConvexityAdjustment($D10)),"--",_xll.qlFuturesRateHelperConvexityAdjustment($D10)),_xll.qlSwapRateHelperSpread($D10))</f>
        <v>--</v>
      </c>
      <c r="G10" s="40">
        <f>_xll.qlRateHelperEarliestDate($D10)</f>
        <v>41624</v>
      </c>
      <c r="H10" s="39">
        <f>_xll.qlRateHelperLatestDate($D10)</f>
        <v>41806</v>
      </c>
      <c r="I10" s="34">
        <v>0.99952005912303299</v>
      </c>
      <c r="J10" s="1">
        <f t="shared" si="0"/>
        <v>31</v>
      </c>
      <c r="L10" s="289" t="s">
        <v>204</v>
      </c>
      <c r="M10" s="290">
        <v>1.07E-3</v>
      </c>
    </row>
    <row r="11" spans="1:13" x14ac:dyDescent="0.2">
      <c r="D11" s="42" t="str">
        <v>USD_YCONRH_OIS7M</v>
      </c>
      <c r="E11" s="41">
        <f>_xll.qlRateHelperRate($D11)</f>
        <v>9.7000000000000005E-4</v>
      </c>
      <c r="F11" s="41" t="str">
        <f>IF(ISERROR(_xll.qlSwapRateHelperSpread($D11)),IF(ISERROR(_xll.qlFuturesRateHelperConvexityAdjustment($D11)),"--",_xll.qlFuturesRateHelperConvexityAdjustment($D11)),_xll.qlSwapRateHelperSpread($D11))</f>
        <v>--</v>
      </c>
      <c r="G11" s="40">
        <f>_xll.qlRateHelperEarliestDate($D11)</f>
        <v>41624</v>
      </c>
      <c r="H11" s="39">
        <f>_xll.qlRateHelperLatestDate($D11)</f>
        <v>41836</v>
      </c>
      <c r="I11" s="34">
        <v>0.99941910973270465</v>
      </c>
      <c r="J11" s="1">
        <f t="shared" si="0"/>
        <v>30</v>
      </c>
      <c r="L11" s="289" t="s">
        <v>205</v>
      </c>
      <c r="M11" s="290">
        <v>1.1000000000000001E-3</v>
      </c>
    </row>
    <row r="12" spans="1:13" x14ac:dyDescent="0.2">
      <c r="D12" s="42" t="str">
        <v>USD_YCONRH_OIS8M</v>
      </c>
      <c r="E12" s="41">
        <f>_xll.qlRateHelperRate($D12)</f>
        <v>1E-3</v>
      </c>
      <c r="F12" s="41" t="str">
        <f>IF(ISERROR(_xll.qlSwapRateHelperSpread($D12)),IF(ISERROR(_xll.qlFuturesRateHelperConvexityAdjustment($D12)),"--",_xll.qlFuturesRateHelperConvexityAdjustment($D12)),_xll.qlSwapRateHelperSpread($D12))</f>
        <v>--</v>
      </c>
      <c r="G12" s="40">
        <f>_xll.qlRateHelperEarliestDate($D12)</f>
        <v>41624</v>
      </c>
      <c r="H12" s="39">
        <f>_xll.qlRateHelperLatestDate($D12)</f>
        <v>41869</v>
      </c>
      <c r="I12" s="34">
        <v>0.99930991422365079</v>
      </c>
      <c r="J12" s="1">
        <f t="shared" si="0"/>
        <v>33</v>
      </c>
      <c r="L12" s="289" t="s">
        <v>206</v>
      </c>
      <c r="M12" s="290">
        <v>1.1199999999999999E-3</v>
      </c>
    </row>
    <row r="13" spans="1:13" x14ac:dyDescent="0.2">
      <c r="D13" s="42" t="str">
        <v>USD_YCONRH_OIS9M</v>
      </c>
      <c r="E13" s="41">
        <f>_xll.qlRateHelperRate($D13)</f>
        <v>1.0499999999999999E-3</v>
      </c>
      <c r="F13" s="41" t="str">
        <f>IF(ISERROR(_xll.qlSwapRateHelperSpread($D13)),IF(ISERROR(_xll.qlFuturesRateHelperConvexityAdjustment($D13)),"--",_xll.qlFuturesRateHelperConvexityAdjustment($D13)),_xll.qlSwapRateHelperSpread($D13))</f>
        <v>--</v>
      </c>
      <c r="G13" s="40">
        <f>_xll.qlRateHelperEarliestDate($D13)</f>
        <v>41624</v>
      </c>
      <c r="H13" s="39">
        <f>_xll.qlRateHelperLatestDate($D13)</f>
        <v>41898</v>
      </c>
      <c r="I13" s="34">
        <v>0.99919147961337318</v>
      </c>
      <c r="J13" s="1">
        <f t="shared" si="0"/>
        <v>29</v>
      </c>
      <c r="L13" s="289" t="s">
        <v>207</v>
      </c>
      <c r="M13" s="290">
        <v>1.15E-3</v>
      </c>
    </row>
    <row r="14" spans="1:13" x14ac:dyDescent="0.2">
      <c r="D14" s="42" t="str">
        <v>USD_YCONRH_OIS10M</v>
      </c>
      <c r="E14" s="41">
        <f>_xll.qlRateHelperRate($D14)</f>
        <v>1.09E-3</v>
      </c>
      <c r="F14" s="41" t="str">
        <f>IF(ISERROR(_xll.qlSwapRateHelperSpread($D14)),IF(ISERROR(_xll.qlFuturesRateHelperConvexityAdjustment($D14)),"--",_xll.qlFuturesRateHelperConvexityAdjustment($D14)),_xll.qlSwapRateHelperSpread($D14))</f>
        <v>--</v>
      </c>
      <c r="G14" s="40">
        <f>_xll.qlRateHelperEarliestDate($D14)</f>
        <v>41624</v>
      </c>
      <c r="H14" s="39">
        <f>_xll.qlRateHelperLatestDate($D14)</f>
        <v>41928</v>
      </c>
      <c r="I14" s="34">
        <v>0.99907041132778196</v>
      </c>
      <c r="J14" s="1">
        <f t="shared" si="0"/>
        <v>30</v>
      </c>
      <c r="L14" s="289" t="s">
        <v>208</v>
      </c>
      <c r="M14" s="290">
        <v>1.1800000000000001E-3</v>
      </c>
    </row>
    <row r="15" spans="1:13" x14ac:dyDescent="0.2">
      <c r="D15" s="42" t="str">
        <v>USD_YCONRH_OIS11M</v>
      </c>
      <c r="E15" s="41">
        <f>_xll.qlRateHelperRate($D15)</f>
        <v>1.14E-3</v>
      </c>
      <c r="F15" s="41" t="str">
        <f>IF(ISERROR(_xll.qlSwapRateHelperSpread($D15)),IF(ISERROR(_xll.qlFuturesRateHelperConvexityAdjustment($D15)),"--",_xll.qlFuturesRateHelperConvexityAdjustment($D15)),_xll.qlSwapRateHelperSpread($D15))</f>
        <v>--</v>
      </c>
      <c r="G15" s="40">
        <f>_xll.qlRateHelperEarliestDate($D15)</f>
        <v>41624</v>
      </c>
      <c r="H15" s="39">
        <f>_xll.qlRateHelperLatestDate($D15)</f>
        <v>41960</v>
      </c>
      <c r="I15" s="34">
        <v>0.9989271416587725</v>
      </c>
      <c r="J15" s="1">
        <f t="shared" si="0"/>
        <v>32</v>
      </c>
      <c r="L15" s="289" t="s">
        <v>209</v>
      </c>
      <c r="M15" s="290">
        <v>1.23E-3</v>
      </c>
    </row>
    <row r="16" spans="1:13" x14ac:dyDescent="0.2">
      <c r="D16" s="42" t="str">
        <v>USD_YCONRH_OIS1Y</v>
      </c>
      <c r="E16" s="41">
        <f>_xll.qlRateHelperRate($D16)</f>
        <v>1.1899999999999999E-3</v>
      </c>
      <c r="F16" s="41" t="str">
        <f>IF(ISERROR(_xll.qlSwapRateHelperSpread($D16)),IF(ISERROR(_xll.qlFuturesRateHelperConvexityAdjustment($D16)),"--",_xll.qlFuturesRateHelperConvexityAdjustment($D16)),_xll.qlSwapRateHelperSpread($D16))</f>
        <v>--</v>
      </c>
      <c r="G16" s="40">
        <f>_xll.qlRateHelperEarliestDate($D16)</f>
        <v>41624</v>
      </c>
      <c r="H16" s="39">
        <f>_xll.qlRateHelperLatestDate($D16)</f>
        <v>41989</v>
      </c>
      <c r="I16" s="34">
        <v>0.99878493836533366</v>
      </c>
      <c r="J16" s="1">
        <f t="shared" si="0"/>
        <v>29</v>
      </c>
      <c r="L16" s="289" t="s">
        <v>210</v>
      </c>
      <c r="M16" s="290">
        <v>1.2700000000000001E-3</v>
      </c>
    </row>
    <row r="17" spans="4:13" x14ac:dyDescent="0.2">
      <c r="D17" s="42" t="str">
        <v>USD_YCONRH_OIS13M</v>
      </c>
      <c r="E17" s="41">
        <f>_xll.qlRateHelperRate($D17)</f>
        <v>1.24E-3</v>
      </c>
      <c r="F17" s="41" t="str">
        <f>IF(ISERROR(_xll.qlSwapRateHelperSpread($D17)),IF(ISERROR(_xll.qlFuturesRateHelperConvexityAdjustment($D17)),"--",_xll.qlFuturesRateHelperConvexityAdjustment($D17)),_xll.qlSwapRateHelperSpread($D17))</f>
        <v>--</v>
      </c>
      <c r="G17" s="40">
        <f>_xll.qlRateHelperEarliestDate($D17)</f>
        <v>41624</v>
      </c>
      <c r="H17" s="39">
        <f>_xll.qlRateHelperLatestDate($D17)</f>
        <v>42020</v>
      </c>
      <c r="I17" s="34">
        <v>0.99862767427386778</v>
      </c>
      <c r="J17" s="1">
        <f t="shared" si="0"/>
        <v>31</v>
      </c>
      <c r="L17" s="289" t="s">
        <v>211</v>
      </c>
      <c r="M17" s="290">
        <v>1.32E-3</v>
      </c>
    </row>
    <row r="18" spans="4:13" x14ac:dyDescent="0.2">
      <c r="D18" s="42" t="str">
        <v>USD_YCONRH_OIS14M</v>
      </c>
      <c r="E18" s="41">
        <f>_xll.qlRateHelperRate($D18)</f>
        <v>1.2900000000000001E-3</v>
      </c>
      <c r="F18" s="41" t="str">
        <f>IF(ISERROR(_xll.qlSwapRateHelperSpread($D18)),IF(ISERROR(_xll.qlFuturesRateHelperConvexityAdjustment($D18)),"--",_xll.qlFuturesRateHelperConvexityAdjustment($D18)),_xll.qlSwapRateHelperSpread($D18))</f>
        <v>--</v>
      </c>
      <c r="G18" s="40">
        <f>_xll.qlRateHelperEarliestDate($D18)</f>
        <v>41624</v>
      </c>
      <c r="H18" s="39">
        <f>_xll.qlRateHelperLatestDate($D18)</f>
        <v>42051</v>
      </c>
      <c r="I18" s="34">
        <v>0.99846184772961799</v>
      </c>
      <c r="J18" s="1">
        <f t="shared" si="0"/>
        <v>31</v>
      </c>
      <c r="L18" s="289" t="s">
        <v>212</v>
      </c>
      <c r="M18" s="290">
        <v>1.3699999999999999E-3</v>
      </c>
    </row>
    <row r="19" spans="4:13" x14ac:dyDescent="0.2">
      <c r="D19" s="42" t="str">
        <v>USD_YCONRH_OIS15M</v>
      </c>
      <c r="E19" s="41">
        <f>_xll.qlRateHelperRate($D19)</f>
        <v>1.3600000000000001E-3</v>
      </c>
      <c r="F19" s="41" t="str">
        <f>IF(ISERROR(_xll.qlSwapRateHelperSpread($D19)),IF(ISERROR(_xll.qlFuturesRateHelperConvexityAdjustment($D19)),"--",_xll.qlFuturesRateHelperConvexityAdjustment($D19)),_xll.qlSwapRateHelperSpread($D19))</f>
        <v>--</v>
      </c>
      <c r="G19" s="40">
        <f>_xll.qlRateHelperEarliestDate($D19)</f>
        <v>41624</v>
      </c>
      <c r="H19" s="39">
        <f>_xll.qlRateHelperLatestDate($D19)</f>
        <v>42079</v>
      </c>
      <c r="I19" s="34">
        <v>0.99827337373669589</v>
      </c>
      <c r="J19" s="1">
        <f t="shared" si="0"/>
        <v>28</v>
      </c>
      <c r="L19" s="289" t="s">
        <v>213</v>
      </c>
      <c r="M19" s="290">
        <v>1.42E-3</v>
      </c>
    </row>
    <row r="20" spans="4:13" x14ac:dyDescent="0.2">
      <c r="D20" s="42" t="str">
        <v>USD_YCONRH_OIS16M</v>
      </c>
      <c r="E20" s="41">
        <f>_xll.qlRateHelperRate($D20)</f>
        <v>1.4300000000000001E-3</v>
      </c>
      <c r="F20" s="41" t="str">
        <f>IF(ISERROR(_xll.qlSwapRateHelperSpread($D20)),IF(ISERROR(_xll.qlFuturesRateHelperConvexityAdjustment($D20)),"--",_xll.qlFuturesRateHelperConvexityAdjustment($D20)),_xll.qlSwapRateHelperSpread($D20))</f>
        <v>--</v>
      </c>
      <c r="G20" s="40">
        <f>_xll.qlRateHelperEarliestDate($D20)</f>
        <v>41624</v>
      </c>
      <c r="H20" s="39">
        <f>_xll.qlRateHelperLatestDate($D20)</f>
        <v>42110</v>
      </c>
      <c r="I20" s="34">
        <v>0.99806219319341949</v>
      </c>
      <c r="J20" s="1">
        <f t="shared" si="0"/>
        <v>31</v>
      </c>
      <c r="L20" s="289" t="s">
        <v>214</v>
      </c>
      <c r="M20" s="290">
        <v>1.49E-3</v>
      </c>
    </row>
    <row r="21" spans="4:13" x14ac:dyDescent="0.2">
      <c r="D21" s="42" t="str">
        <v>USD_YCONRH_OIS17M</v>
      </c>
      <c r="E21" s="41">
        <f>_xll.qlRateHelperRate($D21)</f>
        <v>1.5000000000000002E-3</v>
      </c>
      <c r="F21" s="41" t="str">
        <f>IF(ISERROR(_xll.qlSwapRateHelperSpread($D21)),IF(ISERROR(_xll.qlFuturesRateHelperConvexityAdjustment($D21)),"--",_xll.qlFuturesRateHelperConvexityAdjustment($D21)),_xll.qlSwapRateHelperSpread($D21))</f>
        <v>--</v>
      </c>
      <c r="G21" s="40">
        <f>_xll.qlRateHelperEarliestDate($D21)</f>
        <v>41624</v>
      </c>
      <c r="H21" s="39">
        <f>_xll.qlRateHelperLatestDate($D21)</f>
        <v>42142</v>
      </c>
      <c r="I21" s="34">
        <v>0.99783489496486022</v>
      </c>
      <c r="J21" s="1">
        <f t="shared" si="0"/>
        <v>32</v>
      </c>
      <c r="L21" s="289" t="s">
        <v>215</v>
      </c>
      <c r="M21" s="290">
        <v>1.5499999999999999E-3</v>
      </c>
    </row>
    <row r="22" spans="4:13" x14ac:dyDescent="0.2">
      <c r="D22" s="42" t="str">
        <v>USD_YCONRH_OIS18M</v>
      </c>
      <c r="E22" s="41">
        <f>_xll.qlRateHelperRate($D22)</f>
        <v>1.5799999999999998E-3</v>
      </c>
      <c r="F22" s="41" t="str">
        <f>IF(ISERROR(_xll.qlSwapRateHelperSpread($D22)),IF(ISERROR(_xll.qlFuturesRateHelperConvexityAdjustment($D22)),"--",_xll.qlFuturesRateHelperConvexityAdjustment($D22)),_xll.qlSwapRateHelperSpread($D22))</f>
        <v>--</v>
      </c>
      <c r="G22" s="40">
        <f>_xll.qlRateHelperEarliestDate($D22)</f>
        <v>41624</v>
      </c>
      <c r="H22" s="39">
        <f>_xll.qlRateHelperLatestDate($D22)</f>
        <v>42171</v>
      </c>
      <c r="I22" s="34">
        <v>0.9975931469172673</v>
      </c>
      <c r="J22" s="1">
        <f t="shared" si="0"/>
        <v>29</v>
      </c>
      <c r="L22" s="289" t="s">
        <v>216</v>
      </c>
      <c r="M22" s="290">
        <v>1.6299999999999999E-3</v>
      </c>
    </row>
    <row r="23" spans="4:13" x14ac:dyDescent="0.2">
      <c r="D23" s="42" t="str">
        <v>USD_YCONRH_OIS19M</v>
      </c>
      <c r="E23" s="41">
        <f>_xll.qlRateHelperRate($D23)</f>
        <v>1.6699999999999998E-3</v>
      </c>
      <c r="F23" s="41" t="str">
        <f>IF(ISERROR(_xll.qlSwapRateHelperSpread($D23)),IF(ISERROR(_xll.qlFuturesRateHelperConvexityAdjustment($D23)),"--",_xll.qlFuturesRateHelperConvexityAdjustment($D23)),_xll.qlSwapRateHelperSpread($D23))</f>
        <v>--</v>
      </c>
      <c r="G23" s="40">
        <f>_xll.qlRateHelperEarliestDate($D23)</f>
        <v>41624</v>
      </c>
      <c r="H23" s="39">
        <f>_xll.qlRateHelperLatestDate($D23)</f>
        <v>42201</v>
      </c>
      <c r="I23" s="34">
        <v>0.9973180561270204</v>
      </c>
      <c r="J23" s="1">
        <f t="shared" si="0"/>
        <v>30</v>
      </c>
      <c r="L23" s="289" t="s">
        <v>217</v>
      </c>
      <c r="M23" s="290">
        <v>1.6999999999999999E-3</v>
      </c>
    </row>
    <row r="24" spans="4:13" x14ac:dyDescent="0.2">
      <c r="D24" s="42" t="str">
        <v>USD_YCONRH_OIS20M</v>
      </c>
      <c r="E24" s="41">
        <f>_xll.qlRateHelperRate($D24)</f>
        <v>1.7699999999999999E-3</v>
      </c>
      <c r="F24" s="41" t="str">
        <f>IF(ISERROR(_xll.qlSwapRateHelperSpread($D24)),IF(ISERROR(_xll.qlFuturesRateHelperConvexityAdjustment($D24)),"--",_xll.qlFuturesRateHelperConvexityAdjustment($D24)),_xll.qlSwapRateHelperSpread($D24))</f>
        <v>--</v>
      </c>
      <c r="G24" s="40">
        <f>_xll.qlRateHelperEarliestDate($D24)</f>
        <v>41624</v>
      </c>
      <c r="H24" s="39">
        <f>_xll.qlRateHelperLatestDate($D24)</f>
        <v>42233</v>
      </c>
      <c r="I24" s="34">
        <v>0.99700152783396456</v>
      </c>
      <c r="J24" s="1">
        <f t="shared" si="0"/>
        <v>32</v>
      </c>
      <c r="L24" s="289" t="s">
        <v>218</v>
      </c>
      <c r="M24" s="290">
        <v>1.7899999999999999E-3</v>
      </c>
    </row>
    <row r="25" spans="4:13" x14ac:dyDescent="0.2">
      <c r="D25" s="42" t="str">
        <v>USD_YCONRH_OIS21M</v>
      </c>
      <c r="E25" s="41">
        <f>_xll.qlRateHelperRate($D25)</f>
        <v>1.8699999999999999E-3</v>
      </c>
      <c r="F25" s="41" t="str">
        <f>IF(ISERROR(_xll.qlSwapRateHelperSpread($D25)),IF(ISERROR(_xll.qlFuturesRateHelperConvexityAdjustment($D25)),"--",_xll.qlFuturesRateHelperConvexityAdjustment($D25)),_xll.qlSwapRateHelperSpread($D25))</f>
        <v>--</v>
      </c>
      <c r="G25" s="40">
        <f>_xll.qlRateHelperEarliestDate($D25)</f>
        <v>41624</v>
      </c>
      <c r="H25" s="39">
        <f>_xll.qlRateHelperLatestDate($D25)</f>
        <v>42263</v>
      </c>
      <c r="I25" s="34">
        <v>0.99667778229923154</v>
      </c>
      <c r="J25" s="1">
        <f t="shared" si="0"/>
        <v>30</v>
      </c>
      <c r="L25" s="289" t="s">
        <v>219</v>
      </c>
      <c r="M25" s="290">
        <v>1.89E-3</v>
      </c>
    </row>
    <row r="26" spans="4:13" x14ac:dyDescent="0.2">
      <c r="D26" s="42" t="str">
        <v>USD_YCONRH_OIS22M</v>
      </c>
      <c r="E26" s="41">
        <f>_xll.qlRateHelperRate($D26)</f>
        <v>1.98E-3</v>
      </c>
      <c r="F26" s="41" t="str">
        <f>IF(ISERROR(_xll.qlSwapRateHelperSpread($D26)),IF(ISERROR(_xll.qlFuturesRateHelperConvexityAdjustment($D26)),"--",_xll.qlFuturesRateHelperConvexityAdjustment($D26)),_xll.qlSwapRateHelperSpread($D26))</f>
        <v>--</v>
      </c>
      <c r="G26" s="40">
        <f>_xll.qlRateHelperEarliestDate($D26)</f>
        <v>41624</v>
      </c>
      <c r="H26" s="39">
        <f>_xll.qlRateHelperLatestDate($D26)</f>
        <v>42293</v>
      </c>
      <c r="I26" s="34">
        <v>0.99631909384881401</v>
      </c>
      <c r="J26" s="1">
        <f t="shared" si="0"/>
        <v>30</v>
      </c>
      <c r="L26" s="289" t="s">
        <v>220</v>
      </c>
      <c r="M26" s="290">
        <v>1.98E-3</v>
      </c>
    </row>
    <row r="27" spans="4:13" x14ac:dyDescent="0.2">
      <c r="D27" s="42" t="str">
        <v>USD_YCONRH_OIS23M</v>
      </c>
      <c r="E27" s="41">
        <f>_xll.qlRateHelperRate($D27)</f>
        <v>2.1000000000000003E-3</v>
      </c>
      <c r="F27" s="41" t="str">
        <f>IF(ISERROR(_xll.qlSwapRateHelperSpread($D27)),IF(ISERROR(_xll.qlFuturesRateHelperConvexityAdjustment($D27)),"--",_xll.qlFuturesRateHelperConvexityAdjustment($D27)),_xll.qlSwapRateHelperSpread($D27))</f>
        <v>--</v>
      </c>
      <c r="G27" s="40">
        <f>_xll.qlRateHelperEarliestDate($D27)</f>
        <v>41624</v>
      </c>
      <c r="H27" s="39">
        <f>_xll.qlRateHelperLatestDate($D27)</f>
        <v>42324</v>
      </c>
      <c r="I27" s="34">
        <v>0.9959172322814781</v>
      </c>
      <c r="J27" s="1">
        <f t="shared" si="0"/>
        <v>31</v>
      </c>
      <c r="L27" s="289" t="s">
        <v>221</v>
      </c>
      <c r="M27" s="290">
        <v>2.0899999999999998E-3</v>
      </c>
    </row>
    <row r="28" spans="4:13" x14ac:dyDescent="0.2">
      <c r="D28" s="42" t="str">
        <v>USD_YCONRH_OIS2Y</v>
      </c>
      <c r="E28" s="41">
        <f>_xll.qlRateHelperRate($D28)</f>
        <v>2.2299999999999998E-3</v>
      </c>
      <c r="F28" s="41" t="str">
        <f>IF(ISERROR(_xll.qlSwapRateHelperSpread($D28)),IF(ISERROR(_xll.qlFuturesRateHelperConvexityAdjustment($D28)),"--",_xll.qlFuturesRateHelperConvexityAdjustment($D28)),_xll.qlSwapRateHelperSpread($D28))</f>
        <v>--</v>
      </c>
      <c r="G28" s="40">
        <f>_xll.qlRateHelperEarliestDate($D28)</f>
        <v>41624</v>
      </c>
      <c r="H28" s="39">
        <f>_xll.qlRateHelperLatestDate($D28)</f>
        <v>42354</v>
      </c>
      <c r="I28" s="34">
        <v>0.99548102020145479</v>
      </c>
      <c r="J28" s="1">
        <f t="shared" si="0"/>
        <v>30</v>
      </c>
      <c r="L28" s="289" t="s">
        <v>222</v>
      </c>
      <c r="M28" s="290">
        <v>2.2000000000000001E-3</v>
      </c>
    </row>
    <row r="29" spans="4:13" x14ac:dyDescent="0.2">
      <c r="D29" s="42" t="str">
        <v>USD_YCONRH_OIS27M</v>
      </c>
      <c r="E29" s="41">
        <f>_xll.qlRateHelperRate($D29)</f>
        <v>2.66E-3</v>
      </c>
      <c r="F29" s="41" t="str">
        <f>IF(ISERROR(_xll.qlSwapRateHelperSpread($D29)),IF(ISERROR(_xll.qlFuturesRateHelperConvexityAdjustment($D29)),"--",_xll.qlFuturesRateHelperConvexityAdjustment($D29)),_xll.qlSwapRateHelperSpread($D29))</f>
        <v>--</v>
      </c>
      <c r="G29" s="40">
        <f>_xll.qlRateHelperEarliestDate($D29)</f>
        <v>41624</v>
      </c>
      <c r="H29" s="39">
        <f>_xll.qlRateHelperLatestDate($D29)</f>
        <v>42445</v>
      </c>
      <c r="I29" s="34">
        <v>0.99394325923610005</v>
      </c>
      <c r="J29" s="1">
        <f t="shared" si="0"/>
        <v>91</v>
      </c>
      <c r="L29" s="289" t="s">
        <v>223</v>
      </c>
      <c r="M29" s="290">
        <v>2.33E-3</v>
      </c>
    </row>
    <row r="30" spans="4:13" x14ac:dyDescent="0.2">
      <c r="D30" s="42" t="str">
        <v>USD_YCONRH_OIS30M</v>
      </c>
      <c r="E30" s="41">
        <f>_xll.qlRateHelperRate($D30)</f>
        <v>3.1899999999999997E-3</v>
      </c>
      <c r="F30" s="41" t="str">
        <f>IF(ISERROR(_xll.qlSwapRateHelperSpread($D30)),IF(ISERROR(_xll.qlFuturesRateHelperConvexityAdjustment($D30)),"--",_xll.qlFuturesRateHelperConvexityAdjustment($D30)),_xll.qlSwapRateHelperSpread($D30))</f>
        <v>--</v>
      </c>
      <c r="G30" s="40">
        <f>_xll.qlRateHelperEarliestDate($D30)</f>
        <v>41624</v>
      </c>
      <c r="H30" s="39">
        <f>_xll.qlRateHelperLatestDate($D30)</f>
        <v>42537</v>
      </c>
      <c r="I30" s="34">
        <v>0.99193143518535198</v>
      </c>
      <c r="J30" s="1">
        <f t="shared" si="0"/>
        <v>92</v>
      </c>
      <c r="L30" s="289" t="s">
        <v>224</v>
      </c>
      <c r="M30" s="290">
        <v>2.47E-3</v>
      </c>
    </row>
    <row r="31" spans="4:13" x14ac:dyDescent="0.2">
      <c r="D31" s="42" t="str">
        <v>USD_YCONRH_OIS33M</v>
      </c>
      <c r="E31" s="41">
        <f>_xll.qlRateHelperRate($D31)</f>
        <v>3.81E-3</v>
      </c>
      <c r="F31" s="41" t="str">
        <f>IF(ISERROR(_xll.qlSwapRateHelperSpread($D31)),IF(ISERROR(_xll.qlFuturesRateHelperConvexityAdjustment($D31)),"--",_xll.qlFuturesRateHelperConvexityAdjustment($D31)),_xll.qlSwapRateHelperSpread($D31))</f>
        <v>--</v>
      </c>
      <c r="G31" s="40">
        <f>_xll.qlRateHelperEarliestDate($D31)</f>
        <v>41624</v>
      </c>
      <c r="H31" s="39">
        <f>_xll.qlRateHelperLatestDate($D31)</f>
        <v>42629</v>
      </c>
      <c r="I31" s="34">
        <v>0.98940673108819621</v>
      </c>
      <c r="J31" s="1">
        <f t="shared" si="0"/>
        <v>92</v>
      </c>
      <c r="L31" s="289" t="s">
        <v>225</v>
      </c>
      <c r="M31" s="290">
        <v>2.9499999999999999E-3</v>
      </c>
    </row>
    <row r="32" spans="4:13" x14ac:dyDescent="0.2">
      <c r="D32" s="42" t="str">
        <v>USD_YCONRH_OIS3Y</v>
      </c>
      <c r="E32" s="41">
        <f>_xll.qlRateHelperRate($D32)</f>
        <v>4.5099999999999993E-3</v>
      </c>
      <c r="F32" s="41" t="str">
        <f>IF(ISERROR(_xll.qlSwapRateHelperSpread($D32)),IF(ISERROR(_xll.qlFuturesRateHelperConvexityAdjustment($D32)),"--",_xll.qlFuturesRateHelperConvexityAdjustment($D32)),_xll.qlSwapRateHelperSpread($D32))</f>
        <v>--</v>
      </c>
      <c r="G32" s="40">
        <f>_xll.qlRateHelperEarliestDate($D32)</f>
        <v>41624</v>
      </c>
      <c r="H32" s="39">
        <f>_xll.qlRateHelperLatestDate($D32)</f>
        <v>42720</v>
      </c>
      <c r="I32" s="34">
        <v>0.98634837039083101</v>
      </c>
      <c r="J32" s="1">
        <f t="shared" si="0"/>
        <v>91</v>
      </c>
      <c r="L32" s="289" t="s">
        <v>226</v>
      </c>
      <c r="M32" s="290">
        <v>3.5400000000000002E-3</v>
      </c>
    </row>
    <row r="33" spans="4:13" x14ac:dyDescent="0.2">
      <c r="D33" s="42" t="str">
        <v>USD_YCONRH_OIS4Y</v>
      </c>
      <c r="E33" s="41">
        <f>_xll.qlRateHelperRate($D33)</f>
        <v>7.79E-3</v>
      </c>
      <c r="F33" s="41" t="str">
        <f>IF(ISERROR(_xll.qlSwapRateHelperSpread($D33)),IF(ISERROR(_xll.qlFuturesRateHelperConvexityAdjustment($D33)),"--",_xll.qlFuturesRateHelperConvexityAdjustment($D33)),_xll.qlSwapRateHelperSpread($D33))</f>
        <v>--</v>
      </c>
      <c r="G33" s="40">
        <f>_xll.qlRateHelperEarliestDate($D33)</f>
        <v>41624</v>
      </c>
      <c r="H33" s="39">
        <f>_xll.qlRateHelperLatestDate($D33)</f>
        <v>43087</v>
      </c>
      <c r="I33" s="34">
        <v>0.96873401088255484</v>
      </c>
      <c r="J33" s="1">
        <f t="shared" si="0"/>
        <v>367</v>
      </c>
      <c r="L33" s="289" t="s">
        <v>227</v>
      </c>
      <c r="M33" s="290">
        <v>4.2300000000000003E-3</v>
      </c>
    </row>
    <row r="34" spans="4:13" x14ac:dyDescent="0.2">
      <c r="D34" s="42" t="str">
        <v>USD_YCONRH_OIS5Y</v>
      </c>
      <c r="E34" s="41">
        <f>_xll.qlRateHelperRate($D34)</f>
        <v>1.125E-2</v>
      </c>
      <c r="F34" s="41" t="str">
        <f>IF(ISERROR(_xll.qlSwapRateHelperSpread($D34)),IF(ISERROR(_xll.qlFuturesRateHelperConvexityAdjustment($D34)),"--",_xll.qlFuturesRateHelperConvexityAdjustment($D34)),_xll.qlSwapRateHelperSpread($D34))</f>
        <v>--</v>
      </c>
      <c r="G34" s="40">
        <f>_xll.qlRateHelperEarliestDate($D34)</f>
        <v>41624</v>
      </c>
      <c r="H34" s="39">
        <f>_xll.qlRateHelperLatestDate($D34)</f>
        <v>43451</v>
      </c>
      <c r="I34" s="34">
        <v>0.94411210122253431</v>
      </c>
      <c r="J34" s="1">
        <f t="shared" si="0"/>
        <v>364</v>
      </c>
      <c r="L34" s="289" t="s">
        <v>228</v>
      </c>
      <c r="M34" s="290">
        <v>4.9800000000000001E-3</v>
      </c>
    </row>
    <row r="35" spans="4:13" x14ac:dyDescent="0.2">
      <c r="D35" s="42" t="str">
        <v>USD_YCONRH_OIS6Y</v>
      </c>
      <c r="E35" s="41">
        <f>_xll.qlRateHelperRate($D35)</f>
        <v>1.44E-2</v>
      </c>
      <c r="F35" s="41" t="str">
        <f>IF(ISERROR(_xll.qlSwapRateHelperSpread($D35)),IF(ISERROR(_xll.qlFuturesRateHelperConvexityAdjustment($D35)),"--",_xll.qlFuturesRateHelperConvexityAdjustment($D35)),_xll.qlSwapRateHelperSpread($D35))</f>
        <v>--</v>
      </c>
      <c r="G35" s="40">
        <f>_xll.qlRateHelperEarliestDate($D35)</f>
        <v>41624</v>
      </c>
      <c r="H35" s="39">
        <f>_xll.qlRateHelperLatestDate($D35)</f>
        <v>43815</v>
      </c>
      <c r="I35" s="34">
        <v>0.91514182456074034</v>
      </c>
      <c r="J35" s="1">
        <f t="shared" si="0"/>
        <v>364</v>
      </c>
      <c r="L35" s="289" t="s">
        <v>229</v>
      </c>
      <c r="M35" s="290">
        <v>8.3800000000000003E-3</v>
      </c>
    </row>
    <row r="36" spans="4:13" x14ac:dyDescent="0.2">
      <c r="D36" s="42" t="str">
        <v>USD_YCONRH_OIS7Y</v>
      </c>
      <c r="E36" s="41">
        <f>_xll.qlRateHelperRate($D36)</f>
        <v>1.7129999999999999E-2</v>
      </c>
      <c r="F36" s="41" t="str">
        <f>IF(ISERROR(_xll.qlSwapRateHelperSpread($D36)),IF(ISERROR(_xll.qlFuturesRateHelperConvexityAdjustment($D36)),"--",_xll.qlFuturesRateHelperConvexityAdjustment($D36)),_xll.qlSwapRateHelperSpread($D36))</f>
        <v>--</v>
      </c>
      <c r="G36" s="40">
        <f>_xll.qlRateHelperEarliestDate($D36)</f>
        <v>41624</v>
      </c>
      <c r="H36" s="39">
        <f>_xll.qlRateHelperLatestDate($D36)</f>
        <v>44181</v>
      </c>
      <c r="I36" s="34">
        <v>0.8836665301517882</v>
      </c>
      <c r="J36" s="1">
        <f t="shared" si="0"/>
        <v>366</v>
      </c>
      <c r="L36" s="289" t="s">
        <v>230</v>
      </c>
      <c r="M36" s="290">
        <v>1.1860000000000001E-2</v>
      </c>
    </row>
    <row r="37" spans="4:13" x14ac:dyDescent="0.2">
      <c r="D37" s="42" t="str">
        <v>USD_YCONRH_OIS8Y</v>
      </c>
      <c r="E37" s="41">
        <f>_xll.qlRateHelperRate($D37)</f>
        <v>1.9429999999999999E-2</v>
      </c>
      <c r="F37" s="41" t="str">
        <f>IF(ISERROR(_xll.qlSwapRateHelperSpread($D37)),IF(ISERROR(_xll.qlFuturesRateHelperConvexityAdjustment($D37)),"--",_xll.qlFuturesRateHelperConvexityAdjustment($D37)),_xll.qlSwapRateHelperSpread($D37))</f>
        <v>--</v>
      </c>
      <c r="G37" s="40">
        <f>_xll.qlRateHelperEarliestDate($D37)</f>
        <v>41624</v>
      </c>
      <c r="H37" s="39">
        <f>_xll.qlRateHelperLatestDate($D37)</f>
        <v>44546</v>
      </c>
      <c r="I37" s="34">
        <v>0.85127802523018681</v>
      </c>
      <c r="J37" s="1">
        <f t="shared" si="0"/>
        <v>365</v>
      </c>
      <c r="L37" s="289" t="s">
        <v>231</v>
      </c>
      <c r="M37" s="290">
        <v>1.507E-2</v>
      </c>
    </row>
    <row r="38" spans="4:13" x14ac:dyDescent="0.2">
      <c r="D38" s="42" t="str">
        <v>USD_YCONRH_OIS9Y</v>
      </c>
      <c r="E38" s="41">
        <f>_xll.qlRateHelperRate($D38)</f>
        <v>2.1360000000000001E-2</v>
      </c>
      <c r="F38" s="41" t="str">
        <f>IF(ISERROR(_xll.qlSwapRateHelperSpread($D38)),IF(ISERROR(_xll.qlFuturesRateHelperConvexityAdjustment($D38)),"--",_xll.qlFuturesRateHelperConvexityAdjustment($D38)),_xll.qlSwapRateHelperSpread($D38))</f>
        <v>--</v>
      </c>
      <c r="G38" s="40">
        <f>_xll.qlRateHelperEarliestDate($D38)</f>
        <v>41624</v>
      </c>
      <c r="H38" s="39">
        <f>_xll.qlRateHelperLatestDate($D38)</f>
        <v>44911</v>
      </c>
      <c r="I38" s="34">
        <v>0.8187744019322829</v>
      </c>
      <c r="L38" s="289" t="s">
        <v>232</v>
      </c>
      <c r="M38" s="290">
        <v>1.787E-2</v>
      </c>
    </row>
    <row r="39" spans="4:13" x14ac:dyDescent="0.2">
      <c r="D39" s="42" t="str">
        <v>USD_YCONRH_OIS10Y</v>
      </c>
      <c r="E39" s="41">
        <f>_xll.qlRateHelperRate($D39)</f>
        <v>2.3019999999999999E-2</v>
      </c>
      <c r="F39" s="41" t="str">
        <f>IF(ISERROR(_xll.qlSwapRateHelperSpread($D39)),IF(ISERROR(_xll.qlFuturesRateHelperConvexityAdjustment($D39)),"--",_xll.qlFuturesRateHelperConvexityAdjustment($D39)),_xll.qlSwapRateHelperSpread($D39))</f>
        <v>--</v>
      </c>
      <c r="G39" s="40">
        <f>_xll.qlRateHelperEarliestDate($D39)</f>
        <v>41624</v>
      </c>
      <c r="H39" s="39">
        <f>_xll.qlRateHelperLatestDate($D39)</f>
        <v>45278</v>
      </c>
      <c r="I39" s="34">
        <v>0.78623999284814172</v>
      </c>
      <c r="L39" s="289" t="s">
        <v>233</v>
      </c>
      <c r="M39" s="290">
        <v>2.019E-2</v>
      </c>
    </row>
    <row r="40" spans="4:13" x14ac:dyDescent="0.2">
      <c r="D40" s="42" t="str">
        <v>USD_YCONRH_OIS12Y</v>
      </c>
      <c r="E40" s="41">
        <f>_xll.qlRateHelperRate($D40)</f>
        <v>2.5770000000000001E-2</v>
      </c>
      <c r="F40" s="41" t="str">
        <f>IF(ISERROR(_xll.qlSwapRateHelperSpread($D40)),IF(ISERROR(_xll.qlFuturesRateHelperConvexityAdjustment($D40)),"--",_xll.qlFuturesRateHelperConvexityAdjustment($D40)),_xll.qlSwapRateHelperSpread($D40))</f>
        <v>--</v>
      </c>
      <c r="G40" s="40">
        <f>_xll.qlRateHelperEarliestDate($D40)</f>
        <v>41624</v>
      </c>
      <c r="H40" s="39">
        <f>_xll.qlRateHelperLatestDate($D40)</f>
        <v>46007</v>
      </c>
      <c r="I40" s="34">
        <v>0.72219991933818839</v>
      </c>
      <c r="L40" s="289" t="s">
        <v>234</v>
      </c>
      <c r="M40" s="290">
        <v>2.2179999999999998E-2</v>
      </c>
    </row>
    <row r="41" spans="4:13" x14ac:dyDescent="0.2">
      <c r="D41" s="42" t="str">
        <v>USD_YCONRH_OIS15Y</v>
      </c>
      <c r="E41" s="41">
        <f>_xll.qlRateHelperRate($D41)</f>
        <v>2.8389999999999999E-2</v>
      </c>
      <c r="F41" s="41" t="str">
        <f>IF(ISERROR(_xll.qlSwapRateHelperSpread($D41)),IF(ISERROR(_xll.qlFuturesRateHelperConvexityAdjustment($D41)),"--",_xll.qlFuturesRateHelperConvexityAdjustment($D41)),_xll.qlSwapRateHelperSpread($D41))</f>
        <v>--</v>
      </c>
      <c r="G41" s="40">
        <f>_xll.qlRateHelperEarliestDate($D41)</f>
        <v>41624</v>
      </c>
      <c r="H41" s="39">
        <f>_xll.qlRateHelperLatestDate($D41)</f>
        <v>47105</v>
      </c>
      <c r="I41" s="34">
        <v>0.63644231950923369</v>
      </c>
      <c r="L41" s="289" t="s">
        <v>235</v>
      </c>
      <c r="M41" s="290">
        <v>2.385E-2</v>
      </c>
    </row>
    <row r="42" spans="4:13" x14ac:dyDescent="0.2">
      <c r="D42" s="42" t="str">
        <v>USD_YCONRH_OIS20Y</v>
      </c>
      <c r="E42" s="41">
        <f>_xll.qlRateHelperRate($D42)</f>
        <v>3.065E-2</v>
      </c>
      <c r="F42" s="41" t="str">
        <f>IF(ISERROR(_xll.qlSwapRateHelperSpread($D42)),IF(ISERROR(_xll.qlFuturesRateHelperConvexityAdjustment($D42)),"--",_xll.qlFuturesRateHelperConvexityAdjustment($D42)),_xll.qlSwapRateHelperSpread($D42))</f>
        <v>--</v>
      </c>
      <c r="G42" s="40">
        <f>_xll.qlRateHelperEarliestDate($D42)</f>
        <v>41624</v>
      </c>
      <c r="H42" s="39">
        <f>_xll.qlRateHelperLatestDate($D42)</f>
        <v>48929</v>
      </c>
      <c r="I42" s="34">
        <v>0.51982544576231826</v>
      </c>
      <c r="L42" s="289" t="s">
        <v>236</v>
      </c>
      <c r="M42" s="290">
        <v>2.666E-2</v>
      </c>
    </row>
    <row r="43" spans="4:13" x14ac:dyDescent="0.2">
      <c r="D43" s="42" t="str">
        <v>USD_YCONRH_OIS25Y</v>
      </c>
      <c r="E43" s="41">
        <f>_xll.qlRateHelperRate($D43)</f>
        <v>3.1799999999999995E-2</v>
      </c>
      <c r="F43" s="41" t="str">
        <f>IF(ISERROR(_xll.qlSwapRateHelperSpread($D43)),IF(ISERROR(_xll.qlFuturesRateHelperConvexityAdjustment($D43)),"--",_xll.qlFuturesRateHelperConvexityAdjustment($D43)),_xll.qlSwapRateHelperSpread($D43))</f>
        <v>--</v>
      </c>
      <c r="G43" s="40">
        <f>_xll.qlRateHelperEarliestDate($D43)</f>
        <v>41624</v>
      </c>
      <c r="H43" s="39">
        <f>_xll.qlRateHelperLatestDate($D43)</f>
        <v>50755</v>
      </c>
      <c r="I43" s="34">
        <v>0.42716550247418739</v>
      </c>
      <c r="L43" s="289" t="s">
        <v>237</v>
      </c>
      <c r="M43" s="290">
        <v>2.928E-2</v>
      </c>
    </row>
    <row r="44" spans="4:13" x14ac:dyDescent="0.2">
      <c r="D44" s="42" t="str">
        <v>USD_YCONRH_OIS30Y</v>
      </c>
      <c r="E44" s="41">
        <f>_xll.qlRateHelperRate($D44)</f>
        <v>3.245E-2</v>
      </c>
      <c r="F44" s="41" t="str">
        <f>IF(ISERROR(_xll.qlSwapRateHelperSpread($D44)),IF(ISERROR(_xll.qlFuturesRateHelperConvexityAdjustment($D44)),"--",_xll.qlFuturesRateHelperConvexityAdjustment($D44)),_xll.qlSwapRateHelperSpread($D44))</f>
        <v>--</v>
      </c>
      <c r="G44" s="40">
        <f>_xll.qlRateHelperEarliestDate($D44)</f>
        <v>41624</v>
      </c>
      <c r="H44" s="39">
        <f>_xll.qlRateHelperLatestDate($D44)</f>
        <v>52581</v>
      </c>
      <c r="I44" s="34">
        <v>0.35269076473015176</v>
      </c>
      <c r="L44" s="289" t="s">
        <v>238</v>
      </c>
      <c r="M44" s="290">
        <v>3.1359999999999999E-2</v>
      </c>
    </row>
    <row r="45" spans="4:13" x14ac:dyDescent="0.2">
      <c r="D45" s="42" t="str">
        <v>USD_YCONRH_OIS35Y</v>
      </c>
      <c r="E45" s="41">
        <f>_xll.qlRateHelperRate($D45)</f>
        <v>3.2629999999999999E-2</v>
      </c>
      <c r="F45" s="41" t="str">
        <f>IF(ISERROR(_xll.qlSwapRateHelperSpread($D45)),IF(ISERROR(_xll.qlFuturesRateHelperConvexityAdjustment($D45)),"--",_xll.qlFuturesRateHelperConvexityAdjustment($D45)),_xll.qlSwapRateHelperSpread($D45))</f>
        <v>--</v>
      </c>
      <c r="G45" s="40">
        <f>_xll.qlRateHelperEarliestDate($D45)</f>
        <v>41624</v>
      </c>
      <c r="H45" s="39">
        <f>_xll.qlRateHelperLatestDate($D45)</f>
        <v>54408</v>
      </c>
      <c r="I45" s="34">
        <v>0.29641648303447682</v>
      </c>
      <c r="L45" s="289" t="s">
        <v>239</v>
      </c>
      <c r="M45" s="290">
        <v>3.2349999999999997E-2</v>
      </c>
    </row>
    <row r="46" spans="4:13" x14ac:dyDescent="0.2">
      <c r="D46" s="42" t="str">
        <v>USD_YCONRH_OIS40Y</v>
      </c>
      <c r="E46" s="41">
        <f>_xll.qlRateHelperRate($D46)</f>
        <v>3.2640000000000002E-2</v>
      </c>
      <c r="F46" s="41" t="str">
        <f>IF(ISERROR(_xll.qlSwapRateHelperSpread($D46)),IF(ISERROR(_xll.qlFuturesRateHelperConvexityAdjustment($D46)),"--",_xll.qlFuturesRateHelperConvexityAdjustment($D46)),_xll.qlSwapRateHelperSpread($D46))</f>
        <v>--</v>
      </c>
      <c r="G46" s="40">
        <f>_xll.qlRateHelperEarliestDate($D46)</f>
        <v>41624</v>
      </c>
      <c r="H46" s="39">
        <f>_xll.qlRateHelperLatestDate($D46)</f>
        <v>56234</v>
      </c>
      <c r="I46" s="34">
        <v>0.25166887815896544</v>
      </c>
      <c r="L46" s="289" t="s">
        <v>240</v>
      </c>
      <c r="M46" s="290">
        <v>3.2910000000000002E-2</v>
      </c>
    </row>
    <row r="47" spans="4:13" x14ac:dyDescent="0.2">
      <c r="D47" s="42" t="str">
        <v>USD_YCONRH_OIS45Y</v>
      </c>
      <c r="E47" s="41">
        <f>_xll.qlRateHelperRate($D47)</f>
        <v>3.2549999999999996E-2</v>
      </c>
      <c r="F47" s="41" t="str">
        <f>IF(ISERROR(_xll.qlSwapRateHelperSpread($D47)),IF(ISERROR(_xll.qlFuturesRateHelperConvexityAdjustment($D47)),"--",_xll.qlFuturesRateHelperConvexityAdjustment($D47)),_xll.qlSwapRateHelperSpread($D47))</f>
        <v>--</v>
      </c>
      <c r="G47" s="40">
        <f>_xll.qlRateHelperEarliestDate($D47)</f>
        <v>41624</v>
      </c>
      <c r="H47" s="39">
        <f>_xll.qlRateHelperLatestDate($D47)</f>
        <v>58060</v>
      </c>
      <c r="I47" s="34">
        <v>0.21580685704967631</v>
      </c>
      <c r="L47" s="289" t="s">
        <v>241</v>
      </c>
      <c r="M47" s="290">
        <v>3.3029999999999997E-2</v>
      </c>
    </row>
    <row r="48" spans="4:13" x14ac:dyDescent="0.2">
      <c r="D48" s="42" t="str">
        <v>USD_YCONRH_OIS50Y</v>
      </c>
      <c r="E48" s="41">
        <f>_xll.qlRateHelperRate($D48)</f>
        <v>3.2439999999999997E-2</v>
      </c>
      <c r="F48" s="41" t="str">
        <f>IF(ISERROR(_xll.qlSwapRateHelperSpread($D48)),IF(ISERROR(_xll.qlFuturesRateHelperConvexityAdjustment($D48)),"--",_xll.qlFuturesRateHelperConvexityAdjustment($D48)),_xll.qlSwapRateHelperSpread($D48))</f>
        <v>--</v>
      </c>
      <c r="G48" s="40">
        <f>_xll.qlRateHelperEarliestDate($D48)</f>
        <v>41624</v>
      </c>
      <c r="H48" s="39">
        <f>_xll.qlRateHelperLatestDate($D48)</f>
        <v>59887</v>
      </c>
      <c r="I48" s="34">
        <v>0.18593712956958952</v>
      </c>
      <c r="L48" s="289" t="s">
        <v>242</v>
      </c>
      <c r="M48" s="290">
        <v>3.3020000000000001E-2</v>
      </c>
    </row>
    <row r="49" spans="4:13" x14ac:dyDescent="0.2">
      <c r="D49" s="42" t="e">
        <v>#N/A</v>
      </c>
      <c r="E49" s="41" t="e">
        <f>_xll.qlRateHelperRate($D49)</f>
        <v>#VALUE!</v>
      </c>
      <c r="F49" s="41" t="str">
        <f>IF(ISERROR(_xll.qlSwapRateHelperSpread($D49)),IF(ISERROR(_xll.qlFuturesRateHelperConvexityAdjustment($D49)),"--",_xll.qlFuturesRateHelperConvexityAdjustment($D49)),_xll.qlSwapRateHelperSpread($D49))</f>
        <v>--</v>
      </c>
      <c r="G49" s="40" t="e">
        <f>_xll.qlRateHelperEarliestDate($D49)</f>
        <v>#VALUE!</v>
      </c>
      <c r="H49" s="39" t="e">
        <f>_xll.qlRateHelperLatestDate($D49)</f>
        <v>#VALUE!</v>
      </c>
      <c r="I49" s="34" t="e">
        <v>#N/A</v>
      </c>
      <c r="L49" s="289" t="s">
        <v>243</v>
      </c>
      <c r="M49" s="290">
        <v>3.2930000000000001E-2</v>
      </c>
    </row>
    <row r="50" spans="4:13" x14ac:dyDescent="0.2">
      <c r="D50" s="42" t="e">
        <v>#N/A</v>
      </c>
      <c r="E50" s="41" t="e">
        <f>_xll.qlRateHelperRate($D50)</f>
        <v>#VALUE!</v>
      </c>
      <c r="F50" s="41" t="str">
        <f>IF(ISERROR(_xll.qlSwapRateHelperSpread($D50)),IF(ISERROR(_xll.qlFuturesRateHelperConvexityAdjustment($D50)),"--",_xll.qlFuturesRateHelperConvexityAdjustment($D50)),_xll.qlSwapRateHelperSpread($D50))</f>
        <v>--</v>
      </c>
      <c r="G50" s="40" t="e">
        <f>_xll.qlRateHelperEarliestDate($D50)</f>
        <v>#VALUE!</v>
      </c>
      <c r="H50" s="39" t="e">
        <f>_xll.qlRateHelperLatestDate($D50)</f>
        <v>#VALUE!</v>
      </c>
      <c r="I50" s="34" t="e">
        <v>#N/A</v>
      </c>
      <c r="L50" s="289" t="s">
        <v>244</v>
      </c>
      <c r="M50" s="290">
        <v>3.2919999999999998E-2</v>
      </c>
    </row>
    <row r="51" spans="4:13" x14ac:dyDescent="0.2">
      <c r="D51" s="42" t="e">
        <v>#N/A</v>
      </c>
      <c r="E51" s="41" t="e">
        <f>_xll.qlRateHelperRate($D51)</f>
        <v>#VALUE!</v>
      </c>
      <c r="F51" s="41" t="str">
        <f>IF(ISERROR(_xll.qlSwapRateHelperSpread($D51)),IF(ISERROR(_xll.qlFuturesRateHelperConvexityAdjustment($D51)),"--",_xll.qlFuturesRateHelperConvexityAdjustment($D51)),_xll.qlSwapRateHelperSpread($D51))</f>
        <v>--</v>
      </c>
      <c r="G51" s="40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13" x14ac:dyDescent="0.2">
      <c r="D52" s="42" t="e">
        <v>#N/A</v>
      </c>
      <c r="E52" s="41" t="e">
        <f>_xll.qlRateHelperRate($D52)</f>
        <v>#VALUE!</v>
      </c>
      <c r="F52" s="41" t="str">
        <f>IF(ISERROR(_xll.qlSwapRateHelperSpread($D52)),IF(ISERROR(_xll.qlFuturesRateHelperConvexityAdjustment($D52)),"--",_xll.qlFuturesRateHelperConvexityAdjustment($D52)),_xll.qlSwapRateHelperSpread($D52))</f>
        <v>--</v>
      </c>
      <c r="G52" s="40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13" x14ac:dyDescent="0.2">
      <c r="D53" s="42" t="e">
        <v>#N/A</v>
      </c>
      <c r="E53" s="41" t="e">
        <f>_xll.qlRateHelperRate($D53)</f>
        <v>#VALUE!</v>
      </c>
      <c r="F53" s="41" t="str">
        <f>IF(ISERROR(_xll.qlSwapRateHelperSpread($D53)),IF(ISERROR(_xll.qlFuturesRateHelperConvexityAdjustment($D53)),"--",_xll.qlFuturesRateHelperConvexityAdjustment($D53)),_xll.qlSwapRateHelperSpread($D53))</f>
        <v>--</v>
      </c>
      <c r="G53" s="40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13" x14ac:dyDescent="0.2">
      <c r="D54" s="42" t="e">
        <v>#N/A</v>
      </c>
      <c r="E54" s="41" t="e">
        <f>_xll.qlRateHelperRate($D54)</f>
        <v>#VALUE!</v>
      </c>
      <c r="F54" s="41" t="str">
        <f>IF(ISERROR(_xll.qlSwapRateHelperSpread($D54)),IF(ISERROR(_xll.qlFuturesRateHelperConvexityAdjustment($D54)),"--",_xll.qlFuturesRateHelperConvexityAdjustment($D54)),_xll.qlSwapRateHelperSpread($D54))</f>
        <v>--</v>
      </c>
      <c r="G54" s="40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13" x14ac:dyDescent="0.2">
      <c r="D55" s="42" t="e">
        <v>#N/A</v>
      </c>
      <c r="E55" s="41" t="e">
        <f>_xll.qlRateHelperRate($D55)</f>
        <v>#VALUE!</v>
      </c>
      <c r="F55" s="41" t="str">
        <f>IF(ISERROR(_xll.qlSwapRateHelperSpread($D55)),IF(ISERROR(_xll.qlFuturesRateHelperConvexityAdjustment($D55)),"--",_xll.qlFuturesRateHelperConvexityAdjustment($D55)),_xll.qlSwapRateHelperSpread($D55))</f>
        <v>--</v>
      </c>
      <c r="G55" s="40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13" x14ac:dyDescent="0.2">
      <c r="D56" s="42" t="e">
        <v>#N/A</v>
      </c>
      <c r="E56" s="41" t="e">
        <f>_xll.qlRateHelperRate($D56)</f>
        <v>#VALUE!</v>
      </c>
      <c r="F56" s="41" t="str">
        <f>IF(ISERROR(_xll.qlSwapRateHelperSpread($D56)),IF(ISERROR(_xll.qlFuturesRateHelperConvexityAdjustment($D56)),"--",_xll.qlFuturesRateHelperConvexityAdjustment($D56)),_xll.qlSwapRateHelperSpread($D56))</f>
        <v>--</v>
      </c>
      <c r="G56" s="40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13" x14ac:dyDescent="0.2">
      <c r="D57" s="42" t="e">
        <v>#N/A</v>
      </c>
      <c r="E57" s="41" t="e">
        <f>_xll.qlRateHelperRate($D57)</f>
        <v>#VALUE!</v>
      </c>
      <c r="F57" s="41" t="str">
        <f>IF(ISERROR(_xll.qlSwapRateHelperSpread($D57)),IF(ISERROR(_xll.qlFuturesRateHelperConvexityAdjustment($D57)),"--",_xll.qlFuturesRateHelperConvexityAdjustment($D57)),_xll.qlSwapRateHelperSpread($D57))</f>
        <v>--</v>
      </c>
      <c r="G57" s="40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13" x14ac:dyDescent="0.2">
      <c r="D58" s="42" t="e">
        <v>#N/A</v>
      </c>
      <c r="E58" s="41" t="e">
        <f>_xll.qlRateHelperRate($D58)</f>
        <v>#VALUE!</v>
      </c>
      <c r="F58" s="41" t="str">
        <f>IF(ISERROR(_xll.qlSwapRateHelperSpread($D58)),IF(ISERROR(_xll.qlFuturesRateHelperConvexityAdjustment($D58)),"--",_xll.qlFuturesRateHelperConvexityAdjustment($D58)),_xll.qlSwapRateHelperSpread($D58))</f>
        <v>--</v>
      </c>
      <c r="G58" s="40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13" x14ac:dyDescent="0.2">
      <c r="D59" s="42" t="e">
        <v>#N/A</v>
      </c>
      <c r="E59" s="41" t="e">
        <f>_xll.qlRateHelperRate($D59)</f>
        <v>#VALUE!</v>
      </c>
      <c r="F59" s="41" t="str">
        <f>IF(ISERROR(_xll.qlSwapRateHelperSpread($D59)),IF(ISERROR(_xll.qlFuturesRateHelperConvexityAdjustment($D59)),"--",_xll.qlFuturesRateHelperConvexityAdjustment($D59)),_xll.qlSwapRateHelperSpread($D59))</f>
        <v>--</v>
      </c>
      <c r="G59" s="40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13" x14ac:dyDescent="0.2">
      <c r="D60" s="42" t="e">
        <v>#N/A</v>
      </c>
      <c r="E60" s="41" t="e">
        <f>_xll.qlRateHelperRate($D60)</f>
        <v>#VALUE!</v>
      </c>
      <c r="F60" s="41" t="str">
        <f>IF(ISERROR(_xll.qlSwapRateHelperSpread($D60)),IF(ISERROR(_xll.qlFuturesRateHelperConvexityAdjustment($D60)),"--",_xll.qlFuturesRateHelperConvexityAdjustment($D60)),_xll.qlSwapRateHelperSpread($D60))</f>
        <v>--</v>
      </c>
      <c r="G60" s="40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13" x14ac:dyDescent="0.2">
      <c r="D61" s="42" t="e">
        <v>#N/A</v>
      </c>
      <c r="E61" s="41" t="e">
        <f>_xll.qlRateHelperRate($D61)</f>
        <v>#VALUE!</v>
      </c>
      <c r="F61" s="41" t="str">
        <f>IF(ISERROR(_xll.qlSwapRateHelperSpread($D61)),IF(ISERROR(_xll.qlFuturesRateHelperConvexityAdjustment($D61)),"--",_xll.qlFuturesRateHelperConvexityAdjustment($D61)),_xll.qlSwapRateHelperSpread($D61))</f>
        <v>--</v>
      </c>
      <c r="G61" s="40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13" x14ac:dyDescent="0.2">
      <c r="D62" s="42" t="e">
        <v>#N/A</v>
      </c>
      <c r="E62" s="41" t="e">
        <f>_xll.qlRateHelperRate($D62)</f>
        <v>#VALUE!</v>
      </c>
      <c r="F62" s="41" t="str">
        <f>IF(ISERROR(_xll.qlSwapRateHelperSpread($D62)),IF(ISERROR(_xll.qlFuturesRateHelperConvexityAdjustment($D62)),"--",_xll.qlFuturesRateHelperConvexityAdjustment($D62)),_xll.qlSwapRateHelperSpread($D62))</f>
        <v>--</v>
      </c>
      <c r="G62" s="40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13" x14ac:dyDescent="0.2">
      <c r="D63" s="42" t="e">
        <v>#N/A</v>
      </c>
      <c r="E63" s="41" t="e">
        <f>_xll.qlRateHelperRate($D63)</f>
        <v>#VALUE!</v>
      </c>
      <c r="F63" s="41" t="str">
        <f>IF(ISERROR(_xll.qlSwapRateHelperSpread($D63)),IF(ISERROR(_xll.qlFuturesRateHelperConvexityAdjustment($D63)),"--",_xll.qlFuturesRateHelperConvexityAdjustment($D63)),_xll.qlSwapRateHelperSpread($D63))</f>
        <v>--</v>
      </c>
      <c r="G63" s="40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13" x14ac:dyDescent="0.2">
      <c r="D64" s="42" t="e">
        <v>#N/A</v>
      </c>
      <c r="E64" s="41" t="e">
        <f>_xll.qlRateHelperRate($D64)</f>
        <v>#VALUE!</v>
      </c>
      <c r="F64" s="41" t="str">
        <f>IF(ISERROR(_xll.qlSwapRateHelperSpread($D64)),IF(ISERROR(_xll.qlFuturesRateHelperConvexityAdjustment($D64)),"--",_xll.qlFuturesRateHelperConvexityAdjustment($D64)),_xll.qlSwapRateHelperSpread($D64))</f>
        <v>--</v>
      </c>
      <c r="G64" s="40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2" t="e">
        <v>#N/A</v>
      </c>
      <c r="E65" s="41" t="e">
        <f>_xll.qlRateHelperRate($D65)</f>
        <v>#VALUE!</v>
      </c>
      <c r="F65" s="41" t="str">
        <f>IF(ISERROR(_xll.qlSwapRateHelperSpread($D65)),IF(ISERROR(_xll.qlFuturesRateHelperConvexityAdjustment($D65)),"--",_xll.qlFuturesRateHelperConvexityAdjustment($D65)),_xll.qlSwapRateHelperSpread($D65))</f>
        <v>--</v>
      </c>
      <c r="G65" s="40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2" t="e">
        <v>#N/A</v>
      </c>
      <c r="E66" s="41" t="e">
        <f>_xll.qlRateHelperRate($D66)</f>
        <v>#VALUE!</v>
      </c>
      <c r="F66" s="41" t="str">
        <f>IF(ISERROR(_xll.qlSwapRateHelperSpread($D66)),IF(ISERROR(_xll.qlFuturesRateHelperConvexityAdjustment($D66)),"--",_xll.qlFuturesRateHelperConvexityAdjustment($D66)),_xll.qlSwapRateHelperSpread($D66))</f>
        <v>--</v>
      </c>
      <c r="G66" s="40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2" t="e">
        <v>#N/A</v>
      </c>
      <c r="E67" s="41" t="e">
        <f>_xll.qlRateHelperRate($D67)</f>
        <v>#VALUE!</v>
      </c>
      <c r="F67" s="41" t="str">
        <f>IF(ISERROR(_xll.qlSwapRateHelperSpread($D67)),IF(ISERROR(_xll.qlFuturesRateHelperConvexityAdjustment($D67)),"--",_xll.qlFuturesRateHelperConvexityAdjustment($D67)),_xll.qlSwapRateHelperSpread($D67))</f>
        <v>--</v>
      </c>
      <c r="G67" s="40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2" t="e">
        <v>#N/A</v>
      </c>
      <c r="E68" s="41" t="e">
        <f>_xll.qlRateHelperRate($D68)</f>
        <v>#VALUE!</v>
      </c>
      <c r="F68" s="41" t="str">
        <f>IF(ISERROR(_xll.qlSwapRateHelperSpread($D68)),IF(ISERROR(_xll.qlFuturesRateHelperConvexityAdjustment($D68)),"--",_xll.qlFuturesRateHelperConvexityAdjustment($D68)),_xll.qlSwapRateHelperSpread($D68))</f>
        <v>--</v>
      </c>
      <c r="G68" s="40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2" t="e">
        <v>#N/A</v>
      </c>
      <c r="E69" s="41" t="e">
        <f>_xll.qlRateHelperRate($D69)</f>
        <v>#VALUE!</v>
      </c>
      <c r="F69" s="41" t="str">
        <f>IF(ISERROR(_xll.qlSwapRateHelperSpread($D69)),IF(ISERROR(_xll.qlFuturesRateHelperConvexityAdjustment($D69)),"--",_xll.qlFuturesRateHelperConvexityAdjustment($D69)),_xll.qlSwapRateHelperSpread($D69))</f>
        <v>--</v>
      </c>
      <c r="G69" s="40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2" t="e">
        <v>#N/A</v>
      </c>
      <c r="E70" s="41" t="e">
        <f>_xll.qlRateHelperRate($D70)</f>
        <v>#VALUE!</v>
      </c>
      <c r="F70" s="41" t="str">
        <f>IF(ISERROR(_xll.qlSwapRateHelperSpread($D70)),IF(ISERROR(_xll.qlFuturesRateHelperConvexityAdjustment($D70)),"--",_xll.qlFuturesRateHelperConvexityAdjustment($D70)),_xll.qlSwapRateHelperSpread($D70))</f>
        <v>--</v>
      </c>
      <c r="G70" s="40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2" t="e">
        <v>#N/A</v>
      </c>
      <c r="E71" s="41" t="e">
        <f>_xll.qlRateHelperRate($D71)</f>
        <v>#VALUE!</v>
      </c>
      <c r="F71" s="41" t="str">
        <f>IF(ISERROR(_xll.qlSwapRateHelperSpread($D71)),IF(ISERROR(_xll.qlFuturesRateHelperConvexityAdjustment($D71)),"--",_xll.qlFuturesRateHelperConvexityAdjustment($D71)),_xll.qlSwapRateHelperSpread($D71))</f>
        <v>--</v>
      </c>
      <c r="G71" s="40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2" t="e">
        <v>#N/A</v>
      </c>
      <c r="E72" s="41" t="e">
        <f>_xll.qlRateHelperRate($D72)</f>
        <v>#VALUE!</v>
      </c>
      <c r="F72" s="41" t="str">
        <f>IF(ISERROR(_xll.qlSwapRateHelperSpread($D72)),IF(ISERROR(_xll.qlFuturesRateHelperConvexityAdjustment($D72)),"--",_xll.qlFuturesRateHelperConvexityAdjustment($D72)),_xll.qlSwapRateHelperSpread($D72))</f>
        <v>--</v>
      </c>
      <c r="G72" s="40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2" t="e">
        <v>#N/A</v>
      </c>
      <c r="E73" s="41" t="e">
        <f>_xll.qlRateHelperRate($D73)</f>
        <v>#VALUE!</v>
      </c>
      <c r="F73" s="41" t="str">
        <f>IF(ISERROR(_xll.qlSwapRateHelperSpread($D73)),IF(ISERROR(_xll.qlFuturesRateHelperConvexityAdjustment($D73)),"--",_xll.qlFuturesRateHelperConvexityAdjustment($D73)),_xll.qlSwapRateHelperSpread($D73))</f>
        <v>--</v>
      </c>
      <c r="G73" s="40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2" t="e">
        <v>#N/A</v>
      </c>
      <c r="E74" s="41" t="e">
        <f>_xll.qlRateHelperRate($D74)</f>
        <v>#VALUE!</v>
      </c>
      <c r="F74" s="41" t="str">
        <f>IF(ISERROR(_xll.qlSwapRateHelperSpread($D74)),IF(ISERROR(_xll.qlFuturesRateHelperConvexityAdjustment($D74)),"--",_xll.qlFuturesRateHelperConvexityAdjustment($D74)),_xll.qlSwapRateHelperSpread($D74))</f>
        <v>--</v>
      </c>
      <c r="G74" s="40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2" t="e">
        <v>#N/A</v>
      </c>
      <c r="E75" s="41" t="e">
        <f>_xll.qlRateHelperRate($D75)</f>
        <v>#VALUE!</v>
      </c>
      <c r="F75" s="41" t="str">
        <f>IF(ISERROR(_xll.qlSwapRateHelperSpread($D75)),IF(ISERROR(_xll.qlFuturesRateHelperConvexityAdjustment($D75)),"--",_xll.qlFuturesRateHelperConvexityAdjustment($D75)),_xll.qlSwapRateHelperSpread($D75))</f>
        <v>--</v>
      </c>
      <c r="G75" s="40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2" t="e">
        <v>#N/A</v>
      </c>
      <c r="E76" s="41" t="e">
        <f>_xll.qlRateHelperRate($D76)</f>
        <v>#VALUE!</v>
      </c>
      <c r="F76" s="41" t="str">
        <f>IF(ISERROR(_xll.qlSwapRateHelperSpread($D76)),IF(ISERROR(_xll.qlFuturesRateHelperConvexityAdjustment($D76)),"--",_xll.qlFuturesRateHelperConvexityAdjustment($D76)),_xll.qlSwapRateHelperSpread($D76))</f>
        <v>--</v>
      </c>
      <c r="G76" s="40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2" t="e">
        <v>#N/A</v>
      </c>
      <c r="E77" s="41" t="e">
        <f>_xll.qlRateHelperRate($D77)</f>
        <v>#VALUE!</v>
      </c>
      <c r="F77" s="41" t="str">
        <f>IF(ISERROR(_xll.qlSwapRateHelperSpread($D77)),IF(ISERROR(_xll.qlFuturesRateHelperConvexityAdjustment($D77)),"--",_xll.qlFuturesRateHelperConvexityAdjustment($D77)),_xll.qlSwapRateHelperSpread($D77))</f>
        <v>--</v>
      </c>
      <c r="G77" s="40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2" t="e">
        <v>#N/A</v>
      </c>
      <c r="E78" s="41" t="e">
        <f>_xll.qlRateHelperRate($D78)</f>
        <v>#VALUE!</v>
      </c>
      <c r="F78" s="41" t="str">
        <f>IF(ISERROR(_xll.qlSwapRateHelperSpread($D78)),IF(ISERROR(_xll.qlFuturesRateHelperConvexityAdjustment($D78)),"--",_xll.qlFuturesRateHelperConvexityAdjustment($D78)),_xll.qlSwapRateHelperSpread($D78))</f>
        <v>--</v>
      </c>
      <c r="G78" s="40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2" t="e">
        <v>#N/A</v>
      </c>
      <c r="E79" s="41" t="e">
        <f>_xll.qlRateHelperRate($D79)</f>
        <v>#VALUE!</v>
      </c>
      <c r="F79" s="41" t="str">
        <f>IF(ISERROR(_xll.qlSwapRateHelperSpread($D79)),IF(ISERROR(_xll.qlFuturesRateHelperConvexityAdjustment($D79)),"--",_xll.qlFuturesRateHelperConvexityAdjustment($D79)),_xll.qlSwapRateHelperSpread($D79))</f>
        <v>--</v>
      </c>
      <c r="G79" s="40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2" t="e">
        <v>#N/A</v>
      </c>
      <c r="E80" s="41" t="e">
        <f>_xll.qlRateHelperRate($D80)</f>
        <v>#VALUE!</v>
      </c>
      <c r="F80" s="41" t="str">
        <f>IF(ISERROR(_xll.qlSwapRateHelperSpread($D80)),IF(ISERROR(_xll.qlFuturesRateHelperConvexityAdjustment($D80)),"--",_xll.qlFuturesRateHelperConvexityAdjustment($D80)),_xll.qlSwapRateHelperSpread($D80))</f>
        <v>--</v>
      </c>
      <c r="G80" s="40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2" t="e">
        <v>#N/A</v>
      </c>
      <c r="E81" s="41" t="e">
        <f>_xll.qlRateHelperRate($D81)</f>
        <v>#VALUE!</v>
      </c>
      <c r="F81" s="41" t="str">
        <f>IF(ISERROR(_xll.qlSwapRateHelperSpread($D81)),IF(ISERROR(_xll.qlFuturesRateHelperConvexityAdjustment($D81)),"--",_xll.qlFuturesRateHelperConvexityAdjustment($D81)),_xll.qlSwapRateHelperSpread($D81))</f>
        <v>--</v>
      </c>
      <c r="G81" s="40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2" t="e">
        <v>#N/A</v>
      </c>
      <c r="E82" s="41" t="e">
        <f>_xll.qlRateHelperRate($D82)</f>
        <v>#VALUE!</v>
      </c>
      <c r="F82" s="41" t="str">
        <f>IF(ISERROR(_xll.qlSwapRateHelperSpread($D82)),IF(ISERROR(_xll.qlFuturesRateHelperConvexityAdjustment($D82)),"--",_xll.qlFuturesRateHelperConvexityAdjustment($D82)),_xll.qlSwapRateHelperSpread($D82))</f>
        <v>--</v>
      </c>
      <c r="G82" s="40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2" t="e">
        <v>#N/A</v>
      </c>
      <c r="E83" s="41" t="e">
        <f>_xll.qlRateHelperRate($D83)</f>
        <v>#VALUE!</v>
      </c>
      <c r="F83" s="41" t="str">
        <f>IF(ISERROR(_xll.qlSwapRateHelperSpread($D83)),IF(ISERROR(_xll.qlFuturesRateHelperConvexityAdjustment($D83)),"--",_xll.qlFuturesRateHelperConvexityAdjustment($D83)),_xll.qlSwapRateHelperSpread($D83))</f>
        <v>--</v>
      </c>
      <c r="G83" s="40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2" t="e">
        <v>#N/A</v>
      </c>
      <c r="E84" s="41" t="e">
        <f>_xll.qlRateHelperRate($D84)</f>
        <v>#VALUE!</v>
      </c>
      <c r="F84" s="41" t="str">
        <f>IF(ISERROR(_xll.qlSwapRateHelperSpread($D84)),IF(ISERROR(_xll.qlFuturesRateHelperConvexityAdjustment($D84)),"--",_xll.qlFuturesRateHelperConvexityAdjustment($D84)),_xll.qlSwapRateHelperSpread($D84))</f>
        <v>--</v>
      </c>
      <c r="G84" s="40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2" t="e">
        <v>#N/A</v>
      </c>
      <c r="E85" s="41" t="e">
        <f>_xll.qlRateHelperRate($D85)</f>
        <v>#VALUE!</v>
      </c>
      <c r="F85" s="41" t="str">
        <f>IF(ISERROR(_xll.qlSwapRateHelperSpread($D85)),IF(ISERROR(_xll.qlFuturesRateHelperConvexityAdjustment($D85)),"--",_xll.qlFuturesRateHelperConvexityAdjustment($D85)),_xll.qlSwapRateHelperSpread($D85))</f>
        <v>--</v>
      </c>
      <c r="G85" s="40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2" t="e">
        <v>#N/A</v>
      </c>
      <c r="E86" s="41" t="e">
        <f>_xll.qlRateHelperRate($D86)</f>
        <v>#VALUE!</v>
      </c>
      <c r="F86" s="41" t="str">
        <f>IF(ISERROR(_xll.qlSwapRateHelperSpread($D86)),IF(ISERROR(_xll.qlFuturesRateHelperConvexityAdjustment($D86)),"--",_xll.qlFuturesRateHelperConvexityAdjustment($D86)),_xll.qlSwapRateHelperSpread($D86))</f>
        <v>--</v>
      </c>
      <c r="G86" s="40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2" t="e">
        <v>#N/A</v>
      </c>
      <c r="E87" s="41" t="e">
        <f>_xll.qlRateHelperRate($D87)</f>
        <v>#VALUE!</v>
      </c>
      <c r="F87" s="41" t="str">
        <f>IF(ISERROR(_xll.qlSwapRateHelperSpread($D87)),IF(ISERROR(_xll.qlFuturesRateHelperConvexityAdjustment($D87)),"--",_xll.qlFuturesRateHelperConvexityAdjustment($D87)),_xll.qlSwapRateHelperSpread($D87))</f>
        <v>--</v>
      </c>
      <c r="G87" s="40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2" t="e">
        <v>#N/A</v>
      </c>
      <c r="E88" s="41" t="e">
        <f>_xll.qlRateHelperRate($D88)</f>
        <v>#VALUE!</v>
      </c>
      <c r="F88" s="41" t="str">
        <f>IF(ISERROR(_xll.qlSwapRateHelperSpread($D88)),IF(ISERROR(_xll.qlFuturesRateHelperConvexityAdjustment($D88)),"--",_xll.qlFuturesRateHelperConvexityAdjustment($D88)),_xll.qlSwapRateHelperSpread($D88))</f>
        <v>--</v>
      </c>
      <c r="G88" s="40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2" t="e">
        <v>#N/A</v>
      </c>
      <c r="E89" s="41" t="e">
        <f>_xll.qlRateHelperRate($D89)</f>
        <v>#VALUE!</v>
      </c>
      <c r="F89" s="41" t="str">
        <f>IF(ISERROR(_xll.qlSwapRateHelperSpread($D89)),IF(ISERROR(_xll.qlFuturesRateHelperConvexityAdjustment($D89)),"--",_xll.qlFuturesRateHelperConvexityAdjustment($D89)),_xll.qlSwapRateHelperSpread($D89))</f>
        <v>--</v>
      </c>
      <c r="G89" s="40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2" t="e">
        <v>#N/A</v>
      </c>
      <c r="E90" s="41" t="e">
        <f>_xll.qlRateHelperRate($D90)</f>
        <v>#VALUE!</v>
      </c>
      <c r="F90" s="41" t="str">
        <f>IF(ISERROR(_xll.qlSwapRateHelperSpread($D90)),IF(ISERROR(_xll.qlFuturesRateHelperConvexityAdjustment($D90)),"--",_xll.qlFuturesRateHelperConvexityAdjustment($D90)),_xll.qlSwapRateHelperSpread($D90))</f>
        <v>--</v>
      </c>
      <c r="G90" s="40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2" t="e">
        <v>#N/A</v>
      </c>
      <c r="E91" s="41" t="e">
        <f>_xll.qlRateHelperRate($D91)</f>
        <v>#VALUE!</v>
      </c>
      <c r="F91" s="41" t="str">
        <f>IF(ISERROR(_xll.qlSwapRateHelperSpread($D91)),IF(ISERROR(_xll.qlFuturesRateHelperConvexityAdjustment($D91)),"--",_xll.qlFuturesRateHelperConvexityAdjustment($D91)),_xll.qlSwapRateHelperSpread($D91))</f>
        <v>--</v>
      </c>
      <c r="G91" s="40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2" t="e">
        <v>#N/A</v>
      </c>
      <c r="E92" s="41" t="e">
        <f>_xll.qlRateHelperRate($D92)</f>
        <v>#VALUE!</v>
      </c>
      <c r="F92" s="41" t="str">
        <f>IF(ISERROR(_xll.qlSwapRateHelperSpread($D92)),IF(ISERROR(_xll.qlFuturesRateHelperConvexityAdjustment($D92)),"--",_xll.qlFuturesRateHelperConvexityAdjustment($D92)),_xll.qlSwapRateHelperSpread($D92))</f>
        <v>--</v>
      </c>
      <c r="G92" s="40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2" t="e">
        <v>#N/A</v>
      </c>
      <c r="E93" s="41" t="e">
        <f>_xll.qlRateHelperRate($D93)</f>
        <v>#VALUE!</v>
      </c>
      <c r="F93" s="41" t="str">
        <f>IF(ISERROR(_xll.qlSwapRateHelperSpread($D93)),IF(ISERROR(_xll.qlFuturesRateHelperConvexityAdjustment($D93)),"--",_xll.qlFuturesRateHelperConvexityAdjustment($D93)),_xll.qlSwapRateHelperSpread($D93))</f>
        <v>--</v>
      </c>
      <c r="G93" s="40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2" t="e">
        <v>#N/A</v>
      </c>
      <c r="E94" s="41" t="e">
        <f>_xll.qlRateHelperRate($D94)</f>
        <v>#VALUE!</v>
      </c>
      <c r="F94" s="41" t="str">
        <f>IF(ISERROR(_xll.qlSwapRateHelperSpread($D94)),IF(ISERROR(_xll.qlFuturesRateHelperConvexityAdjustment($D94)),"--",_xll.qlFuturesRateHelperConvexityAdjustment($D94)),_xll.qlSwapRateHelperSpread($D94))</f>
        <v>--</v>
      </c>
      <c r="G94" s="40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2" t="e">
        <v>#N/A</v>
      </c>
      <c r="E95" s="41" t="e">
        <f>_xll.qlRateHelperRate($D95)</f>
        <v>#VALUE!</v>
      </c>
      <c r="F95" s="41" t="str">
        <f>IF(ISERROR(_xll.qlSwapRateHelperSpread($D95)),IF(ISERROR(_xll.qlFuturesRateHelperConvexityAdjustment($D95)),"--",_xll.qlFuturesRateHelperConvexityAdjustment($D95)),_xll.qlSwapRateHelperSpread($D95))</f>
        <v>--</v>
      </c>
      <c r="G95" s="40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2" t="e">
        <v>#N/A</v>
      </c>
      <c r="E96" s="41" t="e">
        <f>_xll.qlRateHelperRate($D96)</f>
        <v>#VALUE!</v>
      </c>
      <c r="F96" s="41" t="str">
        <f>IF(ISERROR(_xll.qlSwapRateHelperSpread($D96)),IF(ISERROR(_xll.qlFuturesRateHelperConvexityAdjustment($D96)),"--",_xll.qlFuturesRateHelperConvexityAdjustment($D96)),_xll.qlSwapRateHelperSpread($D96))</f>
        <v>--</v>
      </c>
      <c r="G96" s="40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2" t="e">
        <v>#N/A</v>
      </c>
      <c r="E97" s="41" t="e">
        <f>_xll.qlRateHelperRate($D97)</f>
        <v>#VALUE!</v>
      </c>
      <c r="F97" s="41" t="str">
        <f>IF(ISERROR(_xll.qlSwapRateHelperSpread($D97)),IF(ISERROR(_xll.qlFuturesRateHelperConvexityAdjustment($D97)),"--",_xll.qlFuturesRateHelperConvexityAdjustment($D97)),_xll.qlSwapRateHelperSpread($D97))</f>
        <v>--</v>
      </c>
      <c r="G97" s="40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2" t="e">
        <v>#N/A</v>
      </c>
      <c r="E98" s="41" t="e">
        <f>_xll.qlRateHelperRate($D98)</f>
        <v>#VALUE!</v>
      </c>
      <c r="F98" s="41" t="str">
        <f>IF(ISERROR(_xll.qlSwapRateHelperSpread($D98)),IF(ISERROR(_xll.qlFuturesRateHelperConvexityAdjustment($D98)),"--",_xll.qlFuturesRateHelperConvexityAdjustment($D98)),_xll.qlSwapRateHelperSpread($D98))</f>
        <v>--</v>
      </c>
      <c r="G98" s="40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2" t="e">
        <v>#N/A</v>
      </c>
      <c r="E99" s="41" t="e">
        <f>_xll.qlRateHelperRate($D99)</f>
        <v>#VALUE!</v>
      </c>
      <c r="F99" s="41" t="str">
        <f>IF(ISERROR(_xll.qlSwapRateHelperSpread($D99)),IF(ISERROR(_xll.qlFuturesRateHelperConvexityAdjustment($D99)),"--",_xll.qlFuturesRateHelperConvexityAdjustment($D99)),_xll.qlSwapRateHelperSpread($D99))</f>
        <v>--</v>
      </c>
      <c r="G99" s="40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2" t="e">
        <v>#N/A</v>
      </c>
      <c r="E100" s="41" t="e">
        <f>_xll.qlRateHelperRate($D100)</f>
        <v>#VALUE!</v>
      </c>
      <c r="F100" s="4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0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2" t="e">
        <v>#N/A</v>
      </c>
      <c r="E101" s="41" t="e">
        <f>_xll.qlRateHelperRate($D101)</f>
        <v>#VALUE!</v>
      </c>
      <c r="F101" s="4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0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2" t="e">
        <v>#N/A</v>
      </c>
      <c r="E102" s="41" t="e">
        <f>_xll.qlRateHelperRate($D102)</f>
        <v>#VALUE!</v>
      </c>
      <c r="F102" s="4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0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2" t="e">
        <v>#N/A</v>
      </c>
      <c r="E103" s="41" t="e">
        <f>_xll.qlRateHelperRate($D103)</f>
        <v>#VALUE!</v>
      </c>
      <c r="F103" s="4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0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2" t="e">
        <v>#N/A</v>
      </c>
      <c r="E104" s="41" t="e">
        <f>_xll.qlRateHelperRate($D104)</f>
        <v>#VALUE!</v>
      </c>
      <c r="F104" s="4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0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2" t="e">
        <v>#N/A</v>
      </c>
      <c r="E105" s="41" t="e">
        <f>_xll.qlRateHelperRate($D105)</f>
        <v>#VALUE!</v>
      </c>
      <c r="F105" s="4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0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2" t="e">
        <v>#N/A</v>
      </c>
      <c r="E106" s="41" t="e">
        <f>_xll.qlRateHelperRate($D106)</f>
        <v>#VALUE!</v>
      </c>
      <c r="F106" s="4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0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2" t="e">
        <v>#N/A</v>
      </c>
      <c r="E107" s="41" t="e">
        <f>_xll.qlRateHelperRate($D107)</f>
        <v>#VALUE!</v>
      </c>
      <c r="F107" s="4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0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2" t="e">
        <v>#N/A</v>
      </c>
      <c r="E108" s="41" t="e">
        <f>_xll.qlRateHelperRate($D108)</f>
        <v>#VALUE!</v>
      </c>
      <c r="F108" s="4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0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2" t="e">
        <v>#N/A</v>
      </c>
      <c r="E109" s="41" t="e">
        <f>_xll.qlRateHelperRate($D109)</f>
        <v>#VALUE!</v>
      </c>
      <c r="F109" s="4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0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2" t="e">
        <v>#N/A</v>
      </c>
      <c r="E110" s="41" t="e">
        <f>_xll.qlRateHelperRate($D110)</f>
        <v>#VALUE!</v>
      </c>
      <c r="F110" s="4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0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2" t="e">
        <v>#N/A</v>
      </c>
      <c r="E111" s="41" t="e">
        <f>_xll.qlRateHelperRate($D111)</f>
        <v>#VALUE!</v>
      </c>
      <c r="F111" s="4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0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2" t="e">
        <v>#N/A</v>
      </c>
      <c r="E112" s="41" t="e">
        <f>_xll.qlRateHelperRate($D112)</f>
        <v>#VALUE!</v>
      </c>
      <c r="F112" s="4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0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2" t="e">
        <v>#N/A</v>
      </c>
      <c r="E113" s="41" t="e">
        <f>_xll.qlRateHelperRate($D113)</f>
        <v>#VALUE!</v>
      </c>
      <c r="F113" s="4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0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2" t="e">
        <v>#N/A</v>
      </c>
      <c r="E114" s="41" t="e">
        <f>_xll.qlRateHelperRate($D114)</f>
        <v>#VALUE!</v>
      </c>
      <c r="F114" s="4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0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2" t="e">
        <v>#N/A</v>
      </c>
      <c r="E115" s="41" t="e">
        <f>_xll.qlRateHelperRate($D115)</f>
        <v>#VALUE!</v>
      </c>
      <c r="F115" s="4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0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2" t="e">
        <v>#N/A</v>
      </c>
      <c r="E116" s="41" t="e">
        <f>_xll.qlRateHelperRate($D116)</f>
        <v>#VALUE!</v>
      </c>
      <c r="F116" s="4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0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2" t="e">
        <v>#N/A</v>
      </c>
      <c r="E117" s="41" t="e">
        <f>_xll.qlRateHelperRate($D117)</f>
        <v>#VALUE!</v>
      </c>
      <c r="F117" s="4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0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2" t="e">
        <v>#N/A</v>
      </c>
      <c r="E118" s="41" t="e">
        <f>_xll.qlRateHelperRate($D118)</f>
        <v>#VALUE!</v>
      </c>
      <c r="F118" s="4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0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2" t="e">
        <v>#N/A</v>
      </c>
      <c r="E119" s="41" t="e">
        <f>_xll.qlRateHelperRate($D119)</f>
        <v>#VALUE!</v>
      </c>
      <c r="F119" s="4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0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2" t="e">
        <v>#N/A</v>
      </c>
      <c r="E120" s="41" t="e">
        <f>_xll.qlRateHelperRate($D120)</f>
        <v>#VALUE!</v>
      </c>
      <c r="F120" s="4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0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2" t="e">
        <v>#N/A</v>
      </c>
      <c r="E121" s="41" t="e">
        <f>_xll.qlRateHelperRate($D121)</f>
        <v>#VALUE!</v>
      </c>
      <c r="F121" s="4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0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2" t="e">
        <v>#N/A</v>
      </c>
      <c r="E122" s="41" t="e">
        <f>_xll.qlRateHelperRate($D122)</f>
        <v>#VALUE!</v>
      </c>
      <c r="F122" s="4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0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2" t="e">
        <v>#N/A</v>
      </c>
      <c r="E123" s="41" t="e">
        <f>_xll.qlRateHelperRate($D123)</f>
        <v>#VALUE!</v>
      </c>
      <c r="F123" s="4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0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2" t="e">
        <v>#N/A</v>
      </c>
      <c r="E124" s="41" t="e">
        <f>_xll.qlRateHelperRate($D124)</f>
        <v>#VALUE!</v>
      </c>
      <c r="F124" s="4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0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2" t="e">
        <v>#N/A</v>
      </c>
      <c r="E125" s="41" t="e">
        <f>_xll.qlRateHelperRate($D125)</f>
        <v>#VALUE!</v>
      </c>
      <c r="F125" s="4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0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3.5" x14ac:dyDescent="0.25"/>
  <cols>
    <col min="1" max="1" width="3" style="101" customWidth="1"/>
    <col min="2" max="2" width="4" style="101" bestFit="1" customWidth="1"/>
    <col min="3" max="3" width="11" style="101" bestFit="1" customWidth="1"/>
    <col min="4" max="4" width="27.5703125" style="101" bestFit="1" customWidth="1"/>
    <col min="5" max="5" width="26.140625" style="101" bestFit="1" customWidth="1"/>
    <col min="6" max="6" width="22.42578125" style="101" bestFit="1" customWidth="1"/>
    <col min="7" max="7" width="23.5703125" style="101" customWidth="1"/>
    <col min="8" max="8" width="4.7109375" style="101" customWidth="1"/>
    <col min="9" max="16384" width="9.140625" style="101"/>
  </cols>
  <sheetData>
    <row r="1" spans="1:8" x14ac:dyDescent="0.25">
      <c r="A1" s="122" t="s">
        <v>155</v>
      </c>
      <c r="B1" s="121"/>
      <c r="C1" s="121"/>
      <c r="D1" s="6" t="s">
        <v>143</v>
      </c>
      <c r="E1" s="120" t="str">
        <f>Currency&amp;"_YC"&amp;$D$1&amp;"RH"</f>
        <v>USD_YCSTDRH</v>
      </c>
      <c r="F1" s="1"/>
      <c r="G1" s="1"/>
      <c r="H1" s="105"/>
    </row>
    <row r="2" spans="1:8" ht="23.25" customHeight="1" x14ac:dyDescent="0.25">
      <c r="A2" s="112"/>
      <c r="B2" s="119"/>
      <c r="C2" s="119" t="s">
        <v>142</v>
      </c>
      <c r="D2" s="119" t="s">
        <v>141</v>
      </c>
      <c r="E2" s="118" t="str">
        <f>$E$1&amp;"_Deposits.xml"</f>
        <v>USD_YCSTDRH_Deposits.xml</v>
      </c>
      <c r="F2" s="117" t="e">
        <f ca="1">IF(Serialize,_xll.ohObjectSave(F3:F18,SerializationPath&amp;E2,FileOverwrite,Serialize),"---")</f>
        <v>#NUM!</v>
      </c>
      <c r="G2" s="116" t="str">
        <f ca="1">_xll.ohRangeRetrieveError(F2)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" s="105"/>
    </row>
    <row r="3" spans="1:8" x14ac:dyDescent="0.25">
      <c r="A3" s="112"/>
      <c r="B3" s="115" t="s">
        <v>132</v>
      </c>
      <c r="C3" s="114" t="s">
        <v>140</v>
      </c>
      <c r="D3" s="109" t="str">
        <f>Currency&amp;$B3&amp;"D"&amp;QuoteSuffix</f>
        <v>USDOND_Quote</v>
      </c>
      <c r="E3" s="108" t="str">
        <f t="shared" ref="E3:E18" si="0">$E$1&amp;"_"&amp;$B3&amp;"D"</f>
        <v>USD_YCSTDRH_OND</v>
      </c>
      <c r="F3" s="107" t="e">
        <f>_xll.qlDepositRateHelper(E3,D3,C3,Permanent,Trigger,ObjectOverwrite)</f>
        <v>#NUM!</v>
      </c>
      <c r="G3" s="113" t="str">
        <f ca="1">_xll.ohRangeRetrieveError(F3)</f>
        <v>qlDepositRateHelper - ObjectHandler error: attempt to retrieve object with unknown ID 'Eonia'</v>
      </c>
      <c r="H3" s="105"/>
    </row>
    <row r="4" spans="1:8" x14ac:dyDescent="0.25">
      <c r="A4" s="112"/>
      <c r="B4" s="111" t="s">
        <v>68</v>
      </c>
      <c r="C4" s="110" t="str">
        <f t="shared" ref="C4:C18" si="1">PROPER(Currency)&amp;FamilyName&amp;$B4</f>
        <v>UsdLiborSW</v>
      </c>
      <c r="D4" s="109" t="str">
        <f t="shared" ref="D4:D18" si="2">PROPER(Currency)&amp;FamilyName&amp;$B4&amp;"LastFixing"&amp;QuoteSuffix</f>
        <v>UsdLiborSWLastFixing_Quote</v>
      </c>
      <c r="E4" s="108" t="str">
        <f t="shared" si="0"/>
        <v>USD_YCSTDRH_SWD</v>
      </c>
      <c r="F4" s="107" t="str">
        <f>_xll.qlDepositRateHelper(E4,D4,C4,Permanent,Trigger,ObjectOverwrite)</f>
        <v>USD_YCSTDRH_SWD#0001</v>
      </c>
      <c r="G4" s="106" t="str">
        <f>_xll.ohRangeRetrieveError(F4)</f>
        <v/>
      </c>
      <c r="H4" s="105"/>
    </row>
    <row r="5" spans="1:8" x14ac:dyDescent="0.25">
      <c r="A5" s="112"/>
      <c r="B5" s="111" t="s">
        <v>67</v>
      </c>
      <c r="C5" s="110" t="str">
        <f t="shared" si="1"/>
        <v>UsdLibor2W</v>
      </c>
      <c r="D5" s="109" t="str">
        <f t="shared" si="2"/>
        <v>UsdLibor2WLastFixing_Quote</v>
      </c>
      <c r="E5" s="108" t="str">
        <f t="shared" si="0"/>
        <v>USD_YCSTDRH_2WD</v>
      </c>
      <c r="F5" s="107" t="str">
        <f>_xll.qlDepositRateHelper(E5,D5,C5,Permanent,Trigger,ObjectOverwrite)</f>
        <v>USD_YCSTDRH_2WD#0001</v>
      </c>
      <c r="G5" s="106" t="str">
        <f>_xll.ohRangeRetrieveError(F5)</f>
        <v/>
      </c>
      <c r="H5" s="105"/>
    </row>
    <row r="6" spans="1:8" x14ac:dyDescent="0.25">
      <c r="A6" s="112"/>
      <c r="B6" s="111" t="s">
        <v>66</v>
      </c>
      <c r="C6" s="110" t="str">
        <f t="shared" si="1"/>
        <v>UsdLibor3W</v>
      </c>
      <c r="D6" s="109" t="str">
        <f t="shared" si="2"/>
        <v>UsdLibor3WLastFixing_Quote</v>
      </c>
      <c r="E6" s="108" t="str">
        <f t="shared" si="0"/>
        <v>USD_YCSTDRH_3WD</v>
      </c>
      <c r="F6" s="107" t="str">
        <f>_xll.qlDepositRateHelper(E6,D6,C6,Permanent,Trigger,ObjectOverwrite)</f>
        <v>USD_YCSTDRH_3WD#0001</v>
      </c>
      <c r="G6" s="106" t="str">
        <f>_xll.ohRangeRetrieveError(F6)</f>
        <v/>
      </c>
      <c r="H6" s="105"/>
    </row>
    <row r="7" spans="1:8" x14ac:dyDescent="0.25">
      <c r="A7" s="112"/>
      <c r="B7" s="111" t="s">
        <v>65</v>
      </c>
      <c r="C7" s="110" t="str">
        <f t="shared" si="1"/>
        <v>UsdLibor1M</v>
      </c>
      <c r="D7" s="109" t="str">
        <f t="shared" si="2"/>
        <v>UsdLibor1MLastFixing_Quote</v>
      </c>
      <c r="E7" s="108" t="str">
        <f t="shared" si="0"/>
        <v>USD_YCSTDRH_1MD</v>
      </c>
      <c r="F7" s="107" t="str">
        <f>_xll.qlDepositRateHelper(E7,D7,C7,Permanent,Trigger,ObjectOverwrite)</f>
        <v>USD_YCSTDRH_1MD#0001</v>
      </c>
      <c r="G7" s="106" t="str">
        <f>_xll.ohRangeRetrieveError(F7)</f>
        <v/>
      </c>
      <c r="H7" s="105"/>
    </row>
    <row r="8" spans="1:8" x14ac:dyDescent="0.25">
      <c r="A8" s="112"/>
      <c r="B8" s="111" t="s">
        <v>64</v>
      </c>
      <c r="C8" s="110" t="str">
        <f t="shared" si="1"/>
        <v>UsdLibor2M</v>
      </c>
      <c r="D8" s="109" t="str">
        <f t="shared" si="2"/>
        <v>UsdLibor2MLastFixing_Quote</v>
      </c>
      <c r="E8" s="108" t="str">
        <f t="shared" si="0"/>
        <v>USD_YCSTDRH_2MD</v>
      </c>
      <c r="F8" s="107" t="str">
        <f>_xll.qlDepositRateHelper(E8,D8,C8,Permanent,Trigger,ObjectOverwrite)</f>
        <v>USD_YCSTDRH_2MD#0001</v>
      </c>
      <c r="G8" s="106" t="str">
        <f>_xll.ohRangeRetrieveError(F8)</f>
        <v/>
      </c>
      <c r="H8" s="105"/>
    </row>
    <row r="9" spans="1:8" x14ac:dyDescent="0.25">
      <c r="A9" s="112"/>
      <c r="B9" s="111" t="s">
        <v>63</v>
      </c>
      <c r="C9" s="110" t="str">
        <f t="shared" si="1"/>
        <v>UsdLibor3M</v>
      </c>
      <c r="D9" s="109" t="str">
        <f t="shared" si="2"/>
        <v>UsdLibor3MLastFixing_Quote</v>
      </c>
      <c r="E9" s="108" t="str">
        <f t="shared" si="0"/>
        <v>USD_YCSTDRH_3MD</v>
      </c>
      <c r="F9" s="107" t="str">
        <f>_xll.qlDepositRateHelper(E9,D9,C9,Permanent,Trigger,ObjectOverwrite)</f>
        <v>USD_YCSTDRH_3MD#0001</v>
      </c>
      <c r="G9" s="106" t="str">
        <f>_xll.ohRangeRetrieveError(F9)</f>
        <v/>
      </c>
      <c r="H9" s="105"/>
    </row>
    <row r="10" spans="1:8" x14ac:dyDescent="0.25">
      <c r="A10" s="112"/>
      <c r="B10" s="111" t="s">
        <v>62</v>
      </c>
      <c r="C10" s="110" t="str">
        <f t="shared" si="1"/>
        <v>UsdLibor4M</v>
      </c>
      <c r="D10" s="109" t="str">
        <f t="shared" si="2"/>
        <v>UsdLibor4MLastFixing_Quote</v>
      </c>
      <c r="E10" s="108" t="str">
        <f t="shared" si="0"/>
        <v>USD_YCSTDRH_4MD</v>
      </c>
      <c r="F10" s="107" t="str">
        <f>_xll.qlDepositRateHelper(E10,D10,C10,Permanent,Trigger,ObjectOverwrite)</f>
        <v>USD_YCSTDRH_4MD#0001</v>
      </c>
      <c r="G10" s="106" t="str">
        <f>_xll.ohRangeRetrieveError(F10)</f>
        <v/>
      </c>
      <c r="H10" s="105"/>
    </row>
    <row r="11" spans="1:8" x14ac:dyDescent="0.25">
      <c r="A11" s="112"/>
      <c r="B11" s="111" t="s">
        <v>61</v>
      </c>
      <c r="C11" s="110" t="str">
        <f t="shared" si="1"/>
        <v>UsdLibor5M</v>
      </c>
      <c r="D11" s="109" t="str">
        <f t="shared" si="2"/>
        <v>UsdLibor5MLastFixing_Quote</v>
      </c>
      <c r="E11" s="108" t="str">
        <f t="shared" si="0"/>
        <v>USD_YCSTDRH_5MD</v>
      </c>
      <c r="F11" s="107" t="str">
        <f>_xll.qlDepositRateHelper(E11,D11,C11,Permanent,Trigger,ObjectOverwrite)</f>
        <v>USD_YCSTDRH_5MD#0001</v>
      </c>
      <c r="G11" s="106" t="str">
        <f>_xll.ohRangeRetrieveError(F11)</f>
        <v/>
      </c>
      <c r="H11" s="105"/>
    </row>
    <row r="12" spans="1:8" x14ac:dyDescent="0.25">
      <c r="A12" s="112"/>
      <c r="B12" s="111" t="s">
        <v>60</v>
      </c>
      <c r="C12" s="110" t="str">
        <f t="shared" si="1"/>
        <v>UsdLibor6M</v>
      </c>
      <c r="D12" s="109" t="str">
        <f t="shared" si="2"/>
        <v>UsdLibor6MLastFixing_Quote</v>
      </c>
      <c r="E12" s="108" t="str">
        <f t="shared" si="0"/>
        <v>USD_YCSTDRH_6MD</v>
      </c>
      <c r="F12" s="107" t="str">
        <f>_xll.qlDepositRateHelper(E12,D12,C12,Permanent,Trigger,ObjectOverwrite)</f>
        <v>USD_YCSTDRH_6MD#0001</v>
      </c>
      <c r="G12" s="106" t="str">
        <f>_xll.ohRangeRetrieveError(F12)</f>
        <v/>
      </c>
      <c r="H12" s="105"/>
    </row>
    <row r="13" spans="1:8" x14ac:dyDescent="0.25">
      <c r="A13" s="112"/>
      <c r="B13" s="111" t="s">
        <v>59</v>
      </c>
      <c r="C13" s="110" t="str">
        <f t="shared" si="1"/>
        <v>UsdLibor7M</v>
      </c>
      <c r="D13" s="109" t="str">
        <f t="shared" si="2"/>
        <v>UsdLibor7MLastFixing_Quote</v>
      </c>
      <c r="E13" s="108" t="str">
        <f t="shared" si="0"/>
        <v>USD_YCSTDRH_7MD</v>
      </c>
      <c r="F13" s="107" t="str">
        <f>_xll.qlDepositRateHelper(E13,D13,C13,Permanent,Trigger,ObjectOverwrite)</f>
        <v>USD_YCSTDRH_7MD#0001</v>
      </c>
      <c r="G13" s="106" t="str">
        <f>_xll.ohRangeRetrieveError(F13)</f>
        <v/>
      </c>
      <c r="H13" s="105"/>
    </row>
    <row r="14" spans="1:8" x14ac:dyDescent="0.25">
      <c r="A14" s="112"/>
      <c r="B14" s="111" t="s">
        <v>58</v>
      </c>
      <c r="C14" s="110" t="str">
        <f t="shared" si="1"/>
        <v>UsdLibor8M</v>
      </c>
      <c r="D14" s="109" t="str">
        <f t="shared" si="2"/>
        <v>UsdLibor8MLastFixing_Quote</v>
      </c>
      <c r="E14" s="108" t="str">
        <f t="shared" si="0"/>
        <v>USD_YCSTDRH_8MD</v>
      </c>
      <c r="F14" s="107" t="str">
        <f>_xll.qlDepositRateHelper(E14,D14,C14,Permanent,Trigger,ObjectOverwrite)</f>
        <v>USD_YCSTDRH_8MD#0001</v>
      </c>
      <c r="G14" s="106" t="str">
        <f>_xll.ohRangeRetrieveError(F14)</f>
        <v/>
      </c>
      <c r="H14" s="105"/>
    </row>
    <row r="15" spans="1:8" x14ac:dyDescent="0.25">
      <c r="A15" s="112"/>
      <c r="B15" s="111" t="s">
        <v>57</v>
      </c>
      <c r="C15" s="110" t="str">
        <f t="shared" si="1"/>
        <v>UsdLibor9M</v>
      </c>
      <c r="D15" s="109" t="str">
        <f t="shared" si="2"/>
        <v>UsdLibor9MLastFixing_Quote</v>
      </c>
      <c r="E15" s="108" t="str">
        <f t="shared" si="0"/>
        <v>USD_YCSTDRH_9MD</v>
      </c>
      <c r="F15" s="107" t="str">
        <f>_xll.qlDepositRateHelper(E15,D15,C15,Permanent,Trigger,ObjectOverwrite)</f>
        <v>USD_YCSTDRH_9MD#0001</v>
      </c>
      <c r="G15" s="106" t="str">
        <f>_xll.ohRangeRetrieveError(F15)</f>
        <v/>
      </c>
      <c r="H15" s="105"/>
    </row>
    <row r="16" spans="1:8" x14ac:dyDescent="0.25">
      <c r="A16" s="112"/>
      <c r="B16" s="111" t="s">
        <v>56</v>
      </c>
      <c r="C16" s="110" t="str">
        <f t="shared" si="1"/>
        <v>UsdLibor10M</v>
      </c>
      <c r="D16" s="109" t="str">
        <f t="shared" si="2"/>
        <v>UsdLibor10MLastFixing_Quote</v>
      </c>
      <c r="E16" s="108" t="str">
        <f t="shared" si="0"/>
        <v>USD_YCSTDRH_10MD</v>
      </c>
      <c r="F16" s="107" t="str">
        <f>_xll.qlDepositRateHelper(E16,D16,C16,Permanent,Trigger,ObjectOverwrite)</f>
        <v>USD_YCSTDRH_10MD#0001</v>
      </c>
      <c r="G16" s="106" t="str">
        <f>_xll.ohRangeRetrieveError(F16)</f>
        <v/>
      </c>
      <c r="H16" s="105"/>
    </row>
    <row r="17" spans="1:8" x14ac:dyDescent="0.25">
      <c r="A17" s="112"/>
      <c r="B17" s="111" t="s">
        <v>55</v>
      </c>
      <c r="C17" s="110" t="str">
        <f t="shared" si="1"/>
        <v>UsdLibor11M</v>
      </c>
      <c r="D17" s="109" t="str">
        <f t="shared" si="2"/>
        <v>UsdLibor11MLastFixing_Quote</v>
      </c>
      <c r="E17" s="108" t="str">
        <f t="shared" si="0"/>
        <v>USD_YCSTDRH_11MD</v>
      </c>
      <c r="F17" s="107" t="str">
        <f>_xll.qlDepositRateHelper(E17,D17,C17,Permanent,Trigger,ObjectOverwrite)</f>
        <v>USD_YCSTDRH_11MD#0001</v>
      </c>
      <c r="G17" s="106" t="str">
        <f>_xll.ohRangeRetrieveError(F17)</f>
        <v/>
      </c>
      <c r="H17" s="105"/>
    </row>
    <row r="18" spans="1:8" x14ac:dyDescent="0.25">
      <c r="A18" s="112"/>
      <c r="B18" s="111" t="s">
        <v>36</v>
      </c>
      <c r="C18" s="110" t="str">
        <f t="shared" si="1"/>
        <v>UsdLibor1Y</v>
      </c>
      <c r="D18" s="109" t="str">
        <f t="shared" si="2"/>
        <v>UsdLibor1YLastFixing_Quote</v>
      </c>
      <c r="E18" s="108" t="str">
        <f t="shared" si="0"/>
        <v>USD_YCSTDRH_1YD</v>
      </c>
      <c r="F18" s="107" t="str">
        <f>_xll.qlDepositRateHelper(E18,D18,C18,Permanent,Trigger,ObjectOverwrite)</f>
        <v>USD_YCSTDRH_1YD#0001</v>
      </c>
      <c r="G18" s="106" t="str">
        <f>_xll.ohRangeRetrieveError(F18)</f>
        <v/>
      </c>
      <c r="H18" s="105"/>
    </row>
    <row r="19" spans="1:8" ht="14.25" thickBot="1" x14ac:dyDescent="0.3">
      <c r="A19" s="104"/>
      <c r="B19" s="103"/>
      <c r="C19" s="103"/>
      <c r="D19" s="103"/>
      <c r="E19" s="103"/>
      <c r="F19" s="103"/>
      <c r="G19" s="103"/>
      <c r="H19" s="102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RowHeight="12.75" x14ac:dyDescent="0.2"/>
  <cols>
    <col min="1" max="1" width="3" style="123" customWidth="1"/>
    <col min="2" max="2" width="4.140625" style="123" bestFit="1" customWidth="1"/>
    <col min="3" max="3" width="10" style="123" bestFit="1" customWidth="1"/>
    <col min="4" max="4" width="13.140625" style="123" bestFit="1" customWidth="1"/>
    <col min="5" max="5" width="22" style="123" bestFit="1" customWidth="1"/>
    <col min="6" max="6" width="20.28515625" style="123" bestFit="1" customWidth="1"/>
    <col min="7" max="7" width="54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/>
      <c r="E1" s="139" t="str">
        <f>Currency&amp;"_YC"&amp;$D$1&amp;"RH"</f>
        <v>USD_YCRH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USD_YCRH_Deposits.xml</v>
      </c>
      <c r="F2" s="135" t="e">
        <f ca="1">IF(Serialize,_xll.ohObjectSave(F3,SerializationPath&amp;E2,FileOverwrite,Serialize),"---")</f>
        <v>#NUM!</v>
      </c>
      <c r="G2" s="134" t="str">
        <f ca="1">_xll.ohRangeRetrieveError(F2)</f>
        <v>ohObjectSave - operToVectorImpl: error converting parameter 'ObjectList' to type 'class std::basic_string&lt;char,struct std::char_traits&lt;char&gt;,class std::allocator&lt;char&gt; &gt;' : input value has type=error</v>
      </c>
      <c r="H2" s="127"/>
    </row>
    <row r="3" spans="1:8" x14ac:dyDescent="0.2">
      <c r="A3" s="133"/>
      <c r="B3" s="132" t="s">
        <v>132</v>
      </c>
      <c r="C3" s="131" t="s">
        <v>140</v>
      </c>
      <c r="D3" s="130" t="str">
        <f>Currency&amp;$B3&amp;"D"&amp;QuoteSuffix</f>
        <v>USDOND_Quote</v>
      </c>
      <c r="E3" s="130" t="str">
        <f>$E$1&amp;"_"&amp;$B3&amp;"D"</f>
        <v>USD_YCRH_OND</v>
      </c>
      <c r="F3" s="129" t="e">
        <f>_xll.qlDepositRateHelper(E3,D3,C3,Permanent,Trigger,ObjectOverwrite)</f>
        <v>#NUM!</v>
      </c>
      <c r="G3" s="128" t="str">
        <f ca="1">_xll.ohRangeRetrieveError(F3)</f>
        <v>qlDepositRateHelper - ObjectHandler error: attempt to retrieve object with unknown ID 'Eonia'</v>
      </c>
      <c r="H3" s="127"/>
    </row>
    <row r="4" spans="1:8" ht="13.5" thickBot="1" x14ac:dyDescent="0.25">
      <c r="A4" s="126"/>
      <c r="B4" s="125"/>
      <c r="C4" s="125"/>
      <c r="D4" s="125"/>
      <c r="E4" s="125"/>
      <c r="F4" s="125"/>
      <c r="G4" s="125"/>
      <c r="H4" s="124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3" style="123" customWidth="1"/>
    <col min="2" max="2" width="4.140625" style="123" bestFit="1" customWidth="1"/>
    <col min="3" max="3" width="10" style="123" bestFit="1" customWidth="1"/>
    <col min="4" max="4" width="13.140625" style="123" bestFit="1" customWidth="1"/>
    <col min="5" max="5" width="22" style="123" bestFit="1" customWidth="1"/>
    <col min="6" max="6" width="20.28515625" style="123" bestFit="1" customWidth="1"/>
    <col min="7" max="7" width="54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 t="s">
        <v>132</v>
      </c>
      <c r="E1" s="139" t="str">
        <f>Currency&amp;"_YC"&amp;$D$1&amp;"RH"</f>
        <v>USD_YCONRH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USD_YCONRH_Deposits.xml</v>
      </c>
      <c r="F2" s="135" t="e">
        <f ca="1">IF(Serialize,_xll.ohObjectSave(F3,SerializationPath&amp;E2,FileOverwrite,Serialize),"---")</f>
        <v>#NUM!</v>
      </c>
      <c r="G2" s="134" t="str">
        <f ca="1">_xll.ohRangeRetrieveError(F2)</f>
        <v>ohObjectSave - operToVectorImpl: error converting parameter 'ObjectList' to type 'class std::basic_string&lt;char,struct std::char_traits&lt;char&gt;,class std::allocator&lt;char&gt; &gt;' : input value has type=error</v>
      </c>
      <c r="H2" s="127"/>
    </row>
    <row r="3" spans="1:8" x14ac:dyDescent="0.2">
      <c r="A3" s="133"/>
      <c r="B3" s="132" t="s">
        <v>132</v>
      </c>
      <c r="C3" s="131" t="s">
        <v>140</v>
      </c>
      <c r="D3" s="130" t="str">
        <f>Currency&amp;$B3&amp;"D"&amp;QuoteSuffix</f>
        <v>USDOND_Quote</v>
      </c>
      <c r="E3" s="130" t="str">
        <f>$E$1&amp;"_"&amp;$B3&amp;"D"</f>
        <v>USD_YCONRH_OND</v>
      </c>
      <c r="F3" s="129" t="e">
        <f>_xll.qlDepositRateHelper(E3,D3,C3,Permanent,Trigger,ObjectOverwrite)</f>
        <v>#NUM!</v>
      </c>
      <c r="G3" s="128" t="str">
        <f ca="1">_xll.ohRangeRetrieveError(F3)</f>
        <v>qlDepositRateHelper - ObjectHandler error: attempt to retrieve object with unknown ID 'Eonia'</v>
      </c>
      <c r="H3" s="127"/>
    </row>
    <row r="4" spans="1:8" ht="13.5" thickBot="1" x14ac:dyDescent="0.25">
      <c r="A4" s="126"/>
      <c r="B4" s="125"/>
      <c r="C4" s="125"/>
      <c r="D4" s="125"/>
      <c r="E4" s="125"/>
      <c r="F4" s="125"/>
      <c r="G4" s="125"/>
      <c r="H4" s="12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1.25" x14ac:dyDescent="0.2"/>
  <cols>
    <col min="1" max="1" width="3" style="138" customWidth="1"/>
    <col min="2" max="2" width="3.42578125" style="138" bestFit="1" customWidth="1"/>
    <col min="3" max="3" width="9.5703125" style="138" bestFit="1" customWidth="1"/>
    <col min="4" max="4" width="20.42578125" style="138" bestFit="1" customWidth="1"/>
    <col min="5" max="5" width="21.85546875" style="138" bestFit="1" customWidth="1"/>
    <col min="6" max="6" width="19.7109375" style="138" bestFit="1" customWidth="1"/>
    <col min="7" max="7" width="23.5703125" style="138" customWidth="1"/>
    <col min="8" max="8" width="4.7109375" style="138" customWidth="1"/>
    <col min="9" max="16384" width="9.140625" style="138"/>
  </cols>
  <sheetData>
    <row r="1" spans="1:8" x14ac:dyDescent="0.2">
      <c r="A1" s="142" t="s">
        <v>155</v>
      </c>
      <c r="B1" s="141"/>
      <c r="C1" s="141"/>
      <c r="D1" s="140" t="s">
        <v>65</v>
      </c>
      <c r="E1" s="139" t="str">
        <f>Currency&amp;"_YC"&amp;$D$1&amp;"RH"</f>
        <v>USD_YC1MRH</v>
      </c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USD_YC1MRH_Deposits.xml</v>
      </c>
      <c r="F2" s="135">
        <f ca="1">IF(Serialize,_xll.ohObjectSave(F3:F7,SerializationPath&amp;E2,FileOverwrite,Serialize),"---")</f>
        <v>5</v>
      </c>
      <c r="G2" s="134" t="str">
        <f ca="1">_xll.ohRangeRetrieveError(F2)</f>
        <v/>
      </c>
      <c r="H2" s="127"/>
    </row>
    <row r="3" spans="1:8" x14ac:dyDescent="0.2">
      <c r="A3" s="133"/>
      <c r="B3" s="148" t="s">
        <v>144</v>
      </c>
      <c r="C3" s="146"/>
      <c r="D3" s="145" t="str">
        <f>Currency&amp;B3&amp;"D_SYNTH"&amp;$D$1&amp;QuoteSuffix</f>
        <v>USDSND_SYNTH1M_Quote</v>
      </c>
      <c r="E3" s="144" t="str">
        <f>$E$1&amp;"_"&amp;$B3&amp;"D"</f>
        <v>USD_YC1MRH_SND</v>
      </c>
      <c r="F3" s="147" t="str">
        <f>_xll.qlDepositRateHelper2(E3,D3,"1d",2,"target","following",FALSE,"act/360",Permanent,Trigger,ObjectOverwrite)</f>
        <v>USD_YC1MRH_SND#0002</v>
      </c>
      <c r="G3" s="128" t="str">
        <f>_xll.ohRangeRetrieveError(F3)</f>
        <v/>
      </c>
      <c r="H3" s="127"/>
    </row>
    <row r="4" spans="1:8" x14ac:dyDescent="0.2">
      <c r="A4" s="133"/>
      <c r="B4" s="132" t="s">
        <v>68</v>
      </c>
      <c r="C4" s="146" t="str">
        <f>PROPER(Currency)&amp;FamilyName&amp;$B4</f>
        <v>UsdLiborSW</v>
      </c>
      <c r="D4" s="145" t="str">
        <f>Currency&amp;B4&amp;"D_SYNTH"&amp;$D$1&amp;QuoteSuffix</f>
        <v>USDSWD_SYNTH1M_Quote</v>
      </c>
      <c r="E4" s="144" t="str">
        <f>$E$1&amp;"_"&amp;$B4&amp;"D"</f>
        <v>USD_YC1MRH_SWD</v>
      </c>
      <c r="F4" s="143" t="str">
        <f>_xll.qlDepositRateHelper(E4,D4,C4,Permanent,Trigger,ObjectOverwrite)</f>
        <v>USD_YC1MRH_SWD#0001</v>
      </c>
      <c r="G4" s="128" t="str">
        <f>_xll.ohRangeRetrieveError(F4)</f>
        <v/>
      </c>
      <c r="H4" s="127"/>
    </row>
    <row r="5" spans="1:8" x14ac:dyDescent="0.2">
      <c r="A5" s="133"/>
      <c r="B5" s="132" t="s">
        <v>67</v>
      </c>
      <c r="C5" s="146" t="str">
        <f>PROPER(Currency)&amp;FamilyName&amp;$B5</f>
        <v>UsdLibor2W</v>
      </c>
      <c r="D5" s="145" t="str">
        <f>Currency&amp;B5&amp;"D_SYNTH"&amp;$D$1&amp;QuoteSuffix</f>
        <v>USD2WD_SYNTH1M_Quote</v>
      </c>
      <c r="E5" s="144" t="str">
        <f>$E$1&amp;"_"&amp;$B5&amp;"D"</f>
        <v>USD_YC1MRH_2WD</v>
      </c>
      <c r="F5" s="143" t="str">
        <f>_xll.qlDepositRateHelper(E5,D5,C5,Permanent,Trigger,ObjectOverwrite)</f>
        <v>USD_YC1MRH_2WD#0001</v>
      </c>
      <c r="G5" s="128" t="str">
        <f>_xll.ohRangeRetrieveError(F5)</f>
        <v/>
      </c>
      <c r="H5" s="127"/>
    </row>
    <row r="6" spans="1:8" x14ac:dyDescent="0.2">
      <c r="A6" s="133"/>
      <c r="B6" s="132" t="s">
        <v>66</v>
      </c>
      <c r="C6" s="146" t="str">
        <f>PROPER(Currency)&amp;FamilyName&amp;$B6</f>
        <v>UsdLibor3W</v>
      </c>
      <c r="D6" s="145" t="str">
        <f>Currency&amp;B6&amp;"D_SYNTH"&amp;$D$1&amp;QuoteSuffix</f>
        <v>USD3WD_SYNTH1M_Quote</v>
      </c>
      <c r="E6" s="144" t="str">
        <f>$E$1&amp;"_"&amp;$B6&amp;"D"</f>
        <v>USD_YC1MRH_3WD</v>
      </c>
      <c r="F6" s="143" t="str">
        <f>_xll.qlDepositRateHelper(E6,D6,C6,Permanent,Trigger,ObjectOverwrite)</f>
        <v>USD_YC1MRH_3WD#0001</v>
      </c>
      <c r="G6" s="128" t="str">
        <f>_xll.ohRangeRetrieveError(F6)</f>
        <v/>
      </c>
      <c r="H6" s="127"/>
    </row>
    <row r="7" spans="1:8" x14ac:dyDescent="0.2">
      <c r="A7" s="133"/>
      <c r="B7" s="132" t="s">
        <v>65</v>
      </c>
      <c r="C7" s="146" t="str">
        <f>PROPER(Currency)&amp;FamilyName&amp;$B7</f>
        <v>UsdLibor1M</v>
      </c>
      <c r="D7" s="145" t="str">
        <f>Currency&amp;B7&amp;"D_SYNTH"&amp;$D$1&amp;QuoteSuffix</f>
        <v>USD1MD_SYNTH1M_Quote</v>
      </c>
      <c r="E7" s="144" t="str">
        <f>$E$1&amp;"_"&amp;$B7&amp;"D"</f>
        <v>USD_YC1MRH_1MD</v>
      </c>
      <c r="F7" s="143" t="str">
        <f>_xll.qlDepositRateHelper(E7,D7,C7,Permanent,Trigger,ObjectOverwrite)</f>
        <v>USD_YC1MRH_1MD#0001</v>
      </c>
      <c r="G7" s="128" t="str">
        <f>_xll.ohRangeRetrieveError(F7)</f>
        <v/>
      </c>
      <c r="H7" s="127"/>
    </row>
    <row r="8" spans="1:8" ht="12" thickBot="1" x14ac:dyDescent="0.25">
      <c r="A8" s="126"/>
      <c r="B8" s="125"/>
      <c r="C8" s="125"/>
      <c r="D8" s="125"/>
      <c r="E8" s="125"/>
      <c r="F8" s="125"/>
      <c r="G8" s="125"/>
      <c r="H8" s="124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x14ac:dyDescent="0.2"/>
  <cols>
    <col min="1" max="1" width="3" style="123" customWidth="1"/>
    <col min="2" max="2" width="3.42578125" style="123" bestFit="1" customWidth="1"/>
    <col min="3" max="3" width="9.5703125" style="123" bestFit="1" customWidth="1"/>
    <col min="4" max="4" width="20.42578125" style="123" bestFit="1" customWidth="1"/>
    <col min="5" max="5" width="21.85546875" style="123" bestFit="1" customWidth="1"/>
    <col min="6" max="6" width="19.7109375" style="123" bestFit="1" customWidth="1"/>
    <col min="7" max="7" width="23.5703125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 t="s">
        <v>63</v>
      </c>
      <c r="E1" s="139" t="str">
        <f>Currency&amp;"_YC"&amp;$D$1&amp;"RH"</f>
        <v>USD_YC3MRH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USD_YC3MRH_Deposits.xml</v>
      </c>
      <c r="F2" s="135">
        <f ca="1">IF(Serialize,_xll.ohObjectSave(F3:F9,SerializationPath&amp;E2,FileOverwrite,Serialize),"---")</f>
        <v>7</v>
      </c>
      <c r="G2" s="134" t="str">
        <f ca="1">_xll.ohRangeRetrieveError(F2)</f>
        <v/>
      </c>
      <c r="H2" s="127"/>
    </row>
    <row r="3" spans="1:8" x14ac:dyDescent="0.2">
      <c r="A3" s="133"/>
      <c r="B3" s="148" t="s">
        <v>144</v>
      </c>
      <c r="C3" s="149"/>
      <c r="D3" s="145" t="str">
        <f t="shared" ref="D3:D9" si="0">Currency&amp;B3&amp;"D_SYNTH"&amp;$D$1&amp;QuoteSuffix</f>
        <v>USDSND_SYNTH3M_Quote</v>
      </c>
      <c r="E3" s="144" t="str">
        <f t="shared" ref="E3:E9" si="1">$E$1&amp;"_"&amp;$B3&amp;"D"</f>
        <v>USD_YC3MRH_SND</v>
      </c>
      <c r="F3" s="147" t="str">
        <f>_xll.qlDepositRateHelper2(E3,D3,"1d",2,"target","following",FALSE,"act/360",Permanent,Trigger,ObjectOverwrite)</f>
        <v>USD_YC3MRH_SND#0002</v>
      </c>
      <c r="G3" s="128" t="str">
        <f>_xll.ohRangeRetrieveError(F3)</f>
        <v/>
      </c>
      <c r="H3" s="127"/>
    </row>
    <row r="4" spans="1:8" x14ac:dyDescent="0.2">
      <c r="A4" s="133"/>
      <c r="B4" s="132" t="s">
        <v>68</v>
      </c>
      <c r="C4" s="146" t="str">
        <f t="shared" ref="C4:C9" si="2">PROPER(Currency)&amp;FamilyName&amp;$B4</f>
        <v>UsdLiborSW</v>
      </c>
      <c r="D4" s="145" t="str">
        <f t="shared" si="0"/>
        <v>USDSWD_SYNTH3M_Quote</v>
      </c>
      <c r="E4" s="144" t="str">
        <f t="shared" si="1"/>
        <v>USD_YC3MRH_SWD</v>
      </c>
      <c r="F4" s="143" t="str">
        <f>_xll.qlDepositRateHelper(E4,D4,C4,Permanent,Trigger,ObjectOverwrite)</f>
        <v>USD_YC3MRH_SWD#0001</v>
      </c>
      <c r="G4" s="128" t="str">
        <f>_xll.ohRangeRetrieveError(F4)</f>
        <v/>
      </c>
      <c r="H4" s="127"/>
    </row>
    <row r="5" spans="1:8" x14ac:dyDescent="0.2">
      <c r="A5" s="133"/>
      <c r="B5" s="132" t="s">
        <v>67</v>
      </c>
      <c r="C5" s="146" t="str">
        <f t="shared" si="2"/>
        <v>UsdLibor2W</v>
      </c>
      <c r="D5" s="145" t="str">
        <f t="shared" si="0"/>
        <v>USD2WD_SYNTH3M_Quote</v>
      </c>
      <c r="E5" s="144" t="str">
        <f t="shared" si="1"/>
        <v>USD_YC3MRH_2WD</v>
      </c>
      <c r="F5" s="143" t="str">
        <f>_xll.qlDepositRateHelper(E5,D5,C5,Permanent,Trigger,ObjectOverwrite)</f>
        <v>USD_YC3MRH_2WD#0001</v>
      </c>
      <c r="G5" s="128" t="str">
        <f>_xll.ohRangeRetrieveError(F5)</f>
        <v/>
      </c>
      <c r="H5" s="127"/>
    </row>
    <row r="6" spans="1:8" x14ac:dyDescent="0.2">
      <c r="A6" s="133"/>
      <c r="B6" s="132" t="s">
        <v>66</v>
      </c>
      <c r="C6" s="146" t="str">
        <f t="shared" si="2"/>
        <v>UsdLibor3W</v>
      </c>
      <c r="D6" s="145" t="str">
        <f t="shared" si="0"/>
        <v>USD3WD_SYNTH3M_Quote</v>
      </c>
      <c r="E6" s="144" t="str">
        <f t="shared" si="1"/>
        <v>USD_YC3MRH_3WD</v>
      </c>
      <c r="F6" s="143" t="str">
        <f>_xll.qlDepositRateHelper(E6,D6,C6,Permanent,Trigger,ObjectOverwrite)</f>
        <v>USD_YC3MRH_3WD#0001</v>
      </c>
      <c r="G6" s="128" t="str">
        <f>_xll.ohRangeRetrieveError(F6)</f>
        <v/>
      </c>
      <c r="H6" s="127"/>
    </row>
    <row r="7" spans="1:8" x14ac:dyDescent="0.2">
      <c r="A7" s="133"/>
      <c r="B7" s="132" t="s">
        <v>65</v>
      </c>
      <c r="C7" s="146" t="str">
        <f t="shared" si="2"/>
        <v>UsdLibor1M</v>
      </c>
      <c r="D7" s="145" t="str">
        <f t="shared" si="0"/>
        <v>USD1MD_SYNTH3M_Quote</v>
      </c>
      <c r="E7" s="144" t="str">
        <f t="shared" si="1"/>
        <v>USD_YC3MRH_1MD</v>
      </c>
      <c r="F7" s="143" t="str">
        <f>_xll.qlDepositRateHelper(E7,D7,C7,Permanent,Trigger,ObjectOverwrite)</f>
        <v>USD_YC3MRH_1MD#0001</v>
      </c>
      <c r="G7" s="128" t="str">
        <f>_xll.ohRangeRetrieveError(F7)</f>
        <v/>
      </c>
      <c r="H7" s="127"/>
    </row>
    <row r="8" spans="1:8" x14ac:dyDescent="0.2">
      <c r="A8" s="133"/>
      <c r="B8" s="132" t="s">
        <v>64</v>
      </c>
      <c r="C8" s="146" t="str">
        <f t="shared" si="2"/>
        <v>UsdLibor2M</v>
      </c>
      <c r="D8" s="145" t="str">
        <f t="shared" si="0"/>
        <v>USD2MD_SYNTH3M_Quote</v>
      </c>
      <c r="E8" s="144" t="str">
        <f t="shared" si="1"/>
        <v>USD_YC3MRH_2MD</v>
      </c>
      <c r="F8" s="143" t="str">
        <f>_xll.qlDepositRateHelper(E8,D8,C8,Permanent,Trigger,ObjectOverwrite)</f>
        <v>USD_YC3MRH_2MD#0001</v>
      </c>
      <c r="G8" s="128" t="str">
        <f>_xll.ohRangeRetrieveError(F8)</f>
        <v/>
      </c>
      <c r="H8" s="127"/>
    </row>
    <row r="9" spans="1:8" x14ac:dyDescent="0.2">
      <c r="A9" s="133"/>
      <c r="B9" s="132" t="s">
        <v>63</v>
      </c>
      <c r="C9" s="146" t="str">
        <f t="shared" si="2"/>
        <v>UsdLibor3M</v>
      </c>
      <c r="D9" s="145" t="str">
        <f t="shared" si="0"/>
        <v>USD3MD_SYNTH3M_Quote</v>
      </c>
      <c r="E9" s="144" t="str">
        <f t="shared" si="1"/>
        <v>USD_YC3MRH_3MD</v>
      </c>
      <c r="F9" s="143" t="str">
        <f>_xll.qlDepositRateHelper(E9,D9,C9,Permanent,Trigger,ObjectOverwrite)</f>
        <v>USD_YC3MRH_3MD#0001</v>
      </c>
      <c r="G9" s="128" t="str">
        <f>_xll.ohRangeRetrieveError(F9)</f>
        <v/>
      </c>
      <c r="H9" s="127"/>
    </row>
    <row r="10" spans="1:8" ht="13.5" thickBot="1" x14ac:dyDescent="0.25">
      <c r="A10" s="126"/>
      <c r="B10" s="125"/>
      <c r="C10" s="125"/>
      <c r="D10" s="125"/>
      <c r="E10" s="125"/>
      <c r="F10" s="125"/>
      <c r="G10" s="125"/>
      <c r="H10" s="124"/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2.75" x14ac:dyDescent="0.2"/>
  <cols>
    <col min="1" max="1" width="3" style="123" customWidth="1"/>
    <col min="2" max="2" width="3.42578125" style="123" bestFit="1" customWidth="1"/>
    <col min="3" max="3" width="9.5703125" style="123" bestFit="1" customWidth="1"/>
    <col min="4" max="4" width="20.42578125" style="123" bestFit="1" customWidth="1"/>
    <col min="5" max="5" width="21.85546875" style="123" bestFit="1" customWidth="1"/>
    <col min="6" max="6" width="19.7109375" style="123" bestFit="1" customWidth="1"/>
    <col min="7" max="7" width="23.5703125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 t="s">
        <v>60</v>
      </c>
      <c r="E1" s="139" t="str">
        <f>Currency&amp;"_YC"&amp;$D$1&amp;"RH"</f>
        <v>USD_YC6MRH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USD_YC6MRH_Deposits.xml</v>
      </c>
      <c r="F2" s="135">
        <f ca="1">IF(Serialize,_xll.ohObjectSave(F3:F12,SerializationPath&amp;E2,FileOverwrite,Serialize),"---")</f>
        <v>10</v>
      </c>
      <c r="G2" s="134" t="str">
        <f ca="1">_xll.ohRangeRetrieveError(F2)</f>
        <v/>
      </c>
      <c r="H2" s="127"/>
    </row>
    <row r="3" spans="1:8" x14ac:dyDescent="0.2">
      <c r="A3" s="133"/>
      <c r="B3" s="148" t="s">
        <v>144</v>
      </c>
      <c r="C3" s="149"/>
      <c r="D3" s="145" t="str">
        <f t="shared" ref="D3:D12" si="0">Currency&amp;B3&amp;"D_SYNTH"&amp;$D$1&amp;QuoteSuffix</f>
        <v>USDSND_SYNTH6M_Quote</v>
      </c>
      <c r="E3" s="144" t="str">
        <f t="shared" ref="E3:E12" si="1">$E$1&amp;"_"&amp;$B3&amp;"D"</f>
        <v>USD_YC6MRH_SND</v>
      </c>
      <c r="F3" s="147" t="str">
        <f>_xll.qlDepositRateHelper2(E3,D3,"1d",2,"target","following",FALSE,"act/360",Permanent,Trigger,ObjectOverwrite)</f>
        <v>USD_YC6MRH_SND#0002</v>
      </c>
      <c r="G3" s="128" t="str">
        <f>_xll.ohRangeRetrieveError(F3)</f>
        <v/>
      </c>
      <c r="H3" s="127"/>
    </row>
    <row r="4" spans="1:8" x14ac:dyDescent="0.2">
      <c r="A4" s="133"/>
      <c r="B4" s="132" t="s">
        <v>68</v>
      </c>
      <c r="C4" s="146" t="str">
        <f t="shared" ref="C4:C12" si="2">PROPER(Currency)&amp;FamilyName&amp;$B4</f>
        <v>UsdLiborSW</v>
      </c>
      <c r="D4" s="145" t="str">
        <f t="shared" si="0"/>
        <v>USDSWD_SYNTH6M_Quote</v>
      </c>
      <c r="E4" s="144" t="str">
        <f t="shared" si="1"/>
        <v>USD_YC6MRH_SWD</v>
      </c>
      <c r="F4" s="143" t="str">
        <f>_xll.qlDepositRateHelper(E4,D4,C4,Permanent,Trigger,ObjectOverwrite)</f>
        <v>USD_YC6MRH_SWD#0001</v>
      </c>
      <c r="G4" s="128" t="str">
        <f>_xll.ohRangeRetrieveError(F4)</f>
        <v/>
      </c>
      <c r="H4" s="127"/>
    </row>
    <row r="5" spans="1:8" x14ac:dyDescent="0.2">
      <c r="A5" s="133"/>
      <c r="B5" s="132" t="s">
        <v>67</v>
      </c>
      <c r="C5" s="146" t="str">
        <f t="shared" si="2"/>
        <v>UsdLibor2W</v>
      </c>
      <c r="D5" s="145" t="str">
        <f t="shared" si="0"/>
        <v>USD2WD_SYNTH6M_Quote</v>
      </c>
      <c r="E5" s="144" t="str">
        <f t="shared" si="1"/>
        <v>USD_YC6MRH_2WD</v>
      </c>
      <c r="F5" s="143" t="str">
        <f>_xll.qlDepositRateHelper(E5,D5,C5,Permanent,Trigger,ObjectOverwrite)</f>
        <v>USD_YC6MRH_2WD#0001</v>
      </c>
      <c r="G5" s="128" t="str">
        <f>_xll.ohRangeRetrieveError(F5)</f>
        <v/>
      </c>
      <c r="H5" s="127"/>
    </row>
    <row r="6" spans="1:8" x14ac:dyDescent="0.2">
      <c r="A6" s="133"/>
      <c r="B6" s="132" t="s">
        <v>66</v>
      </c>
      <c r="C6" s="146" t="str">
        <f t="shared" si="2"/>
        <v>UsdLibor3W</v>
      </c>
      <c r="D6" s="145" t="str">
        <f t="shared" si="0"/>
        <v>USD3WD_SYNTH6M_Quote</v>
      </c>
      <c r="E6" s="144" t="str">
        <f t="shared" si="1"/>
        <v>USD_YC6MRH_3WD</v>
      </c>
      <c r="F6" s="143" t="str">
        <f>_xll.qlDepositRateHelper(E6,D6,C6,Permanent,Trigger,ObjectOverwrite)</f>
        <v>USD_YC6MRH_3WD#0001</v>
      </c>
      <c r="G6" s="128" t="str">
        <f>_xll.ohRangeRetrieveError(F6)</f>
        <v/>
      </c>
      <c r="H6" s="127"/>
    </row>
    <row r="7" spans="1:8" x14ac:dyDescent="0.2">
      <c r="A7" s="133"/>
      <c r="B7" s="132" t="s">
        <v>65</v>
      </c>
      <c r="C7" s="146" t="str">
        <f t="shared" si="2"/>
        <v>UsdLibor1M</v>
      </c>
      <c r="D7" s="145" t="str">
        <f t="shared" si="0"/>
        <v>USD1MD_SYNTH6M_Quote</v>
      </c>
      <c r="E7" s="144" t="str">
        <f t="shared" si="1"/>
        <v>USD_YC6MRH_1MD</v>
      </c>
      <c r="F7" s="143" t="str">
        <f>_xll.qlDepositRateHelper(E7,D7,C7,Permanent,Trigger,ObjectOverwrite)</f>
        <v>USD_YC6MRH_1MD#0001</v>
      </c>
      <c r="G7" s="128" t="str">
        <f>_xll.ohRangeRetrieveError(F7)</f>
        <v/>
      </c>
      <c r="H7" s="127"/>
    </row>
    <row r="8" spans="1:8" x14ac:dyDescent="0.2">
      <c r="A8" s="133"/>
      <c r="B8" s="132" t="s">
        <v>64</v>
      </c>
      <c r="C8" s="146" t="str">
        <f t="shared" si="2"/>
        <v>UsdLibor2M</v>
      </c>
      <c r="D8" s="145" t="str">
        <f t="shared" si="0"/>
        <v>USD2MD_SYNTH6M_Quote</v>
      </c>
      <c r="E8" s="144" t="str">
        <f t="shared" si="1"/>
        <v>USD_YC6MRH_2MD</v>
      </c>
      <c r="F8" s="143" t="str">
        <f>_xll.qlDepositRateHelper(E8,D8,C8,Permanent,Trigger,ObjectOverwrite)</f>
        <v>USD_YC6MRH_2MD#0001</v>
      </c>
      <c r="G8" s="128" t="str">
        <f>_xll.ohRangeRetrieveError(F8)</f>
        <v/>
      </c>
      <c r="H8" s="127"/>
    </row>
    <row r="9" spans="1:8" x14ac:dyDescent="0.2">
      <c r="A9" s="133"/>
      <c r="B9" s="132" t="s">
        <v>63</v>
      </c>
      <c r="C9" s="146" t="str">
        <f t="shared" si="2"/>
        <v>UsdLibor3M</v>
      </c>
      <c r="D9" s="145" t="str">
        <f t="shared" si="0"/>
        <v>USD3MD_SYNTH6M_Quote</v>
      </c>
      <c r="E9" s="144" t="str">
        <f t="shared" si="1"/>
        <v>USD_YC6MRH_3MD</v>
      </c>
      <c r="F9" s="143" t="str">
        <f>_xll.qlDepositRateHelper(E9,D9,C9,Permanent,Trigger,ObjectOverwrite)</f>
        <v>USD_YC6MRH_3MD#0001</v>
      </c>
      <c r="G9" s="128" t="str">
        <f>_xll.ohRangeRetrieveError(F9)</f>
        <v/>
      </c>
      <c r="H9" s="127"/>
    </row>
    <row r="10" spans="1:8" x14ac:dyDescent="0.2">
      <c r="A10" s="133"/>
      <c r="B10" s="132" t="s">
        <v>62</v>
      </c>
      <c r="C10" s="146" t="str">
        <f t="shared" si="2"/>
        <v>UsdLibor4M</v>
      </c>
      <c r="D10" s="145" t="str">
        <f t="shared" si="0"/>
        <v>USD4MD_SYNTH6M_Quote</v>
      </c>
      <c r="E10" s="144" t="str">
        <f t="shared" si="1"/>
        <v>USD_YC6MRH_4MD</v>
      </c>
      <c r="F10" s="143" t="str">
        <f>_xll.qlDepositRateHelper(E10,D10,C10,Permanent,Trigger,ObjectOverwrite)</f>
        <v>USD_YC6MRH_4MD#0001</v>
      </c>
      <c r="G10" s="128" t="str">
        <f>_xll.ohRangeRetrieveError(F10)</f>
        <v/>
      </c>
      <c r="H10" s="127"/>
    </row>
    <row r="11" spans="1:8" x14ac:dyDescent="0.2">
      <c r="A11" s="133"/>
      <c r="B11" s="132" t="s">
        <v>61</v>
      </c>
      <c r="C11" s="146" t="str">
        <f t="shared" si="2"/>
        <v>UsdLibor5M</v>
      </c>
      <c r="D11" s="145" t="str">
        <f t="shared" si="0"/>
        <v>USD5MD_SYNTH6M_Quote</v>
      </c>
      <c r="E11" s="144" t="str">
        <f t="shared" si="1"/>
        <v>USD_YC6MRH_5MD</v>
      </c>
      <c r="F11" s="143" t="str">
        <f>_xll.qlDepositRateHelper(E11,D11,C11,Permanent,Trigger,ObjectOverwrite)</f>
        <v>USD_YC6MRH_5MD#0001</v>
      </c>
      <c r="G11" s="128" t="str">
        <f>_xll.ohRangeRetrieveError(F11)</f>
        <v/>
      </c>
      <c r="H11" s="127"/>
    </row>
    <row r="12" spans="1:8" x14ac:dyDescent="0.2">
      <c r="A12" s="133"/>
      <c r="B12" s="132" t="s">
        <v>60</v>
      </c>
      <c r="C12" s="146" t="str">
        <f t="shared" si="2"/>
        <v>UsdLibor6M</v>
      </c>
      <c r="D12" s="145" t="str">
        <f t="shared" si="0"/>
        <v>USD6MD_SYNTH6M_Quote</v>
      </c>
      <c r="E12" s="144" t="str">
        <f t="shared" si="1"/>
        <v>USD_YC6MRH_6MD</v>
      </c>
      <c r="F12" s="143" t="str">
        <f>_xll.qlDepositRateHelper(E12,D12,C12,Permanent,Trigger,ObjectOverwrite)</f>
        <v>USD_YC6MRH_6MD#0001</v>
      </c>
      <c r="G12" s="128" t="str">
        <f>_xll.ohRangeRetrieveError(F12)</f>
        <v/>
      </c>
      <c r="H12" s="127"/>
    </row>
    <row r="13" spans="1:8" ht="13.5" thickBot="1" x14ac:dyDescent="0.25">
      <c r="A13" s="126"/>
      <c r="B13" s="125"/>
      <c r="C13" s="125"/>
      <c r="D13" s="125"/>
      <c r="E13" s="125"/>
      <c r="F13" s="125"/>
      <c r="G13" s="125"/>
      <c r="H13" s="124"/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2.75" x14ac:dyDescent="0.2"/>
  <cols>
    <col min="1" max="1" width="3" style="123" customWidth="1"/>
    <col min="2" max="2" width="4.140625" style="123" bestFit="1" customWidth="1"/>
    <col min="3" max="3" width="10" style="123" bestFit="1" customWidth="1"/>
    <col min="4" max="4" width="20.42578125" style="123" bestFit="1" customWidth="1"/>
    <col min="5" max="5" width="21.42578125" style="123" bestFit="1" customWidth="1"/>
    <col min="6" max="6" width="19.7109375" style="123" bestFit="1" customWidth="1"/>
    <col min="7" max="7" width="23.5703125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 t="s">
        <v>36</v>
      </c>
      <c r="E1" s="139" t="str">
        <f>Currency&amp;"_YC"&amp;$D$1&amp;"RH"</f>
        <v>USD_YC1YRH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USD_YC1YRH_Deposits.xml</v>
      </c>
      <c r="F2" s="135">
        <f ca="1">IF(Serialize,_xll.ohObjectSave(F3:F18,SerializationPath&amp;E2,FileOverwrite,Serialize),"---")</f>
        <v>16</v>
      </c>
      <c r="G2" s="134" t="str">
        <f ca="1">_xll.ohRangeRetrieveError(F2)</f>
        <v/>
      </c>
      <c r="H2" s="127"/>
    </row>
    <row r="3" spans="1:8" x14ac:dyDescent="0.2">
      <c r="A3" s="133"/>
      <c r="B3" s="148" t="s">
        <v>144</v>
      </c>
      <c r="C3" s="149"/>
      <c r="D3" s="145" t="str">
        <f t="shared" ref="D3:D18" si="0">Currency&amp;B3&amp;"D_SYNTH"&amp;$D$1&amp;QuoteSuffix</f>
        <v>USDSND_SYNTH1Y_Quote</v>
      </c>
      <c r="E3" s="144" t="str">
        <f t="shared" ref="E3:E18" si="1">$E$1&amp;"_"&amp;$B3&amp;"D"</f>
        <v>USD_YC1YRH_SND</v>
      </c>
      <c r="F3" s="147" t="str">
        <f>_xll.qlDepositRateHelper2(E3,D3,"1d",2,"target","following",FALSE,"act/360",Permanent,Trigger,ObjectOverwrite)</f>
        <v>USD_YC1YRH_SND#0002</v>
      </c>
      <c r="G3" s="128" t="str">
        <f>_xll.ohRangeRetrieveError(F3)</f>
        <v/>
      </c>
      <c r="H3" s="127"/>
    </row>
    <row r="4" spans="1:8" x14ac:dyDescent="0.2">
      <c r="A4" s="133"/>
      <c r="B4" s="132" t="s">
        <v>68</v>
      </c>
      <c r="C4" s="146" t="str">
        <f t="shared" ref="C4:C18" si="2">PROPER(Currency)&amp;FamilyName&amp;$B4</f>
        <v>UsdLiborSW</v>
      </c>
      <c r="D4" s="145" t="str">
        <f t="shared" si="0"/>
        <v>USDSWD_SYNTH1Y_Quote</v>
      </c>
      <c r="E4" s="144" t="str">
        <f t="shared" si="1"/>
        <v>USD_YC1YRH_SWD</v>
      </c>
      <c r="F4" s="143" t="str">
        <f>_xll.qlDepositRateHelper(E4,D4,C4,Permanent,Trigger,ObjectOverwrite)</f>
        <v>USD_YC1YRH_SWD#0001</v>
      </c>
      <c r="G4" s="128" t="str">
        <f>_xll.ohRangeRetrieveError(F4)</f>
        <v/>
      </c>
      <c r="H4" s="127"/>
    </row>
    <row r="5" spans="1:8" x14ac:dyDescent="0.2">
      <c r="A5" s="133"/>
      <c r="B5" s="132" t="s">
        <v>67</v>
      </c>
      <c r="C5" s="146" t="str">
        <f t="shared" si="2"/>
        <v>UsdLibor2W</v>
      </c>
      <c r="D5" s="145" t="str">
        <f t="shared" si="0"/>
        <v>USD2WD_SYNTH1Y_Quote</v>
      </c>
      <c r="E5" s="144" t="str">
        <f t="shared" si="1"/>
        <v>USD_YC1YRH_2WD</v>
      </c>
      <c r="F5" s="143" t="str">
        <f>_xll.qlDepositRateHelper(E5,D5,C5,Permanent,Trigger,ObjectOverwrite)</f>
        <v>USD_YC1YRH_2WD#0001</v>
      </c>
      <c r="G5" s="128" t="str">
        <f>_xll.ohRangeRetrieveError(F5)</f>
        <v/>
      </c>
      <c r="H5" s="127"/>
    </row>
    <row r="6" spans="1:8" x14ac:dyDescent="0.2">
      <c r="A6" s="133"/>
      <c r="B6" s="132" t="s">
        <v>66</v>
      </c>
      <c r="C6" s="146" t="str">
        <f t="shared" si="2"/>
        <v>UsdLibor3W</v>
      </c>
      <c r="D6" s="145" t="str">
        <f t="shared" si="0"/>
        <v>USD3WD_SYNTH1Y_Quote</v>
      </c>
      <c r="E6" s="144" t="str">
        <f t="shared" si="1"/>
        <v>USD_YC1YRH_3WD</v>
      </c>
      <c r="F6" s="143" t="str">
        <f>_xll.qlDepositRateHelper(E6,D6,C6,Permanent,Trigger,ObjectOverwrite)</f>
        <v>USD_YC1YRH_3WD#0001</v>
      </c>
      <c r="G6" s="128" t="str">
        <f>_xll.ohRangeRetrieveError(F6)</f>
        <v/>
      </c>
      <c r="H6" s="127"/>
    </row>
    <row r="7" spans="1:8" x14ac:dyDescent="0.2">
      <c r="A7" s="133"/>
      <c r="B7" s="132" t="s">
        <v>65</v>
      </c>
      <c r="C7" s="146" t="str">
        <f t="shared" si="2"/>
        <v>UsdLibor1M</v>
      </c>
      <c r="D7" s="145" t="str">
        <f t="shared" si="0"/>
        <v>USD1MD_SYNTH1Y_Quote</v>
      </c>
      <c r="E7" s="144" t="str">
        <f t="shared" si="1"/>
        <v>USD_YC1YRH_1MD</v>
      </c>
      <c r="F7" s="143" t="str">
        <f>_xll.qlDepositRateHelper(E7,D7,C7,Permanent,Trigger,ObjectOverwrite)</f>
        <v>USD_YC1YRH_1MD#0001</v>
      </c>
      <c r="G7" s="128" t="str">
        <f>_xll.ohRangeRetrieveError(F7)</f>
        <v/>
      </c>
      <c r="H7" s="127"/>
    </row>
    <row r="8" spans="1:8" x14ac:dyDescent="0.2">
      <c r="A8" s="133"/>
      <c r="B8" s="132" t="s">
        <v>64</v>
      </c>
      <c r="C8" s="146" t="str">
        <f t="shared" si="2"/>
        <v>UsdLibor2M</v>
      </c>
      <c r="D8" s="145" t="str">
        <f t="shared" si="0"/>
        <v>USD2MD_SYNTH1Y_Quote</v>
      </c>
      <c r="E8" s="144" t="str">
        <f t="shared" si="1"/>
        <v>USD_YC1YRH_2MD</v>
      </c>
      <c r="F8" s="143" t="str">
        <f>_xll.qlDepositRateHelper(E8,D8,C8,Permanent,Trigger,ObjectOverwrite)</f>
        <v>USD_YC1YRH_2MD#0001</v>
      </c>
      <c r="G8" s="128" t="str">
        <f>_xll.ohRangeRetrieveError(F8)</f>
        <v/>
      </c>
      <c r="H8" s="127"/>
    </row>
    <row r="9" spans="1:8" x14ac:dyDescent="0.2">
      <c r="A9" s="133"/>
      <c r="B9" s="132" t="s">
        <v>63</v>
      </c>
      <c r="C9" s="146" t="str">
        <f t="shared" si="2"/>
        <v>UsdLibor3M</v>
      </c>
      <c r="D9" s="145" t="str">
        <f t="shared" si="0"/>
        <v>USD3MD_SYNTH1Y_Quote</v>
      </c>
      <c r="E9" s="144" t="str">
        <f t="shared" si="1"/>
        <v>USD_YC1YRH_3MD</v>
      </c>
      <c r="F9" s="143" t="str">
        <f>_xll.qlDepositRateHelper(E9,D9,C9,Permanent,Trigger,ObjectOverwrite)</f>
        <v>USD_YC1YRH_3MD#0001</v>
      </c>
      <c r="G9" s="128" t="str">
        <f>_xll.ohRangeRetrieveError(F9)</f>
        <v/>
      </c>
      <c r="H9" s="127"/>
    </row>
    <row r="10" spans="1:8" x14ac:dyDescent="0.2">
      <c r="A10" s="133"/>
      <c r="B10" s="132" t="s">
        <v>62</v>
      </c>
      <c r="C10" s="146" t="str">
        <f t="shared" si="2"/>
        <v>UsdLibor4M</v>
      </c>
      <c r="D10" s="145" t="str">
        <f t="shared" si="0"/>
        <v>USD4MD_SYNTH1Y_Quote</v>
      </c>
      <c r="E10" s="144" t="str">
        <f t="shared" si="1"/>
        <v>USD_YC1YRH_4MD</v>
      </c>
      <c r="F10" s="143" t="str">
        <f>_xll.qlDepositRateHelper(E10,D10,C10,Permanent,Trigger,ObjectOverwrite)</f>
        <v>USD_YC1YRH_4MD#0001</v>
      </c>
      <c r="G10" s="128" t="str">
        <f>_xll.ohRangeRetrieveError(F10)</f>
        <v/>
      </c>
      <c r="H10" s="127"/>
    </row>
    <row r="11" spans="1:8" x14ac:dyDescent="0.2">
      <c r="A11" s="133"/>
      <c r="B11" s="132" t="s">
        <v>61</v>
      </c>
      <c r="C11" s="146" t="str">
        <f t="shared" si="2"/>
        <v>UsdLibor5M</v>
      </c>
      <c r="D11" s="145" t="str">
        <f t="shared" si="0"/>
        <v>USD5MD_SYNTH1Y_Quote</v>
      </c>
      <c r="E11" s="144" t="str">
        <f t="shared" si="1"/>
        <v>USD_YC1YRH_5MD</v>
      </c>
      <c r="F11" s="143" t="str">
        <f>_xll.qlDepositRateHelper(E11,D11,C11,Permanent,Trigger,ObjectOverwrite)</f>
        <v>USD_YC1YRH_5MD#0001</v>
      </c>
      <c r="G11" s="128" t="str">
        <f>_xll.ohRangeRetrieveError(F11)</f>
        <v/>
      </c>
      <c r="H11" s="127"/>
    </row>
    <row r="12" spans="1:8" x14ac:dyDescent="0.2">
      <c r="A12" s="133"/>
      <c r="B12" s="132" t="s">
        <v>60</v>
      </c>
      <c r="C12" s="146" t="str">
        <f t="shared" si="2"/>
        <v>UsdLibor6M</v>
      </c>
      <c r="D12" s="145" t="str">
        <f t="shared" si="0"/>
        <v>USD6MD_SYNTH1Y_Quote</v>
      </c>
      <c r="E12" s="144" t="str">
        <f t="shared" si="1"/>
        <v>USD_YC1YRH_6MD</v>
      </c>
      <c r="F12" s="143" t="str">
        <f>_xll.qlDepositRateHelper(E12,D12,C12,Permanent,Trigger,ObjectOverwrite)</f>
        <v>USD_YC1YRH_6MD#0001</v>
      </c>
      <c r="G12" s="128" t="str">
        <f>_xll.ohRangeRetrieveError(F12)</f>
        <v/>
      </c>
      <c r="H12" s="127"/>
    </row>
    <row r="13" spans="1:8" x14ac:dyDescent="0.2">
      <c r="A13" s="133"/>
      <c r="B13" s="132" t="s">
        <v>59</v>
      </c>
      <c r="C13" s="146" t="str">
        <f t="shared" si="2"/>
        <v>UsdLibor7M</v>
      </c>
      <c r="D13" s="145" t="str">
        <f t="shared" si="0"/>
        <v>USD7MD_SYNTH1Y_Quote</v>
      </c>
      <c r="E13" s="144" t="str">
        <f t="shared" si="1"/>
        <v>USD_YC1YRH_7MD</v>
      </c>
      <c r="F13" s="143" t="str">
        <f>_xll.qlDepositRateHelper(E13,D13,C13,Permanent,Trigger,ObjectOverwrite)</f>
        <v>USD_YC1YRH_7MD#0001</v>
      </c>
      <c r="G13" s="128" t="str">
        <f>_xll.ohRangeRetrieveError(F13)</f>
        <v/>
      </c>
      <c r="H13" s="127"/>
    </row>
    <row r="14" spans="1:8" x14ac:dyDescent="0.2">
      <c r="A14" s="133"/>
      <c r="B14" s="132" t="s">
        <v>58</v>
      </c>
      <c r="C14" s="146" t="str">
        <f t="shared" si="2"/>
        <v>UsdLibor8M</v>
      </c>
      <c r="D14" s="145" t="str">
        <f t="shared" si="0"/>
        <v>USD8MD_SYNTH1Y_Quote</v>
      </c>
      <c r="E14" s="144" t="str">
        <f t="shared" si="1"/>
        <v>USD_YC1YRH_8MD</v>
      </c>
      <c r="F14" s="143" t="str">
        <f>_xll.qlDepositRateHelper(E14,D14,C14,Permanent,Trigger,ObjectOverwrite)</f>
        <v>USD_YC1YRH_8MD#0001</v>
      </c>
      <c r="G14" s="128" t="str">
        <f>_xll.ohRangeRetrieveError(F14)</f>
        <v/>
      </c>
      <c r="H14" s="127"/>
    </row>
    <row r="15" spans="1:8" x14ac:dyDescent="0.2">
      <c r="A15" s="133"/>
      <c r="B15" s="132" t="s">
        <v>57</v>
      </c>
      <c r="C15" s="146" t="str">
        <f t="shared" si="2"/>
        <v>UsdLibor9M</v>
      </c>
      <c r="D15" s="145" t="str">
        <f t="shared" si="0"/>
        <v>USD9MD_SYNTH1Y_Quote</v>
      </c>
      <c r="E15" s="144" t="str">
        <f t="shared" si="1"/>
        <v>USD_YC1YRH_9MD</v>
      </c>
      <c r="F15" s="143" t="str">
        <f>_xll.qlDepositRateHelper(E15,D15,C15,Permanent,Trigger,ObjectOverwrite)</f>
        <v>USD_YC1YRH_9MD#0001</v>
      </c>
      <c r="G15" s="128" t="str">
        <f>_xll.ohRangeRetrieveError(F15)</f>
        <v/>
      </c>
      <c r="H15" s="127"/>
    </row>
    <row r="16" spans="1:8" x14ac:dyDescent="0.2">
      <c r="A16" s="133"/>
      <c r="B16" s="132" t="s">
        <v>56</v>
      </c>
      <c r="C16" s="146" t="str">
        <f t="shared" si="2"/>
        <v>UsdLibor10M</v>
      </c>
      <c r="D16" s="145" t="str">
        <f t="shared" si="0"/>
        <v>USD10MD_SYNTH1Y_Quote</v>
      </c>
      <c r="E16" s="144" t="str">
        <f t="shared" si="1"/>
        <v>USD_YC1YRH_10MD</v>
      </c>
      <c r="F16" s="143" t="str">
        <f>_xll.qlDepositRateHelper(E16,D16,C16,Permanent,Trigger,ObjectOverwrite)</f>
        <v>USD_YC1YRH_10MD#0001</v>
      </c>
      <c r="G16" s="128" t="str">
        <f>_xll.ohRangeRetrieveError(F16)</f>
        <v/>
      </c>
      <c r="H16" s="127"/>
    </row>
    <row r="17" spans="1:8" x14ac:dyDescent="0.2">
      <c r="A17" s="133"/>
      <c r="B17" s="132" t="s">
        <v>55</v>
      </c>
      <c r="C17" s="146" t="str">
        <f t="shared" si="2"/>
        <v>UsdLibor11M</v>
      </c>
      <c r="D17" s="145" t="str">
        <f t="shared" si="0"/>
        <v>USD11MD_SYNTH1Y_Quote</v>
      </c>
      <c r="E17" s="144" t="str">
        <f t="shared" si="1"/>
        <v>USD_YC1YRH_11MD</v>
      </c>
      <c r="F17" s="143" t="str">
        <f>_xll.qlDepositRateHelper(E17,D17,C17,Permanent,Trigger,ObjectOverwrite)</f>
        <v>USD_YC1YRH_11MD#0001</v>
      </c>
      <c r="G17" s="128" t="str">
        <f>_xll.ohRangeRetrieveError(F17)</f>
        <v/>
      </c>
      <c r="H17" s="127"/>
    </row>
    <row r="18" spans="1:8" x14ac:dyDescent="0.2">
      <c r="A18" s="133"/>
      <c r="B18" s="132" t="s">
        <v>36</v>
      </c>
      <c r="C18" s="146" t="str">
        <f t="shared" si="2"/>
        <v>UsdLibor1Y</v>
      </c>
      <c r="D18" s="145" t="str">
        <f t="shared" si="0"/>
        <v>USD1YD_SYNTH1Y_Quote</v>
      </c>
      <c r="E18" s="144" t="str">
        <f t="shared" si="1"/>
        <v>USD_YC1YRH_1YD</v>
      </c>
      <c r="F18" s="143" t="str">
        <f>_xll.qlDepositRateHelper(E18,D18,C18,Permanent,Trigger,ObjectOverwrite)</f>
        <v>USD_YC1YRH_1YD#0001</v>
      </c>
      <c r="G18" s="128" t="str">
        <f>_xll.ohRangeRetrieveError(F18)</f>
        <v/>
      </c>
      <c r="H18" s="127"/>
    </row>
    <row r="19" spans="1:8" ht="13.5" thickBot="1" x14ac:dyDescent="0.25">
      <c r="A19" s="126"/>
      <c r="B19" s="125"/>
      <c r="C19" s="125"/>
      <c r="D19" s="125"/>
      <c r="E19" s="125"/>
      <c r="F19" s="125"/>
      <c r="G19" s="125"/>
      <c r="H19" s="124"/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/>
  </sheetViews>
  <sheetFormatPr defaultColWidth="8" defaultRowHeight="11.25" x14ac:dyDescent="0.2"/>
  <cols>
    <col min="1" max="1" width="3.140625" style="150" customWidth="1"/>
    <col min="2" max="2" width="4.28515625" style="150" customWidth="1"/>
    <col min="3" max="3" width="18.5703125" style="150" bestFit="1" customWidth="1"/>
    <col min="4" max="4" width="90.140625" style="150" bestFit="1" customWidth="1"/>
    <col min="5" max="5" width="3.42578125" style="150" customWidth="1"/>
    <col min="6" max="6" width="4.28515625" style="150" customWidth="1"/>
    <col min="7" max="16384" width="8" style="150"/>
  </cols>
  <sheetData>
    <row r="1" spans="1:22" ht="13.5" thickBot="1" x14ac:dyDescent="0.25">
      <c r="A1" s="150" t="s">
        <v>155</v>
      </c>
      <c r="B1" s="171" t="str">
        <f>_xll.qlxlVersion(TRUE,Trigger)</f>
        <v>QuantLibXL 1.3.0 - MS VC++ 9.0 - Multithreaded Static Runtime library - Release Configuration - Dec  5 2013 11:03:51</v>
      </c>
    </row>
    <row r="2" spans="1:22" s="160" customFormat="1" ht="15.75" x14ac:dyDescent="0.25">
      <c r="A2" s="164"/>
      <c r="B2" s="299" t="s">
        <v>154</v>
      </c>
      <c r="C2" s="300"/>
      <c r="D2" s="300"/>
      <c r="E2" s="301"/>
    </row>
    <row r="3" spans="1:22" s="160" customFormat="1" ht="12.75" x14ac:dyDescent="0.2">
      <c r="A3" s="164"/>
      <c r="B3" s="167"/>
      <c r="C3" s="170"/>
      <c r="D3" s="170"/>
      <c r="E3" s="169"/>
    </row>
    <row r="4" spans="1:22" s="160" customFormat="1" ht="12.75" x14ac:dyDescent="0.2">
      <c r="A4" s="164"/>
      <c r="B4" s="167"/>
      <c r="C4" s="166" t="s">
        <v>122</v>
      </c>
      <c r="D4" s="158"/>
      <c r="E4" s="165"/>
    </row>
    <row r="5" spans="1:22" s="160" customFormat="1" ht="12.75" x14ac:dyDescent="0.2">
      <c r="A5" s="164"/>
      <c r="B5" s="167"/>
      <c r="C5" s="166" t="s">
        <v>123</v>
      </c>
      <c r="D5" s="158" t="b">
        <v>1</v>
      </c>
      <c r="E5" s="165"/>
    </row>
    <row r="6" spans="1:22" s="160" customFormat="1" ht="12.75" x14ac:dyDescent="0.2">
      <c r="A6" s="164"/>
      <c r="B6" s="167"/>
      <c r="C6" s="166" t="s">
        <v>121</v>
      </c>
      <c r="D6" s="158" t="b">
        <v>0</v>
      </c>
      <c r="E6" s="165"/>
    </row>
    <row r="7" spans="1:22" s="160" customFormat="1" ht="12.75" x14ac:dyDescent="0.2">
      <c r="A7" s="164"/>
      <c r="B7" s="167"/>
      <c r="C7" s="166" t="s">
        <v>153</v>
      </c>
      <c r="D7" s="158" t="b">
        <v>1</v>
      </c>
      <c r="E7" s="165"/>
    </row>
    <row r="8" spans="1:22" s="160" customFormat="1" ht="12.75" x14ac:dyDescent="0.2">
      <c r="A8" s="164"/>
      <c r="B8" s="167"/>
      <c r="C8" s="166" t="s">
        <v>152</v>
      </c>
      <c r="D8" s="168" t="str">
        <f ca="1">SUBSTITUTE(LEFT(CELL("filename",A1),FIND("[",CELL("filename",A1),1)-1),"\XLS\","\XML\")</f>
        <v>C:\Users\erik\Documents\repos\quantlib_nando\QuantLibXL\Data2\XML\</v>
      </c>
      <c r="E8" s="165"/>
    </row>
    <row r="9" spans="1:22" s="160" customFormat="1" ht="12.75" x14ac:dyDescent="0.2">
      <c r="A9" s="164"/>
      <c r="B9" s="167"/>
      <c r="C9" s="166" t="s">
        <v>151</v>
      </c>
      <c r="D9" s="155" t="b">
        <v>1</v>
      </c>
      <c r="E9" s="165"/>
    </row>
    <row r="10" spans="1:22" s="160" customFormat="1" ht="13.5" thickBot="1" x14ac:dyDescent="0.25">
      <c r="A10" s="164"/>
      <c r="B10" s="163"/>
      <c r="C10" s="162"/>
      <c r="D10" s="162"/>
      <c r="E10" s="161"/>
    </row>
    <row r="11" spans="1:22" ht="12" thickBot="1" x14ac:dyDescent="0.25"/>
    <row r="12" spans="1:22" ht="15.75" x14ac:dyDescent="0.25">
      <c r="B12" s="299" t="s">
        <v>150</v>
      </c>
      <c r="C12" s="300"/>
      <c r="D12" s="300"/>
      <c r="E12" s="301"/>
      <c r="V12" s="150" t="s">
        <v>149</v>
      </c>
    </row>
    <row r="13" spans="1:22" ht="12.75" x14ac:dyDescent="0.2">
      <c r="B13" s="157"/>
      <c r="C13" s="159"/>
      <c r="D13" s="159"/>
      <c r="E13" s="154"/>
    </row>
    <row r="14" spans="1:22" ht="12.75" x14ac:dyDescent="0.2">
      <c r="B14" s="157"/>
      <c r="C14" s="156" t="s">
        <v>138</v>
      </c>
      <c r="D14" s="158" t="s">
        <v>126</v>
      </c>
      <c r="E14" s="154"/>
      <c r="V14" s="150" t="s">
        <v>149</v>
      </c>
    </row>
    <row r="15" spans="1:22" ht="12.75" x14ac:dyDescent="0.2">
      <c r="B15" s="157"/>
      <c r="C15" s="156" t="s">
        <v>148</v>
      </c>
      <c r="D15" s="158" t="s">
        <v>147</v>
      </c>
      <c r="E15" s="154"/>
    </row>
    <row r="16" spans="1:22" ht="12.75" x14ac:dyDescent="0.2">
      <c r="B16" s="157"/>
      <c r="C16" s="156" t="s">
        <v>146</v>
      </c>
      <c r="D16" s="155" t="s">
        <v>145</v>
      </c>
      <c r="E16" s="154"/>
    </row>
    <row r="17" spans="2:5" ht="13.5" thickBot="1" x14ac:dyDescent="0.25">
      <c r="B17" s="153"/>
      <c r="C17" s="152"/>
      <c r="D17" s="152"/>
      <c r="E17" s="151"/>
    </row>
  </sheetData>
  <mergeCells count="2">
    <mergeCell ref="B2:E2"/>
    <mergeCell ref="B12:E12"/>
  </mergeCells>
  <dataValidations count="2">
    <dataValidation type="list" showInputMessage="1" showErrorMessage="1" sqref="D15">
      <formula1>"Libor,ibor"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19.8554687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/>
      <c r="E1" s="189" t="s">
        <v>143</v>
      </c>
      <c r="G1" s="188" t="str">
        <f>Currency&amp;"_YC"&amp;$E$1&amp;"RH"</f>
        <v>USD_YCSTDRH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USD_YCSTDRH_FRAs.xml</v>
      </c>
      <c r="H2" s="183" t="e">
        <f ca="1">IF(Serialize,_xll.ohObjectSave(H3:H4,SerializationPath&amp;G2,FileOverwrite,Serialize),"---")</f>
        <v>#NUM!</v>
      </c>
      <c r="I2" s="182" t="e">
        <f ca="1">_xll.ohRangeRetrieveError(H2)</f>
        <v>#NUM!</v>
      </c>
      <c r="J2" s="127"/>
    </row>
    <row r="3" spans="1:10" x14ac:dyDescent="0.2">
      <c r="A3" s="133"/>
      <c r="B3" s="181" t="s">
        <v>159</v>
      </c>
      <c r="C3" s="181" t="s">
        <v>158</v>
      </c>
      <c r="D3" s="180" t="s">
        <v>156</v>
      </c>
      <c r="E3" s="179" t="s">
        <v>140</v>
      </c>
      <c r="F3" s="179" t="str">
        <f>Currency&amp;C3&amp;D3&amp;"_Quote"</f>
        <v>USDTND_Quote</v>
      </c>
      <c r="G3" s="179" t="str">
        <f>$G$1&amp;"_"&amp;$C3&amp;$D3</f>
        <v>USD_YCSTDRH_TND</v>
      </c>
      <c r="H3" s="179" t="e">
        <f>_xll.qlFraRateHelper(G3,F3,B3,E3,Permanent,Trigger,ObjectOverwrite)</f>
        <v>#NUM!</v>
      </c>
      <c r="I3" s="178" t="e">
        <f ca="1">_xll.ohRangeRetrieveError(H3)</f>
        <v>#NUM!</v>
      </c>
      <c r="J3" s="127"/>
    </row>
    <row r="4" spans="1:10" x14ac:dyDescent="0.2">
      <c r="A4" s="133"/>
      <c r="B4" s="177" t="s">
        <v>157</v>
      </c>
      <c r="C4" s="177" t="s">
        <v>144</v>
      </c>
      <c r="D4" s="143" t="s">
        <v>156</v>
      </c>
      <c r="E4" s="176" t="s">
        <v>140</v>
      </c>
      <c r="F4" s="176" t="str">
        <f>Currency&amp;C4&amp;D4&amp;"_Quote"</f>
        <v>USDSND_Quote</v>
      </c>
      <c r="G4" s="176" t="str">
        <f>$G$1&amp;"_"&amp;$C4&amp;$D4</f>
        <v>USD_YCSTDRH_SND</v>
      </c>
      <c r="H4" s="176" t="e">
        <f>_xll.qlFraRateHelper(G4,F4,B4,E4,Permanent,Trigger,ObjectOverwrite)</f>
        <v>#NUM!</v>
      </c>
      <c r="I4" s="175" t="e">
        <f ca="1">_xll.ohRangeRetrieveError(H4)</f>
        <v>#NUM!</v>
      </c>
      <c r="J4" s="127"/>
    </row>
    <row r="5" spans="1:10" ht="12" thickBot="1" x14ac:dyDescent="0.25">
      <c r="A5" s="126"/>
      <c r="B5" s="125"/>
      <c r="C5" s="125"/>
      <c r="D5" s="125"/>
      <c r="E5" s="125"/>
      <c r="F5" s="125"/>
      <c r="G5" s="125"/>
      <c r="H5" s="174"/>
      <c r="I5" s="174"/>
      <c r="J5" s="124"/>
    </row>
    <row r="7" spans="1:10" x14ac:dyDescent="0.2">
      <c r="D7" s="138"/>
      <c r="E7" s="138"/>
      <c r="H7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19.8554687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/>
      <c r="E1" s="189"/>
      <c r="G1" s="188" t="str">
        <f>Currency&amp;"_YC"&amp;$E$1&amp;"RH"</f>
        <v>USD_YCRH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USD_YCRH_FRAs.xml</v>
      </c>
      <c r="H2" s="183" t="e">
        <f ca="1">IF(Serialize,_xll.ohObjectSave(H3:H4,SerializationPath&amp;G2,FileOverwrite,Serialize),"---")</f>
        <v>#NUM!</v>
      </c>
      <c r="I2" s="182" t="e">
        <f ca="1">_xll.ohRangeRetrieveError(H2)</f>
        <v>#NUM!</v>
      </c>
      <c r="J2" s="127"/>
    </row>
    <row r="3" spans="1:10" x14ac:dyDescent="0.2">
      <c r="A3" s="133"/>
      <c r="B3" s="181" t="s">
        <v>159</v>
      </c>
      <c r="C3" s="181" t="s">
        <v>158</v>
      </c>
      <c r="D3" s="180" t="s">
        <v>156</v>
      </c>
      <c r="E3" s="179" t="s">
        <v>140</v>
      </c>
      <c r="F3" s="179" t="str">
        <f>Currency&amp;C3&amp;D3&amp;"_Quote"</f>
        <v>USDTND_Quote</v>
      </c>
      <c r="G3" s="179" t="str">
        <f>$G$1&amp;"_"&amp;$C3&amp;$D3</f>
        <v>USD_YCRH_TND</v>
      </c>
      <c r="H3" s="179" t="e">
        <f>_xll.qlFraRateHelper(G3,F3,B3,E3,Permanent,Trigger,ObjectOverwrite)</f>
        <v>#NUM!</v>
      </c>
      <c r="I3" s="178" t="e">
        <f ca="1">_xll.ohRangeRetrieveError(H3)</f>
        <v>#NUM!</v>
      </c>
      <c r="J3" s="127"/>
    </row>
    <row r="4" spans="1:10" x14ac:dyDescent="0.2">
      <c r="A4" s="133"/>
      <c r="B4" s="177" t="s">
        <v>157</v>
      </c>
      <c r="C4" s="177" t="s">
        <v>144</v>
      </c>
      <c r="D4" s="143" t="s">
        <v>156</v>
      </c>
      <c r="E4" s="176" t="s">
        <v>140</v>
      </c>
      <c r="F4" s="176" t="str">
        <f>Currency&amp;C4&amp;D4&amp;"_Quote"</f>
        <v>USDSND_Quote</v>
      </c>
      <c r="G4" s="176" t="str">
        <f>$G$1&amp;"_"&amp;$C4&amp;$D4</f>
        <v>USD_YCRH_SND</v>
      </c>
      <c r="H4" s="176" t="e">
        <f>_xll.qlFraRateHelper(G4,F4,B4,E4,Permanent,Trigger,ObjectOverwrite)</f>
        <v>#NUM!</v>
      </c>
      <c r="I4" s="175" t="e">
        <f ca="1">_xll.ohRangeRetrieveError(H4)</f>
        <v>#NUM!</v>
      </c>
      <c r="J4" s="127"/>
    </row>
    <row r="5" spans="1:10" ht="12" thickBot="1" x14ac:dyDescent="0.25">
      <c r="A5" s="126"/>
      <c r="B5" s="125"/>
      <c r="C5" s="125"/>
      <c r="D5" s="125"/>
      <c r="E5" s="125"/>
      <c r="F5" s="125"/>
      <c r="G5" s="125"/>
      <c r="H5" s="174"/>
      <c r="I5" s="174"/>
      <c r="J5" s="124"/>
    </row>
    <row r="7" spans="1:10" x14ac:dyDescent="0.2">
      <c r="D7" s="138"/>
      <c r="E7" s="138"/>
      <c r="H7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19.8554687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/>
      <c r="E1" s="189" t="s">
        <v>132</v>
      </c>
      <c r="G1" s="188" t="str">
        <f>Currency&amp;"_YC"&amp;$E$1&amp;"RH"</f>
        <v>USD_YCONRH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USD_YCONRH_FRAs.xml</v>
      </c>
      <c r="H2" s="183" t="e">
        <f ca="1">IF(Serialize,_xll.ohObjectSave(H3:H4,SerializationPath&amp;G2,FileOverwrite,Serialize),"---")</f>
        <v>#NUM!</v>
      </c>
      <c r="I2" s="182" t="e">
        <f ca="1">_xll.ohRangeRetrieveError(H2)</f>
        <v>#NUM!</v>
      </c>
      <c r="J2" s="127"/>
    </row>
    <row r="3" spans="1:10" x14ac:dyDescent="0.2">
      <c r="A3" s="133"/>
      <c r="B3" s="181" t="s">
        <v>159</v>
      </c>
      <c r="C3" s="181" t="s">
        <v>158</v>
      </c>
      <c r="D3" s="180" t="s">
        <v>156</v>
      </c>
      <c r="E3" s="179" t="s">
        <v>140</v>
      </c>
      <c r="F3" s="179" t="str">
        <f>Currency&amp;C3&amp;D3&amp;"_Quote"</f>
        <v>USDTND_Quote</v>
      </c>
      <c r="G3" s="179" t="str">
        <f>$G$1&amp;"_"&amp;$C3&amp;$D3</f>
        <v>USD_YCONRH_TND</v>
      </c>
      <c r="H3" s="179" t="e">
        <f>_xll.qlFraRateHelper(G3,F3,B3,E3,Permanent,Trigger,ObjectOverwrite)</f>
        <v>#NUM!</v>
      </c>
      <c r="I3" s="178" t="e">
        <f ca="1">_xll.ohRangeRetrieveError(H3)</f>
        <v>#NUM!</v>
      </c>
      <c r="J3" s="127"/>
    </row>
    <row r="4" spans="1:10" x14ac:dyDescent="0.2">
      <c r="A4" s="133"/>
      <c r="B4" s="177" t="s">
        <v>157</v>
      </c>
      <c r="C4" s="177" t="s">
        <v>144</v>
      </c>
      <c r="D4" s="143" t="s">
        <v>156</v>
      </c>
      <c r="E4" s="176" t="s">
        <v>140</v>
      </c>
      <c r="F4" s="176" t="str">
        <f>Currency&amp;C4&amp;D4&amp;"_Quote"</f>
        <v>USDSND_Quote</v>
      </c>
      <c r="G4" s="176" t="str">
        <f>$G$1&amp;"_"&amp;$C4&amp;$D4</f>
        <v>USD_YCONRH_SND</v>
      </c>
      <c r="H4" s="176" t="e">
        <f>_xll.qlFraRateHelper(G4,F4,B4,E4,Permanent,Trigger,ObjectOverwrite)</f>
        <v>#NUM!</v>
      </c>
      <c r="I4" s="175" t="e">
        <f ca="1">_xll.ohRangeRetrieveError(H4)</f>
        <v>#NUM!</v>
      </c>
      <c r="J4" s="127"/>
    </row>
    <row r="5" spans="1:10" ht="12" thickBot="1" x14ac:dyDescent="0.25">
      <c r="A5" s="126"/>
      <c r="B5" s="125"/>
      <c r="C5" s="125"/>
      <c r="D5" s="125"/>
      <c r="E5" s="125"/>
      <c r="F5" s="125"/>
      <c r="G5" s="125"/>
      <c r="H5" s="174"/>
      <c r="I5" s="174"/>
      <c r="J5" s="124"/>
    </row>
    <row r="7" spans="1:10" x14ac:dyDescent="0.2">
      <c r="D7" s="138"/>
      <c r="E7" s="138"/>
      <c r="H7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22.14062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>
        <v>1</v>
      </c>
      <c r="E1" s="189" t="str">
        <f>_xll.qlPeriodEquivalent(D1&amp;"M")</f>
        <v>1M</v>
      </c>
      <c r="G1" s="188" t="str">
        <f>Currency&amp;"_YC"&amp;$E$1&amp;"RH"</f>
        <v>USD_YC1MRH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USD_YC1MRH_FRAs.xml</v>
      </c>
      <c r="H2" s="183">
        <f ca="1">IF(Serialize,_xll.ohObjectSave(H3:H4,SerializationPath&amp;G2,FileOverwrite,Serialize),"---")</f>
        <v>2</v>
      </c>
      <c r="I2" s="182" t="str">
        <f ca="1">_xll.ohRangeRetrieveError(H2)</f>
        <v/>
      </c>
      <c r="J2" s="127"/>
    </row>
    <row r="3" spans="1:10" x14ac:dyDescent="0.2">
      <c r="A3" s="133"/>
      <c r="B3" s="181" t="s">
        <v>161</v>
      </c>
      <c r="C3" s="181" t="str">
        <f>"T"&amp;D1</f>
        <v>T1</v>
      </c>
      <c r="D3" s="180" t="s">
        <v>160</v>
      </c>
      <c r="E3" s="179" t="str">
        <f>PROPER(Currency)&amp;FamilyName&amp;$E$1</f>
        <v>UsdLibor1M</v>
      </c>
      <c r="F3" s="179" t="str">
        <f>Currency&amp;C3&amp;D3&amp;"_Quote"</f>
        <v>USDT1F1_Quote</v>
      </c>
      <c r="G3" s="179" t="str">
        <f>$G$1&amp;"_"&amp;$C3&amp;$D3</f>
        <v>USD_YC1MRH_T1F1</v>
      </c>
      <c r="H3" s="179" t="str">
        <f>_xll.qlFraRateHelper(G3,F3,B3,E3,Permanent,Trigger,ObjectOverwrite)</f>
        <v>USD_YC1MRH_T1F1#0001</v>
      </c>
      <c r="I3" s="178" t="str">
        <f>_xll.ohRangeRetrieveError(H3)</f>
        <v/>
      </c>
      <c r="J3" s="127"/>
    </row>
    <row r="4" spans="1:10" x14ac:dyDescent="0.2">
      <c r="A4" s="133"/>
      <c r="B4" s="177" t="s">
        <v>159</v>
      </c>
      <c r="C4" s="177" t="str">
        <f>"TOM"&amp;D1</f>
        <v>TOM1</v>
      </c>
      <c r="D4" s="143" t="s">
        <v>160</v>
      </c>
      <c r="E4" s="176" t="str">
        <f>PROPER(Currency)&amp;FamilyName&amp;$E$1</f>
        <v>UsdLibor1M</v>
      </c>
      <c r="F4" s="176" t="str">
        <f>Currency&amp;C4&amp;D4&amp;"_Quote"</f>
        <v>USDTOM1F1_Quote</v>
      </c>
      <c r="G4" s="176" t="str">
        <f>$G$1&amp;"_"&amp;$C4&amp;$D4</f>
        <v>USD_YC1MRH_TOM1F1</v>
      </c>
      <c r="H4" s="176" t="str">
        <f>_xll.qlFraRateHelper(G4,F4,B4,E4,Permanent,Trigger,ObjectOverwrite)</f>
        <v>USD_YC1MRH_TOM1F1#0001</v>
      </c>
      <c r="I4" s="175" t="str">
        <f>_xll.ohRangeRetrieveError(H4)</f>
        <v/>
      </c>
      <c r="J4" s="127"/>
    </row>
    <row r="5" spans="1:10" ht="12" thickBot="1" x14ac:dyDescent="0.25">
      <c r="A5" s="126"/>
      <c r="B5" s="125"/>
      <c r="C5" s="125"/>
      <c r="D5" s="125"/>
      <c r="E5" s="125"/>
      <c r="F5" s="125"/>
      <c r="G5" s="125"/>
      <c r="H5" s="174"/>
      <c r="I5" s="174"/>
      <c r="J5" s="124"/>
    </row>
    <row r="7" spans="1:10" x14ac:dyDescent="0.2">
      <c r="D7" s="138"/>
      <c r="E7" s="138"/>
      <c r="H7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22.14062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>
        <v>3</v>
      </c>
      <c r="E1" s="189" t="str">
        <f>_xll.qlPeriodEquivalent(D1&amp;"M")</f>
        <v>3M</v>
      </c>
      <c r="G1" s="188" t="str">
        <f>Currency&amp;"_YC"&amp;$E$1&amp;"RH"</f>
        <v>USD_YC3MRH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USD_YC3MRH_FRAs.xml</v>
      </c>
      <c r="H2" s="183">
        <f ca="1">IF(Serialize,_xll.ohObjectSave(H3:H10,SerializationPath&amp;G2,FileOverwrite,Serialize),"---")</f>
        <v>8</v>
      </c>
      <c r="I2" s="182" t="str">
        <f ca="1">_xll.ohRangeRetrieveError(H2)</f>
        <v/>
      </c>
      <c r="J2" s="127"/>
    </row>
    <row r="3" spans="1:10" x14ac:dyDescent="0.2">
      <c r="A3" s="133"/>
      <c r="B3" s="181" t="s">
        <v>161</v>
      </c>
      <c r="C3" s="181" t="str">
        <f>"T"&amp;D1</f>
        <v>T3</v>
      </c>
      <c r="D3" s="180" t="s">
        <v>160</v>
      </c>
      <c r="E3" s="179" t="str">
        <f t="shared" ref="E3:E10" si="0">PROPER(Currency)&amp;FamilyName&amp;$E$1</f>
        <v>UsdLibor3M</v>
      </c>
      <c r="F3" s="179" t="str">
        <f t="shared" ref="F3:F10" si="1">Currency&amp;C3&amp;D3&amp;"_Quote"</f>
        <v>USDT3F1_Quote</v>
      </c>
      <c r="G3" s="179" t="str">
        <f t="shared" ref="G3:G10" si="2">$G$1&amp;"_"&amp;$C3&amp;$D3</f>
        <v>USD_YC3MRH_T3F1</v>
      </c>
      <c r="H3" s="179" t="str">
        <f>_xll.qlFraRateHelper(G3,F3,B3,E3,Permanent,Trigger,ObjectOverwrite)</f>
        <v>USD_YC3MRH_T3F1#0001</v>
      </c>
      <c r="I3" s="178" t="str">
        <f>_xll.ohRangeRetrieveError(H3)</f>
        <v/>
      </c>
      <c r="J3" s="127"/>
    </row>
    <row r="4" spans="1:10" x14ac:dyDescent="0.2">
      <c r="A4" s="133"/>
      <c r="B4" s="177" t="s">
        <v>159</v>
      </c>
      <c r="C4" s="177" t="str">
        <f>"TOM"&amp;D1</f>
        <v>TOM3</v>
      </c>
      <c r="D4" s="143" t="s">
        <v>160</v>
      </c>
      <c r="E4" s="176" t="str">
        <f t="shared" si="0"/>
        <v>UsdLibor3M</v>
      </c>
      <c r="F4" s="176" t="str">
        <f t="shared" si="1"/>
        <v>USDTOM3F1_Quote</v>
      </c>
      <c r="G4" s="176" t="str">
        <f t="shared" si="2"/>
        <v>USD_YC3MRH_TOM3F1</v>
      </c>
      <c r="H4" s="176" t="str">
        <f>_xll.qlFraRateHelper(G4,F4,B4,E4,Permanent,Trigger,ObjectOverwrite)</f>
        <v>USD_YC3MRH_TOM3F1#0001</v>
      </c>
      <c r="I4" s="175" t="str">
        <f>_xll.ohRangeRetrieveError(H4)</f>
        <v/>
      </c>
      <c r="J4" s="127"/>
    </row>
    <row r="5" spans="1:10" x14ac:dyDescent="0.2">
      <c r="A5" s="133"/>
      <c r="B5" s="195" t="str">
        <f t="shared" ref="B5:B10" si="3">C5&amp;"M"</f>
        <v>1M</v>
      </c>
      <c r="C5" s="195">
        <v>1</v>
      </c>
      <c r="D5" s="194" t="str">
        <f t="shared" ref="D5:D10" si="4">"x"&amp;C5+$D$1&amp;"F"</f>
        <v>x4F</v>
      </c>
      <c r="E5" s="193" t="str">
        <f t="shared" si="0"/>
        <v>UsdLibor3M</v>
      </c>
      <c r="F5" s="193" t="str">
        <f t="shared" si="1"/>
        <v>USD1x4F_Quote</v>
      </c>
      <c r="G5" s="193" t="str">
        <f t="shared" si="2"/>
        <v>USD_YC3MRH_1x4F</v>
      </c>
      <c r="H5" s="193" t="str">
        <f>_xll.qlFraRateHelper(G5,F5,B5,E5,Permanent,Trigger,ObjectOverwrite)</f>
        <v>USD_YC3MRH_1x4F#0001</v>
      </c>
      <c r="I5" s="192" t="str">
        <f>_xll.ohRangeRetrieveError(H5)</f>
        <v/>
      </c>
      <c r="J5" s="127"/>
    </row>
    <row r="6" spans="1:10" x14ac:dyDescent="0.2">
      <c r="A6" s="133"/>
      <c r="B6" s="195" t="str">
        <f t="shared" si="3"/>
        <v>2M</v>
      </c>
      <c r="C6" s="195">
        <v>2</v>
      </c>
      <c r="D6" s="194" t="str">
        <f t="shared" si="4"/>
        <v>x5F</v>
      </c>
      <c r="E6" s="193" t="str">
        <f t="shared" si="0"/>
        <v>UsdLibor3M</v>
      </c>
      <c r="F6" s="193" t="str">
        <f t="shared" si="1"/>
        <v>USD2x5F_Quote</v>
      </c>
      <c r="G6" s="193" t="str">
        <f t="shared" si="2"/>
        <v>USD_YC3MRH_2x5F</v>
      </c>
      <c r="H6" s="193" t="str">
        <f>_xll.qlFraRateHelper(G6,F6,B6,E6,Permanent,Trigger,ObjectOverwrite)</f>
        <v>USD_YC3MRH_2x5F#0001</v>
      </c>
      <c r="I6" s="192" t="str">
        <f>_xll.ohRangeRetrieveError(H6)</f>
        <v/>
      </c>
      <c r="J6" s="127"/>
    </row>
    <row r="7" spans="1:10" x14ac:dyDescent="0.2">
      <c r="A7" s="133"/>
      <c r="B7" s="195" t="str">
        <f t="shared" si="3"/>
        <v>3M</v>
      </c>
      <c r="C7" s="195">
        <v>3</v>
      </c>
      <c r="D7" s="194" t="str">
        <f t="shared" si="4"/>
        <v>x6F</v>
      </c>
      <c r="E7" s="193" t="str">
        <f t="shared" si="0"/>
        <v>UsdLibor3M</v>
      </c>
      <c r="F7" s="193" t="str">
        <f t="shared" si="1"/>
        <v>USD3x6F_Quote</v>
      </c>
      <c r="G7" s="193" t="str">
        <f t="shared" si="2"/>
        <v>USD_YC3MRH_3x6F</v>
      </c>
      <c r="H7" s="193" t="str">
        <f>_xll.qlFraRateHelper(G7,F7,B7,E7,Permanent,Trigger,ObjectOverwrite)</f>
        <v>USD_YC3MRH_3x6F#0001</v>
      </c>
      <c r="I7" s="192" t="str">
        <f>_xll.ohRangeRetrieveError(H7)</f>
        <v/>
      </c>
      <c r="J7" s="127"/>
    </row>
    <row r="8" spans="1:10" x14ac:dyDescent="0.2">
      <c r="A8" s="133"/>
      <c r="B8" s="195" t="str">
        <f t="shared" si="3"/>
        <v>4M</v>
      </c>
      <c r="C8" s="195">
        <v>4</v>
      </c>
      <c r="D8" s="194" t="str">
        <f t="shared" si="4"/>
        <v>x7F</v>
      </c>
      <c r="E8" s="193" t="str">
        <f t="shared" si="0"/>
        <v>UsdLibor3M</v>
      </c>
      <c r="F8" s="193" t="str">
        <f t="shared" si="1"/>
        <v>USD4x7F_Quote</v>
      </c>
      <c r="G8" s="193" t="str">
        <f t="shared" si="2"/>
        <v>USD_YC3MRH_4x7F</v>
      </c>
      <c r="H8" s="193" t="str">
        <f>_xll.qlFraRateHelper(G8,F8,B8,E8,Permanent,Trigger,ObjectOverwrite)</f>
        <v>USD_YC3MRH_4x7F#0001</v>
      </c>
      <c r="I8" s="192" t="str">
        <f>_xll.ohRangeRetrieveError(H8)</f>
        <v/>
      </c>
      <c r="J8" s="127"/>
    </row>
    <row r="9" spans="1:10" x14ac:dyDescent="0.2">
      <c r="A9" s="133"/>
      <c r="B9" s="195" t="str">
        <f t="shared" si="3"/>
        <v>5M</v>
      </c>
      <c r="C9" s="195">
        <v>5</v>
      </c>
      <c r="D9" s="194" t="str">
        <f t="shared" si="4"/>
        <v>x8F</v>
      </c>
      <c r="E9" s="193" t="str">
        <f t="shared" si="0"/>
        <v>UsdLibor3M</v>
      </c>
      <c r="F9" s="193" t="str">
        <f t="shared" si="1"/>
        <v>USD5x8F_Quote</v>
      </c>
      <c r="G9" s="193" t="str">
        <f t="shared" si="2"/>
        <v>USD_YC3MRH_5x8F</v>
      </c>
      <c r="H9" s="193" t="str">
        <f>_xll.qlFraRateHelper(G9,F9,B9,E9,Permanent,Trigger,ObjectOverwrite)</f>
        <v>USD_YC3MRH_5x8F#0001</v>
      </c>
      <c r="I9" s="192" t="str">
        <f>_xll.ohRangeRetrieveError(H9)</f>
        <v/>
      </c>
      <c r="J9" s="127"/>
    </row>
    <row r="10" spans="1:10" x14ac:dyDescent="0.2">
      <c r="A10" s="133"/>
      <c r="B10" s="177" t="str">
        <f t="shared" si="3"/>
        <v>6M</v>
      </c>
      <c r="C10" s="177">
        <v>6</v>
      </c>
      <c r="D10" s="143" t="str">
        <f t="shared" si="4"/>
        <v>x9F</v>
      </c>
      <c r="E10" s="176" t="str">
        <f t="shared" si="0"/>
        <v>UsdLibor3M</v>
      </c>
      <c r="F10" s="176" t="str">
        <f t="shared" si="1"/>
        <v>USD6x9F_Quote</v>
      </c>
      <c r="G10" s="176" t="str">
        <f t="shared" si="2"/>
        <v>USD_YC3MRH_6x9F</v>
      </c>
      <c r="H10" s="176" t="str">
        <f>_xll.qlFraRateHelper(G10,F10,B10,E10,Permanent,Trigger,ObjectOverwrite)</f>
        <v>USD_YC3MRH_6x9F#0001</v>
      </c>
      <c r="I10" s="191" t="str">
        <f>_xll.ohRangeRetrieveError(H10)</f>
        <v/>
      </c>
      <c r="J10" s="127"/>
    </row>
    <row r="11" spans="1:10" ht="12" thickBot="1" x14ac:dyDescent="0.25">
      <c r="A11" s="126"/>
      <c r="B11" s="125"/>
      <c r="C11" s="125"/>
      <c r="D11" s="125"/>
      <c r="E11" s="125"/>
      <c r="F11" s="125"/>
      <c r="G11" s="125"/>
      <c r="H11" s="174"/>
      <c r="I11" s="174"/>
      <c r="J11" s="124"/>
    </row>
    <row r="13" spans="1:10" x14ac:dyDescent="0.2">
      <c r="D13" s="138"/>
      <c r="E13" s="138"/>
      <c r="H13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1.25" x14ac:dyDescent="0.2"/>
  <cols>
    <col min="1" max="2" width="3.7109375" style="138" customWidth="1"/>
    <col min="3" max="3" width="5" style="138" bestFit="1" customWidth="1"/>
    <col min="4" max="4" width="4.42578125" style="173" bestFit="1" customWidth="1"/>
    <col min="5" max="5" width="7.85546875" style="173" bestFit="1" customWidth="1"/>
    <col min="6" max="6" width="8.28515625" style="173" bestFit="1" customWidth="1"/>
    <col min="7" max="7" width="22.28515625" style="138" bestFit="1" customWidth="1"/>
    <col min="8" max="8" width="19.5703125" style="138" bestFit="1" customWidth="1"/>
    <col min="9" max="9" width="23" style="172" bestFit="1" customWidth="1"/>
    <col min="10" max="10" width="38.28515625" style="138" customWidth="1"/>
    <col min="11" max="11" width="3" style="138" customWidth="1"/>
    <col min="12" max="16384" width="9.140625" style="138"/>
  </cols>
  <sheetData>
    <row r="1" spans="1:11" x14ac:dyDescent="0.2">
      <c r="A1" s="217" t="s">
        <v>163</v>
      </c>
      <c r="B1" s="189"/>
      <c r="C1" s="190"/>
      <c r="D1" s="190">
        <v>6</v>
      </c>
      <c r="E1" s="189" t="str">
        <f>_xll.qlPeriodEquivalent(D1&amp;"M")</f>
        <v>6M</v>
      </c>
      <c r="F1" s="140"/>
      <c r="H1" s="188" t="str">
        <f>Currency&amp;"_YC"&amp;$E$1&amp;"RH"</f>
        <v>USD_YC6MRH</v>
      </c>
      <c r="I1" s="187"/>
      <c r="J1" s="186"/>
      <c r="K1" s="185"/>
    </row>
    <row r="2" spans="1:11" ht="23.25" customHeight="1" x14ac:dyDescent="0.2">
      <c r="A2" s="133"/>
      <c r="B2" s="207"/>
      <c r="C2" s="206"/>
      <c r="D2" s="205"/>
      <c r="E2" s="204" t="s">
        <v>142</v>
      </c>
      <c r="F2" s="204" t="s">
        <v>162</v>
      </c>
      <c r="G2" s="204" t="s">
        <v>141</v>
      </c>
      <c r="H2" s="203" t="str">
        <f>$H$1&amp;"_FRAs.xml"</f>
        <v>USD_YC6MRH_FRAs.xml</v>
      </c>
      <c r="I2" s="202">
        <f ca="1">IF(Serialize,_xll.ohObjectSave(I3:I22,SerializationPath&amp;H2,FileOverwrite,Serialize),"---")</f>
        <v>20</v>
      </c>
      <c r="J2" s="178" t="str">
        <f ca="1">_xll.ohRangeRetrieveError(I2)</f>
        <v/>
      </c>
      <c r="K2" s="127"/>
    </row>
    <row r="3" spans="1:11" x14ac:dyDescent="0.2">
      <c r="A3" s="133"/>
      <c r="B3" s="181" t="s">
        <v>161</v>
      </c>
      <c r="C3" s="181" t="str">
        <f>"T"&amp;D1</f>
        <v>T6</v>
      </c>
      <c r="D3" s="180" t="s">
        <v>160</v>
      </c>
      <c r="E3" s="179" t="str">
        <f t="shared" ref="E3:E22" si="0">PROPER(Currency)&amp;FamilyName&amp;$E$1</f>
        <v>UsdLibor6M</v>
      </c>
      <c r="F3" s="200" t="b">
        <v>0</v>
      </c>
      <c r="G3" s="179" t="str">
        <f t="shared" ref="G3:G22" si="1">Currency&amp;C3&amp;D3&amp;IF(F3,"_SYNTH"&amp;$E$1,"")&amp;"_Quote"</f>
        <v>USDT6F1_Quote</v>
      </c>
      <c r="H3" s="179" t="str">
        <f t="shared" ref="H3:H22" si="2">$H$1&amp;"_"&amp;$C3&amp;$D3</f>
        <v>USD_YC6MRH_T6F1</v>
      </c>
      <c r="I3" s="179" t="str">
        <f>_xll.qlFraRateHelper(H3,G3,B3,E3,Permanent,Trigger,ObjectOverwrite)</f>
        <v>USD_YC6MRH_T6F1#0001</v>
      </c>
      <c r="J3" s="178" t="str">
        <f>_xll.ohRangeRetrieveError(I3)</f>
        <v/>
      </c>
      <c r="K3" s="127"/>
    </row>
    <row r="4" spans="1:11" x14ac:dyDescent="0.2">
      <c r="A4" s="133"/>
      <c r="B4" s="177" t="s">
        <v>159</v>
      </c>
      <c r="C4" s="177" t="str">
        <f>"TOM"&amp;D1</f>
        <v>TOM6</v>
      </c>
      <c r="D4" s="143" t="s">
        <v>160</v>
      </c>
      <c r="E4" s="176" t="str">
        <f t="shared" si="0"/>
        <v>UsdLibor6M</v>
      </c>
      <c r="F4" s="201" t="b">
        <v>0</v>
      </c>
      <c r="G4" s="176" t="str">
        <f t="shared" si="1"/>
        <v>USDTOM6F1_Quote</v>
      </c>
      <c r="H4" s="176" t="str">
        <f t="shared" si="2"/>
        <v>USD_YC6MRH_TOM6F1</v>
      </c>
      <c r="I4" s="176" t="str">
        <f>_xll.qlFraRateHelper(H4,G4,B4,E4,Permanent,Trigger,ObjectOverwrite)</f>
        <v>USD_YC6MRH_TOM6F1#0001</v>
      </c>
      <c r="J4" s="175" t="str">
        <f>_xll.ohRangeRetrieveError(I4)</f>
        <v/>
      </c>
      <c r="K4" s="127"/>
    </row>
    <row r="5" spans="1:11" x14ac:dyDescent="0.2">
      <c r="A5" s="133"/>
      <c r="B5" s="179" t="str">
        <f t="shared" ref="B5:B22" si="3">C5&amp;"M"</f>
        <v>1M</v>
      </c>
      <c r="C5" s="181">
        <v>1</v>
      </c>
      <c r="D5" s="180" t="str">
        <f t="shared" ref="D5:D22" si="4">"x"&amp;C5+$D$1&amp;"F"</f>
        <v>x7F</v>
      </c>
      <c r="E5" s="179" t="str">
        <f t="shared" si="0"/>
        <v>UsdLibor6M</v>
      </c>
      <c r="F5" s="200" t="b">
        <v>0</v>
      </c>
      <c r="G5" s="179" t="str">
        <f t="shared" si="1"/>
        <v>USD1x7F_Quote</v>
      </c>
      <c r="H5" s="179" t="str">
        <f t="shared" si="2"/>
        <v>USD_YC6MRH_1x7F</v>
      </c>
      <c r="I5" s="179" t="str">
        <f>_xll.qlFraRateHelper(H5,G5,B5,E5,Permanent,Trigger,ObjectOverwrite)</f>
        <v>USD_YC6MRH_1x7F#0001</v>
      </c>
      <c r="J5" s="199" t="str">
        <f>_xll.ohRangeRetrieveError(I5)</f>
        <v/>
      </c>
      <c r="K5" s="127"/>
    </row>
    <row r="6" spans="1:11" x14ac:dyDescent="0.2">
      <c r="A6" s="133"/>
      <c r="B6" s="193" t="str">
        <f t="shared" si="3"/>
        <v>2M</v>
      </c>
      <c r="C6" s="195">
        <v>2</v>
      </c>
      <c r="D6" s="194" t="str">
        <f t="shared" si="4"/>
        <v>x8F</v>
      </c>
      <c r="E6" s="193" t="str">
        <f t="shared" si="0"/>
        <v>UsdLibor6M</v>
      </c>
      <c r="F6" s="198" t="b">
        <v>0</v>
      </c>
      <c r="G6" s="193" t="str">
        <f t="shared" si="1"/>
        <v>USD2x8F_Quote</v>
      </c>
      <c r="H6" s="193" t="str">
        <f t="shared" si="2"/>
        <v>USD_YC6MRH_2x8F</v>
      </c>
      <c r="I6" s="193" t="str">
        <f>_xll.qlFraRateHelper(H6,G6,B6,E6,Permanent,Trigger,ObjectOverwrite)</f>
        <v>USD_YC6MRH_2x8F#0001</v>
      </c>
      <c r="J6" s="192" t="str">
        <f>_xll.ohRangeRetrieveError(I6)</f>
        <v/>
      </c>
      <c r="K6" s="127"/>
    </row>
    <row r="7" spans="1:11" x14ac:dyDescent="0.2">
      <c r="A7" s="133"/>
      <c r="B7" s="193" t="str">
        <f t="shared" si="3"/>
        <v>3M</v>
      </c>
      <c r="C7" s="195">
        <v>3</v>
      </c>
      <c r="D7" s="194" t="str">
        <f t="shared" si="4"/>
        <v>x9F</v>
      </c>
      <c r="E7" s="193" t="str">
        <f t="shared" si="0"/>
        <v>UsdLibor6M</v>
      </c>
      <c r="F7" s="198" t="b">
        <v>0</v>
      </c>
      <c r="G7" s="193" t="str">
        <f t="shared" si="1"/>
        <v>USD3x9F_Quote</v>
      </c>
      <c r="H7" s="193" t="str">
        <f t="shared" si="2"/>
        <v>USD_YC6MRH_3x9F</v>
      </c>
      <c r="I7" s="193" t="str">
        <f>_xll.qlFraRateHelper(H7,G7,B7,E7,Permanent,Trigger,ObjectOverwrite)</f>
        <v>USD_YC6MRH_3x9F#0001</v>
      </c>
      <c r="J7" s="192" t="str">
        <f>_xll.ohRangeRetrieveError(I7)</f>
        <v/>
      </c>
      <c r="K7" s="127"/>
    </row>
    <row r="8" spans="1:11" x14ac:dyDescent="0.2">
      <c r="A8" s="133"/>
      <c r="B8" s="193" t="str">
        <f t="shared" si="3"/>
        <v>4M</v>
      </c>
      <c r="C8" s="195">
        <v>4</v>
      </c>
      <c r="D8" s="194" t="str">
        <f t="shared" si="4"/>
        <v>x10F</v>
      </c>
      <c r="E8" s="193" t="str">
        <f t="shared" si="0"/>
        <v>UsdLibor6M</v>
      </c>
      <c r="F8" s="198" t="b">
        <v>0</v>
      </c>
      <c r="G8" s="193" t="str">
        <f t="shared" si="1"/>
        <v>USD4x10F_Quote</v>
      </c>
      <c r="H8" s="193" t="str">
        <f t="shared" si="2"/>
        <v>USD_YC6MRH_4x10F</v>
      </c>
      <c r="I8" s="193" t="str">
        <f>_xll.qlFraRateHelper(H8,G8,B8,E8,Permanent,Trigger,ObjectOverwrite)</f>
        <v>USD_YC6MRH_4x10F#0001</v>
      </c>
      <c r="J8" s="192" t="str">
        <f>_xll.ohRangeRetrieveError(I8)</f>
        <v/>
      </c>
      <c r="K8" s="127"/>
    </row>
    <row r="9" spans="1:11" x14ac:dyDescent="0.2">
      <c r="A9" s="133"/>
      <c r="B9" s="193" t="str">
        <f t="shared" si="3"/>
        <v>5M</v>
      </c>
      <c r="C9" s="195">
        <v>5</v>
      </c>
      <c r="D9" s="194" t="str">
        <f t="shared" si="4"/>
        <v>x11F</v>
      </c>
      <c r="E9" s="193" t="str">
        <f t="shared" si="0"/>
        <v>UsdLibor6M</v>
      </c>
      <c r="F9" s="198" t="b">
        <v>0</v>
      </c>
      <c r="G9" s="193" t="str">
        <f t="shared" si="1"/>
        <v>USD5x11F_Quote</v>
      </c>
      <c r="H9" s="193" t="str">
        <f t="shared" si="2"/>
        <v>USD_YC6MRH_5x11F</v>
      </c>
      <c r="I9" s="193" t="str">
        <f>_xll.qlFraRateHelper(H9,G9,B9,E9,Permanent,Trigger,ObjectOverwrite)</f>
        <v>USD_YC6MRH_5x11F#0001</v>
      </c>
      <c r="J9" s="192" t="str">
        <f>_xll.ohRangeRetrieveError(I9)</f>
        <v/>
      </c>
      <c r="K9" s="127"/>
    </row>
    <row r="10" spans="1:11" x14ac:dyDescent="0.2">
      <c r="A10" s="133"/>
      <c r="B10" s="193" t="str">
        <f t="shared" si="3"/>
        <v>6M</v>
      </c>
      <c r="C10" s="195">
        <v>6</v>
      </c>
      <c r="D10" s="194" t="str">
        <f t="shared" si="4"/>
        <v>x12F</v>
      </c>
      <c r="E10" s="193" t="str">
        <f t="shared" si="0"/>
        <v>UsdLibor6M</v>
      </c>
      <c r="F10" s="198" t="b">
        <v>0</v>
      </c>
      <c r="G10" s="193" t="str">
        <f t="shared" si="1"/>
        <v>USD6x12F_Quote</v>
      </c>
      <c r="H10" s="193" t="str">
        <f t="shared" si="2"/>
        <v>USD_YC6MRH_6x12F</v>
      </c>
      <c r="I10" s="193" t="str">
        <f>_xll.qlFraRateHelper(H10,G10,B10,E10,Permanent,Trigger,ObjectOverwrite)</f>
        <v>USD_YC6MRH_6x12F#0001</v>
      </c>
      <c r="J10" s="192" t="str">
        <f>_xll.ohRangeRetrieveError(I10)</f>
        <v/>
      </c>
      <c r="K10" s="127"/>
    </row>
    <row r="11" spans="1:11" x14ac:dyDescent="0.2">
      <c r="A11" s="133"/>
      <c r="B11" s="193" t="str">
        <f t="shared" si="3"/>
        <v>7M</v>
      </c>
      <c r="C11" s="195">
        <v>7</v>
      </c>
      <c r="D11" s="194" t="str">
        <f t="shared" si="4"/>
        <v>x13F</v>
      </c>
      <c r="E11" s="193" t="str">
        <f t="shared" si="0"/>
        <v>UsdLibor6M</v>
      </c>
      <c r="F11" s="198" t="b">
        <v>0</v>
      </c>
      <c r="G11" s="193" t="str">
        <f t="shared" si="1"/>
        <v>USD7x13F_Quote</v>
      </c>
      <c r="H11" s="193" t="str">
        <f t="shared" si="2"/>
        <v>USD_YC6MRH_7x13F</v>
      </c>
      <c r="I11" s="193" t="str">
        <f>_xll.qlFraRateHelper(H11,G11,B11,E11,Permanent,Trigger,ObjectOverwrite)</f>
        <v>USD_YC6MRH_7x13F#0001</v>
      </c>
      <c r="J11" s="192" t="str">
        <f>_xll.ohRangeRetrieveError(I11)</f>
        <v/>
      </c>
      <c r="K11" s="127"/>
    </row>
    <row r="12" spans="1:11" x14ac:dyDescent="0.2">
      <c r="A12" s="133"/>
      <c r="B12" s="193" t="str">
        <f t="shared" si="3"/>
        <v>8M</v>
      </c>
      <c r="C12" s="195">
        <v>8</v>
      </c>
      <c r="D12" s="194" t="str">
        <f t="shared" si="4"/>
        <v>x14F</v>
      </c>
      <c r="E12" s="193" t="str">
        <f t="shared" si="0"/>
        <v>UsdLibor6M</v>
      </c>
      <c r="F12" s="198" t="b">
        <v>0</v>
      </c>
      <c r="G12" s="193" t="str">
        <f t="shared" si="1"/>
        <v>USD8x14F_Quote</v>
      </c>
      <c r="H12" s="193" t="str">
        <f t="shared" si="2"/>
        <v>USD_YC6MRH_8x14F</v>
      </c>
      <c r="I12" s="193" t="str">
        <f>_xll.qlFraRateHelper(H12,G12,B12,E12,Permanent,Trigger,ObjectOverwrite)</f>
        <v>USD_YC6MRH_8x14F#0001</v>
      </c>
      <c r="J12" s="192" t="str">
        <f>_xll.ohRangeRetrieveError(I12)</f>
        <v/>
      </c>
      <c r="K12" s="127"/>
    </row>
    <row r="13" spans="1:11" x14ac:dyDescent="0.2">
      <c r="A13" s="133"/>
      <c r="B13" s="193" t="str">
        <f t="shared" si="3"/>
        <v>9M</v>
      </c>
      <c r="C13" s="195">
        <v>9</v>
      </c>
      <c r="D13" s="194" t="str">
        <f t="shared" si="4"/>
        <v>x15F</v>
      </c>
      <c r="E13" s="193" t="str">
        <f t="shared" si="0"/>
        <v>UsdLibor6M</v>
      </c>
      <c r="F13" s="198" t="b">
        <v>0</v>
      </c>
      <c r="G13" s="193" t="str">
        <f t="shared" si="1"/>
        <v>USD9x15F_Quote</v>
      </c>
      <c r="H13" s="193" t="str">
        <f t="shared" si="2"/>
        <v>USD_YC6MRH_9x15F</v>
      </c>
      <c r="I13" s="193" t="str">
        <f>_xll.qlFraRateHelper(H13,G13,B13,E13,Permanent,Trigger,ObjectOverwrite)</f>
        <v>USD_YC6MRH_9x15F#0001</v>
      </c>
      <c r="J13" s="192" t="str">
        <f>_xll.ohRangeRetrieveError(I13)</f>
        <v/>
      </c>
      <c r="K13" s="127"/>
    </row>
    <row r="14" spans="1:11" x14ac:dyDescent="0.2">
      <c r="A14" s="133"/>
      <c r="B14" s="193" t="str">
        <f t="shared" si="3"/>
        <v>10M</v>
      </c>
      <c r="C14" s="195">
        <v>10</v>
      </c>
      <c r="D14" s="194" t="str">
        <f t="shared" si="4"/>
        <v>x16F</v>
      </c>
      <c r="E14" s="193" t="str">
        <f t="shared" si="0"/>
        <v>UsdLibor6M</v>
      </c>
      <c r="F14" s="198" t="b">
        <v>0</v>
      </c>
      <c r="G14" s="193" t="str">
        <f t="shared" si="1"/>
        <v>USD10x16F_Quote</v>
      </c>
      <c r="H14" s="193" t="str">
        <f t="shared" si="2"/>
        <v>USD_YC6MRH_10x16F</v>
      </c>
      <c r="I14" s="193" t="str">
        <f>_xll.qlFraRateHelper(H14,G14,B14,E14,Permanent,Trigger,ObjectOverwrite)</f>
        <v>USD_YC6MRH_10x16F#0001</v>
      </c>
      <c r="J14" s="192" t="str">
        <f>_xll.ohRangeRetrieveError(I14)</f>
        <v/>
      </c>
      <c r="K14" s="127"/>
    </row>
    <row r="15" spans="1:11" x14ac:dyDescent="0.2">
      <c r="A15" s="133"/>
      <c r="B15" s="193" t="str">
        <f t="shared" si="3"/>
        <v>11M</v>
      </c>
      <c r="C15" s="195">
        <v>11</v>
      </c>
      <c r="D15" s="194" t="str">
        <f t="shared" si="4"/>
        <v>x17F</v>
      </c>
      <c r="E15" s="193" t="str">
        <f t="shared" si="0"/>
        <v>UsdLibor6M</v>
      </c>
      <c r="F15" s="198" t="b">
        <v>0</v>
      </c>
      <c r="G15" s="193" t="str">
        <f t="shared" si="1"/>
        <v>USD11x17F_Quote</v>
      </c>
      <c r="H15" s="193" t="str">
        <f t="shared" si="2"/>
        <v>USD_YC6MRH_11x17F</v>
      </c>
      <c r="I15" s="193" t="str">
        <f>_xll.qlFraRateHelper(H15,G15,B15,E15,Permanent,Trigger,ObjectOverwrite)</f>
        <v>USD_YC6MRH_11x17F#0001</v>
      </c>
      <c r="J15" s="192" t="str">
        <f>_xll.ohRangeRetrieveError(I15)</f>
        <v/>
      </c>
      <c r="K15" s="127"/>
    </row>
    <row r="16" spans="1:11" x14ac:dyDescent="0.2">
      <c r="A16" s="133"/>
      <c r="B16" s="193" t="str">
        <f t="shared" si="3"/>
        <v>12M</v>
      </c>
      <c r="C16" s="195">
        <v>12</v>
      </c>
      <c r="D16" s="194" t="str">
        <f t="shared" si="4"/>
        <v>x18F</v>
      </c>
      <c r="E16" s="193" t="str">
        <f t="shared" si="0"/>
        <v>UsdLibor6M</v>
      </c>
      <c r="F16" s="198" t="b">
        <v>0</v>
      </c>
      <c r="G16" s="193" t="str">
        <f t="shared" si="1"/>
        <v>USD12x18F_Quote</v>
      </c>
      <c r="H16" s="193" t="str">
        <f t="shared" si="2"/>
        <v>USD_YC6MRH_12x18F</v>
      </c>
      <c r="I16" s="193" t="str">
        <f>_xll.qlFraRateHelper(H16,G16,B16,E16,Permanent,Trigger,ObjectOverwrite)</f>
        <v>USD_YC6MRH_12x18F#0001</v>
      </c>
      <c r="J16" s="192" t="str">
        <f>_xll.ohRangeRetrieveError(I16)</f>
        <v/>
      </c>
      <c r="K16" s="127"/>
    </row>
    <row r="17" spans="1:11" x14ac:dyDescent="0.2">
      <c r="A17" s="133"/>
      <c r="B17" s="193" t="str">
        <f t="shared" si="3"/>
        <v>13M</v>
      </c>
      <c r="C17" s="195">
        <v>13</v>
      </c>
      <c r="D17" s="194" t="str">
        <f t="shared" si="4"/>
        <v>x19F</v>
      </c>
      <c r="E17" s="193" t="str">
        <f t="shared" si="0"/>
        <v>UsdLibor6M</v>
      </c>
      <c r="F17" s="198" t="b">
        <v>0</v>
      </c>
      <c r="G17" s="193" t="str">
        <f t="shared" si="1"/>
        <v>USD13x19F_Quote</v>
      </c>
      <c r="H17" s="193" t="str">
        <f t="shared" si="2"/>
        <v>USD_YC6MRH_13x19F</v>
      </c>
      <c r="I17" s="193" t="str">
        <f>_xll.qlFraRateHelper(H17,G17,B17,E17,Permanent,Trigger,ObjectOverwrite)</f>
        <v>USD_YC6MRH_13x19F#0001</v>
      </c>
      <c r="J17" s="192" t="str">
        <f>_xll.ohRangeRetrieveError(I17)</f>
        <v/>
      </c>
      <c r="K17" s="127"/>
    </row>
    <row r="18" spans="1:11" x14ac:dyDescent="0.2">
      <c r="A18" s="133"/>
      <c r="B18" s="193" t="str">
        <f t="shared" si="3"/>
        <v>14M</v>
      </c>
      <c r="C18" s="195">
        <v>14</v>
      </c>
      <c r="D18" s="194" t="str">
        <f t="shared" si="4"/>
        <v>x20F</v>
      </c>
      <c r="E18" s="193" t="str">
        <f t="shared" si="0"/>
        <v>UsdLibor6M</v>
      </c>
      <c r="F18" s="198" t="b">
        <v>0</v>
      </c>
      <c r="G18" s="193" t="str">
        <f t="shared" si="1"/>
        <v>USD14x20F_Quote</v>
      </c>
      <c r="H18" s="193" t="str">
        <f t="shared" si="2"/>
        <v>USD_YC6MRH_14x20F</v>
      </c>
      <c r="I18" s="193" t="str">
        <f>_xll.qlFraRateHelper(H18,G18,B18,E18,Permanent,Trigger,ObjectOverwrite)</f>
        <v>USD_YC6MRH_14x20F#0001</v>
      </c>
      <c r="J18" s="192" t="str">
        <f>_xll.ohRangeRetrieveError(I18)</f>
        <v/>
      </c>
      <c r="K18" s="127"/>
    </row>
    <row r="19" spans="1:11" x14ac:dyDescent="0.2">
      <c r="A19" s="133"/>
      <c r="B19" s="193" t="str">
        <f t="shared" si="3"/>
        <v>15M</v>
      </c>
      <c r="C19" s="195">
        <v>15</v>
      </c>
      <c r="D19" s="194" t="str">
        <f t="shared" si="4"/>
        <v>x21F</v>
      </c>
      <c r="E19" s="193" t="str">
        <f t="shared" si="0"/>
        <v>UsdLibor6M</v>
      </c>
      <c r="F19" s="198" t="b">
        <v>0</v>
      </c>
      <c r="G19" s="193" t="str">
        <f t="shared" si="1"/>
        <v>USD15x21F_Quote</v>
      </c>
      <c r="H19" s="193" t="str">
        <f t="shared" si="2"/>
        <v>USD_YC6MRH_15x21F</v>
      </c>
      <c r="I19" s="193" t="str">
        <f>_xll.qlFraRateHelper(H19,G19,B19,E19,Permanent,Trigger,ObjectOverwrite)</f>
        <v>USD_YC6MRH_15x21F#0001</v>
      </c>
      <c r="J19" s="192" t="str">
        <f>_xll.ohRangeRetrieveError(I19)</f>
        <v/>
      </c>
      <c r="K19" s="127"/>
    </row>
    <row r="20" spans="1:11" x14ac:dyDescent="0.2">
      <c r="A20" s="133"/>
      <c r="B20" s="193" t="str">
        <f t="shared" si="3"/>
        <v>16M</v>
      </c>
      <c r="C20" s="195">
        <v>16</v>
      </c>
      <c r="D20" s="194" t="str">
        <f t="shared" si="4"/>
        <v>x22F</v>
      </c>
      <c r="E20" s="193" t="str">
        <f t="shared" si="0"/>
        <v>UsdLibor6M</v>
      </c>
      <c r="F20" s="198" t="b">
        <v>0</v>
      </c>
      <c r="G20" s="193" t="str">
        <f t="shared" si="1"/>
        <v>USD16x22F_Quote</v>
      </c>
      <c r="H20" s="193" t="str">
        <f t="shared" si="2"/>
        <v>USD_YC6MRH_16x22F</v>
      </c>
      <c r="I20" s="193" t="str">
        <f>_xll.qlFraRateHelper(H20,G20,B20,E20,Permanent,Trigger,ObjectOverwrite)</f>
        <v>USD_YC6MRH_16x22F#0001</v>
      </c>
      <c r="J20" s="192" t="str">
        <f>_xll.ohRangeRetrieveError(I20)</f>
        <v/>
      </c>
      <c r="K20" s="127"/>
    </row>
    <row r="21" spans="1:11" x14ac:dyDescent="0.2">
      <c r="A21" s="133"/>
      <c r="B21" s="193" t="str">
        <f t="shared" si="3"/>
        <v>17M</v>
      </c>
      <c r="C21" s="195">
        <v>17</v>
      </c>
      <c r="D21" s="194" t="str">
        <f t="shared" si="4"/>
        <v>x23F</v>
      </c>
      <c r="E21" s="193" t="str">
        <f t="shared" si="0"/>
        <v>UsdLibor6M</v>
      </c>
      <c r="F21" s="198" t="b">
        <v>0</v>
      </c>
      <c r="G21" s="193" t="str">
        <f t="shared" si="1"/>
        <v>USD17x23F_Quote</v>
      </c>
      <c r="H21" s="193" t="str">
        <f t="shared" si="2"/>
        <v>USD_YC6MRH_17x23F</v>
      </c>
      <c r="I21" s="193" t="str">
        <f>_xll.qlFraRateHelper(H21,G21,B21,E21,Permanent,Trigger,ObjectOverwrite)</f>
        <v>USD_YC6MRH_17x23F#0001</v>
      </c>
      <c r="J21" s="192" t="str">
        <f>_xll.ohRangeRetrieveError(I21)</f>
        <v/>
      </c>
      <c r="K21" s="127"/>
    </row>
    <row r="22" spans="1:11" x14ac:dyDescent="0.2">
      <c r="A22" s="133"/>
      <c r="B22" s="193" t="str">
        <f t="shared" si="3"/>
        <v>18M</v>
      </c>
      <c r="C22" s="195">
        <v>18</v>
      </c>
      <c r="D22" s="194" t="str">
        <f t="shared" si="4"/>
        <v>x24F</v>
      </c>
      <c r="E22" s="193" t="str">
        <f t="shared" si="0"/>
        <v>UsdLibor6M</v>
      </c>
      <c r="F22" s="198" t="b">
        <v>0</v>
      </c>
      <c r="G22" s="193" t="str">
        <f t="shared" si="1"/>
        <v>USD18x24F_Quote</v>
      </c>
      <c r="H22" s="193" t="str">
        <f t="shared" si="2"/>
        <v>USD_YC6MRH_18x24F</v>
      </c>
      <c r="I22" s="193" t="str">
        <f>_xll.qlFraRateHelper(H22,G22,B22,E22,Permanent,Trigger,ObjectOverwrite)</f>
        <v>USD_YC6MRH_18x24F#0001</v>
      </c>
      <c r="J22" s="192" t="str">
        <f>_xll.ohRangeRetrieveError(I22)</f>
        <v/>
      </c>
      <c r="K22" s="127"/>
    </row>
    <row r="23" spans="1:11" ht="12" thickBot="1" x14ac:dyDescent="0.25">
      <c r="A23" s="126"/>
      <c r="B23" s="197"/>
      <c r="C23" s="197"/>
      <c r="D23" s="197"/>
      <c r="E23" s="197"/>
      <c r="F23" s="197"/>
      <c r="G23" s="197"/>
      <c r="H23" s="197"/>
      <c r="I23" s="196"/>
      <c r="J23" s="196"/>
      <c r="K23" s="124"/>
    </row>
    <row r="25" spans="1:11" x14ac:dyDescent="0.2">
      <c r="D25" s="138"/>
      <c r="E25" s="138"/>
      <c r="F25" s="138"/>
      <c r="I25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/>
  </sheetViews>
  <sheetFormatPr defaultRowHeight="11.25" x14ac:dyDescent="0.2"/>
  <cols>
    <col min="1" max="2" width="3.7109375" style="138" customWidth="1"/>
    <col min="3" max="3" width="5.85546875" style="138" bestFit="1" customWidth="1"/>
    <col min="4" max="4" width="4.42578125" style="173" bestFit="1" customWidth="1"/>
    <col min="5" max="5" width="7.85546875" style="173" bestFit="1" customWidth="1"/>
    <col min="6" max="6" width="8.28515625" style="173" bestFit="1" customWidth="1"/>
    <col min="7" max="7" width="22.28515625" style="138" bestFit="1" customWidth="1"/>
    <col min="8" max="8" width="19.5703125" style="138" bestFit="1" customWidth="1"/>
    <col min="9" max="9" width="23" style="172" bestFit="1" customWidth="1"/>
    <col min="10" max="10" width="38.28515625" style="138" customWidth="1"/>
    <col min="11" max="11" width="3" style="138" customWidth="1"/>
    <col min="12" max="16384" width="9.140625" style="138"/>
  </cols>
  <sheetData>
    <row r="1" spans="1:11" x14ac:dyDescent="0.2">
      <c r="A1" s="217" t="s">
        <v>163</v>
      </c>
      <c r="B1" s="189"/>
      <c r="C1" s="190"/>
      <c r="D1" s="190">
        <v>12</v>
      </c>
      <c r="E1" s="189" t="str">
        <f>_xll.qlPeriodEquivalent(D1&amp;"M")</f>
        <v>1Y</v>
      </c>
      <c r="F1" s="140"/>
      <c r="H1" s="188" t="str">
        <f>Currency&amp;"_YC"&amp;$E$1&amp;"RH"</f>
        <v>USD_YC1YRH</v>
      </c>
      <c r="I1" s="187"/>
      <c r="J1" s="186"/>
      <c r="K1" s="185"/>
    </row>
    <row r="2" spans="1:11" ht="23.25" customHeight="1" x14ac:dyDescent="0.2">
      <c r="A2" s="133"/>
      <c r="B2" s="207"/>
      <c r="C2" s="206"/>
      <c r="D2" s="205"/>
      <c r="E2" s="204" t="s">
        <v>142</v>
      </c>
      <c r="F2" s="204" t="s">
        <v>162</v>
      </c>
      <c r="G2" s="204" t="s">
        <v>141</v>
      </c>
      <c r="H2" s="203" t="str">
        <f>$H$1&amp;"_FRAs.xml"</f>
        <v>USD_YC1YRH_FRAs.xml</v>
      </c>
      <c r="I2" s="202">
        <f ca="1">IF(Serialize,_xll.ohObjectSave(I3:I49,SerializationPath&amp;H2,FileOverwrite,Serialize),"---")</f>
        <v>47</v>
      </c>
      <c r="J2" s="178" t="str">
        <f ca="1">_xll.ohRangeRetrieveError(I2)</f>
        <v/>
      </c>
      <c r="K2" s="127"/>
    </row>
    <row r="3" spans="1:11" x14ac:dyDescent="0.2">
      <c r="A3" s="133"/>
      <c r="B3" s="179" t="s">
        <v>161</v>
      </c>
      <c r="C3" s="181" t="str">
        <f>"T"&amp;D1</f>
        <v>T12</v>
      </c>
      <c r="D3" s="180" t="s">
        <v>160</v>
      </c>
      <c r="E3" s="179" t="str">
        <f t="shared" ref="E3:E49" si="0">PROPER(Currency)&amp;FamilyName&amp;$E$1</f>
        <v>UsdLibor1Y</v>
      </c>
      <c r="F3" s="200" t="b">
        <v>0</v>
      </c>
      <c r="G3" s="179" t="str">
        <f t="shared" ref="G3:G49" si="1">Currency&amp;C3&amp;D3&amp;IF(F3,"_SYNTH"&amp;$E$1,"")&amp;"_Quote"</f>
        <v>USDT12F1_Quote</v>
      </c>
      <c r="H3" s="179" t="str">
        <f t="shared" ref="H3:H49" si="2">$H$1&amp;"_"&amp;$C3&amp;$D3</f>
        <v>USD_YC1YRH_T12F1</v>
      </c>
      <c r="I3" s="179" t="str">
        <f>_xll.qlFraRateHelper(H3,G3,B3,E3,Permanent,Trigger,ObjectOverwrite)</f>
        <v>USD_YC1YRH_T12F1#0001</v>
      </c>
      <c r="J3" s="216" t="str">
        <f>_xll.ohRangeRetrieveError(I3)</f>
        <v/>
      </c>
      <c r="K3" s="127"/>
    </row>
    <row r="4" spans="1:11" x14ac:dyDescent="0.2">
      <c r="A4" s="133"/>
      <c r="B4" s="176" t="s">
        <v>159</v>
      </c>
      <c r="C4" s="177" t="str">
        <f>"TOM"&amp;D1</f>
        <v>TOM12</v>
      </c>
      <c r="D4" s="143" t="s">
        <v>160</v>
      </c>
      <c r="E4" s="176" t="str">
        <f t="shared" si="0"/>
        <v>UsdLibor1Y</v>
      </c>
      <c r="F4" s="201" t="b">
        <v>0</v>
      </c>
      <c r="G4" s="176" t="str">
        <f t="shared" si="1"/>
        <v>USDTOM12F1_Quote</v>
      </c>
      <c r="H4" s="176" t="str">
        <f t="shared" si="2"/>
        <v>USD_YC1YRH_TOM12F1</v>
      </c>
      <c r="I4" s="176" t="str">
        <f>_xll.qlFraRateHelper(H4,G4,B4,E4,Permanent,Trigger,ObjectOverwrite)</f>
        <v>USD_YC1YRH_TOM12F1#0001</v>
      </c>
      <c r="J4" s="215" t="str">
        <f>_xll.ohRangeRetrieveError(I4)</f>
        <v/>
      </c>
      <c r="K4" s="127"/>
    </row>
    <row r="5" spans="1:11" x14ac:dyDescent="0.2">
      <c r="A5" s="133"/>
      <c r="B5" s="193" t="str">
        <f t="shared" ref="B5:B49" si="3">C5&amp;"M"</f>
        <v>1M</v>
      </c>
      <c r="C5" s="195">
        <v>1</v>
      </c>
      <c r="D5" s="194" t="str">
        <f t="shared" ref="D5:D49" si="4">"x"&amp;C5+$D$1&amp;"F"</f>
        <v>x13F</v>
      </c>
      <c r="E5" s="193" t="str">
        <f t="shared" si="0"/>
        <v>UsdLibor1Y</v>
      </c>
      <c r="F5" s="198" t="b">
        <v>1</v>
      </c>
      <c r="G5" s="193" t="str">
        <f t="shared" si="1"/>
        <v>USD1x13F_SYNTH1Y_Quote</v>
      </c>
      <c r="H5" s="193" t="str">
        <f t="shared" si="2"/>
        <v>USD_YC1YRH_1x13F</v>
      </c>
      <c r="I5" s="193" t="str">
        <f>_xll.qlFraRateHelper(H5,G5,B5,E5,Permanent,Trigger,ObjectOverwrite)</f>
        <v>USD_YC1YRH_1x13F#0001</v>
      </c>
      <c r="J5" s="209" t="str">
        <f>_xll.ohRangeRetrieveError(I5)</f>
        <v/>
      </c>
      <c r="K5" s="127"/>
    </row>
    <row r="6" spans="1:11" x14ac:dyDescent="0.2">
      <c r="A6" s="133"/>
      <c r="B6" s="193" t="str">
        <f t="shared" si="3"/>
        <v>2M</v>
      </c>
      <c r="C6" s="195">
        <v>2</v>
      </c>
      <c r="D6" s="194" t="str">
        <f t="shared" si="4"/>
        <v>x14F</v>
      </c>
      <c r="E6" s="193" t="str">
        <f t="shared" si="0"/>
        <v>UsdLibor1Y</v>
      </c>
      <c r="F6" s="198" t="b">
        <v>1</v>
      </c>
      <c r="G6" s="193" t="str">
        <f t="shared" si="1"/>
        <v>USD2x14F_SYNTH1Y_Quote</v>
      </c>
      <c r="H6" s="193" t="str">
        <f t="shared" si="2"/>
        <v>USD_YC1YRH_2x14F</v>
      </c>
      <c r="I6" s="193" t="str">
        <f>_xll.qlFraRateHelper(H6,G6,B6,E6,Permanent,Trigger,ObjectOverwrite)</f>
        <v>USD_YC1YRH_2x14F#0001</v>
      </c>
      <c r="J6" s="209" t="str">
        <f>_xll.ohRangeRetrieveError(I6)</f>
        <v/>
      </c>
      <c r="K6" s="127"/>
    </row>
    <row r="7" spans="1:11" x14ac:dyDescent="0.2">
      <c r="A7" s="133"/>
      <c r="B7" s="193" t="str">
        <f t="shared" si="3"/>
        <v>3M</v>
      </c>
      <c r="C7" s="195">
        <v>3</v>
      </c>
      <c r="D7" s="194" t="str">
        <f t="shared" si="4"/>
        <v>x15F</v>
      </c>
      <c r="E7" s="193" t="str">
        <f t="shared" si="0"/>
        <v>UsdLibor1Y</v>
      </c>
      <c r="F7" s="198" t="b">
        <v>1</v>
      </c>
      <c r="G7" s="193" t="str">
        <f t="shared" si="1"/>
        <v>USD3x15F_SYNTH1Y_Quote</v>
      </c>
      <c r="H7" s="193" t="str">
        <f t="shared" si="2"/>
        <v>USD_YC1YRH_3x15F</v>
      </c>
      <c r="I7" s="193" t="str">
        <f>_xll.qlFraRateHelper(H7,G7,B7,E7,Permanent,Trigger,ObjectOverwrite)</f>
        <v>USD_YC1YRH_3x15F#0001</v>
      </c>
      <c r="J7" s="209" t="str">
        <f>_xll.ohRangeRetrieveError(I7)</f>
        <v/>
      </c>
      <c r="K7" s="127"/>
    </row>
    <row r="8" spans="1:11" x14ac:dyDescent="0.2">
      <c r="A8" s="133"/>
      <c r="B8" s="193" t="str">
        <f t="shared" si="3"/>
        <v>4M</v>
      </c>
      <c r="C8" s="195">
        <v>4</v>
      </c>
      <c r="D8" s="194" t="str">
        <f t="shared" si="4"/>
        <v>x16F</v>
      </c>
      <c r="E8" s="193" t="str">
        <f t="shared" si="0"/>
        <v>UsdLibor1Y</v>
      </c>
      <c r="F8" s="198" t="b">
        <v>1</v>
      </c>
      <c r="G8" s="193" t="str">
        <f t="shared" si="1"/>
        <v>USD4x16F_SYNTH1Y_Quote</v>
      </c>
      <c r="H8" s="193" t="str">
        <f t="shared" si="2"/>
        <v>USD_YC1YRH_4x16F</v>
      </c>
      <c r="I8" s="193" t="str">
        <f>_xll.qlFraRateHelper(H8,G8,B8,E8,Permanent,Trigger,ObjectOverwrite)</f>
        <v>USD_YC1YRH_4x16F#0001</v>
      </c>
      <c r="J8" s="209" t="str">
        <f>_xll.ohRangeRetrieveError(I8)</f>
        <v/>
      </c>
      <c r="K8" s="127"/>
    </row>
    <row r="9" spans="1:11" x14ac:dyDescent="0.2">
      <c r="A9" s="133"/>
      <c r="B9" s="193" t="str">
        <f t="shared" si="3"/>
        <v>5M</v>
      </c>
      <c r="C9" s="195">
        <v>5</v>
      </c>
      <c r="D9" s="194" t="str">
        <f t="shared" si="4"/>
        <v>x17F</v>
      </c>
      <c r="E9" s="193" t="str">
        <f t="shared" si="0"/>
        <v>UsdLibor1Y</v>
      </c>
      <c r="F9" s="198" t="b">
        <v>1</v>
      </c>
      <c r="G9" s="193" t="str">
        <f t="shared" si="1"/>
        <v>USD5x17F_SYNTH1Y_Quote</v>
      </c>
      <c r="H9" s="193" t="str">
        <f t="shared" si="2"/>
        <v>USD_YC1YRH_5x17F</v>
      </c>
      <c r="I9" s="193" t="str">
        <f>_xll.qlFraRateHelper(H9,G9,B9,E9,Permanent,Trigger,ObjectOverwrite)</f>
        <v>USD_YC1YRH_5x17F#0001</v>
      </c>
      <c r="J9" s="209" t="str">
        <f>_xll.ohRangeRetrieveError(I9)</f>
        <v/>
      </c>
      <c r="K9" s="127"/>
    </row>
    <row r="10" spans="1:11" x14ac:dyDescent="0.2">
      <c r="A10" s="133"/>
      <c r="B10" s="193" t="str">
        <f t="shared" si="3"/>
        <v>6M</v>
      </c>
      <c r="C10" s="195">
        <v>6</v>
      </c>
      <c r="D10" s="194" t="str">
        <f t="shared" si="4"/>
        <v>x18F</v>
      </c>
      <c r="E10" s="193" t="str">
        <f t="shared" si="0"/>
        <v>UsdLibor1Y</v>
      </c>
      <c r="F10" s="198" t="b">
        <v>1</v>
      </c>
      <c r="G10" s="193" t="str">
        <f t="shared" si="1"/>
        <v>USD6x18F_SYNTH1Y_Quote</v>
      </c>
      <c r="H10" s="193" t="str">
        <f t="shared" si="2"/>
        <v>USD_YC1YRH_6x18F</v>
      </c>
      <c r="I10" s="193" t="str">
        <f>_xll.qlFraRateHelper(H10,G10,B10,E10,Permanent,Trigger,ObjectOverwrite)</f>
        <v>USD_YC1YRH_6x18F#0001</v>
      </c>
      <c r="J10" s="209" t="str">
        <f>_xll.ohRangeRetrieveError(I10)</f>
        <v/>
      </c>
      <c r="K10" s="127"/>
    </row>
    <row r="11" spans="1:11" x14ac:dyDescent="0.2">
      <c r="A11" s="133"/>
      <c r="B11" s="193" t="str">
        <f t="shared" si="3"/>
        <v>7M</v>
      </c>
      <c r="C11" s="195">
        <v>7</v>
      </c>
      <c r="D11" s="194" t="str">
        <f t="shared" si="4"/>
        <v>x19F</v>
      </c>
      <c r="E11" s="193" t="str">
        <f t="shared" si="0"/>
        <v>UsdLibor1Y</v>
      </c>
      <c r="F11" s="198" t="b">
        <v>1</v>
      </c>
      <c r="G11" s="193" t="str">
        <f t="shared" si="1"/>
        <v>USD7x19F_SYNTH1Y_Quote</v>
      </c>
      <c r="H11" s="193" t="str">
        <f t="shared" si="2"/>
        <v>USD_YC1YRH_7x19F</v>
      </c>
      <c r="I11" s="193" t="str">
        <f>_xll.qlFraRateHelper(H11,G11,B11,E11,Permanent,Trigger,ObjectOverwrite)</f>
        <v>USD_YC1YRH_7x19F#0001</v>
      </c>
      <c r="J11" s="209" t="str">
        <f>_xll.ohRangeRetrieveError(I11)</f>
        <v/>
      </c>
      <c r="K11" s="127"/>
    </row>
    <row r="12" spans="1:11" x14ac:dyDescent="0.2">
      <c r="A12" s="133"/>
      <c r="B12" s="193" t="str">
        <f t="shared" si="3"/>
        <v>8M</v>
      </c>
      <c r="C12" s="195">
        <v>8</v>
      </c>
      <c r="D12" s="194" t="str">
        <f t="shared" si="4"/>
        <v>x20F</v>
      </c>
      <c r="E12" s="193" t="str">
        <f t="shared" si="0"/>
        <v>UsdLibor1Y</v>
      </c>
      <c r="F12" s="198" t="b">
        <v>1</v>
      </c>
      <c r="G12" s="193" t="str">
        <f t="shared" si="1"/>
        <v>USD8x20F_SYNTH1Y_Quote</v>
      </c>
      <c r="H12" s="193" t="str">
        <f t="shared" si="2"/>
        <v>USD_YC1YRH_8x20F</v>
      </c>
      <c r="I12" s="193" t="str">
        <f>_xll.qlFraRateHelper(H12,G12,B12,E12,Permanent,Trigger,ObjectOverwrite)</f>
        <v>USD_YC1YRH_8x20F#0001</v>
      </c>
      <c r="J12" s="209" t="str">
        <f>_xll.ohRangeRetrieveError(I12)</f>
        <v/>
      </c>
      <c r="K12" s="127"/>
    </row>
    <row r="13" spans="1:11" x14ac:dyDescent="0.2">
      <c r="A13" s="133"/>
      <c r="B13" s="193" t="str">
        <f t="shared" si="3"/>
        <v>9M</v>
      </c>
      <c r="C13" s="195">
        <v>9</v>
      </c>
      <c r="D13" s="194" t="str">
        <f t="shared" si="4"/>
        <v>x21F</v>
      </c>
      <c r="E13" s="193" t="str">
        <f t="shared" si="0"/>
        <v>UsdLibor1Y</v>
      </c>
      <c r="F13" s="198" t="b">
        <v>1</v>
      </c>
      <c r="G13" s="193" t="str">
        <f t="shared" si="1"/>
        <v>USD9x21F_SYNTH1Y_Quote</v>
      </c>
      <c r="H13" s="193" t="str">
        <f t="shared" si="2"/>
        <v>USD_YC1YRH_9x21F</v>
      </c>
      <c r="I13" s="193" t="str">
        <f>_xll.qlFraRateHelper(H13,G13,B13,E13,Permanent,Trigger,ObjectOverwrite)</f>
        <v>USD_YC1YRH_9x21F#0001</v>
      </c>
      <c r="J13" s="209" t="str">
        <f>_xll.ohRangeRetrieveError(I13)</f>
        <v/>
      </c>
      <c r="K13" s="127"/>
    </row>
    <row r="14" spans="1:11" x14ac:dyDescent="0.2">
      <c r="A14" s="133"/>
      <c r="B14" s="193" t="str">
        <f t="shared" si="3"/>
        <v>10M</v>
      </c>
      <c r="C14" s="195">
        <v>10</v>
      </c>
      <c r="D14" s="194" t="str">
        <f t="shared" si="4"/>
        <v>x22F</v>
      </c>
      <c r="E14" s="193" t="str">
        <f t="shared" si="0"/>
        <v>UsdLibor1Y</v>
      </c>
      <c r="F14" s="198" t="b">
        <v>1</v>
      </c>
      <c r="G14" s="193" t="str">
        <f t="shared" si="1"/>
        <v>USD10x22F_SYNTH1Y_Quote</v>
      </c>
      <c r="H14" s="193" t="str">
        <f t="shared" si="2"/>
        <v>USD_YC1YRH_10x22F</v>
      </c>
      <c r="I14" s="193" t="str">
        <f>_xll.qlFraRateHelper(H14,G14,B14,E14,Permanent,Trigger,ObjectOverwrite)</f>
        <v>USD_YC1YRH_10x22F#0001</v>
      </c>
      <c r="J14" s="209" t="str">
        <f>_xll.ohRangeRetrieveError(I14)</f>
        <v/>
      </c>
      <c r="K14" s="127"/>
    </row>
    <row r="15" spans="1:11" x14ac:dyDescent="0.2">
      <c r="A15" s="133"/>
      <c r="B15" s="193" t="str">
        <f t="shared" si="3"/>
        <v>11M</v>
      </c>
      <c r="C15" s="195">
        <v>11</v>
      </c>
      <c r="D15" s="194" t="str">
        <f t="shared" si="4"/>
        <v>x23F</v>
      </c>
      <c r="E15" s="193" t="str">
        <f t="shared" si="0"/>
        <v>UsdLibor1Y</v>
      </c>
      <c r="F15" s="198" t="b">
        <v>1</v>
      </c>
      <c r="G15" s="193" t="str">
        <f t="shared" si="1"/>
        <v>USD11x23F_SYNTH1Y_Quote</v>
      </c>
      <c r="H15" s="193" t="str">
        <f t="shared" si="2"/>
        <v>USD_YC1YRH_11x23F</v>
      </c>
      <c r="I15" s="193" t="str">
        <f>_xll.qlFraRateHelper(H15,G15,B15,E15,Permanent,Trigger,ObjectOverwrite)</f>
        <v>USD_YC1YRH_11x23F#0001</v>
      </c>
      <c r="J15" s="209" t="str">
        <f>_xll.ohRangeRetrieveError(I15)</f>
        <v/>
      </c>
      <c r="K15" s="127"/>
    </row>
    <row r="16" spans="1:11" x14ac:dyDescent="0.2">
      <c r="A16" s="133"/>
      <c r="B16" s="212" t="str">
        <f t="shared" si="3"/>
        <v>12M</v>
      </c>
      <c r="C16" s="214">
        <v>12</v>
      </c>
      <c r="D16" s="129" t="str">
        <f t="shared" si="4"/>
        <v>x24F</v>
      </c>
      <c r="E16" s="212" t="str">
        <f t="shared" si="0"/>
        <v>UsdLibor1Y</v>
      </c>
      <c r="F16" s="213" t="b">
        <v>0</v>
      </c>
      <c r="G16" s="212" t="str">
        <f t="shared" si="1"/>
        <v>USD12x24F_Quote</v>
      </c>
      <c r="H16" s="212" t="str">
        <f t="shared" si="2"/>
        <v>USD_YC1YRH_12x24F</v>
      </c>
      <c r="I16" s="212" t="str">
        <f>_xll.qlFraRateHelper(H16,G16,B16,E16,Permanent,Trigger,ObjectOverwrite)</f>
        <v>USD_YC1YRH_12x24F#0001</v>
      </c>
      <c r="J16" s="211" t="str">
        <f>_xll.ohRangeRetrieveError(I16)</f>
        <v/>
      </c>
      <c r="K16" s="127"/>
    </row>
    <row r="17" spans="1:11" x14ac:dyDescent="0.2">
      <c r="A17" s="133"/>
      <c r="B17" s="179" t="str">
        <f t="shared" si="3"/>
        <v>13M</v>
      </c>
      <c r="C17" s="181">
        <v>13</v>
      </c>
      <c r="D17" s="180" t="str">
        <f t="shared" si="4"/>
        <v>x25F</v>
      </c>
      <c r="E17" s="179" t="str">
        <f t="shared" si="0"/>
        <v>UsdLibor1Y</v>
      </c>
      <c r="F17" s="200" t="b">
        <v>1</v>
      </c>
      <c r="G17" s="179" t="str">
        <f t="shared" si="1"/>
        <v>USD13x25F_SYNTH1Y_Quote</v>
      </c>
      <c r="H17" s="179" t="str">
        <f t="shared" si="2"/>
        <v>USD_YC1YRH_13x25F</v>
      </c>
      <c r="I17" s="179" t="str">
        <f>_xll.qlFraRateHelper(H17,G17,B17,E17,Permanent,Trigger,ObjectOverwrite)</f>
        <v>USD_YC1YRH_13x25F#0001</v>
      </c>
      <c r="J17" s="210" t="str">
        <f>_xll.ohRangeRetrieveError(I17)</f>
        <v/>
      </c>
      <c r="K17" s="127"/>
    </row>
    <row r="18" spans="1:11" x14ac:dyDescent="0.2">
      <c r="A18" s="133"/>
      <c r="B18" s="193" t="str">
        <f t="shared" si="3"/>
        <v>14M</v>
      </c>
      <c r="C18" s="195">
        <v>14</v>
      </c>
      <c r="D18" s="194" t="str">
        <f t="shared" si="4"/>
        <v>x26F</v>
      </c>
      <c r="E18" s="193" t="str">
        <f t="shared" si="0"/>
        <v>UsdLibor1Y</v>
      </c>
      <c r="F18" s="198" t="b">
        <v>1</v>
      </c>
      <c r="G18" s="193" t="str">
        <f t="shared" si="1"/>
        <v>USD14x26F_SYNTH1Y_Quote</v>
      </c>
      <c r="H18" s="193" t="str">
        <f t="shared" si="2"/>
        <v>USD_YC1YRH_14x26F</v>
      </c>
      <c r="I18" s="193" t="str">
        <f>_xll.qlFraRateHelper(H18,G18,B18,E18,Permanent,Trigger,ObjectOverwrite)</f>
        <v>USD_YC1YRH_14x26F#0001</v>
      </c>
      <c r="J18" s="209" t="str">
        <f>_xll.ohRangeRetrieveError(I18)</f>
        <v/>
      </c>
      <c r="K18" s="127"/>
    </row>
    <row r="19" spans="1:11" x14ac:dyDescent="0.2">
      <c r="A19" s="133"/>
      <c r="B19" s="193" t="str">
        <f t="shared" si="3"/>
        <v>15M</v>
      </c>
      <c r="C19" s="195">
        <v>15</v>
      </c>
      <c r="D19" s="194" t="str">
        <f t="shared" si="4"/>
        <v>x27F</v>
      </c>
      <c r="E19" s="193" t="str">
        <f t="shared" si="0"/>
        <v>UsdLibor1Y</v>
      </c>
      <c r="F19" s="198" t="b">
        <v>1</v>
      </c>
      <c r="G19" s="193" t="str">
        <f t="shared" si="1"/>
        <v>USD15x27F_SYNTH1Y_Quote</v>
      </c>
      <c r="H19" s="193" t="str">
        <f t="shared" si="2"/>
        <v>USD_YC1YRH_15x27F</v>
      </c>
      <c r="I19" s="193" t="str">
        <f>_xll.qlFraRateHelper(H19,G19,B19,E19,Permanent,Trigger,ObjectOverwrite)</f>
        <v>USD_YC1YRH_15x27F#0001</v>
      </c>
      <c r="J19" s="209" t="str">
        <f>_xll.ohRangeRetrieveError(I19)</f>
        <v/>
      </c>
      <c r="K19" s="127"/>
    </row>
    <row r="20" spans="1:11" x14ac:dyDescent="0.2">
      <c r="A20" s="133"/>
      <c r="B20" s="193" t="str">
        <f t="shared" si="3"/>
        <v>16M</v>
      </c>
      <c r="C20" s="195">
        <v>16</v>
      </c>
      <c r="D20" s="194" t="str">
        <f t="shared" si="4"/>
        <v>x28F</v>
      </c>
      <c r="E20" s="193" t="str">
        <f t="shared" si="0"/>
        <v>UsdLibor1Y</v>
      </c>
      <c r="F20" s="198" t="b">
        <v>1</v>
      </c>
      <c r="G20" s="193" t="str">
        <f t="shared" si="1"/>
        <v>USD16x28F_SYNTH1Y_Quote</v>
      </c>
      <c r="H20" s="193" t="str">
        <f t="shared" si="2"/>
        <v>USD_YC1YRH_16x28F</v>
      </c>
      <c r="I20" s="193" t="str">
        <f>_xll.qlFraRateHelper(H20,G20,B20,E20,Permanent,Trigger,ObjectOverwrite)</f>
        <v>USD_YC1YRH_16x28F#0001</v>
      </c>
      <c r="J20" s="209" t="str">
        <f>_xll.ohRangeRetrieveError(I20)</f>
        <v/>
      </c>
      <c r="K20" s="127"/>
    </row>
    <row r="21" spans="1:11" x14ac:dyDescent="0.2">
      <c r="A21" s="133"/>
      <c r="B21" s="193" t="str">
        <f t="shared" si="3"/>
        <v>17M</v>
      </c>
      <c r="C21" s="195">
        <v>17</v>
      </c>
      <c r="D21" s="194" t="str">
        <f t="shared" si="4"/>
        <v>x29F</v>
      </c>
      <c r="E21" s="193" t="str">
        <f t="shared" si="0"/>
        <v>UsdLibor1Y</v>
      </c>
      <c r="F21" s="198" t="b">
        <v>1</v>
      </c>
      <c r="G21" s="193" t="str">
        <f t="shared" si="1"/>
        <v>USD17x29F_SYNTH1Y_Quote</v>
      </c>
      <c r="H21" s="193" t="str">
        <f t="shared" si="2"/>
        <v>USD_YC1YRH_17x29F</v>
      </c>
      <c r="I21" s="193" t="str">
        <f>_xll.qlFraRateHelper(H21,G21,B21,E21,Permanent,Trigger,ObjectOverwrite)</f>
        <v>USD_YC1YRH_17x29F#0001</v>
      </c>
      <c r="J21" s="209" t="str">
        <f>_xll.ohRangeRetrieveError(I21)</f>
        <v/>
      </c>
      <c r="K21" s="127"/>
    </row>
    <row r="22" spans="1:11" x14ac:dyDescent="0.2">
      <c r="A22" s="133"/>
      <c r="B22" s="193" t="str">
        <f t="shared" si="3"/>
        <v>18M</v>
      </c>
      <c r="C22" s="195">
        <v>18</v>
      </c>
      <c r="D22" s="194" t="str">
        <f t="shared" si="4"/>
        <v>x30F</v>
      </c>
      <c r="E22" s="193" t="str">
        <f t="shared" si="0"/>
        <v>UsdLibor1Y</v>
      </c>
      <c r="F22" s="198" t="b">
        <v>1</v>
      </c>
      <c r="G22" s="193" t="str">
        <f t="shared" si="1"/>
        <v>USD18x30F_SYNTH1Y_Quote</v>
      </c>
      <c r="H22" s="193" t="str">
        <f t="shared" si="2"/>
        <v>USD_YC1YRH_18x30F</v>
      </c>
      <c r="I22" s="193" t="str">
        <f>_xll.qlFraRateHelper(H22,G22,B22,E22,Permanent,Trigger,ObjectOverwrite)</f>
        <v>USD_YC1YRH_18x30F#0001</v>
      </c>
      <c r="J22" s="209" t="str">
        <f>_xll.ohRangeRetrieveError(I22)</f>
        <v/>
      </c>
      <c r="K22" s="127"/>
    </row>
    <row r="23" spans="1:11" x14ac:dyDescent="0.2">
      <c r="A23" s="133"/>
      <c r="B23" s="193" t="str">
        <f t="shared" si="3"/>
        <v>19M</v>
      </c>
      <c r="C23" s="195">
        <v>19</v>
      </c>
      <c r="D23" s="194" t="str">
        <f t="shared" si="4"/>
        <v>x31F</v>
      </c>
      <c r="E23" s="193" t="str">
        <f t="shared" si="0"/>
        <v>UsdLibor1Y</v>
      </c>
      <c r="F23" s="198" t="b">
        <v>1</v>
      </c>
      <c r="G23" s="193" t="str">
        <f t="shared" si="1"/>
        <v>USD19x31F_SYNTH1Y_Quote</v>
      </c>
      <c r="H23" s="193" t="str">
        <f t="shared" si="2"/>
        <v>USD_YC1YRH_19x31F</v>
      </c>
      <c r="I23" s="193" t="str">
        <f>_xll.qlFraRateHelper(H23,G23,B23,E23,Permanent,Trigger,ObjectOverwrite)</f>
        <v>USD_YC1YRH_19x31F#0001</v>
      </c>
      <c r="J23" s="209" t="str">
        <f>_xll.ohRangeRetrieveError(I23)</f>
        <v/>
      </c>
      <c r="K23" s="127"/>
    </row>
    <row r="24" spans="1:11" x14ac:dyDescent="0.2">
      <c r="A24" s="133"/>
      <c r="B24" s="193" t="str">
        <f t="shared" si="3"/>
        <v>20M</v>
      </c>
      <c r="C24" s="195">
        <v>20</v>
      </c>
      <c r="D24" s="194" t="str">
        <f t="shared" si="4"/>
        <v>x32F</v>
      </c>
      <c r="E24" s="193" t="str">
        <f t="shared" si="0"/>
        <v>UsdLibor1Y</v>
      </c>
      <c r="F24" s="198" t="b">
        <v>1</v>
      </c>
      <c r="G24" s="193" t="str">
        <f t="shared" si="1"/>
        <v>USD20x32F_SYNTH1Y_Quote</v>
      </c>
      <c r="H24" s="193" t="str">
        <f t="shared" si="2"/>
        <v>USD_YC1YRH_20x32F</v>
      </c>
      <c r="I24" s="193" t="str">
        <f>_xll.qlFraRateHelper(H24,G24,B24,E24,Permanent,Trigger,ObjectOverwrite)</f>
        <v>USD_YC1YRH_20x32F#0001</v>
      </c>
      <c r="J24" s="209" t="str">
        <f>_xll.ohRangeRetrieveError(I24)</f>
        <v/>
      </c>
      <c r="K24" s="127"/>
    </row>
    <row r="25" spans="1:11" x14ac:dyDescent="0.2">
      <c r="A25" s="133"/>
      <c r="B25" s="193" t="str">
        <f t="shared" si="3"/>
        <v>21M</v>
      </c>
      <c r="C25" s="195">
        <v>21</v>
      </c>
      <c r="D25" s="194" t="str">
        <f t="shared" si="4"/>
        <v>x33F</v>
      </c>
      <c r="E25" s="193" t="str">
        <f t="shared" si="0"/>
        <v>UsdLibor1Y</v>
      </c>
      <c r="F25" s="198" t="b">
        <v>1</v>
      </c>
      <c r="G25" s="193" t="str">
        <f t="shared" si="1"/>
        <v>USD21x33F_SYNTH1Y_Quote</v>
      </c>
      <c r="H25" s="193" t="str">
        <f t="shared" si="2"/>
        <v>USD_YC1YRH_21x33F</v>
      </c>
      <c r="I25" s="193" t="str">
        <f>_xll.qlFraRateHelper(H25,G25,B25,E25,Permanent,Trigger,ObjectOverwrite)</f>
        <v>USD_YC1YRH_21x33F#0001</v>
      </c>
      <c r="J25" s="209" t="str">
        <f>_xll.ohRangeRetrieveError(I25)</f>
        <v/>
      </c>
      <c r="K25" s="127"/>
    </row>
    <row r="26" spans="1:11" x14ac:dyDescent="0.2">
      <c r="A26" s="133"/>
      <c r="B26" s="193" t="str">
        <f t="shared" si="3"/>
        <v>22M</v>
      </c>
      <c r="C26" s="195">
        <v>22</v>
      </c>
      <c r="D26" s="194" t="str">
        <f t="shared" si="4"/>
        <v>x34F</v>
      </c>
      <c r="E26" s="193" t="str">
        <f t="shared" si="0"/>
        <v>UsdLibor1Y</v>
      </c>
      <c r="F26" s="198" t="b">
        <v>1</v>
      </c>
      <c r="G26" s="193" t="str">
        <f t="shared" si="1"/>
        <v>USD22x34F_SYNTH1Y_Quote</v>
      </c>
      <c r="H26" s="193" t="str">
        <f t="shared" si="2"/>
        <v>USD_YC1YRH_22x34F</v>
      </c>
      <c r="I26" s="193" t="str">
        <f>_xll.qlFraRateHelper(H26,G26,B26,E26,Permanent,Trigger,ObjectOverwrite)</f>
        <v>USD_YC1YRH_22x34F#0001</v>
      </c>
      <c r="J26" s="209" t="str">
        <f>_xll.ohRangeRetrieveError(I26)</f>
        <v/>
      </c>
      <c r="K26" s="127"/>
    </row>
    <row r="27" spans="1:11" x14ac:dyDescent="0.2">
      <c r="A27" s="133"/>
      <c r="B27" s="176" t="str">
        <f t="shared" si="3"/>
        <v>23M</v>
      </c>
      <c r="C27" s="177">
        <v>23</v>
      </c>
      <c r="D27" s="143" t="str">
        <f t="shared" si="4"/>
        <v>x35F</v>
      </c>
      <c r="E27" s="176" t="str">
        <f t="shared" si="0"/>
        <v>UsdLibor1Y</v>
      </c>
      <c r="F27" s="201" t="b">
        <v>1</v>
      </c>
      <c r="G27" s="176" t="str">
        <f t="shared" si="1"/>
        <v>USD23x35F_SYNTH1Y_Quote</v>
      </c>
      <c r="H27" s="176" t="str">
        <f t="shared" si="2"/>
        <v>USD_YC1YRH_23x35F</v>
      </c>
      <c r="I27" s="176" t="str">
        <f>_xll.qlFraRateHelper(H27,G27,B27,E27,Permanent,Trigger,ObjectOverwrite)</f>
        <v>USD_YC1YRH_23x35F#0001</v>
      </c>
      <c r="J27" s="208" t="str">
        <f>_xll.ohRangeRetrieveError(I27)</f>
        <v/>
      </c>
      <c r="K27" s="127"/>
    </row>
    <row r="28" spans="1:11" x14ac:dyDescent="0.2">
      <c r="A28" s="133"/>
      <c r="B28" s="179" t="str">
        <f t="shared" si="3"/>
        <v>25M</v>
      </c>
      <c r="C28" s="181">
        <v>25</v>
      </c>
      <c r="D28" s="180" t="str">
        <f t="shared" si="4"/>
        <v>x37F</v>
      </c>
      <c r="E28" s="179" t="str">
        <f t="shared" si="0"/>
        <v>UsdLibor1Y</v>
      </c>
      <c r="F28" s="200" t="b">
        <v>1</v>
      </c>
      <c r="G28" s="179" t="str">
        <f t="shared" si="1"/>
        <v>USD25x37F_SYNTH1Y_Quote</v>
      </c>
      <c r="H28" s="179" t="str">
        <f t="shared" si="2"/>
        <v>USD_YC1YRH_25x37F</v>
      </c>
      <c r="I28" s="179" t="str">
        <f>_xll.qlFraRateHelper(H28,G28,B28,E28,Permanent,Trigger,ObjectOverwrite)</f>
        <v>USD_YC1YRH_25x37F#0001</v>
      </c>
      <c r="J28" s="210" t="str">
        <f>_xll.ohRangeRetrieveError(I28)</f>
        <v/>
      </c>
      <c r="K28" s="127"/>
    </row>
    <row r="29" spans="1:11" x14ac:dyDescent="0.2">
      <c r="A29" s="133"/>
      <c r="B29" s="193" t="str">
        <f t="shared" si="3"/>
        <v>26M</v>
      </c>
      <c r="C29" s="195">
        <v>26</v>
      </c>
      <c r="D29" s="194" t="str">
        <f t="shared" si="4"/>
        <v>x38F</v>
      </c>
      <c r="E29" s="193" t="str">
        <f t="shared" si="0"/>
        <v>UsdLibor1Y</v>
      </c>
      <c r="F29" s="198" t="b">
        <v>1</v>
      </c>
      <c r="G29" s="193" t="str">
        <f t="shared" si="1"/>
        <v>USD26x38F_SYNTH1Y_Quote</v>
      </c>
      <c r="H29" s="193" t="str">
        <f t="shared" si="2"/>
        <v>USD_YC1YRH_26x38F</v>
      </c>
      <c r="I29" s="193" t="str">
        <f>_xll.qlFraRateHelper(H29,G29,B29,E29,Permanent,Trigger,ObjectOverwrite)</f>
        <v>USD_YC1YRH_26x38F#0001</v>
      </c>
      <c r="J29" s="209" t="str">
        <f>_xll.ohRangeRetrieveError(I29)</f>
        <v/>
      </c>
      <c r="K29" s="127"/>
    </row>
    <row r="30" spans="1:11" x14ac:dyDescent="0.2">
      <c r="A30" s="133"/>
      <c r="B30" s="193" t="str">
        <f t="shared" si="3"/>
        <v>27M</v>
      </c>
      <c r="C30" s="195">
        <v>27</v>
      </c>
      <c r="D30" s="194" t="str">
        <f t="shared" si="4"/>
        <v>x39F</v>
      </c>
      <c r="E30" s="193" t="str">
        <f t="shared" si="0"/>
        <v>UsdLibor1Y</v>
      </c>
      <c r="F30" s="198" t="b">
        <v>1</v>
      </c>
      <c r="G30" s="193" t="str">
        <f t="shared" si="1"/>
        <v>USD27x39F_SYNTH1Y_Quote</v>
      </c>
      <c r="H30" s="193" t="str">
        <f t="shared" si="2"/>
        <v>USD_YC1YRH_27x39F</v>
      </c>
      <c r="I30" s="193" t="str">
        <f>_xll.qlFraRateHelper(H30,G30,B30,E30,Permanent,Trigger,ObjectOverwrite)</f>
        <v>USD_YC1YRH_27x39F#0001</v>
      </c>
      <c r="J30" s="209" t="str">
        <f>_xll.ohRangeRetrieveError(I30)</f>
        <v/>
      </c>
      <c r="K30" s="127"/>
    </row>
    <row r="31" spans="1:11" x14ac:dyDescent="0.2">
      <c r="A31" s="133"/>
      <c r="B31" s="193" t="str">
        <f t="shared" si="3"/>
        <v>28M</v>
      </c>
      <c r="C31" s="195">
        <v>28</v>
      </c>
      <c r="D31" s="194" t="str">
        <f t="shared" si="4"/>
        <v>x40F</v>
      </c>
      <c r="E31" s="193" t="str">
        <f t="shared" si="0"/>
        <v>UsdLibor1Y</v>
      </c>
      <c r="F31" s="198" t="b">
        <v>1</v>
      </c>
      <c r="G31" s="193" t="str">
        <f t="shared" si="1"/>
        <v>USD28x40F_SYNTH1Y_Quote</v>
      </c>
      <c r="H31" s="193" t="str">
        <f t="shared" si="2"/>
        <v>USD_YC1YRH_28x40F</v>
      </c>
      <c r="I31" s="193" t="str">
        <f>_xll.qlFraRateHelper(H31,G31,B31,E31,Permanent,Trigger,ObjectOverwrite)</f>
        <v>USD_YC1YRH_28x40F#0001</v>
      </c>
      <c r="J31" s="209" t="str">
        <f>_xll.ohRangeRetrieveError(I31)</f>
        <v/>
      </c>
      <c r="K31" s="127"/>
    </row>
    <row r="32" spans="1:11" x14ac:dyDescent="0.2">
      <c r="A32" s="133"/>
      <c r="B32" s="193" t="str">
        <f t="shared" si="3"/>
        <v>29M</v>
      </c>
      <c r="C32" s="195">
        <v>29</v>
      </c>
      <c r="D32" s="194" t="str">
        <f t="shared" si="4"/>
        <v>x41F</v>
      </c>
      <c r="E32" s="193" t="str">
        <f t="shared" si="0"/>
        <v>UsdLibor1Y</v>
      </c>
      <c r="F32" s="198" t="b">
        <v>1</v>
      </c>
      <c r="G32" s="193" t="str">
        <f t="shared" si="1"/>
        <v>USD29x41F_SYNTH1Y_Quote</v>
      </c>
      <c r="H32" s="193" t="str">
        <f t="shared" si="2"/>
        <v>USD_YC1YRH_29x41F</v>
      </c>
      <c r="I32" s="193" t="str">
        <f>_xll.qlFraRateHelper(H32,G32,B32,E32,Permanent,Trigger,ObjectOverwrite)</f>
        <v>USD_YC1YRH_29x41F#0001</v>
      </c>
      <c r="J32" s="209" t="str">
        <f>_xll.ohRangeRetrieveError(I32)</f>
        <v/>
      </c>
      <c r="K32" s="127"/>
    </row>
    <row r="33" spans="1:11" x14ac:dyDescent="0.2">
      <c r="A33" s="133"/>
      <c r="B33" s="193" t="str">
        <f t="shared" si="3"/>
        <v>30M</v>
      </c>
      <c r="C33" s="195">
        <v>30</v>
      </c>
      <c r="D33" s="194" t="str">
        <f t="shared" si="4"/>
        <v>x42F</v>
      </c>
      <c r="E33" s="193" t="str">
        <f t="shared" si="0"/>
        <v>UsdLibor1Y</v>
      </c>
      <c r="F33" s="198" t="b">
        <v>1</v>
      </c>
      <c r="G33" s="193" t="str">
        <f t="shared" si="1"/>
        <v>USD30x42F_SYNTH1Y_Quote</v>
      </c>
      <c r="H33" s="193" t="str">
        <f t="shared" si="2"/>
        <v>USD_YC1YRH_30x42F</v>
      </c>
      <c r="I33" s="193" t="str">
        <f>_xll.qlFraRateHelper(H33,G33,B33,E33,Permanent,Trigger,ObjectOverwrite)</f>
        <v>USD_YC1YRH_30x42F#0001</v>
      </c>
      <c r="J33" s="209" t="str">
        <f>_xll.ohRangeRetrieveError(I33)</f>
        <v/>
      </c>
      <c r="K33" s="127"/>
    </row>
    <row r="34" spans="1:11" x14ac:dyDescent="0.2">
      <c r="A34" s="133"/>
      <c r="B34" s="193" t="str">
        <f t="shared" si="3"/>
        <v>31M</v>
      </c>
      <c r="C34" s="195">
        <v>31</v>
      </c>
      <c r="D34" s="194" t="str">
        <f t="shared" si="4"/>
        <v>x43F</v>
      </c>
      <c r="E34" s="193" t="str">
        <f t="shared" si="0"/>
        <v>UsdLibor1Y</v>
      </c>
      <c r="F34" s="198" t="b">
        <v>1</v>
      </c>
      <c r="G34" s="193" t="str">
        <f t="shared" si="1"/>
        <v>USD31x43F_SYNTH1Y_Quote</v>
      </c>
      <c r="H34" s="193" t="str">
        <f t="shared" si="2"/>
        <v>USD_YC1YRH_31x43F</v>
      </c>
      <c r="I34" s="193" t="str">
        <f>_xll.qlFraRateHelper(H34,G34,B34,E34,Permanent,Trigger,ObjectOverwrite)</f>
        <v>USD_YC1YRH_31x43F#0001</v>
      </c>
      <c r="J34" s="209" t="str">
        <f>_xll.ohRangeRetrieveError(I34)</f>
        <v/>
      </c>
      <c r="K34" s="127"/>
    </row>
    <row r="35" spans="1:11" x14ac:dyDescent="0.2">
      <c r="A35" s="133"/>
      <c r="B35" s="193" t="str">
        <f t="shared" si="3"/>
        <v>32M</v>
      </c>
      <c r="C35" s="195">
        <v>32</v>
      </c>
      <c r="D35" s="194" t="str">
        <f t="shared" si="4"/>
        <v>x44F</v>
      </c>
      <c r="E35" s="193" t="str">
        <f t="shared" si="0"/>
        <v>UsdLibor1Y</v>
      </c>
      <c r="F35" s="198" t="b">
        <v>1</v>
      </c>
      <c r="G35" s="193" t="str">
        <f t="shared" si="1"/>
        <v>USD32x44F_SYNTH1Y_Quote</v>
      </c>
      <c r="H35" s="193" t="str">
        <f t="shared" si="2"/>
        <v>USD_YC1YRH_32x44F</v>
      </c>
      <c r="I35" s="193" t="str">
        <f>_xll.qlFraRateHelper(H35,G35,B35,E35,Permanent,Trigger,ObjectOverwrite)</f>
        <v>USD_YC1YRH_32x44F#0001</v>
      </c>
      <c r="J35" s="209" t="str">
        <f>_xll.ohRangeRetrieveError(I35)</f>
        <v/>
      </c>
      <c r="K35" s="127"/>
    </row>
    <row r="36" spans="1:11" x14ac:dyDescent="0.2">
      <c r="A36" s="133"/>
      <c r="B36" s="193" t="str">
        <f t="shared" si="3"/>
        <v>33M</v>
      </c>
      <c r="C36" s="195">
        <v>33</v>
      </c>
      <c r="D36" s="194" t="str">
        <f t="shared" si="4"/>
        <v>x45F</v>
      </c>
      <c r="E36" s="193" t="str">
        <f t="shared" si="0"/>
        <v>UsdLibor1Y</v>
      </c>
      <c r="F36" s="198" t="b">
        <v>1</v>
      </c>
      <c r="G36" s="193" t="str">
        <f t="shared" si="1"/>
        <v>USD33x45F_SYNTH1Y_Quote</v>
      </c>
      <c r="H36" s="193" t="str">
        <f t="shared" si="2"/>
        <v>USD_YC1YRH_33x45F</v>
      </c>
      <c r="I36" s="193" t="str">
        <f>_xll.qlFraRateHelper(H36,G36,B36,E36,Permanent,Trigger,ObjectOverwrite)</f>
        <v>USD_YC1YRH_33x45F#0001</v>
      </c>
      <c r="J36" s="209" t="str">
        <f>_xll.ohRangeRetrieveError(I36)</f>
        <v/>
      </c>
      <c r="K36" s="127"/>
    </row>
    <row r="37" spans="1:11" x14ac:dyDescent="0.2">
      <c r="A37" s="133"/>
      <c r="B37" s="193" t="str">
        <f t="shared" si="3"/>
        <v>34M</v>
      </c>
      <c r="C37" s="195">
        <v>34</v>
      </c>
      <c r="D37" s="194" t="str">
        <f t="shared" si="4"/>
        <v>x46F</v>
      </c>
      <c r="E37" s="193" t="str">
        <f t="shared" si="0"/>
        <v>UsdLibor1Y</v>
      </c>
      <c r="F37" s="198" t="b">
        <v>1</v>
      </c>
      <c r="G37" s="193" t="str">
        <f t="shared" si="1"/>
        <v>USD34x46F_SYNTH1Y_Quote</v>
      </c>
      <c r="H37" s="193" t="str">
        <f t="shared" si="2"/>
        <v>USD_YC1YRH_34x46F</v>
      </c>
      <c r="I37" s="193" t="str">
        <f>_xll.qlFraRateHelper(H37,G37,B37,E37,Permanent,Trigger,ObjectOverwrite)</f>
        <v>USD_YC1YRH_34x46F#0001</v>
      </c>
      <c r="J37" s="209" t="str">
        <f>_xll.ohRangeRetrieveError(I37)</f>
        <v/>
      </c>
      <c r="K37" s="127"/>
    </row>
    <row r="38" spans="1:11" x14ac:dyDescent="0.2">
      <c r="A38" s="133"/>
      <c r="B38" s="176" t="str">
        <f t="shared" si="3"/>
        <v>35M</v>
      </c>
      <c r="C38" s="177">
        <v>35</v>
      </c>
      <c r="D38" s="143" t="str">
        <f t="shared" si="4"/>
        <v>x47F</v>
      </c>
      <c r="E38" s="176" t="str">
        <f t="shared" si="0"/>
        <v>UsdLibor1Y</v>
      </c>
      <c r="F38" s="201" t="b">
        <v>1</v>
      </c>
      <c r="G38" s="176" t="str">
        <f t="shared" si="1"/>
        <v>USD35x47F_SYNTH1Y_Quote</v>
      </c>
      <c r="H38" s="176" t="str">
        <f t="shared" si="2"/>
        <v>USD_YC1YRH_35x47F</v>
      </c>
      <c r="I38" s="176" t="str">
        <f>_xll.qlFraRateHelper(H38,G38,B38,E38,Permanent,Trigger,ObjectOverwrite)</f>
        <v>USD_YC1YRH_35x47F#0001</v>
      </c>
      <c r="J38" s="208" t="str">
        <f>_xll.ohRangeRetrieveError(I38)</f>
        <v/>
      </c>
      <c r="K38" s="127"/>
    </row>
    <row r="39" spans="1:11" x14ac:dyDescent="0.2">
      <c r="A39" s="133"/>
      <c r="B39" s="193" t="str">
        <f t="shared" si="3"/>
        <v>37M</v>
      </c>
      <c r="C39" s="195">
        <v>37</v>
      </c>
      <c r="D39" s="194" t="str">
        <f t="shared" si="4"/>
        <v>x49F</v>
      </c>
      <c r="E39" s="193" t="str">
        <f t="shared" si="0"/>
        <v>UsdLibor1Y</v>
      </c>
      <c r="F39" s="198" t="b">
        <v>1</v>
      </c>
      <c r="G39" s="193" t="str">
        <f t="shared" si="1"/>
        <v>USD37x49F_SYNTH1Y_Quote</v>
      </c>
      <c r="H39" s="193" t="str">
        <f t="shared" si="2"/>
        <v>USD_YC1YRH_37x49F</v>
      </c>
      <c r="I39" s="193" t="str">
        <f>_xll.qlFraRateHelper(H39,G39,B39,E39,Permanent,Trigger,ObjectOverwrite)</f>
        <v>USD_YC1YRH_37x49F#0001</v>
      </c>
      <c r="J39" s="209" t="str">
        <f>_xll.ohRangeRetrieveError(I39)</f>
        <v/>
      </c>
      <c r="K39" s="127"/>
    </row>
    <row r="40" spans="1:11" x14ac:dyDescent="0.2">
      <c r="A40" s="133"/>
      <c r="B40" s="193" t="str">
        <f t="shared" si="3"/>
        <v>38M</v>
      </c>
      <c r="C40" s="195">
        <v>38</v>
      </c>
      <c r="D40" s="194" t="str">
        <f t="shared" si="4"/>
        <v>x50F</v>
      </c>
      <c r="E40" s="193" t="str">
        <f t="shared" si="0"/>
        <v>UsdLibor1Y</v>
      </c>
      <c r="F40" s="198" t="b">
        <v>1</v>
      </c>
      <c r="G40" s="193" t="str">
        <f t="shared" si="1"/>
        <v>USD38x50F_SYNTH1Y_Quote</v>
      </c>
      <c r="H40" s="193" t="str">
        <f t="shared" si="2"/>
        <v>USD_YC1YRH_38x50F</v>
      </c>
      <c r="I40" s="193" t="str">
        <f>_xll.qlFraRateHelper(H40,G40,B40,E40,Permanent,Trigger,ObjectOverwrite)</f>
        <v>USD_YC1YRH_38x50F#0001</v>
      </c>
      <c r="J40" s="209" t="str">
        <f>_xll.ohRangeRetrieveError(I40)</f>
        <v/>
      </c>
      <c r="K40" s="127"/>
    </row>
    <row r="41" spans="1:11" x14ac:dyDescent="0.2">
      <c r="A41" s="133"/>
      <c r="B41" s="193" t="str">
        <f t="shared" si="3"/>
        <v>39M</v>
      </c>
      <c r="C41" s="195">
        <v>39</v>
      </c>
      <c r="D41" s="194" t="str">
        <f t="shared" si="4"/>
        <v>x51F</v>
      </c>
      <c r="E41" s="193" t="str">
        <f t="shared" si="0"/>
        <v>UsdLibor1Y</v>
      </c>
      <c r="F41" s="198" t="b">
        <v>1</v>
      </c>
      <c r="G41" s="193" t="str">
        <f t="shared" si="1"/>
        <v>USD39x51F_SYNTH1Y_Quote</v>
      </c>
      <c r="H41" s="193" t="str">
        <f t="shared" si="2"/>
        <v>USD_YC1YRH_39x51F</v>
      </c>
      <c r="I41" s="193" t="str">
        <f>_xll.qlFraRateHelper(H41,G41,B41,E41,Permanent,Trigger,ObjectOverwrite)</f>
        <v>USD_YC1YRH_39x51F#0001</v>
      </c>
      <c r="J41" s="209" t="str">
        <f>_xll.ohRangeRetrieveError(I41)</f>
        <v/>
      </c>
      <c r="K41" s="127"/>
    </row>
    <row r="42" spans="1:11" x14ac:dyDescent="0.2">
      <c r="A42" s="133"/>
      <c r="B42" s="193" t="str">
        <f t="shared" si="3"/>
        <v>40M</v>
      </c>
      <c r="C42" s="195">
        <v>40</v>
      </c>
      <c r="D42" s="194" t="str">
        <f t="shared" si="4"/>
        <v>x52F</v>
      </c>
      <c r="E42" s="193" t="str">
        <f t="shared" si="0"/>
        <v>UsdLibor1Y</v>
      </c>
      <c r="F42" s="198" t="b">
        <v>1</v>
      </c>
      <c r="G42" s="193" t="str">
        <f t="shared" si="1"/>
        <v>USD40x52F_SYNTH1Y_Quote</v>
      </c>
      <c r="H42" s="193" t="str">
        <f t="shared" si="2"/>
        <v>USD_YC1YRH_40x52F</v>
      </c>
      <c r="I42" s="193" t="str">
        <f>_xll.qlFraRateHelper(H42,G42,B42,E42,Permanent,Trigger,ObjectOverwrite)</f>
        <v>USD_YC1YRH_40x52F#0001</v>
      </c>
      <c r="J42" s="209" t="str">
        <f>_xll.ohRangeRetrieveError(I42)</f>
        <v/>
      </c>
      <c r="K42" s="127"/>
    </row>
    <row r="43" spans="1:11" x14ac:dyDescent="0.2">
      <c r="A43" s="133"/>
      <c r="B43" s="193" t="str">
        <f t="shared" si="3"/>
        <v>41M</v>
      </c>
      <c r="C43" s="195">
        <v>41</v>
      </c>
      <c r="D43" s="194" t="str">
        <f t="shared" si="4"/>
        <v>x53F</v>
      </c>
      <c r="E43" s="193" t="str">
        <f t="shared" si="0"/>
        <v>UsdLibor1Y</v>
      </c>
      <c r="F43" s="198" t="b">
        <v>1</v>
      </c>
      <c r="G43" s="193" t="str">
        <f t="shared" si="1"/>
        <v>USD41x53F_SYNTH1Y_Quote</v>
      </c>
      <c r="H43" s="193" t="str">
        <f t="shared" si="2"/>
        <v>USD_YC1YRH_41x53F</v>
      </c>
      <c r="I43" s="193" t="str">
        <f>_xll.qlFraRateHelper(H43,G43,B43,E43,Permanent,Trigger,ObjectOverwrite)</f>
        <v>USD_YC1YRH_41x53F#0001</v>
      </c>
      <c r="J43" s="209" t="str">
        <f>_xll.ohRangeRetrieveError(I43)</f>
        <v/>
      </c>
      <c r="K43" s="127"/>
    </row>
    <row r="44" spans="1:11" x14ac:dyDescent="0.2">
      <c r="A44" s="133"/>
      <c r="B44" s="193" t="str">
        <f t="shared" si="3"/>
        <v>42M</v>
      </c>
      <c r="C44" s="195">
        <v>42</v>
      </c>
      <c r="D44" s="194" t="str">
        <f t="shared" si="4"/>
        <v>x54F</v>
      </c>
      <c r="E44" s="193" t="str">
        <f t="shared" si="0"/>
        <v>UsdLibor1Y</v>
      </c>
      <c r="F44" s="198" t="b">
        <v>1</v>
      </c>
      <c r="G44" s="193" t="str">
        <f t="shared" si="1"/>
        <v>USD42x54F_SYNTH1Y_Quote</v>
      </c>
      <c r="H44" s="193" t="str">
        <f t="shared" si="2"/>
        <v>USD_YC1YRH_42x54F</v>
      </c>
      <c r="I44" s="193" t="str">
        <f>_xll.qlFraRateHelper(H44,G44,B44,E44,Permanent,Trigger,ObjectOverwrite)</f>
        <v>USD_YC1YRH_42x54F#0001</v>
      </c>
      <c r="J44" s="209" t="str">
        <f>_xll.ohRangeRetrieveError(I44)</f>
        <v/>
      </c>
      <c r="K44" s="127"/>
    </row>
    <row r="45" spans="1:11" x14ac:dyDescent="0.2">
      <c r="A45" s="133"/>
      <c r="B45" s="193" t="str">
        <f t="shared" si="3"/>
        <v>43M</v>
      </c>
      <c r="C45" s="195">
        <v>43</v>
      </c>
      <c r="D45" s="194" t="str">
        <f t="shared" si="4"/>
        <v>x55F</v>
      </c>
      <c r="E45" s="193" t="str">
        <f t="shared" si="0"/>
        <v>UsdLibor1Y</v>
      </c>
      <c r="F45" s="198" t="b">
        <v>1</v>
      </c>
      <c r="G45" s="193" t="str">
        <f t="shared" si="1"/>
        <v>USD43x55F_SYNTH1Y_Quote</v>
      </c>
      <c r="H45" s="193" t="str">
        <f t="shared" si="2"/>
        <v>USD_YC1YRH_43x55F</v>
      </c>
      <c r="I45" s="193" t="str">
        <f>_xll.qlFraRateHelper(H45,G45,B45,E45,Permanent,Trigger,ObjectOverwrite)</f>
        <v>USD_YC1YRH_43x55F#0001</v>
      </c>
      <c r="J45" s="209" t="str">
        <f>_xll.ohRangeRetrieveError(I45)</f>
        <v/>
      </c>
      <c r="K45" s="127"/>
    </row>
    <row r="46" spans="1:11" x14ac:dyDescent="0.2">
      <c r="A46" s="133"/>
      <c r="B46" s="193" t="str">
        <f t="shared" si="3"/>
        <v>44M</v>
      </c>
      <c r="C46" s="195">
        <v>44</v>
      </c>
      <c r="D46" s="194" t="str">
        <f t="shared" si="4"/>
        <v>x56F</v>
      </c>
      <c r="E46" s="193" t="str">
        <f t="shared" si="0"/>
        <v>UsdLibor1Y</v>
      </c>
      <c r="F46" s="198" t="b">
        <v>1</v>
      </c>
      <c r="G46" s="193" t="str">
        <f t="shared" si="1"/>
        <v>USD44x56F_SYNTH1Y_Quote</v>
      </c>
      <c r="H46" s="193" t="str">
        <f t="shared" si="2"/>
        <v>USD_YC1YRH_44x56F</v>
      </c>
      <c r="I46" s="193" t="str">
        <f>_xll.qlFraRateHelper(H46,G46,B46,E46,Permanent,Trigger,ObjectOverwrite)</f>
        <v>USD_YC1YRH_44x56F#0001</v>
      </c>
      <c r="J46" s="209" t="str">
        <f>_xll.ohRangeRetrieveError(I46)</f>
        <v/>
      </c>
      <c r="K46" s="127"/>
    </row>
    <row r="47" spans="1:11" x14ac:dyDescent="0.2">
      <c r="A47" s="133"/>
      <c r="B47" s="193" t="str">
        <f t="shared" si="3"/>
        <v>45M</v>
      </c>
      <c r="C47" s="195">
        <v>45</v>
      </c>
      <c r="D47" s="194" t="str">
        <f t="shared" si="4"/>
        <v>x57F</v>
      </c>
      <c r="E47" s="193" t="str">
        <f t="shared" si="0"/>
        <v>UsdLibor1Y</v>
      </c>
      <c r="F47" s="198" t="b">
        <v>1</v>
      </c>
      <c r="G47" s="193" t="str">
        <f t="shared" si="1"/>
        <v>USD45x57F_SYNTH1Y_Quote</v>
      </c>
      <c r="H47" s="193" t="str">
        <f t="shared" si="2"/>
        <v>USD_YC1YRH_45x57F</v>
      </c>
      <c r="I47" s="193" t="str">
        <f>_xll.qlFraRateHelper(H47,G47,B47,E47,Permanent,Trigger,ObjectOverwrite)</f>
        <v>USD_YC1YRH_45x57F#0001</v>
      </c>
      <c r="J47" s="209" t="str">
        <f>_xll.ohRangeRetrieveError(I47)</f>
        <v/>
      </c>
      <c r="K47" s="127"/>
    </row>
    <row r="48" spans="1:11" x14ac:dyDescent="0.2">
      <c r="A48" s="133"/>
      <c r="B48" s="193" t="str">
        <f t="shared" si="3"/>
        <v>46M</v>
      </c>
      <c r="C48" s="195">
        <v>46</v>
      </c>
      <c r="D48" s="194" t="str">
        <f t="shared" si="4"/>
        <v>x58F</v>
      </c>
      <c r="E48" s="193" t="str">
        <f t="shared" si="0"/>
        <v>UsdLibor1Y</v>
      </c>
      <c r="F48" s="198" t="b">
        <v>1</v>
      </c>
      <c r="G48" s="193" t="str">
        <f t="shared" si="1"/>
        <v>USD46x58F_SYNTH1Y_Quote</v>
      </c>
      <c r="H48" s="193" t="str">
        <f t="shared" si="2"/>
        <v>USD_YC1YRH_46x58F</v>
      </c>
      <c r="I48" s="193" t="str">
        <f>_xll.qlFraRateHelper(H48,G48,B48,E48,Permanent,Trigger,ObjectOverwrite)</f>
        <v>USD_YC1YRH_46x58F#0001</v>
      </c>
      <c r="J48" s="209" t="str">
        <f>_xll.ohRangeRetrieveError(I48)</f>
        <v/>
      </c>
      <c r="K48" s="127"/>
    </row>
    <row r="49" spans="1:11" x14ac:dyDescent="0.2">
      <c r="A49" s="133"/>
      <c r="B49" s="176" t="str">
        <f t="shared" si="3"/>
        <v>47M</v>
      </c>
      <c r="C49" s="177">
        <v>47</v>
      </c>
      <c r="D49" s="143" t="str">
        <f t="shared" si="4"/>
        <v>x59F</v>
      </c>
      <c r="E49" s="176" t="str">
        <f t="shared" si="0"/>
        <v>UsdLibor1Y</v>
      </c>
      <c r="F49" s="201" t="b">
        <v>1</v>
      </c>
      <c r="G49" s="176" t="str">
        <f t="shared" si="1"/>
        <v>USD47x59F_SYNTH1Y_Quote</v>
      </c>
      <c r="H49" s="176" t="str">
        <f t="shared" si="2"/>
        <v>USD_YC1YRH_47x59F</v>
      </c>
      <c r="I49" s="176" t="str">
        <f>_xll.qlFraRateHelper(H49,G49,B49,E49,Permanent,Trigger,ObjectOverwrite)</f>
        <v>USD_YC1YRH_47x59F#0001</v>
      </c>
      <c r="J49" s="208" t="str">
        <f>_xll.ohRangeRetrieveError(I49)</f>
        <v/>
      </c>
      <c r="K49" s="127"/>
    </row>
    <row r="50" spans="1:11" ht="12" thickBot="1" x14ac:dyDescent="0.25">
      <c r="A50" s="126"/>
      <c r="B50" s="125"/>
      <c r="C50" s="125"/>
      <c r="D50" s="125"/>
      <c r="E50" s="125"/>
      <c r="F50" s="125"/>
      <c r="G50" s="125"/>
      <c r="H50" s="125"/>
      <c r="I50" s="174"/>
      <c r="J50" s="174"/>
      <c r="K50" s="124"/>
    </row>
    <row r="52" spans="1:11" x14ac:dyDescent="0.2">
      <c r="D52" s="138"/>
      <c r="E52" s="138"/>
      <c r="F52" s="138"/>
      <c r="I52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/>
  </sheetViews>
  <sheetFormatPr defaultColWidth="8" defaultRowHeight="11.25" x14ac:dyDescent="0.2"/>
  <cols>
    <col min="1" max="1" width="3.140625" style="150" customWidth="1"/>
    <col min="2" max="2" width="4.28515625" style="150" customWidth="1"/>
    <col min="3" max="3" width="18.5703125" style="150" bestFit="1" customWidth="1"/>
    <col min="4" max="4" width="105.140625" style="150" bestFit="1" customWidth="1"/>
    <col min="5" max="5" width="3.42578125" style="150" customWidth="1"/>
    <col min="6" max="6" width="4.28515625" style="150" customWidth="1"/>
    <col min="7" max="16384" width="8" style="150"/>
  </cols>
  <sheetData>
    <row r="1" spans="1:22" ht="13.5" thickBot="1" x14ac:dyDescent="0.25">
      <c r="A1" s="150" t="s">
        <v>163</v>
      </c>
      <c r="B1" s="171" t="str">
        <f>_xll.qlxlVersion(TRUE,Trigger)</f>
        <v>QuantLibXL 1.3.0 - MS VC++ 9.0 - Multithreaded Static Runtime library - Release Configuration - Dec  5 2013 11:03:51</v>
      </c>
    </row>
    <row r="2" spans="1:22" s="160" customFormat="1" ht="15.75" x14ac:dyDescent="0.25">
      <c r="A2" s="164"/>
      <c r="B2" s="299" t="s">
        <v>154</v>
      </c>
      <c r="C2" s="300"/>
      <c r="D2" s="300"/>
      <c r="E2" s="301"/>
    </row>
    <row r="3" spans="1:22" s="160" customFormat="1" ht="12.75" x14ac:dyDescent="0.2">
      <c r="A3" s="164"/>
      <c r="B3" s="167"/>
      <c r="C3" s="170"/>
      <c r="D3" s="170"/>
      <c r="E3" s="169"/>
    </row>
    <row r="4" spans="1:22" s="160" customFormat="1" ht="12.75" x14ac:dyDescent="0.2">
      <c r="A4" s="164"/>
      <c r="B4" s="167"/>
      <c r="C4" s="166" t="s">
        <v>122</v>
      </c>
      <c r="D4" s="158"/>
      <c r="E4" s="165"/>
    </row>
    <row r="5" spans="1:22" s="160" customFormat="1" ht="12.75" x14ac:dyDescent="0.2">
      <c r="A5" s="164"/>
      <c r="B5" s="167"/>
      <c r="C5" s="166" t="s">
        <v>123</v>
      </c>
      <c r="D5" s="158" t="b">
        <v>1</v>
      </c>
      <c r="E5" s="165"/>
    </row>
    <row r="6" spans="1:22" s="160" customFormat="1" ht="12.75" x14ac:dyDescent="0.2">
      <c r="A6" s="164"/>
      <c r="B6" s="167"/>
      <c r="C6" s="166" t="s">
        <v>121</v>
      </c>
      <c r="D6" s="158" t="b">
        <v>0</v>
      </c>
      <c r="E6" s="165"/>
    </row>
    <row r="7" spans="1:22" s="160" customFormat="1" ht="12.75" x14ac:dyDescent="0.2">
      <c r="A7" s="164"/>
      <c r="B7" s="167"/>
      <c r="C7" s="166" t="s">
        <v>153</v>
      </c>
      <c r="D7" s="158" t="b">
        <v>1</v>
      </c>
      <c r="E7" s="165"/>
    </row>
    <row r="8" spans="1:22" s="160" customFormat="1" ht="12.75" x14ac:dyDescent="0.2">
      <c r="A8" s="164"/>
      <c r="B8" s="167"/>
      <c r="C8" s="166" t="s">
        <v>152</v>
      </c>
      <c r="D8" s="168" t="str">
        <f ca="1">SUBSTITUTE(LEFT(CELL("filename",A1),FIND("[",CELL("filename",A1),1)-1),"\XLS\","\XML\")</f>
        <v>C:\Users\erik\Documents\repos\quantlib_nando\QuantLibXL\Data2\XML\</v>
      </c>
      <c r="E8" s="165"/>
    </row>
    <row r="9" spans="1:22" s="160" customFormat="1" ht="12.75" x14ac:dyDescent="0.2">
      <c r="A9" s="164"/>
      <c r="B9" s="167"/>
      <c r="C9" s="166" t="s">
        <v>151</v>
      </c>
      <c r="D9" s="155" t="b">
        <v>1</v>
      </c>
      <c r="E9" s="165"/>
    </row>
    <row r="10" spans="1:22" s="160" customFormat="1" ht="13.5" thickBot="1" x14ac:dyDescent="0.25">
      <c r="A10" s="164"/>
      <c r="B10" s="163"/>
      <c r="C10" s="162"/>
      <c r="D10" s="162"/>
      <c r="E10" s="161"/>
    </row>
    <row r="11" spans="1:22" ht="12" thickBot="1" x14ac:dyDescent="0.25"/>
    <row r="12" spans="1:22" ht="15.75" x14ac:dyDescent="0.25">
      <c r="B12" s="299" t="s">
        <v>150</v>
      </c>
      <c r="C12" s="300"/>
      <c r="D12" s="300"/>
      <c r="E12" s="301"/>
      <c r="V12" s="150" t="s">
        <v>149</v>
      </c>
    </row>
    <row r="13" spans="1:22" ht="12.75" x14ac:dyDescent="0.2">
      <c r="B13" s="157"/>
      <c r="C13" s="159"/>
      <c r="D13" s="159"/>
      <c r="E13" s="154"/>
    </row>
    <row r="14" spans="1:22" ht="12.75" x14ac:dyDescent="0.2">
      <c r="B14" s="157"/>
      <c r="C14" s="156" t="s">
        <v>138</v>
      </c>
      <c r="D14" s="158" t="s">
        <v>126</v>
      </c>
      <c r="E14" s="154"/>
      <c r="V14" s="150" t="s">
        <v>149</v>
      </c>
    </row>
    <row r="15" spans="1:22" ht="12.75" x14ac:dyDescent="0.2">
      <c r="B15" s="157"/>
      <c r="C15" s="156" t="s">
        <v>148</v>
      </c>
      <c r="D15" s="158" t="s">
        <v>147</v>
      </c>
      <c r="E15" s="154"/>
    </row>
    <row r="16" spans="1:22" ht="12.75" x14ac:dyDescent="0.2">
      <c r="B16" s="157"/>
      <c r="C16" s="156" t="s">
        <v>146</v>
      </c>
      <c r="D16" s="155" t="s">
        <v>145</v>
      </c>
      <c r="E16" s="154"/>
    </row>
    <row r="17" spans="2:5" ht="13.5" thickBot="1" x14ac:dyDescent="0.25">
      <c r="B17" s="153"/>
      <c r="C17" s="152"/>
      <c r="D17" s="152"/>
      <c r="E17" s="151"/>
    </row>
  </sheetData>
  <mergeCells count="2">
    <mergeCell ref="B2:E2"/>
    <mergeCell ref="B12:E12"/>
  </mergeCells>
  <dataValidations count="2">
    <dataValidation type="list" showInputMessage="1" showErrorMessage="1" sqref="D15">
      <formula1>"Libor,ibor"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2.75" x14ac:dyDescent="0.2"/>
  <cols>
    <col min="1" max="1" width="2.28515625" style="123" customWidth="1"/>
    <col min="2" max="2" width="3.5703125" style="123" bestFit="1" customWidth="1"/>
    <col min="3" max="3" width="5.7109375" style="123" bestFit="1" customWidth="1"/>
    <col min="4" max="4" width="6.140625" style="123" bestFit="1" customWidth="1"/>
    <col min="5" max="5" width="9.140625" style="123"/>
    <col min="6" max="6" width="15.85546875" style="123" bestFit="1" customWidth="1"/>
    <col min="7" max="7" width="22" style="123" bestFit="1" customWidth="1"/>
    <col min="8" max="8" width="24.140625" style="123" bestFit="1" customWidth="1"/>
    <col min="9" max="9" width="24" style="123" bestFit="1" customWidth="1"/>
    <col min="10" max="10" width="15.5703125" style="123" customWidth="1"/>
    <col min="11" max="11" width="4.140625" style="123" customWidth="1"/>
    <col min="12" max="16384" width="9.140625" style="123"/>
  </cols>
  <sheetData>
    <row r="1" spans="1:12" x14ac:dyDescent="0.2">
      <c r="A1" s="231" t="s">
        <v>169</v>
      </c>
      <c r="B1" s="235"/>
      <c r="C1" s="235"/>
      <c r="D1" s="235"/>
      <c r="E1" s="140" t="s">
        <v>63</v>
      </c>
      <c r="F1" s="234"/>
      <c r="G1" s="234"/>
      <c r="H1" s="233" t="str">
        <f>Currency&amp;"_YC"&amp;"STDRH"</f>
        <v>USD_YCSTDRH</v>
      </c>
      <c r="I1" s="232"/>
      <c r="J1" s="232"/>
      <c r="K1" s="127"/>
    </row>
    <row r="2" spans="1:12" ht="32.25" customHeight="1" x14ac:dyDescent="0.2">
      <c r="A2" s="231"/>
      <c r="B2" s="148" t="s">
        <v>167</v>
      </c>
      <c r="C2" s="137" t="s">
        <v>166</v>
      </c>
      <c r="D2" s="230" t="s">
        <v>165</v>
      </c>
      <c r="E2" s="137" t="s">
        <v>142</v>
      </c>
      <c r="F2" s="137" t="s">
        <v>141</v>
      </c>
      <c r="G2" s="148" t="s">
        <v>164</v>
      </c>
      <c r="H2" s="136" t="str">
        <f>$H$1&amp;"_Futures"&amp;$E$1&amp;".xml"</f>
        <v>USD_YCSTDRH_Futures3M.xml</v>
      </c>
      <c r="I2" s="135">
        <f ca="1">IF(Serialize,_xll.ohObjectSave(I3:I122,SerializationPath&amp;H2,FileOverwrite,Serialize),"---")</f>
        <v>120</v>
      </c>
      <c r="J2" s="134" t="str">
        <f ca="1">_xll.ohRangeRetrieveError(I2)</f>
        <v/>
      </c>
      <c r="K2" s="127"/>
    </row>
    <row r="3" spans="1:12" x14ac:dyDescent="0.2">
      <c r="A3" s="225"/>
      <c r="B3" s="229">
        <v>1</v>
      </c>
      <c r="C3" s="223" t="b">
        <v>0</v>
      </c>
      <c r="D3" s="223" t="str">
        <f t="array" ref="D3:D122">_xll.qlIMMNextCodes(_xll.qlSettingsEvaluationDate(Trigger)-1,$C3:$C122)</f>
        <v>Z3</v>
      </c>
      <c r="E3" s="223" t="str">
        <f t="shared" ref="E3:E34" si="0">PROPER(Currency)&amp;FamilyName&amp;$E$1</f>
        <v>UsdLibor3M</v>
      </c>
      <c r="F3" s="222" t="str">
        <f t="shared" ref="F3:F34" si="1">Currency&amp;"FUT"&amp;$E$1&amp;$D3&amp;QuoteSuffix</f>
        <v>USDFUT3MZ3_Quote</v>
      </c>
      <c r="G3" s="222" t="str">
        <f t="shared" ref="G3:G34" si="2">Currency&amp;"FUT"&amp;$E$1&amp;$D3&amp;"ConvAdj"&amp;QuoteSuffix</f>
        <v>USDFUT3MZ3ConvAdj_Quote</v>
      </c>
      <c r="H3" s="222" t="str">
        <f t="shared" ref="H3:H34" si="3">$H$1&amp;"_FUT"&amp;$E$1&amp;$D3</f>
        <v>USD_YCSTDRH_FUT3MZ3</v>
      </c>
      <c r="I3" s="228" t="str">
        <f>_xll.qlFuturesRateHelper(H3,$F3,$D3,$E3,$G3,Permanent,Trigger,ObjectOverwrite)</f>
        <v>USD_YCSTDRH_FUT3MZ3#0000</v>
      </c>
      <c r="J3" s="227" t="str">
        <f>_xll.ohRangeRetrieveError(I3)</f>
        <v/>
      </c>
      <c r="K3" s="127"/>
      <c r="L3" s="226"/>
    </row>
    <row r="4" spans="1:12" x14ac:dyDescent="0.2">
      <c r="A4" s="225"/>
      <c r="B4" s="132">
        <v>2</v>
      </c>
      <c r="C4" s="224" t="b">
        <v>0</v>
      </c>
      <c r="D4" s="224" t="str">
        <v>F4</v>
      </c>
      <c r="E4" s="223" t="str">
        <f t="shared" si="0"/>
        <v>UsdLibor3M</v>
      </c>
      <c r="F4" s="222" t="str">
        <f t="shared" si="1"/>
        <v>USDFUT3MF4_Quote</v>
      </c>
      <c r="G4" s="222" t="str">
        <f t="shared" si="2"/>
        <v>USDFUT3MF4ConvAdj_Quote</v>
      </c>
      <c r="H4" s="222" t="str">
        <f t="shared" si="3"/>
        <v>USD_YCSTDRH_FUT3MF4</v>
      </c>
      <c r="I4" s="221" t="str">
        <f>_xll.qlFuturesRateHelper(H4,$F4,$D4,$E4,$G4,Permanent,Trigger,ObjectOverwrite)</f>
        <v>USD_YCSTDRH_FUT3MF4#0000</v>
      </c>
      <c r="J4" s="128" t="str">
        <f>_xll.ohRangeRetrieveError(I4)</f>
        <v/>
      </c>
      <c r="K4" s="127"/>
      <c r="L4" s="226"/>
    </row>
    <row r="5" spans="1:12" x14ac:dyDescent="0.2">
      <c r="A5" s="225"/>
      <c r="B5" s="132">
        <v>3</v>
      </c>
      <c r="C5" s="224" t="b">
        <v>0</v>
      </c>
      <c r="D5" s="224" t="str">
        <v>G4</v>
      </c>
      <c r="E5" s="223" t="str">
        <f t="shared" si="0"/>
        <v>UsdLibor3M</v>
      </c>
      <c r="F5" s="222" t="str">
        <f t="shared" si="1"/>
        <v>USDFUT3MG4_Quote</v>
      </c>
      <c r="G5" s="222" t="str">
        <f t="shared" si="2"/>
        <v>USDFUT3MG4ConvAdj_Quote</v>
      </c>
      <c r="H5" s="222" t="str">
        <f t="shared" si="3"/>
        <v>USD_YCSTDRH_FUT3MG4</v>
      </c>
      <c r="I5" s="221" t="str">
        <f>_xll.qlFuturesRateHelper(H5,$F5,$D5,$E5,$G5,Permanent,Trigger,ObjectOverwrite)</f>
        <v>USD_YCSTDRH_FUT3MG4#0000</v>
      </c>
      <c r="J5" s="128" t="str">
        <f>_xll.ohRangeRetrieveError(I5)</f>
        <v/>
      </c>
      <c r="K5" s="127"/>
      <c r="L5" s="226"/>
    </row>
    <row r="6" spans="1:12" x14ac:dyDescent="0.2">
      <c r="A6" s="225"/>
      <c r="B6" s="132">
        <v>4</v>
      </c>
      <c r="C6" s="224" t="b">
        <v>0</v>
      </c>
      <c r="D6" s="224" t="str">
        <v>H4</v>
      </c>
      <c r="E6" s="223" t="str">
        <f t="shared" si="0"/>
        <v>UsdLibor3M</v>
      </c>
      <c r="F6" s="222" t="str">
        <f t="shared" si="1"/>
        <v>USDFUT3MH4_Quote</v>
      </c>
      <c r="G6" s="222" t="str">
        <f t="shared" si="2"/>
        <v>USDFUT3MH4ConvAdj_Quote</v>
      </c>
      <c r="H6" s="222" t="str">
        <f t="shared" si="3"/>
        <v>USD_YCSTDRH_FUT3MH4</v>
      </c>
      <c r="I6" s="221" t="str">
        <f>_xll.qlFuturesRateHelper(H6,$F6,$D6,$E6,$G6,Permanent,Trigger,ObjectOverwrite)</f>
        <v>USD_YCSTDRH_FUT3MH4#0000</v>
      </c>
      <c r="J6" s="128" t="str">
        <f>_xll.ohRangeRetrieveError(I6)</f>
        <v/>
      </c>
      <c r="K6" s="127"/>
      <c r="L6" s="226"/>
    </row>
    <row r="7" spans="1:12" x14ac:dyDescent="0.2">
      <c r="A7" s="225"/>
      <c r="B7" s="132">
        <v>5</v>
      </c>
      <c r="C7" s="224" t="b">
        <v>0</v>
      </c>
      <c r="D7" s="224" t="str">
        <v>J4</v>
      </c>
      <c r="E7" s="223" t="str">
        <f t="shared" si="0"/>
        <v>UsdLibor3M</v>
      </c>
      <c r="F7" s="222" t="str">
        <f t="shared" si="1"/>
        <v>USDFUT3MJ4_Quote</v>
      </c>
      <c r="G7" s="222" t="str">
        <f t="shared" si="2"/>
        <v>USDFUT3MJ4ConvAdj_Quote</v>
      </c>
      <c r="H7" s="222" t="str">
        <f t="shared" si="3"/>
        <v>USD_YCSTDRH_FUT3MJ4</v>
      </c>
      <c r="I7" s="221" t="str">
        <f>_xll.qlFuturesRateHelper(H7,$F7,$D7,$E7,$G7,Permanent,Trigger,ObjectOverwrite)</f>
        <v>USD_YCSTDRH_FUT3MJ4#0000</v>
      </c>
      <c r="J7" s="128" t="str">
        <f>_xll.ohRangeRetrieveError(I7)</f>
        <v/>
      </c>
      <c r="K7" s="127"/>
      <c r="L7" s="226"/>
    </row>
    <row r="8" spans="1:12" x14ac:dyDescent="0.2">
      <c r="A8" s="225"/>
      <c r="B8" s="132">
        <v>6</v>
      </c>
      <c r="C8" s="224" t="b">
        <v>0</v>
      </c>
      <c r="D8" s="224" t="str">
        <v>K4</v>
      </c>
      <c r="E8" s="223" t="str">
        <f t="shared" si="0"/>
        <v>UsdLibor3M</v>
      </c>
      <c r="F8" s="222" t="str">
        <f t="shared" si="1"/>
        <v>USDFUT3MK4_Quote</v>
      </c>
      <c r="G8" s="222" t="str">
        <f t="shared" si="2"/>
        <v>USDFUT3MK4ConvAdj_Quote</v>
      </c>
      <c r="H8" s="222" t="str">
        <f t="shared" si="3"/>
        <v>USD_YCSTDRH_FUT3MK4</v>
      </c>
      <c r="I8" s="221" t="str">
        <f>_xll.qlFuturesRateHelper(H8,$F8,$D8,$E8,$G8,Permanent,Trigger,ObjectOverwrite)</f>
        <v>USD_YCSTDRH_FUT3MK4#0000</v>
      </c>
      <c r="J8" s="128" t="str">
        <f>_xll.ohRangeRetrieveError(I8)</f>
        <v/>
      </c>
      <c r="K8" s="127"/>
      <c r="L8" s="226"/>
    </row>
    <row r="9" spans="1:12" x14ac:dyDescent="0.2">
      <c r="A9" s="225"/>
      <c r="B9" s="132">
        <v>7</v>
      </c>
      <c r="C9" s="224" t="b">
        <v>0</v>
      </c>
      <c r="D9" s="224" t="str">
        <v>M4</v>
      </c>
      <c r="E9" s="223" t="str">
        <f t="shared" si="0"/>
        <v>UsdLibor3M</v>
      </c>
      <c r="F9" s="222" t="str">
        <f t="shared" si="1"/>
        <v>USDFUT3MM4_Quote</v>
      </c>
      <c r="G9" s="222" t="str">
        <f t="shared" si="2"/>
        <v>USDFUT3MM4ConvAdj_Quote</v>
      </c>
      <c r="H9" s="222" t="str">
        <f t="shared" si="3"/>
        <v>USD_YCSTDRH_FUT3MM4</v>
      </c>
      <c r="I9" s="221" t="str">
        <f>_xll.qlFuturesRateHelper(H9,$F9,$D9,$E9,$G9,Permanent,Trigger,ObjectOverwrite)</f>
        <v>USD_YCSTDRH_FUT3MM4#0000</v>
      </c>
      <c r="J9" s="128" t="str">
        <f>_xll.ohRangeRetrieveError(I9)</f>
        <v/>
      </c>
      <c r="K9" s="127"/>
      <c r="L9" s="226"/>
    </row>
    <row r="10" spans="1:12" x14ac:dyDescent="0.2">
      <c r="A10" s="225"/>
      <c r="B10" s="132">
        <v>8</v>
      </c>
      <c r="C10" s="224" t="b">
        <v>0</v>
      </c>
      <c r="D10" s="224" t="str">
        <v>N4</v>
      </c>
      <c r="E10" s="223" t="str">
        <f t="shared" si="0"/>
        <v>UsdLibor3M</v>
      </c>
      <c r="F10" s="222" t="str">
        <f t="shared" si="1"/>
        <v>USDFUT3MN4_Quote</v>
      </c>
      <c r="G10" s="222" t="str">
        <f t="shared" si="2"/>
        <v>USDFUT3MN4ConvAdj_Quote</v>
      </c>
      <c r="H10" s="222" t="str">
        <f t="shared" si="3"/>
        <v>USD_YCSTDRH_FUT3MN4</v>
      </c>
      <c r="I10" s="221" t="str">
        <f>_xll.qlFuturesRateHelper(H10,$F10,$D10,$E10,$G10,Permanent,Trigger,ObjectOverwrite)</f>
        <v>USD_YCSTDRH_FUT3MN4#0000</v>
      </c>
      <c r="J10" s="128" t="str">
        <f>_xll.ohRangeRetrieveError(I10)</f>
        <v/>
      </c>
      <c r="K10" s="127"/>
      <c r="L10" s="226"/>
    </row>
    <row r="11" spans="1:12" x14ac:dyDescent="0.2">
      <c r="A11" s="225"/>
      <c r="B11" s="132">
        <v>9</v>
      </c>
      <c r="C11" s="224" t="b">
        <v>0</v>
      </c>
      <c r="D11" s="224" t="str">
        <v>Q4</v>
      </c>
      <c r="E11" s="223" t="str">
        <f t="shared" si="0"/>
        <v>UsdLibor3M</v>
      </c>
      <c r="F11" s="222" t="str">
        <f t="shared" si="1"/>
        <v>USDFUT3MQ4_Quote</v>
      </c>
      <c r="G11" s="222" t="str">
        <f t="shared" si="2"/>
        <v>USDFUT3MQ4ConvAdj_Quote</v>
      </c>
      <c r="H11" s="222" t="str">
        <f t="shared" si="3"/>
        <v>USD_YCSTDRH_FUT3MQ4</v>
      </c>
      <c r="I11" s="221" t="str">
        <f>_xll.qlFuturesRateHelper(H11,$F11,$D11,$E11,$G11,Permanent,Trigger,ObjectOverwrite)</f>
        <v>USD_YCSTDRH_FUT3MQ4#0000</v>
      </c>
      <c r="J11" s="128" t="str">
        <f>_xll.ohRangeRetrieveError(I11)</f>
        <v/>
      </c>
      <c r="K11" s="127"/>
      <c r="L11" s="226"/>
    </row>
    <row r="12" spans="1:12" x14ac:dyDescent="0.2">
      <c r="A12" s="225"/>
      <c r="B12" s="132">
        <v>10</v>
      </c>
      <c r="C12" s="224" t="b">
        <v>0</v>
      </c>
      <c r="D12" s="224" t="str">
        <v>U4</v>
      </c>
      <c r="E12" s="223" t="str">
        <f t="shared" si="0"/>
        <v>UsdLibor3M</v>
      </c>
      <c r="F12" s="222" t="str">
        <f t="shared" si="1"/>
        <v>USDFUT3MU4_Quote</v>
      </c>
      <c r="G12" s="222" t="str">
        <f t="shared" si="2"/>
        <v>USDFUT3MU4ConvAdj_Quote</v>
      </c>
      <c r="H12" s="222" t="str">
        <f t="shared" si="3"/>
        <v>USD_YCSTDRH_FUT3MU4</v>
      </c>
      <c r="I12" s="221" t="str">
        <f>_xll.qlFuturesRateHelper(H12,$F12,$D12,$E12,$G12,Permanent,Trigger,ObjectOverwrite)</f>
        <v>USD_YCSTDRH_FUT3MU4#0000</v>
      </c>
      <c r="J12" s="128" t="str">
        <f>_xll.ohRangeRetrieveError(I12)</f>
        <v/>
      </c>
      <c r="K12" s="127"/>
      <c r="L12" s="226"/>
    </row>
    <row r="13" spans="1:12" x14ac:dyDescent="0.2">
      <c r="A13" s="225"/>
      <c r="B13" s="132">
        <v>11</v>
      </c>
      <c r="C13" s="224" t="b">
        <v>0</v>
      </c>
      <c r="D13" s="224" t="str">
        <v>V4</v>
      </c>
      <c r="E13" s="223" t="str">
        <f t="shared" si="0"/>
        <v>UsdLibor3M</v>
      </c>
      <c r="F13" s="222" t="str">
        <f t="shared" si="1"/>
        <v>USDFUT3MV4_Quote</v>
      </c>
      <c r="G13" s="222" t="str">
        <f t="shared" si="2"/>
        <v>USDFUT3MV4ConvAdj_Quote</v>
      </c>
      <c r="H13" s="222" t="str">
        <f t="shared" si="3"/>
        <v>USD_YCSTDRH_FUT3MV4</v>
      </c>
      <c r="I13" s="221" t="str">
        <f>_xll.qlFuturesRateHelper(H13,$F13,$D13,$E13,$G13,Permanent,Trigger,ObjectOverwrite)</f>
        <v>USD_YCSTDRH_FUT3MV4#0000</v>
      </c>
      <c r="J13" s="128" t="str">
        <f>_xll.ohRangeRetrieveError(I13)</f>
        <v/>
      </c>
      <c r="K13" s="127"/>
      <c r="L13" s="226"/>
    </row>
    <row r="14" spans="1:12" x14ac:dyDescent="0.2">
      <c r="A14" s="225"/>
      <c r="B14" s="132">
        <v>12</v>
      </c>
      <c r="C14" s="224" t="b">
        <v>0</v>
      </c>
      <c r="D14" s="224" t="str">
        <v>X4</v>
      </c>
      <c r="E14" s="223" t="str">
        <f t="shared" si="0"/>
        <v>UsdLibor3M</v>
      </c>
      <c r="F14" s="222" t="str">
        <f t="shared" si="1"/>
        <v>USDFUT3MX4_Quote</v>
      </c>
      <c r="G14" s="222" t="str">
        <f t="shared" si="2"/>
        <v>USDFUT3MX4ConvAdj_Quote</v>
      </c>
      <c r="H14" s="222" t="str">
        <f t="shared" si="3"/>
        <v>USD_YCSTDRH_FUT3MX4</v>
      </c>
      <c r="I14" s="221" t="str">
        <f>_xll.qlFuturesRateHelper(H14,$F14,$D14,$E14,$G14,Permanent,Trigger,ObjectOverwrite)</f>
        <v>USD_YCSTDRH_FUT3MX4#0000</v>
      </c>
      <c r="J14" s="128" t="str">
        <f>_xll.ohRangeRetrieveError(I14)</f>
        <v/>
      </c>
      <c r="K14" s="127"/>
      <c r="L14" s="226"/>
    </row>
    <row r="15" spans="1:12" x14ac:dyDescent="0.2">
      <c r="A15" s="225"/>
      <c r="B15" s="132">
        <v>13</v>
      </c>
      <c r="C15" s="224" t="b">
        <v>0</v>
      </c>
      <c r="D15" s="224" t="str">
        <v>Z4</v>
      </c>
      <c r="E15" s="223" t="str">
        <f t="shared" si="0"/>
        <v>UsdLibor3M</v>
      </c>
      <c r="F15" s="222" t="str">
        <f t="shared" si="1"/>
        <v>USDFUT3MZ4_Quote</v>
      </c>
      <c r="G15" s="222" t="str">
        <f t="shared" si="2"/>
        <v>USDFUT3MZ4ConvAdj_Quote</v>
      </c>
      <c r="H15" s="222" t="str">
        <f t="shared" si="3"/>
        <v>USD_YCSTDRH_FUT3MZ4</v>
      </c>
      <c r="I15" s="221" t="str">
        <f>_xll.qlFuturesRateHelper(H15,$F15,$D15,$E15,$G15,Permanent,Trigger,ObjectOverwrite)</f>
        <v>USD_YCSTDRH_FUT3MZ4#0000</v>
      </c>
      <c r="J15" s="128" t="str">
        <f>_xll.ohRangeRetrieveError(I15)</f>
        <v/>
      </c>
      <c r="K15" s="127"/>
      <c r="L15" s="226"/>
    </row>
    <row r="16" spans="1:12" x14ac:dyDescent="0.2">
      <c r="A16" s="225"/>
      <c r="B16" s="132">
        <v>14</v>
      </c>
      <c r="C16" s="224" t="b">
        <v>0</v>
      </c>
      <c r="D16" s="224" t="str">
        <v>F5</v>
      </c>
      <c r="E16" s="223" t="str">
        <f t="shared" si="0"/>
        <v>UsdLibor3M</v>
      </c>
      <c r="F16" s="222" t="str">
        <f t="shared" si="1"/>
        <v>USDFUT3MF5_Quote</v>
      </c>
      <c r="G16" s="222" t="str">
        <f t="shared" si="2"/>
        <v>USDFUT3MF5ConvAdj_Quote</v>
      </c>
      <c r="H16" s="222" t="str">
        <f t="shared" si="3"/>
        <v>USD_YCSTDRH_FUT3MF5</v>
      </c>
      <c r="I16" s="221" t="str">
        <f>_xll.qlFuturesRateHelper(H16,$F16,$D16,$E16,$G16,Permanent,Trigger,ObjectOverwrite)</f>
        <v>USD_YCSTDRH_FUT3MF5#0000</v>
      </c>
      <c r="J16" s="128" t="str">
        <f>_xll.ohRangeRetrieveError(I16)</f>
        <v/>
      </c>
      <c r="K16" s="127"/>
      <c r="L16" s="226"/>
    </row>
    <row r="17" spans="1:12" x14ac:dyDescent="0.2">
      <c r="A17" s="225"/>
      <c r="B17" s="132">
        <v>15</v>
      </c>
      <c r="C17" s="224" t="b">
        <v>0</v>
      </c>
      <c r="D17" s="224" t="str">
        <v>G5</v>
      </c>
      <c r="E17" s="223" t="str">
        <f t="shared" si="0"/>
        <v>UsdLibor3M</v>
      </c>
      <c r="F17" s="222" t="str">
        <f t="shared" si="1"/>
        <v>USDFUT3MG5_Quote</v>
      </c>
      <c r="G17" s="222" t="str">
        <f t="shared" si="2"/>
        <v>USDFUT3MG5ConvAdj_Quote</v>
      </c>
      <c r="H17" s="222" t="str">
        <f t="shared" si="3"/>
        <v>USD_YCSTDRH_FUT3MG5</v>
      </c>
      <c r="I17" s="221" t="str">
        <f>_xll.qlFuturesRateHelper(H17,$F17,$D17,$E17,$G17,Permanent,Trigger,ObjectOverwrite)</f>
        <v>USD_YCSTDRH_FUT3MG5#0000</v>
      </c>
      <c r="J17" s="128" t="str">
        <f>_xll.ohRangeRetrieveError(I17)</f>
        <v/>
      </c>
      <c r="K17" s="127"/>
      <c r="L17" s="226"/>
    </row>
    <row r="18" spans="1:12" x14ac:dyDescent="0.2">
      <c r="A18" s="225"/>
      <c r="B18" s="132">
        <v>16</v>
      </c>
      <c r="C18" s="224" t="b">
        <v>0</v>
      </c>
      <c r="D18" s="224" t="str">
        <v>H5</v>
      </c>
      <c r="E18" s="223" t="str">
        <f t="shared" si="0"/>
        <v>UsdLibor3M</v>
      </c>
      <c r="F18" s="222" t="str">
        <f t="shared" si="1"/>
        <v>USDFUT3MH5_Quote</v>
      </c>
      <c r="G18" s="222" t="str">
        <f t="shared" si="2"/>
        <v>USDFUT3MH5ConvAdj_Quote</v>
      </c>
      <c r="H18" s="222" t="str">
        <f t="shared" si="3"/>
        <v>USD_YCSTDRH_FUT3MH5</v>
      </c>
      <c r="I18" s="221" t="str">
        <f>_xll.qlFuturesRateHelper(H18,$F18,$D18,$E18,$G18,Permanent,Trigger,ObjectOverwrite)</f>
        <v>USD_YCSTDRH_FUT3MH5#0000</v>
      </c>
      <c r="J18" s="128" t="str">
        <f>_xll.ohRangeRetrieveError(I18)</f>
        <v/>
      </c>
      <c r="K18" s="127"/>
      <c r="L18" s="226"/>
    </row>
    <row r="19" spans="1:12" x14ac:dyDescent="0.2">
      <c r="A19" s="225"/>
      <c r="B19" s="132">
        <v>17</v>
      </c>
      <c r="C19" s="224" t="b">
        <v>0</v>
      </c>
      <c r="D19" s="224" t="str">
        <v>J5</v>
      </c>
      <c r="E19" s="223" t="str">
        <f t="shared" si="0"/>
        <v>UsdLibor3M</v>
      </c>
      <c r="F19" s="222" t="str">
        <f t="shared" si="1"/>
        <v>USDFUT3MJ5_Quote</v>
      </c>
      <c r="G19" s="222" t="str">
        <f t="shared" si="2"/>
        <v>USDFUT3MJ5ConvAdj_Quote</v>
      </c>
      <c r="H19" s="222" t="str">
        <f t="shared" si="3"/>
        <v>USD_YCSTDRH_FUT3MJ5</v>
      </c>
      <c r="I19" s="221" t="str">
        <f>_xll.qlFuturesRateHelper(H19,$F19,$D19,$E19,$G19,Permanent,Trigger,ObjectOverwrite)</f>
        <v>USD_YCSTDRH_FUT3MJ5#0000</v>
      </c>
      <c r="J19" s="128" t="str">
        <f>_xll.ohRangeRetrieveError(I19)</f>
        <v/>
      </c>
      <c r="K19" s="127"/>
      <c r="L19" s="226"/>
    </row>
    <row r="20" spans="1:12" x14ac:dyDescent="0.2">
      <c r="A20" s="225"/>
      <c r="B20" s="132">
        <v>18</v>
      </c>
      <c r="C20" s="224" t="b">
        <v>0</v>
      </c>
      <c r="D20" s="224" t="str">
        <v>K5</v>
      </c>
      <c r="E20" s="223" t="str">
        <f t="shared" si="0"/>
        <v>UsdLibor3M</v>
      </c>
      <c r="F20" s="222" t="str">
        <f t="shared" si="1"/>
        <v>USDFUT3MK5_Quote</v>
      </c>
      <c r="G20" s="222" t="str">
        <f t="shared" si="2"/>
        <v>USDFUT3MK5ConvAdj_Quote</v>
      </c>
      <c r="H20" s="222" t="str">
        <f t="shared" si="3"/>
        <v>USD_YCSTDRH_FUT3MK5</v>
      </c>
      <c r="I20" s="221" t="str">
        <f>_xll.qlFuturesRateHelper(H20,$F20,$D20,$E20,$G20,Permanent,Trigger,ObjectOverwrite)</f>
        <v>USD_YCSTDRH_FUT3MK5#0000</v>
      </c>
      <c r="J20" s="128" t="str">
        <f>_xll.ohRangeRetrieveError(I20)</f>
        <v/>
      </c>
      <c r="K20" s="127"/>
      <c r="L20" s="226"/>
    </row>
    <row r="21" spans="1:12" x14ac:dyDescent="0.2">
      <c r="A21" s="225"/>
      <c r="B21" s="132">
        <v>19</v>
      </c>
      <c r="C21" s="224" t="b">
        <v>0</v>
      </c>
      <c r="D21" s="224" t="str">
        <v>M5</v>
      </c>
      <c r="E21" s="223" t="str">
        <f t="shared" si="0"/>
        <v>UsdLibor3M</v>
      </c>
      <c r="F21" s="222" t="str">
        <f t="shared" si="1"/>
        <v>USDFUT3MM5_Quote</v>
      </c>
      <c r="G21" s="222" t="str">
        <f t="shared" si="2"/>
        <v>USDFUT3MM5ConvAdj_Quote</v>
      </c>
      <c r="H21" s="222" t="str">
        <f t="shared" si="3"/>
        <v>USD_YCSTDRH_FUT3MM5</v>
      </c>
      <c r="I21" s="221" t="str">
        <f>_xll.qlFuturesRateHelper(H21,$F21,$D21,$E21,$G21,Permanent,Trigger,ObjectOverwrite)</f>
        <v>USD_YCSTDRH_FUT3MM5#0000</v>
      </c>
      <c r="J21" s="128" t="str">
        <f>_xll.ohRangeRetrieveError(I21)</f>
        <v/>
      </c>
      <c r="K21" s="127"/>
      <c r="L21" s="226"/>
    </row>
    <row r="22" spans="1:12" x14ac:dyDescent="0.2">
      <c r="A22" s="225"/>
      <c r="B22" s="132">
        <v>20</v>
      </c>
      <c r="C22" s="224" t="b">
        <v>0</v>
      </c>
      <c r="D22" s="224" t="str">
        <v>N5</v>
      </c>
      <c r="E22" s="223" t="str">
        <f t="shared" si="0"/>
        <v>UsdLibor3M</v>
      </c>
      <c r="F22" s="222" t="str">
        <f t="shared" si="1"/>
        <v>USDFUT3MN5_Quote</v>
      </c>
      <c r="G22" s="222" t="str">
        <f t="shared" si="2"/>
        <v>USDFUT3MN5ConvAdj_Quote</v>
      </c>
      <c r="H22" s="222" t="str">
        <f t="shared" si="3"/>
        <v>USD_YCSTDRH_FUT3MN5</v>
      </c>
      <c r="I22" s="221" t="str">
        <f>_xll.qlFuturesRateHelper(H22,$F22,$D22,$E22,$G22,Permanent,Trigger,ObjectOverwrite)</f>
        <v>USD_YCSTDRH_FUT3MN5#0000</v>
      </c>
      <c r="J22" s="128" t="str">
        <f>_xll.ohRangeRetrieveError(I22)</f>
        <v/>
      </c>
      <c r="K22" s="127"/>
      <c r="L22" s="226"/>
    </row>
    <row r="23" spans="1:12" x14ac:dyDescent="0.2">
      <c r="A23" s="225"/>
      <c r="B23" s="132">
        <v>21</v>
      </c>
      <c r="C23" s="224" t="b">
        <v>0</v>
      </c>
      <c r="D23" s="224" t="str">
        <v>Q5</v>
      </c>
      <c r="E23" s="223" t="str">
        <f t="shared" si="0"/>
        <v>UsdLibor3M</v>
      </c>
      <c r="F23" s="222" t="str">
        <f t="shared" si="1"/>
        <v>USDFUT3MQ5_Quote</v>
      </c>
      <c r="G23" s="222" t="str">
        <f t="shared" si="2"/>
        <v>USDFUT3MQ5ConvAdj_Quote</v>
      </c>
      <c r="H23" s="222" t="str">
        <f t="shared" si="3"/>
        <v>USD_YCSTDRH_FUT3MQ5</v>
      </c>
      <c r="I23" s="221" t="str">
        <f>_xll.qlFuturesRateHelper(H23,$F23,$D23,$E23,$G23,Permanent,Trigger,ObjectOverwrite)</f>
        <v>USD_YCSTDRH_FUT3MQ5#0000</v>
      </c>
      <c r="J23" s="128" t="str">
        <f>_xll.ohRangeRetrieveError(I23)</f>
        <v/>
      </c>
      <c r="K23" s="127"/>
      <c r="L23" s="226"/>
    </row>
    <row r="24" spans="1:12" x14ac:dyDescent="0.2">
      <c r="A24" s="225"/>
      <c r="B24" s="132">
        <v>22</v>
      </c>
      <c r="C24" s="224" t="b">
        <v>0</v>
      </c>
      <c r="D24" s="224" t="str">
        <v>U5</v>
      </c>
      <c r="E24" s="223" t="str">
        <f t="shared" si="0"/>
        <v>UsdLibor3M</v>
      </c>
      <c r="F24" s="222" t="str">
        <f t="shared" si="1"/>
        <v>USDFUT3MU5_Quote</v>
      </c>
      <c r="G24" s="222" t="str">
        <f t="shared" si="2"/>
        <v>USDFUT3MU5ConvAdj_Quote</v>
      </c>
      <c r="H24" s="222" t="str">
        <f t="shared" si="3"/>
        <v>USD_YCSTDRH_FUT3MU5</v>
      </c>
      <c r="I24" s="221" t="str">
        <f>_xll.qlFuturesRateHelper(H24,$F24,$D24,$E24,$G24,Permanent,Trigger,ObjectOverwrite)</f>
        <v>USD_YCSTDRH_FUT3MU5#0000</v>
      </c>
      <c r="J24" s="128" t="str">
        <f>_xll.ohRangeRetrieveError(I24)</f>
        <v/>
      </c>
      <c r="K24" s="127"/>
      <c r="L24" s="226"/>
    </row>
    <row r="25" spans="1:12" x14ac:dyDescent="0.2">
      <c r="A25" s="225"/>
      <c r="B25" s="132">
        <v>23</v>
      </c>
      <c r="C25" s="224" t="b">
        <v>0</v>
      </c>
      <c r="D25" s="224" t="str">
        <v>V5</v>
      </c>
      <c r="E25" s="223" t="str">
        <f t="shared" si="0"/>
        <v>UsdLibor3M</v>
      </c>
      <c r="F25" s="222" t="str">
        <f t="shared" si="1"/>
        <v>USDFUT3MV5_Quote</v>
      </c>
      <c r="G25" s="222" t="str">
        <f t="shared" si="2"/>
        <v>USDFUT3MV5ConvAdj_Quote</v>
      </c>
      <c r="H25" s="222" t="str">
        <f t="shared" si="3"/>
        <v>USD_YCSTDRH_FUT3MV5</v>
      </c>
      <c r="I25" s="221" t="str">
        <f>_xll.qlFuturesRateHelper(H25,$F25,$D25,$E25,$G25,Permanent,Trigger,ObjectOverwrite)</f>
        <v>USD_YCSTDRH_FUT3MV5#0000</v>
      </c>
      <c r="J25" s="128" t="str">
        <f>_xll.ohRangeRetrieveError(I25)</f>
        <v/>
      </c>
      <c r="K25" s="127"/>
      <c r="L25" s="226"/>
    </row>
    <row r="26" spans="1:12" x14ac:dyDescent="0.2">
      <c r="A26" s="225"/>
      <c r="B26" s="132">
        <v>24</v>
      </c>
      <c r="C26" s="224" t="b">
        <v>0</v>
      </c>
      <c r="D26" s="224" t="str">
        <v>X5</v>
      </c>
      <c r="E26" s="223" t="str">
        <f t="shared" si="0"/>
        <v>UsdLibor3M</v>
      </c>
      <c r="F26" s="222" t="str">
        <f t="shared" si="1"/>
        <v>USDFUT3MX5_Quote</v>
      </c>
      <c r="G26" s="222" t="str">
        <f t="shared" si="2"/>
        <v>USDFUT3MX5ConvAdj_Quote</v>
      </c>
      <c r="H26" s="222" t="str">
        <f t="shared" si="3"/>
        <v>USD_YCSTDRH_FUT3MX5</v>
      </c>
      <c r="I26" s="221" t="str">
        <f>_xll.qlFuturesRateHelper(H26,$F26,$D26,$E26,$G26,Permanent,Trigger,ObjectOverwrite)</f>
        <v>USD_YCSTDRH_FUT3MX5#0000</v>
      </c>
      <c r="J26" s="128" t="str">
        <f>_xll.ohRangeRetrieveError(I26)</f>
        <v/>
      </c>
      <c r="K26" s="127"/>
      <c r="L26" s="226"/>
    </row>
    <row r="27" spans="1:12" x14ac:dyDescent="0.2">
      <c r="A27" s="225"/>
      <c r="B27" s="132">
        <v>25</v>
      </c>
      <c r="C27" s="224" t="b">
        <v>0</v>
      </c>
      <c r="D27" s="224" t="str">
        <v>Z5</v>
      </c>
      <c r="E27" s="223" t="str">
        <f t="shared" si="0"/>
        <v>UsdLibor3M</v>
      </c>
      <c r="F27" s="222" t="str">
        <f t="shared" si="1"/>
        <v>USDFUT3MZ5_Quote</v>
      </c>
      <c r="G27" s="222" t="str">
        <f t="shared" si="2"/>
        <v>USDFUT3MZ5ConvAdj_Quote</v>
      </c>
      <c r="H27" s="222" t="str">
        <f t="shared" si="3"/>
        <v>USD_YCSTDRH_FUT3MZ5</v>
      </c>
      <c r="I27" s="221" t="str">
        <f>_xll.qlFuturesRateHelper(H27,$F27,$D27,$E27,$G27,Permanent,Trigger,ObjectOverwrite)</f>
        <v>USD_YCSTDRH_FUT3MZ5#0000</v>
      </c>
      <c r="J27" s="128" t="str">
        <f>_xll.ohRangeRetrieveError(I27)</f>
        <v/>
      </c>
      <c r="K27" s="127"/>
      <c r="L27" s="226"/>
    </row>
    <row r="28" spans="1:12" x14ac:dyDescent="0.2">
      <c r="A28" s="225"/>
      <c r="B28" s="132">
        <v>26</v>
      </c>
      <c r="C28" s="224" t="b">
        <v>0</v>
      </c>
      <c r="D28" s="224" t="str">
        <v>F6</v>
      </c>
      <c r="E28" s="223" t="str">
        <f t="shared" si="0"/>
        <v>UsdLibor3M</v>
      </c>
      <c r="F28" s="222" t="str">
        <f t="shared" si="1"/>
        <v>USDFUT3MF6_Quote</v>
      </c>
      <c r="G28" s="222" t="str">
        <f t="shared" si="2"/>
        <v>USDFUT3MF6ConvAdj_Quote</v>
      </c>
      <c r="H28" s="222" t="str">
        <f t="shared" si="3"/>
        <v>USD_YCSTDRH_FUT3MF6</v>
      </c>
      <c r="I28" s="221" t="str">
        <f>_xll.qlFuturesRateHelper(H28,$F28,$D28,$E28,$G28,Permanent,Trigger,ObjectOverwrite)</f>
        <v>USD_YCSTDRH_FUT3MF6#0000</v>
      </c>
      <c r="J28" s="128" t="str">
        <f>_xll.ohRangeRetrieveError(I28)</f>
        <v/>
      </c>
      <c r="K28" s="127"/>
      <c r="L28" s="226"/>
    </row>
    <row r="29" spans="1:12" x14ac:dyDescent="0.2">
      <c r="A29" s="225"/>
      <c r="B29" s="132">
        <v>27</v>
      </c>
      <c r="C29" s="224" t="b">
        <v>0</v>
      </c>
      <c r="D29" s="224" t="str">
        <v>G6</v>
      </c>
      <c r="E29" s="223" t="str">
        <f t="shared" si="0"/>
        <v>UsdLibor3M</v>
      </c>
      <c r="F29" s="222" t="str">
        <f t="shared" si="1"/>
        <v>USDFUT3MG6_Quote</v>
      </c>
      <c r="G29" s="222" t="str">
        <f t="shared" si="2"/>
        <v>USDFUT3MG6ConvAdj_Quote</v>
      </c>
      <c r="H29" s="222" t="str">
        <f t="shared" si="3"/>
        <v>USD_YCSTDRH_FUT3MG6</v>
      </c>
      <c r="I29" s="221" t="str">
        <f>_xll.qlFuturesRateHelper(H29,$F29,$D29,$E29,$G29,Permanent,Trigger,ObjectOverwrite)</f>
        <v>USD_YCSTDRH_FUT3MG6#0000</v>
      </c>
      <c r="J29" s="128" t="str">
        <f>_xll.ohRangeRetrieveError(I29)</f>
        <v/>
      </c>
      <c r="K29" s="127"/>
      <c r="L29" s="226"/>
    </row>
    <row r="30" spans="1:12" x14ac:dyDescent="0.2">
      <c r="A30" s="225"/>
      <c r="B30" s="132">
        <v>28</v>
      </c>
      <c r="C30" s="224" t="b">
        <v>0</v>
      </c>
      <c r="D30" s="224" t="str">
        <v>H6</v>
      </c>
      <c r="E30" s="223" t="str">
        <f t="shared" si="0"/>
        <v>UsdLibor3M</v>
      </c>
      <c r="F30" s="222" t="str">
        <f t="shared" si="1"/>
        <v>USDFUT3MH6_Quote</v>
      </c>
      <c r="G30" s="222" t="str">
        <f t="shared" si="2"/>
        <v>USDFUT3MH6ConvAdj_Quote</v>
      </c>
      <c r="H30" s="222" t="str">
        <f t="shared" si="3"/>
        <v>USD_YCSTDRH_FUT3MH6</v>
      </c>
      <c r="I30" s="221" t="str">
        <f>_xll.qlFuturesRateHelper(H30,$F30,$D30,$E30,$G30,Permanent,Trigger,ObjectOverwrite)</f>
        <v>USD_YCSTDRH_FUT3MH6#0000</v>
      </c>
      <c r="J30" s="128" t="str">
        <f>_xll.ohRangeRetrieveError(I30)</f>
        <v/>
      </c>
      <c r="K30" s="127"/>
      <c r="L30" s="226"/>
    </row>
    <row r="31" spans="1:12" x14ac:dyDescent="0.2">
      <c r="A31" s="225"/>
      <c r="B31" s="132">
        <v>29</v>
      </c>
      <c r="C31" s="224" t="b">
        <v>0</v>
      </c>
      <c r="D31" s="224" t="str">
        <v>J6</v>
      </c>
      <c r="E31" s="223" t="str">
        <f t="shared" si="0"/>
        <v>UsdLibor3M</v>
      </c>
      <c r="F31" s="222" t="str">
        <f t="shared" si="1"/>
        <v>USDFUT3MJ6_Quote</v>
      </c>
      <c r="G31" s="222" t="str">
        <f t="shared" si="2"/>
        <v>USDFUT3MJ6ConvAdj_Quote</v>
      </c>
      <c r="H31" s="222" t="str">
        <f t="shared" si="3"/>
        <v>USD_YCSTDRH_FUT3MJ6</v>
      </c>
      <c r="I31" s="221" t="str">
        <f>_xll.qlFuturesRateHelper(H31,$F31,$D31,$E31,$G31,Permanent,Trigger,ObjectOverwrite)</f>
        <v>USD_YCSTDRH_FUT3MJ6#0000</v>
      </c>
      <c r="J31" s="128" t="str">
        <f>_xll.ohRangeRetrieveError(I31)</f>
        <v/>
      </c>
      <c r="K31" s="127"/>
      <c r="L31" s="226"/>
    </row>
    <row r="32" spans="1:12" x14ac:dyDescent="0.2">
      <c r="A32" s="225"/>
      <c r="B32" s="132">
        <v>30</v>
      </c>
      <c r="C32" s="224" t="b">
        <v>0</v>
      </c>
      <c r="D32" s="224" t="str">
        <v>K6</v>
      </c>
      <c r="E32" s="223" t="str">
        <f t="shared" si="0"/>
        <v>UsdLibor3M</v>
      </c>
      <c r="F32" s="222" t="str">
        <f t="shared" si="1"/>
        <v>USDFUT3MK6_Quote</v>
      </c>
      <c r="G32" s="222" t="str">
        <f t="shared" si="2"/>
        <v>USDFUT3MK6ConvAdj_Quote</v>
      </c>
      <c r="H32" s="222" t="str">
        <f t="shared" si="3"/>
        <v>USD_YCSTDRH_FUT3MK6</v>
      </c>
      <c r="I32" s="221" t="str">
        <f>_xll.qlFuturesRateHelper(H32,$F32,$D32,$E32,$G32,Permanent,Trigger,ObjectOverwrite)</f>
        <v>USD_YCSTDRH_FUT3MK6#0000</v>
      </c>
      <c r="J32" s="128" t="str">
        <f>_xll.ohRangeRetrieveError(I32)</f>
        <v/>
      </c>
      <c r="K32" s="127"/>
      <c r="L32" s="226"/>
    </row>
    <row r="33" spans="1:12" x14ac:dyDescent="0.2">
      <c r="A33" s="225"/>
      <c r="B33" s="132">
        <v>31</v>
      </c>
      <c r="C33" s="224" t="b">
        <v>0</v>
      </c>
      <c r="D33" s="224" t="str">
        <v>M6</v>
      </c>
      <c r="E33" s="223" t="str">
        <f t="shared" si="0"/>
        <v>UsdLibor3M</v>
      </c>
      <c r="F33" s="222" t="str">
        <f t="shared" si="1"/>
        <v>USDFUT3MM6_Quote</v>
      </c>
      <c r="G33" s="222" t="str">
        <f t="shared" si="2"/>
        <v>USDFUT3MM6ConvAdj_Quote</v>
      </c>
      <c r="H33" s="222" t="str">
        <f t="shared" si="3"/>
        <v>USD_YCSTDRH_FUT3MM6</v>
      </c>
      <c r="I33" s="221" t="str">
        <f>_xll.qlFuturesRateHelper(H33,$F33,$D33,$E33,$G33,Permanent,Trigger,ObjectOverwrite)</f>
        <v>USD_YCSTDRH_FUT3MM6#0000</v>
      </c>
      <c r="J33" s="128" t="str">
        <f>_xll.ohRangeRetrieveError(I33)</f>
        <v/>
      </c>
      <c r="K33" s="127"/>
      <c r="L33" s="226"/>
    </row>
    <row r="34" spans="1:12" x14ac:dyDescent="0.2">
      <c r="A34" s="225"/>
      <c r="B34" s="132">
        <v>32</v>
      </c>
      <c r="C34" s="224" t="b">
        <v>0</v>
      </c>
      <c r="D34" s="224" t="str">
        <v>N6</v>
      </c>
      <c r="E34" s="223" t="str">
        <f t="shared" si="0"/>
        <v>UsdLibor3M</v>
      </c>
      <c r="F34" s="222" t="str">
        <f t="shared" si="1"/>
        <v>USDFUT3MN6_Quote</v>
      </c>
      <c r="G34" s="222" t="str">
        <f t="shared" si="2"/>
        <v>USDFUT3MN6ConvAdj_Quote</v>
      </c>
      <c r="H34" s="222" t="str">
        <f t="shared" si="3"/>
        <v>USD_YCSTDRH_FUT3MN6</v>
      </c>
      <c r="I34" s="221" t="str">
        <f>_xll.qlFuturesRateHelper(H34,$F34,$D34,$E34,$G34,Permanent,Trigger,ObjectOverwrite)</f>
        <v>USD_YCSTDRH_FUT3MN6#0000</v>
      </c>
      <c r="J34" s="128" t="str">
        <f>_xll.ohRangeRetrieveError(I34)</f>
        <v/>
      </c>
      <c r="K34" s="127"/>
      <c r="L34" s="226"/>
    </row>
    <row r="35" spans="1:12" x14ac:dyDescent="0.2">
      <c r="A35" s="225"/>
      <c r="B35" s="132">
        <v>33</v>
      </c>
      <c r="C35" s="224" t="b">
        <v>0</v>
      </c>
      <c r="D35" s="224" t="str">
        <v>Q6</v>
      </c>
      <c r="E35" s="223" t="str">
        <f t="shared" ref="E35:E66" si="4">PROPER(Currency)&amp;FamilyName&amp;$E$1</f>
        <v>UsdLibor3M</v>
      </c>
      <c r="F35" s="222" t="str">
        <f t="shared" ref="F35:F66" si="5">Currency&amp;"FUT"&amp;$E$1&amp;$D35&amp;QuoteSuffix</f>
        <v>USDFUT3MQ6_Quote</v>
      </c>
      <c r="G35" s="222" t="str">
        <f t="shared" ref="G35:G66" si="6">Currency&amp;"FUT"&amp;$E$1&amp;$D35&amp;"ConvAdj"&amp;QuoteSuffix</f>
        <v>USDFUT3MQ6ConvAdj_Quote</v>
      </c>
      <c r="H35" s="222" t="str">
        <f t="shared" ref="H35:H66" si="7">$H$1&amp;"_FUT"&amp;$E$1&amp;$D35</f>
        <v>USD_YCSTDRH_FUT3MQ6</v>
      </c>
      <c r="I35" s="221" t="str">
        <f>_xll.qlFuturesRateHelper(H35,$F35,$D35,$E35,$G35,Permanent,Trigger,ObjectOverwrite)</f>
        <v>USD_YCSTDRH_FUT3MQ6#0000</v>
      </c>
      <c r="J35" s="128" t="str">
        <f>_xll.ohRangeRetrieveError(I35)</f>
        <v/>
      </c>
      <c r="K35" s="127"/>
      <c r="L35" s="226"/>
    </row>
    <row r="36" spans="1:12" x14ac:dyDescent="0.2">
      <c r="A36" s="225"/>
      <c r="B36" s="132">
        <v>34</v>
      </c>
      <c r="C36" s="224" t="b">
        <v>0</v>
      </c>
      <c r="D36" s="224" t="str">
        <v>U6</v>
      </c>
      <c r="E36" s="223" t="str">
        <f t="shared" si="4"/>
        <v>UsdLibor3M</v>
      </c>
      <c r="F36" s="222" t="str">
        <f t="shared" si="5"/>
        <v>USDFUT3MU6_Quote</v>
      </c>
      <c r="G36" s="222" t="str">
        <f t="shared" si="6"/>
        <v>USDFUT3MU6ConvAdj_Quote</v>
      </c>
      <c r="H36" s="222" t="str">
        <f t="shared" si="7"/>
        <v>USD_YCSTDRH_FUT3MU6</v>
      </c>
      <c r="I36" s="221" t="str">
        <f>_xll.qlFuturesRateHelper(H36,$F36,$D36,$E36,$G36,Permanent,Trigger,ObjectOverwrite)</f>
        <v>USD_YCSTDRH_FUT3MU6#0000</v>
      </c>
      <c r="J36" s="128" t="str">
        <f>_xll.ohRangeRetrieveError(I36)</f>
        <v/>
      </c>
      <c r="K36" s="127"/>
      <c r="L36" s="226"/>
    </row>
    <row r="37" spans="1:12" x14ac:dyDescent="0.2">
      <c r="A37" s="225"/>
      <c r="B37" s="132">
        <v>35</v>
      </c>
      <c r="C37" s="224" t="b">
        <v>0</v>
      </c>
      <c r="D37" s="224" t="str">
        <v>V6</v>
      </c>
      <c r="E37" s="223" t="str">
        <f t="shared" si="4"/>
        <v>UsdLibor3M</v>
      </c>
      <c r="F37" s="222" t="str">
        <f t="shared" si="5"/>
        <v>USDFUT3MV6_Quote</v>
      </c>
      <c r="G37" s="222" t="str">
        <f t="shared" si="6"/>
        <v>USDFUT3MV6ConvAdj_Quote</v>
      </c>
      <c r="H37" s="222" t="str">
        <f t="shared" si="7"/>
        <v>USD_YCSTDRH_FUT3MV6</v>
      </c>
      <c r="I37" s="221" t="str">
        <f>_xll.qlFuturesRateHelper(H37,$F37,$D37,$E37,$G37,Permanent,Trigger,ObjectOverwrite)</f>
        <v>USD_YCSTDRH_FUT3MV6#0000</v>
      </c>
      <c r="J37" s="128" t="str">
        <f>_xll.ohRangeRetrieveError(I37)</f>
        <v/>
      </c>
      <c r="K37" s="127"/>
      <c r="L37" s="226"/>
    </row>
    <row r="38" spans="1:12" x14ac:dyDescent="0.2">
      <c r="A38" s="225"/>
      <c r="B38" s="132">
        <v>36</v>
      </c>
      <c r="C38" s="224" t="b">
        <v>0</v>
      </c>
      <c r="D38" s="224" t="str">
        <v>X6</v>
      </c>
      <c r="E38" s="223" t="str">
        <f t="shared" si="4"/>
        <v>UsdLibor3M</v>
      </c>
      <c r="F38" s="222" t="str">
        <f t="shared" si="5"/>
        <v>USDFUT3MX6_Quote</v>
      </c>
      <c r="G38" s="222" t="str">
        <f t="shared" si="6"/>
        <v>USDFUT3MX6ConvAdj_Quote</v>
      </c>
      <c r="H38" s="222" t="str">
        <f t="shared" si="7"/>
        <v>USD_YCSTDRH_FUT3MX6</v>
      </c>
      <c r="I38" s="221" t="str">
        <f>_xll.qlFuturesRateHelper(H38,$F38,$D38,$E38,$G38,Permanent,Trigger,ObjectOverwrite)</f>
        <v>USD_YCSTDRH_FUT3MX6#0000</v>
      </c>
      <c r="J38" s="128" t="str">
        <f>_xll.ohRangeRetrieveError(I38)</f>
        <v/>
      </c>
      <c r="K38" s="127"/>
      <c r="L38" s="226"/>
    </row>
    <row r="39" spans="1:12" x14ac:dyDescent="0.2">
      <c r="A39" s="225"/>
      <c r="B39" s="132">
        <v>37</v>
      </c>
      <c r="C39" s="224" t="b">
        <v>0</v>
      </c>
      <c r="D39" s="224" t="str">
        <v>Z6</v>
      </c>
      <c r="E39" s="223" t="str">
        <f t="shared" si="4"/>
        <v>UsdLibor3M</v>
      </c>
      <c r="F39" s="222" t="str">
        <f t="shared" si="5"/>
        <v>USDFUT3MZ6_Quote</v>
      </c>
      <c r="G39" s="222" t="str">
        <f t="shared" si="6"/>
        <v>USDFUT3MZ6ConvAdj_Quote</v>
      </c>
      <c r="H39" s="222" t="str">
        <f t="shared" si="7"/>
        <v>USD_YCSTDRH_FUT3MZ6</v>
      </c>
      <c r="I39" s="221" t="str">
        <f>_xll.qlFuturesRateHelper(H39,$F39,$D39,$E39,$G39,Permanent,Trigger,ObjectOverwrite)</f>
        <v>USD_YCSTDRH_FUT3MZ6#0000</v>
      </c>
      <c r="J39" s="128" t="str">
        <f>_xll.ohRangeRetrieveError(I39)</f>
        <v/>
      </c>
      <c r="K39" s="127"/>
      <c r="L39" s="226"/>
    </row>
    <row r="40" spans="1:12" x14ac:dyDescent="0.2">
      <c r="A40" s="225"/>
      <c r="B40" s="132">
        <v>38</v>
      </c>
      <c r="C40" s="224" t="b">
        <v>0</v>
      </c>
      <c r="D40" s="224" t="str">
        <v>F7</v>
      </c>
      <c r="E40" s="223" t="str">
        <f t="shared" si="4"/>
        <v>UsdLibor3M</v>
      </c>
      <c r="F40" s="222" t="str">
        <f t="shared" si="5"/>
        <v>USDFUT3MF7_Quote</v>
      </c>
      <c r="G40" s="222" t="str">
        <f t="shared" si="6"/>
        <v>USDFUT3MF7ConvAdj_Quote</v>
      </c>
      <c r="H40" s="222" t="str">
        <f t="shared" si="7"/>
        <v>USD_YCSTDRH_FUT3MF7</v>
      </c>
      <c r="I40" s="221" t="str">
        <f>_xll.qlFuturesRateHelper(H40,$F40,$D40,$E40,$G40,Permanent,Trigger,ObjectOverwrite)</f>
        <v>USD_YCSTDRH_FUT3MF7#0000</v>
      </c>
      <c r="J40" s="128" t="str">
        <f>_xll.ohRangeRetrieveError(I40)</f>
        <v/>
      </c>
      <c r="K40" s="127"/>
    </row>
    <row r="41" spans="1:12" x14ac:dyDescent="0.2">
      <c r="A41" s="225"/>
      <c r="B41" s="132">
        <v>39</v>
      </c>
      <c r="C41" s="224" t="b">
        <v>0</v>
      </c>
      <c r="D41" s="224" t="str">
        <v>G7</v>
      </c>
      <c r="E41" s="223" t="str">
        <f t="shared" si="4"/>
        <v>UsdLibor3M</v>
      </c>
      <c r="F41" s="222" t="str">
        <f t="shared" si="5"/>
        <v>USDFUT3MG7_Quote</v>
      </c>
      <c r="G41" s="222" t="str">
        <f t="shared" si="6"/>
        <v>USDFUT3MG7ConvAdj_Quote</v>
      </c>
      <c r="H41" s="222" t="str">
        <f t="shared" si="7"/>
        <v>USD_YCSTDRH_FUT3MG7</v>
      </c>
      <c r="I41" s="221" t="str">
        <f>_xll.qlFuturesRateHelper(H41,$F41,$D41,$E41,$G41,Permanent,Trigger,ObjectOverwrite)</f>
        <v>USD_YCSTDRH_FUT3MG7#0000</v>
      </c>
      <c r="J41" s="128" t="str">
        <f>_xll.ohRangeRetrieveError(I41)</f>
        <v/>
      </c>
      <c r="K41" s="127"/>
    </row>
    <row r="42" spans="1:12" x14ac:dyDescent="0.2">
      <c r="A42" s="225"/>
      <c r="B42" s="132">
        <v>40</v>
      </c>
      <c r="C42" s="224" t="b">
        <v>0</v>
      </c>
      <c r="D42" s="224" t="str">
        <v>H7</v>
      </c>
      <c r="E42" s="223" t="str">
        <f t="shared" si="4"/>
        <v>UsdLibor3M</v>
      </c>
      <c r="F42" s="222" t="str">
        <f t="shared" si="5"/>
        <v>USDFUT3MH7_Quote</v>
      </c>
      <c r="G42" s="222" t="str">
        <f t="shared" si="6"/>
        <v>USDFUT3MH7ConvAdj_Quote</v>
      </c>
      <c r="H42" s="222" t="str">
        <f t="shared" si="7"/>
        <v>USD_YCSTDRH_FUT3MH7</v>
      </c>
      <c r="I42" s="221" t="str">
        <f>_xll.qlFuturesRateHelper(H42,$F42,$D42,$E42,$G42,Permanent,Trigger,ObjectOverwrite)</f>
        <v>USD_YCSTDRH_FUT3MH7#0000</v>
      </c>
      <c r="J42" s="128" t="str">
        <f>_xll.ohRangeRetrieveError(I42)</f>
        <v/>
      </c>
      <c r="K42" s="127"/>
    </row>
    <row r="43" spans="1:12" x14ac:dyDescent="0.2">
      <c r="A43" s="225"/>
      <c r="B43" s="132">
        <v>41</v>
      </c>
      <c r="C43" s="224" t="b">
        <v>0</v>
      </c>
      <c r="D43" s="224" t="str">
        <v>J7</v>
      </c>
      <c r="E43" s="223" t="str">
        <f t="shared" si="4"/>
        <v>UsdLibor3M</v>
      </c>
      <c r="F43" s="222" t="str">
        <f t="shared" si="5"/>
        <v>USDFUT3MJ7_Quote</v>
      </c>
      <c r="G43" s="222" t="str">
        <f t="shared" si="6"/>
        <v>USDFUT3MJ7ConvAdj_Quote</v>
      </c>
      <c r="H43" s="222" t="str">
        <f t="shared" si="7"/>
        <v>USD_YCSTDRH_FUT3MJ7</v>
      </c>
      <c r="I43" s="221" t="str">
        <f>_xll.qlFuturesRateHelper(H43,$F43,$D43,$E43,$G43,Permanent,Trigger,ObjectOverwrite)</f>
        <v>USD_YCSTDRH_FUT3MJ7#0000</v>
      </c>
      <c r="J43" s="128" t="str">
        <f>_xll.ohRangeRetrieveError(I43)</f>
        <v/>
      </c>
      <c r="K43" s="127"/>
    </row>
    <row r="44" spans="1:12" x14ac:dyDescent="0.2">
      <c r="A44" s="225"/>
      <c r="B44" s="132">
        <v>42</v>
      </c>
      <c r="C44" s="224" t="b">
        <v>0</v>
      </c>
      <c r="D44" s="224" t="str">
        <v>K7</v>
      </c>
      <c r="E44" s="223" t="str">
        <f t="shared" si="4"/>
        <v>UsdLibor3M</v>
      </c>
      <c r="F44" s="222" t="str">
        <f t="shared" si="5"/>
        <v>USDFUT3MK7_Quote</v>
      </c>
      <c r="G44" s="222" t="str">
        <f t="shared" si="6"/>
        <v>USDFUT3MK7ConvAdj_Quote</v>
      </c>
      <c r="H44" s="222" t="str">
        <f t="shared" si="7"/>
        <v>USD_YCSTDRH_FUT3MK7</v>
      </c>
      <c r="I44" s="221" t="str">
        <f>_xll.qlFuturesRateHelper(H44,$F44,$D44,$E44,$G44,Permanent,Trigger,ObjectOverwrite)</f>
        <v>USD_YCSTDRH_FUT3MK7#0000</v>
      </c>
      <c r="J44" s="128" t="str">
        <f>_xll.ohRangeRetrieveError(I44)</f>
        <v/>
      </c>
      <c r="K44" s="127"/>
    </row>
    <row r="45" spans="1:12" x14ac:dyDescent="0.2">
      <c r="A45" s="225"/>
      <c r="B45" s="132">
        <v>43</v>
      </c>
      <c r="C45" s="224" t="b">
        <v>0</v>
      </c>
      <c r="D45" s="224" t="str">
        <v>M7</v>
      </c>
      <c r="E45" s="223" t="str">
        <f t="shared" si="4"/>
        <v>UsdLibor3M</v>
      </c>
      <c r="F45" s="222" t="str">
        <f t="shared" si="5"/>
        <v>USDFUT3MM7_Quote</v>
      </c>
      <c r="G45" s="222" t="str">
        <f t="shared" si="6"/>
        <v>USDFUT3MM7ConvAdj_Quote</v>
      </c>
      <c r="H45" s="222" t="str">
        <f t="shared" si="7"/>
        <v>USD_YCSTDRH_FUT3MM7</v>
      </c>
      <c r="I45" s="221" t="str">
        <f>_xll.qlFuturesRateHelper(H45,$F45,$D45,$E45,$G45,Permanent,Trigger,ObjectOverwrite)</f>
        <v>USD_YCSTDRH_FUT3MM7#0000</v>
      </c>
      <c r="J45" s="128" t="str">
        <f>_xll.ohRangeRetrieveError(I45)</f>
        <v/>
      </c>
      <c r="K45" s="127"/>
    </row>
    <row r="46" spans="1:12" x14ac:dyDescent="0.2">
      <c r="A46" s="225"/>
      <c r="B46" s="132">
        <v>44</v>
      </c>
      <c r="C46" s="224" t="b">
        <v>0</v>
      </c>
      <c r="D46" s="224" t="str">
        <v>N7</v>
      </c>
      <c r="E46" s="223" t="str">
        <f t="shared" si="4"/>
        <v>UsdLibor3M</v>
      </c>
      <c r="F46" s="222" t="str">
        <f t="shared" si="5"/>
        <v>USDFUT3MN7_Quote</v>
      </c>
      <c r="G46" s="222" t="str">
        <f t="shared" si="6"/>
        <v>USDFUT3MN7ConvAdj_Quote</v>
      </c>
      <c r="H46" s="222" t="str">
        <f t="shared" si="7"/>
        <v>USD_YCSTDRH_FUT3MN7</v>
      </c>
      <c r="I46" s="221" t="str">
        <f>_xll.qlFuturesRateHelper(H46,$F46,$D46,$E46,$G46,Permanent,Trigger,ObjectOverwrite)</f>
        <v>USD_YCSTDRH_FUT3MN7#0000</v>
      </c>
      <c r="J46" s="128" t="str">
        <f>_xll.ohRangeRetrieveError(I46)</f>
        <v/>
      </c>
      <c r="K46" s="127"/>
    </row>
    <row r="47" spans="1:12" x14ac:dyDescent="0.2">
      <c r="A47" s="225"/>
      <c r="B47" s="132">
        <v>45</v>
      </c>
      <c r="C47" s="224" t="b">
        <v>0</v>
      </c>
      <c r="D47" s="224" t="str">
        <v>Q7</v>
      </c>
      <c r="E47" s="223" t="str">
        <f t="shared" si="4"/>
        <v>UsdLibor3M</v>
      </c>
      <c r="F47" s="222" t="str">
        <f t="shared" si="5"/>
        <v>USDFUT3MQ7_Quote</v>
      </c>
      <c r="G47" s="222" t="str">
        <f t="shared" si="6"/>
        <v>USDFUT3MQ7ConvAdj_Quote</v>
      </c>
      <c r="H47" s="222" t="str">
        <f t="shared" si="7"/>
        <v>USD_YCSTDRH_FUT3MQ7</v>
      </c>
      <c r="I47" s="221" t="str">
        <f>_xll.qlFuturesRateHelper(H47,$F47,$D47,$E47,$G47,Permanent,Trigger,ObjectOverwrite)</f>
        <v>USD_YCSTDRH_FUT3MQ7#0000</v>
      </c>
      <c r="J47" s="128" t="str">
        <f>_xll.ohRangeRetrieveError(I47)</f>
        <v/>
      </c>
      <c r="K47" s="127"/>
    </row>
    <row r="48" spans="1:12" x14ac:dyDescent="0.2">
      <c r="A48" s="225"/>
      <c r="B48" s="132">
        <v>46</v>
      </c>
      <c r="C48" s="224" t="b">
        <v>0</v>
      </c>
      <c r="D48" s="224" t="str">
        <v>U7</v>
      </c>
      <c r="E48" s="223" t="str">
        <f t="shared" si="4"/>
        <v>UsdLibor3M</v>
      </c>
      <c r="F48" s="222" t="str">
        <f t="shared" si="5"/>
        <v>USDFUT3MU7_Quote</v>
      </c>
      <c r="G48" s="222" t="str">
        <f t="shared" si="6"/>
        <v>USDFUT3MU7ConvAdj_Quote</v>
      </c>
      <c r="H48" s="222" t="str">
        <f t="shared" si="7"/>
        <v>USD_YCSTDRH_FUT3MU7</v>
      </c>
      <c r="I48" s="221" t="str">
        <f>_xll.qlFuturesRateHelper(H48,$F48,$D48,$E48,$G48,Permanent,Trigger,ObjectOverwrite)</f>
        <v>USD_YCSTDRH_FUT3MU7#0000</v>
      </c>
      <c r="J48" s="128" t="str">
        <f>_xll.ohRangeRetrieveError(I48)</f>
        <v/>
      </c>
      <c r="K48" s="127"/>
    </row>
    <row r="49" spans="1:11" x14ac:dyDescent="0.2">
      <c r="A49" s="225"/>
      <c r="B49" s="132">
        <v>47</v>
      </c>
      <c r="C49" s="224" t="b">
        <v>0</v>
      </c>
      <c r="D49" s="224" t="str">
        <v>V7</v>
      </c>
      <c r="E49" s="223" t="str">
        <f t="shared" si="4"/>
        <v>UsdLibor3M</v>
      </c>
      <c r="F49" s="222" t="str">
        <f t="shared" si="5"/>
        <v>USDFUT3MV7_Quote</v>
      </c>
      <c r="G49" s="222" t="str">
        <f t="shared" si="6"/>
        <v>USDFUT3MV7ConvAdj_Quote</v>
      </c>
      <c r="H49" s="222" t="str">
        <f t="shared" si="7"/>
        <v>USD_YCSTDRH_FUT3MV7</v>
      </c>
      <c r="I49" s="221" t="str">
        <f>_xll.qlFuturesRateHelper(H49,$F49,$D49,$E49,$G49,Permanent,Trigger,ObjectOverwrite)</f>
        <v>USD_YCSTDRH_FUT3MV7#0000</v>
      </c>
      <c r="J49" s="128" t="str">
        <f>_xll.ohRangeRetrieveError(I49)</f>
        <v/>
      </c>
      <c r="K49" s="127"/>
    </row>
    <row r="50" spans="1:11" x14ac:dyDescent="0.2">
      <c r="A50" s="225"/>
      <c r="B50" s="132">
        <v>48</v>
      </c>
      <c r="C50" s="224" t="b">
        <v>0</v>
      </c>
      <c r="D50" s="224" t="str">
        <v>X7</v>
      </c>
      <c r="E50" s="223" t="str">
        <f t="shared" si="4"/>
        <v>UsdLibor3M</v>
      </c>
      <c r="F50" s="222" t="str">
        <f t="shared" si="5"/>
        <v>USDFUT3MX7_Quote</v>
      </c>
      <c r="G50" s="222" t="str">
        <f t="shared" si="6"/>
        <v>USDFUT3MX7ConvAdj_Quote</v>
      </c>
      <c r="H50" s="222" t="str">
        <f t="shared" si="7"/>
        <v>USD_YCSTDRH_FUT3MX7</v>
      </c>
      <c r="I50" s="221" t="str">
        <f>_xll.qlFuturesRateHelper(H50,$F50,$D50,$E50,$G50,Permanent,Trigger,ObjectOverwrite)</f>
        <v>USD_YCSTDRH_FUT3MX7#0000</v>
      </c>
      <c r="J50" s="128" t="str">
        <f>_xll.ohRangeRetrieveError(I50)</f>
        <v/>
      </c>
      <c r="K50" s="127"/>
    </row>
    <row r="51" spans="1:11" x14ac:dyDescent="0.2">
      <c r="A51" s="225"/>
      <c r="B51" s="132">
        <v>49</v>
      </c>
      <c r="C51" s="224" t="b">
        <v>0</v>
      </c>
      <c r="D51" s="224" t="str">
        <v>Z7</v>
      </c>
      <c r="E51" s="223" t="str">
        <f t="shared" si="4"/>
        <v>UsdLibor3M</v>
      </c>
      <c r="F51" s="222" t="str">
        <f t="shared" si="5"/>
        <v>USDFUT3MZ7_Quote</v>
      </c>
      <c r="G51" s="222" t="str">
        <f t="shared" si="6"/>
        <v>USDFUT3MZ7ConvAdj_Quote</v>
      </c>
      <c r="H51" s="222" t="str">
        <f t="shared" si="7"/>
        <v>USD_YCSTDRH_FUT3MZ7</v>
      </c>
      <c r="I51" s="221" t="str">
        <f>_xll.qlFuturesRateHelper(H51,$F51,$D51,$E51,$G51,Permanent,Trigger,ObjectOverwrite)</f>
        <v>USD_YCSTDRH_FUT3MZ7#0000</v>
      </c>
      <c r="J51" s="128" t="str">
        <f>_xll.ohRangeRetrieveError(I51)</f>
        <v/>
      </c>
      <c r="K51" s="127"/>
    </row>
    <row r="52" spans="1:11" x14ac:dyDescent="0.2">
      <c r="A52" s="225"/>
      <c r="B52" s="132">
        <v>50</v>
      </c>
      <c r="C52" s="224" t="b">
        <v>0</v>
      </c>
      <c r="D52" s="224" t="str">
        <v>F8</v>
      </c>
      <c r="E52" s="223" t="str">
        <f t="shared" si="4"/>
        <v>UsdLibor3M</v>
      </c>
      <c r="F52" s="222" t="str">
        <f t="shared" si="5"/>
        <v>USDFUT3MF8_Quote</v>
      </c>
      <c r="G52" s="222" t="str">
        <f t="shared" si="6"/>
        <v>USDFUT3MF8ConvAdj_Quote</v>
      </c>
      <c r="H52" s="222" t="str">
        <f t="shared" si="7"/>
        <v>USD_YCSTDRH_FUT3MF8</v>
      </c>
      <c r="I52" s="221" t="str">
        <f>_xll.qlFuturesRateHelper(H52,$F52,$D52,$E52,$G52,Permanent,Trigger,ObjectOverwrite)</f>
        <v>USD_YCSTDRH_FUT3MF8#0000</v>
      </c>
      <c r="J52" s="128" t="str">
        <f>_xll.ohRangeRetrieveError(I52)</f>
        <v/>
      </c>
      <c r="K52" s="127"/>
    </row>
    <row r="53" spans="1:11" x14ac:dyDescent="0.2">
      <c r="A53" s="225"/>
      <c r="B53" s="132">
        <v>51</v>
      </c>
      <c r="C53" s="224" t="b">
        <v>0</v>
      </c>
      <c r="D53" s="224" t="str">
        <v>G8</v>
      </c>
      <c r="E53" s="223" t="str">
        <f t="shared" si="4"/>
        <v>UsdLibor3M</v>
      </c>
      <c r="F53" s="222" t="str">
        <f t="shared" si="5"/>
        <v>USDFUT3MG8_Quote</v>
      </c>
      <c r="G53" s="222" t="str">
        <f t="shared" si="6"/>
        <v>USDFUT3MG8ConvAdj_Quote</v>
      </c>
      <c r="H53" s="222" t="str">
        <f t="shared" si="7"/>
        <v>USD_YCSTDRH_FUT3MG8</v>
      </c>
      <c r="I53" s="221" t="str">
        <f>_xll.qlFuturesRateHelper(H53,$F53,$D53,$E53,$G53,Permanent,Trigger,ObjectOverwrite)</f>
        <v>USD_YCSTDRH_FUT3MG8#0000</v>
      </c>
      <c r="J53" s="128" t="str">
        <f>_xll.ohRangeRetrieveError(I53)</f>
        <v/>
      </c>
      <c r="K53" s="127"/>
    </row>
    <row r="54" spans="1:11" x14ac:dyDescent="0.2">
      <c r="A54" s="225"/>
      <c r="B54" s="132">
        <v>52</v>
      </c>
      <c r="C54" s="224" t="b">
        <v>0</v>
      </c>
      <c r="D54" s="224" t="str">
        <v>H8</v>
      </c>
      <c r="E54" s="223" t="str">
        <f t="shared" si="4"/>
        <v>UsdLibor3M</v>
      </c>
      <c r="F54" s="222" t="str">
        <f t="shared" si="5"/>
        <v>USDFUT3MH8_Quote</v>
      </c>
      <c r="G54" s="222" t="str">
        <f t="shared" si="6"/>
        <v>USDFUT3MH8ConvAdj_Quote</v>
      </c>
      <c r="H54" s="222" t="str">
        <f t="shared" si="7"/>
        <v>USD_YCSTDRH_FUT3MH8</v>
      </c>
      <c r="I54" s="221" t="str">
        <f>_xll.qlFuturesRateHelper(H54,$F54,$D54,$E54,$G54,Permanent,Trigger,ObjectOverwrite)</f>
        <v>USD_YCSTDRH_FUT3MH8#0000</v>
      </c>
      <c r="J54" s="128" t="str">
        <f>_xll.ohRangeRetrieveError(I54)</f>
        <v/>
      </c>
      <c r="K54" s="127"/>
    </row>
    <row r="55" spans="1:11" x14ac:dyDescent="0.2">
      <c r="A55" s="225"/>
      <c r="B55" s="132">
        <v>53</v>
      </c>
      <c r="C55" s="224" t="b">
        <v>0</v>
      </c>
      <c r="D55" s="224" t="str">
        <v>J8</v>
      </c>
      <c r="E55" s="223" t="str">
        <f t="shared" si="4"/>
        <v>UsdLibor3M</v>
      </c>
      <c r="F55" s="222" t="str">
        <f t="shared" si="5"/>
        <v>USDFUT3MJ8_Quote</v>
      </c>
      <c r="G55" s="222" t="str">
        <f t="shared" si="6"/>
        <v>USDFUT3MJ8ConvAdj_Quote</v>
      </c>
      <c r="H55" s="222" t="str">
        <f t="shared" si="7"/>
        <v>USD_YCSTDRH_FUT3MJ8</v>
      </c>
      <c r="I55" s="221" t="str">
        <f>_xll.qlFuturesRateHelper(H55,$F55,$D55,$E55,$G55,Permanent,Trigger,ObjectOverwrite)</f>
        <v>USD_YCSTDRH_FUT3MJ8#0000</v>
      </c>
      <c r="J55" s="128" t="str">
        <f>_xll.ohRangeRetrieveError(I55)</f>
        <v/>
      </c>
      <c r="K55" s="127"/>
    </row>
    <row r="56" spans="1:11" x14ac:dyDescent="0.2">
      <c r="A56" s="225"/>
      <c r="B56" s="132">
        <v>54</v>
      </c>
      <c r="C56" s="224" t="b">
        <v>0</v>
      </c>
      <c r="D56" s="224" t="str">
        <v>K8</v>
      </c>
      <c r="E56" s="223" t="str">
        <f t="shared" si="4"/>
        <v>UsdLibor3M</v>
      </c>
      <c r="F56" s="222" t="str">
        <f t="shared" si="5"/>
        <v>USDFUT3MK8_Quote</v>
      </c>
      <c r="G56" s="222" t="str">
        <f t="shared" si="6"/>
        <v>USDFUT3MK8ConvAdj_Quote</v>
      </c>
      <c r="H56" s="222" t="str">
        <f t="shared" si="7"/>
        <v>USD_YCSTDRH_FUT3MK8</v>
      </c>
      <c r="I56" s="221" t="str">
        <f>_xll.qlFuturesRateHelper(H56,$F56,$D56,$E56,$G56,Permanent,Trigger,ObjectOverwrite)</f>
        <v>USD_YCSTDRH_FUT3MK8#0000</v>
      </c>
      <c r="J56" s="128" t="str">
        <f>_xll.ohRangeRetrieveError(I56)</f>
        <v/>
      </c>
      <c r="K56" s="127"/>
    </row>
    <row r="57" spans="1:11" x14ac:dyDescent="0.2">
      <c r="A57" s="225"/>
      <c r="B57" s="132">
        <v>55</v>
      </c>
      <c r="C57" s="224" t="b">
        <v>0</v>
      </c>
      <c r="D57" s="224" t="str">
        <v>M8</v>
      </c>
      <c r="E57" s="223" t="str">
        <f t="shared" si="4"/>
        <v>UsdLibor3M</v>
      </c>
      <c r="F57" s="222" t="str">
        <f t="shared" si="5"/>
        <v>USDFUT3MM8_Quote</v>
      </c>
      <c r="G57" s="222" t="str">
        <f t="shared" si="6"/>
        <v>USDFUT3MM8ConvAdj_Quote</v>
      </c>
      <c r="H57" s="222" t="str">
        <f t="shared" si="7"/>
        <v>USD_YCSTDRH_FUT3MM8</v>
      </c>
      <c r="I57" s="221" t="str">
        <f>_xll.qlFuturesRateHelper(H57,$F57,$D57,$E57,$G57,Permanent,Trigger,ObjectOverwrite)</f>
        <v>USD_YCSTDRH_FUT3MM8#0000</v>
      </c>
      <c r="J57" s="128" t="str">
        <f>_xll.ohRangeRetrieveError(I57)</f>
        <v/>
      </c>
      <c r="K57" s="127"/>
    </row>
    <row r="58" spans="1:11" x14ac:dyDescent="0.2">
      <c r="A58" s="225"/>
      <c r="B58" s="132">
        <v>56</v>
      </c>
      <c r="C58" s="224" t="b">
        <v>0</v>
      </c>
      <c r="D58" s="224" t="str">
        <v>N8</v>
      </c>
      <c r="E58" s="223" t="str">
        <f t="shared" si="4"/>
        <v>UsdLibor3M</v>
      </c>
      <c r="F58" s="222" t="str">
        <f t="shared" si="5"/>
        <v>USDFUT3MN8_Quote</v>
      </c>
      <c r="G58" s="222" t="str">
        <f t="shared" si="6"/>
        <v>USDFUT3MN8ConvAdj_Quote</v>
      </c>
      <c r="H58" s="222" t="str">
        <f t="shared" si="7"/>
        <v>USD_YCSTDRH_FUT3MN8</v>
      </c>
      <c r="I58" s="221" t="str">
        <f>_xll.qlFuturesRateHelper(H58,$F58,$D58,$E58,$G58,Permanent,Trigger,ObjectOverwrite)</f>
        <v>USD_YCSTDRH_FUT3MN8#0000</v>
      </c>
      <c r="J58" s="128" t="str">
        <f>_xll.ohRangeRetrieveError(I58)</f>
        <v/>
      </c>
      <c r="K58" s="127"/>
    </row>
    <row r="59" spans="1:11" x14ac:dyDescent="0.2">
      <c r="A59" s="225"/>
      <c r="B59" s="132">
        <v>57</v>
      </c>
      <c r="C59" s="224" t="b">
        <v>0</v>
      </c>
      <c r="D59" s="224" t="str">
        <v>Q8</v>
      </c>
      <c r="E59" s="223" t="str">
        <f t="shared" si="4"/>
        <v>UsdLibor3M</v>
      </c>
      <c r="F59" s="222" t="str">
        <f t="shared" si="5"/>
        <v>USDFUT3MQ8_Quote</v>
      </c>
      <c r="G59" s="222" t="str">
        <f t="shared" si="6"/>
        <v>USDFUT3MQ8ConvAdj_Quote</v>
      </c>
      <c r="H59" s="222" t="str">
        <f t="shared" si="7"/>
        <v>USD_YCSTDRH_FUT3MQ8</v>
      </c>
      <c r="I59" s="221" t="str">
        <f>_xll.qlFuturesRateHelper(H59,$F59,$D59,$E59,$G59,Permanent,Trigger,ObjectOverwrite)</f>
        <v>USD_YCSTDRH_FUT3MQ8#0000</v>
      </c>
      <c r="J59" s="128" t="str">
        <f>_xll.ohRangeRetrieveError(I59)</f>
        <v/>
      </c>
      <c r="K59" s="127"/>
    </row>
    <row r="60" spans="1:11" x14ac:dyDescent="0.2">
      <c r="A60" s="225"/>
      <c r="B60" s="132">
        <v>58</v>
      </c>
      <c r="C60" s="224" t="b">
        <v>0</v>
      </c>
      <c r="D60" s="224" t="str">
        <v>U8</v>
      </c>
      <c r="E60" s="223" t="str">
        <f t="shared" si="4"/>
        <v>UsdLibor3M</v>
      </c>
      <c r="F60" s="222" t="str">
        <f t="shared" si="5"/>
        <v>USDFUT3MU8_Quote</v>
      </c>
      <c r="G60" s="222" t="str">
        <f t="shared" si="6"/>
        <v>USDFUT3MU8ConvAdj_Quote</v>
      </c>
      <c r="H60" s="222" t="str">
        <f t="shared" si="7"/>
        <v>USD_YCSTDRH_FUT3MU8</v>
      </c>
      <c r="I60" s="221" t="str">
        <f>_xll.qlFuturesRateHelper(H60,$F60,$D60,$E60,$G60,Permanent,Trigger,ObjectOverwrite)</f>
        <v>USD_YCSTDRH_FUT3MU8#0000</v>
      </c>
      <c r="J60" s="128" t="str">
        <f>_xll.ohRangeRetrieveError(I60)</f>
        <v/>
      </c>
      <c r="K60" s="127"/>
    </row>
    <row r="61" spans="1:11" x14ac:dyDescent="0.2">
      <c r="A61" s="225"/>
      <c r="B61" s="132">
        <v>59</v>
      </c>
      <c r="C61" s="224" t="b">
        <v>0</v>
      </c>
      <c r="D61" s="224" t="str">
        <v>V8</v>
      </c>
      <c r="E61" s="223" t="str">
        <f t="shared" si="4"/>
        <v>UsdLibor3M</v>
      </c>
      <c r="F61" s="222" t="str">
        <f t="shared" si="5"/>
        <v>USDFUT3MV8_Quote</v>
      </c>
      <c r="G61" s="222" t="str">
        <f t="shared" si="6"/>
        <v>USDFUT3MV8ConvAdj_Quote</v>
      </c>
      <c r="H61" s="222" t="str">
        <f t="shared" si="7"/>
        <v>USD_YCSTDRH_FUT3MV8</v>
      </c>
      <c r="I61" s="221" t="str">
        <f>_xll.qlFuturesRateHelper(H61,$F61,$D61,$E61,$G61,Permanent,Trigger,ObjectOverwrite)</f>
        <v>USD_YCSTDRH_FUT3MV8#0000</v>
      </c>
      <c r="J61" s="128" t="str">
        <f>_xll.ohRangeRetrieveError(I61)</f>
        <v/>
      </c>
      <c r="K61" s="127"/>
    </row>
    <row r="62" spans="1:11" x14ac:dyDescent="0.2">
      <c r="A62" s="225"/>
      <c r="B62" s="132">
        <v>60</v>
      </c>
      <c r="C62" s="224" t="b">
        <v>0</v>
      </c>
      <c r="D62" s="224" t="str">
        <v>X8</v>
      </c>
      <c r="E62" s="223" t="str">
        <f t="shared" si="4"/>
        <v>UsdLibor3M</v>
      </c>
      <c r="F62" s="222" t="str">
        <f t="shared" si="5"/>
        <v>USDFUT3MX8_Quote</v>
      </c>
      <c r="G62" s="222" t="str">
        <f t="shared" si="6"/>
        <v>USDFUT3MX8ConvAdj_Quote</v>
      </c>
      <c r="H62" s="222" t="str">
        <f t="shared" si="7"/>
        <v>USD_YCSTDRH_FUT3MX8</v>
      </c>
      <c r="I62" s="221" t="str">
        <f>_xll.qlFuturesRateHelper(H62,$F62,$D62,$E62,$G62,Permanent,Trigger,ObjectOverwrite)</f>
        <v>USD_YCSTDRH_FUT3MX8#0000</v>
      </c>
      <c r="J62" s="128" t="str">
        <f>_xll.ohRangeRetrieveError(I62)</f>
        <v/>
      </c>
      <c r="K62" s="127"/>
    </row>
    <row r="63" spans="1:11" x14ac:dyDescent="0.2">
      <c r="A63" s="225"/>
      <c r="B63" s="132">
        <v>61</v>
      </c>
      <c r="C63" s="224" t="b">
        <v>0</v>
      </c>
      <c r="D63" s="224" t="str">
        <v>Z8</v>
      </c>
      <c r="E63" s="223" t="str">
        <f t="shared" si="4"/>
        <v>UsdLibor3M</v>
      </c>
      <c r="F63" s="222" t="str">
        <f t="shared" si="5"/>
        <v>USDFUT3MZ8_Quote</v>
      </c>
      <c r="G63" s="222" t="str">
        <f t="shared" si="6"/>
        <v>USDFUT3MZ8ConvAdj_Quote</v>
      </c>
      <c r="H63" s="222" t="str">
        <f t="shared" si="7"/>
        <v>USD_YCSTDRH_FUT3MZ8</v>
      </c>
      <c r="I63" s="221" t="str">
        <f>_xll.qlFuturesRateHelper(H63,$F63,$D63,$E63,$G63,Permanent,Trigger,ObjectOverwrite)</f>
        <v>USD_YCSTDRH_FUT3MZ8#0000</v>
      </c>
      <c r="J63" s="128" t="str">
        <f>_xll.ohRangeRetrieveError(I63)</f>
        <v/>
      </c>
      <c r="K63" s="127"/>
    </row>
    <row r="64" spans="1:11" x14ac:dyDescent="0.2">
      <c r="A64" s="225"/>
      <c r="B64" s="132">
        <v>62</v>
      </c>
      <c r="C64" s="224" t="b">
        <v>0</v>
      </c>
      <c r="D64" s="224" t="str">
        <v>F9</v>
      </c>
      <c r="E64" s="223" t="str">
        <f t="shared" si="4"/>
        <v>UsdLibor3M</v>
      </c>
      <c r="F64" s="222" t="str">
        <f t="shared" si="5"/>
        <v>USDFUT3MF9_Quote</v>
      </c>
      <c r="G64" s="222" t="str">
        <f t="shared" si="6"/>
        <v>USDFUT3MF9ConvAdj_Quote</v>
      </c>
      <c r="H64" s="222" t="str">
        <f t="shared" si="7"/>
        <v>USD_YCSTDRH_FUT3MF9</v>
      </c>
      <c r="I64" s="221" t="str">
        <f>_xll.qlFuturesRateHelper(H64,$F64,$D64,$E64,$G64,Permanent,Trigger,ObjectOverwrite)</f>
        <v>USD_YCSTDRH_FUT3MF9#0000</v>
      </c>
      <c r="J64" s="128" t="str">
        <f>_xll.ohRangeRetrieveError(I64)</f>
        <v/>
      </c>
      <c r="K64" s="127"/>
    </row>
    <row r="65" spans="1:11" x14ac:dyDescent="0.2">
      <c r="A65" s="225"/>
      <c r="B65" s="132">
        <v>63</v>
      </c>
      <c r="C65" s="224" t="b">
        <v>0</v>
      </c>
      <c r="D65" s="224" t="str">
        <v>G9</v>
      </c>
      <c r="E65" s="223" t="str">
        <f t="shared" si="4"/>
        <v>UsdLibor3M</v>
      </c>
      <c r="F65" s="222" t="str">
        <f t="shared" si="5"/>
        <v>USDFUT3MG9_Quote</v>
      </c>
      <c r="G65" s="222" t="str">
        <f t="shared" si="6"/>
        <v>USDFUT3MG9ConvAdj_Quote</v>
      </c>
      <c r="H65" s="222" t="str">
        <f t="shared" si="7"/>
        <v>USD_YCSTDRH_FUT3MG9</v>
      </c>
      <c r="I65" s="221" t="str">
        <f>_xll.qlFuturesRateHelper(H65,$F65,$D65,$E65,$G65,Permanent,Trigger,ObjectOverwrite)</f>
        <v>USD_YCSTDRH_FUT3MG9#0000</v>
      </c>
      <c r="J65" s="128" t="str">
        <f>_xll.ohRangeRetrieveError(I65)</f>
        <v/>
      </c>
      <c r="K65" s="127"/>
    </row>
    <row r="66" spans="1:11" x14ac:dyDescent="0.2">
      <c r="A66" s="225"/>
      <c r="B66" s="132">
        <v>64</v>
      </c>
      <c r="C66" s="224" t="b">
        <v>0</v>
      </c>
      <c r="D66" s="224" t="str">
        <v>H9</v>
      </c>
      <c r="E66" s="223" t="str">
        <f t="shared" si="4"/>
        <v>UsdLibor3M</v>
      </c>
      <c r="F66" s="222" t="str">
        <f t="shared" si="5"/>
        <v>USDFUT3MH9_Quote</v>
      </c>
      <c r="G66" s="222" t="str">
        <f t="shared" si="6"/>
        <v>USDFUT3MH9ConvAdj_Quote</v>
      </c>
      <c r="H66" s="222" t="str">
        <f t="shared" si="7"/>
        <v>USD_YCSTDRH_FUT3MH9</v>
      </c>
      <c r="I66" s="221" t="str">
        <f>_xll.qlFuturesRateHelper(H66,$F66,$D66,$E66,$G66,Permanent,Trigger,ObjectOverwrite)</f>
        <v>USD_YCSTDRH_FUT3MH9#0000</v>
      </c>
      <c r="J66" s="128" t="str">
        <f>_xll.ohRangeRetrieveError(I66)</f>
        <v/>
      </c>
      <c r="K66" s="127"/>
    </row>
    <row r="67" spans="1:11" x14ac:dyDescent="0.2">
      <c r="A67" s="225"/>
      <c r="B67" s="132">
        <v>65</v>
      </c>
      <c r="C67" s="224" t="b">
        <v>0</v>
      </c>
      <c r="D67" s="224" t="str">
        <v>J9</v>
      </c>
      <c r="E67" s="223" t="str">
        <f t="shared" ref="E67:E98" si="8">PROPER(Currency)&amp;FamilyName&amp;$E$1</f>
        <v>UsdLibor3M</v>
      </c>
      <c r="F67" s="222" t="str">
        <f t="shared" ref="F67:F98" si="9">Currency&amp;"FUT"&amp;$E$1&amp;$D67&amp;QuoteSuffix</f>
        <v>USDFUT3MJ9_Quote</v>
      </c>
      <c r="G67" s="222" t="str">
        <f t="shared" ref="G67:G98" si="10">Currency&amp;"FUT"&amp;$E$1&amp;$D67&amp;"ConvAdj"&amp;QuoteSuffix</f>
        <v>USDFUT3MJ9ConvAdj_Quote</v>
      </c>
      <c r="H67" s="222" t="str">
        <f t="shared" ref="H67:H98" si="11">$H$1&amp;"_FUT"&amp;$E$1&amp;$D67</f>
        <v>USD_YCSTDRH_FUT3MJ9</v>
      </c>
      <c r="I67" s="221" t="str">
        <f>_xll.qlFuturesRateHelper(H67,$F67,$D67,$E67,$G67,Permanent,Trigger,ObjectOverwrite)</f>
        <v>USD_YCSTDRH_FUT3MJ9#0000</v>
      </c>
      <c r="J67" s="128" t="str">
        <f>_xll.ohRangeRetrieveError(I67)</f>
        <v/>
      </c>
      <c r="K67" s="127"/>
    </row>
    <row r="68" spans="1:11" x14ac:dyDescent="0.2">
      <c r="A68" s="225"/>
      <c r="B68" s="132">
        <v>66</v>
      </c>
      <c r="C68" s="224" t="b">
        <v>0</v>
      </c>
      <c r="D68" s="224" t="str">
        <v>K9</v>
      </c>
      <c r="E68" s="223" t="str">
        <f t="shared" si="8"/>
        <v>UsdLibor3M</v>
      </c>
      <c r="F68" s="222" t="str">
        <f t="shared" si="9"/>
        <v>USDFUT3MK9_Quote</v>
      </c>
      <c r="G68" s="222" t="str">
        <f t="shared" si="10"/>
        <v>USDFUT3MK9ConvAdj_Quote</v>
      </c>
      <c r="H68" s="222" t="str">
        <f t="shared" si="11"/>
        <v>USD_YCSTDRH_FUT3MK9</v>
      </c>
      <c r="I68" s="221" t="str">
        <f>_xll.qlFuturesRateHelper(H68,$F68,$D68,$E68,$G68,Permanent,Trigger,ObjectOverwrite)</f>
        <v>USD_YCSTDRH_FUT3MK9#0000</v>
      </c>
      <c r="J68" s="128" t="str">
        <f>_xll.ohRangeRetrieveError(I68)</f>
        <v/>
      </c>
      <c r="K68" s="127"/>
    </row>
    <row r="69" spans="1:11" x14ac:dyDescent="0.2">
      <c r="A69" s="225"/>
      <c r="B69" s="132">
        <v>67</v>
      </c>
      <c r="C69" s="224" t="b">
        <v>0</v>
      </c>
      <c r="D69" s="224" t="str">
        <v>M9</v>
      </c>
      <c r="E69" s="223" t="str">
        <f t="shared" si="8"/>
        <v>UsdLibor3M</v>
      </c>
      <c r="F69" s="222" t="str">
        <f t="shared" si="9"/>
        <v>USDFUT3MM9_Quote</v>
      </c>
      <c r="G69" s="222" t="str">
        <f t="shared" si="10"/>
        <v>USDFUT3MM9ConvAdj_Quote</v>
      </c>
      <c r="H69" s="222" t="str">
        <f t="shared" si="11"/>
        <v>USD_YCSTDRH_FUT3MM9</v>
      </c>
      <c r="I69" s="221" t="str">
        <f>_xll.qlFuturesRateHelper(H69,$F69,$D69,$E69,$G69,Permanent,Trigger,ObjectOverwrite)</f>
        <v>USD_YCSTDRH_FUT3MM9#0000</v>
      </c>
      <c r="J69" s="128" t="str">
        <f>_xll.ohRangeRetrieveError(I69)</f>
        <v/>
      </c>
      <c r="K69" s="127"/>
    </row>
    <row r="70" spans="1:11" x14ac:dyDescent="0.2">
      <c r="A70" s="225"/>
      <c r="B70" s="132">
        <v>68</v>
      </c>
      <c r="C70" s="224" t="b">
        <v>0</v>
      </c>
      <c r="D70" s="224" t="str">
        <v>N9</v>
      </c>
      <c r="E70" s="223" t="str">
        <f t="shared" si="8"/>
        <v>UsdLibor3M</v>
      </c>
      <c r="F70" s="222" t="str">
        <f t="shared" si="9"/>
        <v>USDFUT3MN9_Quote</v>
      </c>
      <c r="G70" s="222" t="str">
        <f t="shared" si="10"/>
        <v>USDFUT3MN9ConvAdj_Quote</v>
      </c>
      <c r="H70" s="222" t="str">
        <f t="shared" si="11"/>
        <v>USD_YCSTDRH_FUT3MN9</v>
      </c>
      <c r="I70" s="221" t="str">
        <f>_xll.qlFuturesRateHelper(H70,$F70,$D70,$E70,$G70,Permanent,Trigger,ObjectOverwrite)</f>
        <v>USD_YCSTDRH_FUT3MN9#0000</v>
      </c>
      <c r="J70" s="128" t="str">
        <f>_xll.ohRangeRetrieveError(I70)</f>
        <v/>
      </c>
      <c r="K70" s="127"/>
    </row>
    <row r="71" spans="1:11" x14ac:dyDescent="0.2">
      <c r="A71" s="225"/>
      <c r="B71" s="132">
        <v>69</v>
      </c>
      <c r="C71" s="224" t="b">
        <v>0</v>
      </c>
      <c r="D71" s="224" t="str">
        <v>Q9</v>
      </c>
      <c r="E71" s="223" t="str">
        <f t="shared" si="8"/>
        <v>UsdLibor3M</v>
      </c>
      <c r="F71" s="222" t="str">
        <f t="shared" si="9"/>
        <v>USDFUT3MQ9_Quote</v>
      </c>
      <c r="G71" s="222" t="str">
        <f t="shared" si="10"/>
        <v>USDFUT3MQ9ConvAdj_Quote</v>
      </c>
      <c r="H71" s="222" t="str">
        <f t="shared" si="11"/>
        <v>USD_YCSTDRH_FUT3MQ9</v>
      </c>
      <c r="I71" s="221" t="str">
        <f>_xll.qlFuturesRateHelper(H71,$F71,$D71,$E71,$G71,Permanent,Trigger,ObjectOverwrite)</f>
        <v>USD_YCSTDRH_FUT3MQ9#0000</v>
      </c>
      <c r="J71" s="128" t="str">
        <f>_xll.ohRangeRetrieveError(I71)</f>
        <v/>
      </c>
      <c r="K71" s="127"/>
    </row>
    <row r="72" spans="1:11" x14ac:dyDescent="0.2">
      <c r="A72" s="225"/>
      <c r="B72" s="132">
        <v>70</v>
      </c>
      <c r="C72" s="224" t="b">
        <v>0</v>
      </c>
      <c r="D72" s="224" t="str">
        <v>U9</v>
      </c>
      <c r="E72" s="223" t="str">
        <f t="shared" si="8"/>
        <v>UsdLibor3M</v>
      </c>
      <c r="F72" s="222" t="str">
        <f t="shared" si="9"/>
        <v>USDFUT3MU9_Quote</v>
      </c>
      <c r="G72" s="222" t="str">
        <f t="shared" si="10"/>
        <v>USDFUT3MU9ConvAdj_Quote</v>
      </c>
      <c r="H72" s="222" t="str">
        <f t="shared" si="11"/>
        <v>USD_YCSTDRH_FUT3MU9</v>
      </c>
      <c r="I72" s="221" t="str">
        <f>_xll.qlFuturesRateHelper(H72,$F72,$D72,$E72,$G72,Permanent,Trigger,ObjectOverwrite)</f>
        <v>USD_YCSTDRH_FUT3MU9#0000</v>
      </c>
      <c r="J72" s="128" t="str">
        <f>_xll.ohRangeRetrieveError(I72)</f>
        <v/>
      </c>
      <c r="K72" s="127"/>
    </row>
    <row r="73" spans="1:11" x14ac:dyDescent="0.2">
      <c r="A73" s="225"/>
      <c r="B73" s="132">
        <v>71</v>
      </c>
      <c r="C73" s="224" t="b">
        <v>0</v>
      </c>
      <c r="D73" s="224" t="str">
        <v>V9</v>
      </c>
      <c r="E73" s="223" t="str">
        <f t="shared" si="8"/>
        <v>UsdLibor3M</v>
      </c>
      <c r="F73" s="222" t="str">
        <f t="shared" si="9"/>
        <v>USDFUT3MV9_Quote</v>
      </c>
      <c r="G73" s="222" t="str">
        <f t="shared" si="10"/>
        <v>USDFUT3MV9ConvAdj_Quote</v>
      </c>
      <c r="H73" s="222" t="str">
        <f t="shared" si="11"/>
        <v>USD_YCSTDRH_FUT3MV9</v>
      </c>
      <c r="I73" s="221" t="str">
        <f>_xll.qlFuturesRateHelper(H73,$F73,$D73,$E73,$G73,Permanent,Trigger,ObjectOverwrite)</f>
        <v>USD_YCSTDRH_FUT3MV9#0000</v>
      </c>
      <c r="J73" s="128" t="str">
        <f>_xll.ohRangeRetrieveError(I73)</f>
        <v/>
      </c>
      <c r="K73" s="127"/>
    </row>
    <row r="74" spans="1:11" x14ac:dyDescent="0.2">
      <c r="A74" s="225"/>
      <c r="B74" s="132">
        <v>72</v>
      </c>
      <c r="C74" s="224" t="b">
        <v>0</v>
      </c>
      <c r="D74" s="224" t="str">
        <v>X9</v>
      </c>
      <c r="E74" s="223" t="str">
        <f t="shared" si="8"/>
        <v>UsdLibor3M</v>
      </c>
      <c r="F74" s="222" t="str">
        <f t="shared" si="9"/>
        <v>USDFUT3MX9_Quote</v>
      </c>
      <c r="G74" s="222" t="str">
        <f t="shared" si="10"/>
        <v>USDFUT3MX9ConvAdj_Quote</v>
      </c>
      <c r="H74" s="222" t="str">
        <f t="shared" si="11"/>
        <v>USD_YCSTDRH_FUT3MX9</v>
      </c>
      <c r="I74" s="221" t="str">
        <f>_xll.qlFuturesRateHelper(H74,$F74,$D74,$E74,$G74,Permanent,Trigger,ObjectOverwrite)</f>
        <v>USD_YCSTDRH_FUT3MX9#0000</v>
      </c>
      <c r="J74" s="128" t="str">
        <f>_xll.ohRangeRetrieveError(I74)</f>
        <v/>
      </c>
      <c r="K74" s="127"/>
    </row>
    <row r="75" spans="1:11" x14ac:dyDescent="0.2">
      <c r="A75" s="225"/>
      <c r="B75" s="132">
        <v>73</v>
      </c>
      <c r="C75" s="224" t="b">
        <v>0</v>
      </c>
      <c r="D75" s="224" t="str">
        <v>Z9</v>
      </c>
      <c r="E75" s="223" t="str">
        <f t="shared" si="8"/>
        <v>UsdLibor3M</v>
      </c>
      <c r="F75" s="222" t="str">
        <f t="shared" si="9"/>
        <v>USDFUT3MZ9_Quote</v>
      </c>
      <c r="G75" s="222" t="str">
        <f t="shared" si="10"/>
        <v>USDFUT3MZ9ConvAdj_Quote</v>
      </c>
      <c r="H75" s="222" t="str">
        <f t="shared" si="11"/>
        <v>USD_YCSTDRH_FUT3MZ9</v>
      </c>
      <c r="I75" s="221" t="str">
        <f>_xll.qlFuturesRateHelper(H75,$F75,$D75,$E75,$G75,Permanent,Trigger,ObjectOverwrite)</f>
        <v>USD_YCSTDRH_FUT3MZ9#0000</v>
      </c>
      <c r="J75" s="128" t="str">
        <f>_xll.ohRangeRetrieveError(I75)</f>
        <v/>
      </c>
      <c r="K75" s="127"/>
    </row>
    <row r="76" spans="1:11" x14ac:dyDescent="0.2">
      <c r="A76" s="225"/>
      <c r="B76" s="132">
        <v>74</v>
      </c>
      <c r="C76" s="224" t="b">
        <v>0</v>
      </c>
      <c r="D76" s="224" t="str">
        <v>F0</v>
      </c>
      <c r="E76" s="223" t="str">
        <f t="shared" si="8"/>
        <v>UsdLibor3M</v>
      </c>
      <c r="F76" s="222" t="str">
        <f t="shared" si="9"/>
        <v>USDFUT3MF0_Quote</v>
      </c>
      <c r="G76" s="222" t="str">
        <f t="shared" si="10"/>
        <v>USDFUT3MF0ConvAdj_Quote</v>
      </c>
      <c r="H76" s="222" t="str">
        <f t="shared" si="11"/>
        <v>USD_YCSTDRH_FUT3MF0</v>
      </c>
      <c r="I76" s="221" t="str">
        <f>_xll.qlFuturesRateHelper(H76,$F76,$D76,$E76,$G76,Permanent,Trigger,ObjectOverwrite)</f>
        <v>USD_YCSTDRH_FUT3MF0#0000</v>
      </c>
      <c r="J76" s="128" t="str">
        <f>_xll.ohRangeRetrieveError(I76)</f>
        <v/>
      </c>
      <c r="K76" s="127"/>
    </row>
    <row r="77" spans="1:11" x14ac:dyDescent="0.2">
      <c r="A77" s="225"/>
      <c r="B77" s="132">
        <v>75</v>
      </c>
      <c r="C77" s="224" t="b">
        <v>0</v>
      </c>
      <c r="D77" s="224" t="str">
        <v>G0</v>
      </c>
      <c r="E77" s="223" t="str">
        <f t="shared" si="8"/>
        <v>UsdLibor3M</v>
      </c>
      <c r="F77" s="222" t="str">
        <f t="shared" si="9"/>
        <v>USDFUT3MG0_Quote</v>
      </c>
      <c r="G77" s="222" t="str">
        <f t="shared" si="10"/>
        <v>USDFUT3MG0ConvAdj_Quote</v>
      </c>
      <c r="H77" s="222" t="str">
        <f t="shared" si="11"/>
        <v>USD_YCSTDRH_FUT3MG0</v>
      </c>
      <c r="I77" s="221" t="str">
        <f>_xll.qlFuturesRateHelper(H77,$F77,$D77,$E77,$G77,Permanent,Trigger,ObjectOverwrite)</f>
        <v>USD_YCSTDRH_FUT3MG0#0000</v>
      </c>
      <c r="J77" s="128" t="str">
        <f>_xll.ohRangeRetrieveError(I77)</f>
        <v/>
      </c>
      <c r="K77" s="127"/>
    </row>
    <row r="78" spans="1:11" x14ac:dyDescent="0.2">
      <c r="A78" s="225"/>
      <c r="B78" s="132">
        <v>76</v>
      </c>
      <c r="C78" s="224" t="b">
        <v>0</v>
      </c>
      <c r="D78" s="224" t="str">
        <v>H0</v>
      </c>
      <c r="E78" s="223" t="str">
        <f t="shared" si="8"/>
        <v>UsdLibor3M</v>
      </c>
      <c r="F78" s="222" t="str">
        <f t="shared" si="9"/>
        <v>USDFUT3MH0_Quote</v>
      </c>
      <c r="G78" s="222" t="str">
        <f t="shared" si="10"/>
        <v>USDFUT3MH0ConvAdj_Quote</v>
      </c>
      <c r="H78" s="222" t="str">
        <f t="shared" si="11"/>
        <v>USD_YCSTDRH_FUT3MH0</v>
      </c>
      <c r="I78" s="221" t="str">
        <f>_xll.qlFuturesRateHelper(H78,$F78,$D78,$E78,$G78,Permanent,Trigger,ObjectOverwrite)</f>
        <v>USD_YCSTDRH_FUT3MH0#0000</v>
      </c>
      <c r="J78" s="128" t="str">
        <f>_xll.ohRangeRetrieveError(I78)</f>
        <v/>
      </c>
      <c r="K78" s="127"/>
    </row>
    <row r="79" spans="1:11" x14ac:dyDescent="0.2">
      <c r="A79" s="225"/>
      <c r="B79" s="132">
        <v>77</v>
      </c>
      <c r="C79" s="224" t="b">
        <v>0</v>
      </c>
      <c r="D79" s="224" t="str">
        <v>J0</v>
      </c>
      <c r="E79" s="223" t="str">
        <f t="shared" si="8"/>
        <v>UsdLibor3M</v>
      </c>
      <c r="F79" s="222" t="str">
        <f t="shared" si="9"/>
        <v>USDFUT3MJ0_Quote</v>
      </c>
      <c r="G79" s="222" t="str">
        <f t="shared" si="10"/>
        <v>USDFUT3MJ0ConvAdj_Quote</v>
      </c>
      <c r="H79" s="222" t="str">
        <f t="shared" si="11"/>
        <v>USD_YCSTDRH_FUT3MJ0</v>
      </c>
      <c r="I79" s="221" t="str">
        <f>_xll.qlFuturesRateHelper(H79,$F79,$D79,$E79,$G79,Permanent,Trigger,ObjectOverwrite)</f>
        <v>USD_YCSTDRH_FUT3MJ0#0000</v>
      </c>
      <c r="J79" s="128" t="str">
        <f>_xll.ohRangeRetrieveError(I79)</f>
        <v/>
      </c>
      <c r="K79" s="127"/>
    </row>
    <row r="80" spans="1:11" x14ac:dyDescent="0.2">
      <c r="A80" s="225"/>
      <c r="B80" s="132">
        <v>78</v>
      </c>
      <c r="C80" s="224" t="b">
        <v>0</v>
      </c>
      <c r="D80" s="224" t="str">
        <v>K0</v>
      </c>
      <c r="E80" s="223" t="str">
        <f t="shared" si="8"/>
        <v>UsdLibor3M</v>
      </c>
      <c r="F80" s="222" t="str">
        <f t="shared" si="9"/>
        <v>USDFUT3MK0_Quote</v>
      </c>
      <c r="G80" s="222" t="str">
        <f t="shared" si="10"/>
        <v>USDFUT3MK0ConvAdj_Quote</v>
      </c>
      <c r="H80" s="222" t="str">
        <f t="shared" si="11"/>
        <v>USD_YCSTDRH_FUT3MK0</v>
      </c>
      <c r="I80" s="221" t="str">
        <f>_xll.qlFuturesRateHelper(H80,$F80,$D80,$E80,$G80,Permanent,Trigger,ObjectOverwrite)</f>
        <v>USD_YCSTDRH_FUT3MK0#0000</v>
      </c>
      <c r="J80" s="128" t="str">
        <f>_xll.ohRangeRetrieveError(I80)</f>
        <v/>
      </c>
      <c r="K80" s="127"/>
    </row>
    <row r="81" spans="1:11" x14ac:dyDescent="0.2">
      <c r="A81" s="225"/>
      <c r="B81" s="132">
        <v>79</v>
      </c>
      <c r="C81" s="224" t="b">
        <v>0</v>
      </c>
      <c r="D81" s="224" t="str">
        <v>M0</v>
      </c>
      <c r="E81" s="223" t="str">
        <f t="shared" si="8"/>
        <v>UsdLibor3M</v>
      </c>
      <c r="F81" s="222" t="str">
        <f t="shared" si="9"/>
        <v>USDFUT3MM0_Quote</v>
      </c>
      <c r="G81" s="222" t="str">
        <f t="shared" si="10"/>
        <v>USDFUT3MM0ConvAdj_Quote</v>
      </c>
      <c r="H81" s="222" t="str">
        <f t="shared" si="11"/>
        <v>USD_YCSTDRH_FUT3MM0</v>
      </c>
      <c r="I81" s="221" t="str">
        <f>_xll.qlFuturesRateHelper(H81,$F81,$D81,$E81,$G81,Permanent,Trigger,ObjectOverwrite)</f>
        <v>USD_YCSTDRH_FUT3MM0#0000</v>
      </c>
      <c r="J81" s="128" t="str">
        <f>_xll.ohRangeRetrieveError(I81)</f>
        <v/>
      </c>
      <c r="K81" s="127"/>
    </row>
    <row r="82" spans="1:11" x14ac:dyDescent="0.2">
      <c r="A82" s="225"/>
      <c r="B82" s="132">
        <v>80</v>
      </c>
      <c r="C82" s="224" t="b">
        <v>0</v>
      </c>
      <c r="D82" s="224" t="str">
        <v>N0</v>
      </c>
      <c r="E82" s="223" t="str">
        <f t="shared" si="8"/>
        <v>UsdLibor3M</v>
      </c>
      <c r="F82" s="222" t="str">
        <f t="shared" si="9"/>
        <v>USDFUT3MN0_Quote</v>
      </c>
      <c r="G82" s="222" t="str">
        <f t="shared" si="10"/>
        <v>USDFUT3MN0ConvAdj_Quote</v>
      </c>
      <c r="H82" s="222" t="str">
        <f t="shared" si="11"/>
        <v>USD_YCSTDRH_FUT3MN0</v>
      </c>
      <c r="I82" s="221" t="str">
        <f>_xll.qlFuturesRateHelper(H82,$F82,$D82,$E82,$G82,Permanent,Trigger,ObjectOverwrite)</f>
        <v>USD_YCSTDRH_FUT3MN0#0000</v>
      </c>
      <c r="J82" s="128" t="str">
        <f>_xll.ohRangeRetrieveError(I82)</f>
        <v/>
      </c>
      <c r="K82" s="127"/>
    </row>
    <row r="83" spans="1:11" x14ac:dyDescent="0.2">
      <c r="A83" s="225"/>
      <c r="B83" s="132">
        <v>81</v>
      </c>
      <c r="C83" s="224" t="b">
        <v>0</v>
      </c>
      <c r="D83" s="224" t="str">
        <v>Q0</v>
      </c>
      <c r="E83" s="223" t="str">
        <f t="shared" si="8"/>
        <v>UsdLibor3M</v>
      </c>
      <c r="F83" s="222" t="str">
        <f t="shared" si="9"/>
        <v>USDFUT3MQ0_Quote</v>
      </c>
      <c r="G83" s="222" t="str">
        <f t="shared" si="10"/>
        <v>USDFUT3MQ0ConvAdj_Quote</v>
      </c>
      <c r="H83" s="222" t="str">
        <f t="shared" si="11"/>
        <v>USD_YCSTDRH_FUT3MQ0</v>
      </c>
      <c r="I83" s="221" t="str">
        <f>_xll.qlFuturesRateHelper(H83,$F83,$D83,$E83,$G83,Permanent,Trigger,ObjectOverwrite)</f>
        <v>USD_YCSTDRH_FUT3MQ0#0000</v>
      </c>
      <c r="J83" s="128" t="str">
        <f>_xll.ohRangeRetrieveError(I83)</f>
        <v/>
      </c>
      <c r="K83" s="127"/>
    </row>
    <row r="84" spans="1:11" x14ac:dyDescent="0.2">
      <c r="A84" s="225"/>
      <c r="B84" s="132">
        <v>82</v>
      </c>
      <c r="C84" s="224" t="b">
        <v>0</v>
      </c>
      <c r="D84" s="224" t="str">
        <v>U0</v>
      </c>
      <c r="E84" s="223" t="str">
        <f t="shared" si="8"/>
        <v>UsdLibor3M</v>
      </c>
      <c r="F84" s="222" t="str">
        <f t="shared" si="9"/>
        <v>USDFUT3MU0_Quote</v>
      </c>
      <c r="G84" s="222" t="str">
        <f t="shared" si="10"/>
        <v>USDFUT3MU0ConvAdj_Quote</v>
      </c>
      <c r="H84" s="222" t="str">
        <f t="shared" si="11"/>
        <v>USD_YCSTDRH_FUT3MU0</v>
      </c>
      <c r="I84" s="221" t="str">
        <f>_xll.qlFuturesRateHelper(H84,$F84,$D84,$E84,$G84,Permanent,Trigger,ObjectOverwrite)</f>
        <v>USD_YCSTDRH_FUT3MU0#0000</v>
      </c>
      <c r="J84" s="128" t="str">
        <f>_xll.ohRangeRetrieveError(I84)</f>
        <v/>
      </c>
      <c r="K84" s="127"/>
    </row>
    <row r="85" spans="1:11" x14ac:dyDescent="0.2">
      <c r="A85" s="225"/>
      <c r="B85" s="132">
        <v>83</v>
      </c>
      <c r="C85" s="224" t="b">
        <v>0</v>
      </c>
      <c r="D85" s="224" t="str">
        <v>V0</v>
      </c>
      <c r="E85" s="223" t="str">
        <f t="shared" si="8"/>
        <v>UsdLibor3M</v>
      </c>
      <c r="F85" s="222" t="str">
        <f t="shared" si="9"/>
        <v>USDFUT3MV0_Quote</v>
      </c>
      <c r="G85" s="222" t="str">
        <f t="shared" si="10"/>
        <v>USDFUT3MV0ConvAdj_Quote</v>
      </c>
      <c r="H85" s="222" t="str">
        <f t="shared" si="11"/>
        <v>USD_YCSTDRH_FUT3MV0</v>
      </c>
      <c r="I85" s="221" t="str">
        <f>_xll.qlFuturesRateHelper(H85,$F85,$D85,$E85,$G85,Permanent,Trigger,ObjectOverwrite)</f>
        <v>USD_YCSTDRH_FUT3MV0#0000</v>
      </c>
      <c r="J85" s="128" t="str">
        <f>_xll.ohRangeRetrieveError(I85)</f>
        <v/>
      </c>
      <c r="K85" s="127"/>
    </row>
    <row r="86" spans="1:11" x14ac:dyDescent="0.2">
      <c r="A86" s="225"/>
      <c r="B86" s="132">
        <v>84</v>
      </c>
      <c r="C86" s="224" t="b">
        <v>0</v>
      </c>
      <c r="D86" s="224" t="str">
        <v>X0</v>
      </c>
      <c r="E86" s="223" t="str">
        <f t="shared" si="8"/>
        <v>UsdLibor3M</v>
      </c>
      <c r="F86" s="222" t="str">
        <f t="shared" si="9"/>
        <v>USDFUT3MX0_Quote</v>
      </c>
      <c r="G86" s="222" t="str">
        <f t="shared" si="10"/>
        <v>USDFUT3MX0ConvAdj_Quote</v>
      </c>
      <c r="H86" s="222" t="str">
        <f t="shared" si="11"/>
        <v>USD_YCSTDRH_FUT3MX0</v>
      </c>
      <c r="I86" s="221" t="str">
        <f>_xll.qlFuturesRateHelper(H86,$F86,$D86,$E86,$G86,Permanent,Trigger,ObjectOverwrite)</f>
        <v>USD_YCSTDRH_FUT3MX0#0000</v>
      </c>
      <c r="J86" s="128" t="str">
        <f>_xll.ohRangeRetrieveError(I86)</f>
        <v/>
      </c>
      <c r="K86" s="127"/>
    </row>
    <row r="87" spans="1:11" x14ac:dyDescent="0.2">
      <c r="A87" s="225"/>
      <c r="B87" s="132">
        <v>85</v>
      </c>
      <c r="C87" s="224" t="b">
        <v>0</v>
      </c>
      <c r="D87" s="224" t="str">
        <v>Z0</v>
      </c>
      <c r="E87" s="223" t="str">
        <f t="shared" si="8"/>
        <v>UsdLibor3M</v>
      </c>
      <c r="F87" s="222" t="str">
        <f t="shared" si="9"/>
        <v>USDFUT3MZ0_Quote</v>
      </c>
      <c r="G87" s="222" t="str">
        <f t="shared" si="10"/>
        <v>USDFUT3MZ0ConvAdj_Quote</v>
      </c>
      <c r="H87" s="222" t="str">
        <f t="shared" si="11"/>
        <v>USD_YCSTDRH_FUT3MZ0</v>
      </c>
      <c r="I87" s="221" t="str">
        <f>_xll.qlFuturesRateHelper(H87,$F87,$D87,$E87,$G87,Permanent,Trigger,ObjectOverwrite)</f>
        <v>USD_YCSTDRH_FUT3MZ0#0000</v>
      </c>
      <c r="J87" s="128" t="str">
        <f>_xll.ohRangeRetrieveError(I87)</f>
        <v/>
      </c>
      <c r="K87" s="127"/>
    </row>
    <row r="88" spans="1:11" x14ac:dyDescent="0.2">
      <c r="A88" s="225"/>
      <c r="B88" s="132">
        <v>86</v>
      </c>
      <c r="C88" s="224" t="b">
        <v>0</v>
      </c>
      <c r="D88" s="224" t="str">
        <v>F1</v>
      </c>
      <c r="E88" s="223" t="str">
        <f t="shared" si="8"/>
        <v>UsdLibor3M</v>
      </c>
      <c r="F88" s="222" t="str">
        <f t="shared" si="9"/>
        <v>USDFUT3MF1_Quote</v>
      </c>
      <c r="G88" s="222" t="str">
        <f t="shared" si="10"/>
        <v>USDFUT3MF1ConvAdj_Quote</v>
      </c>
      <c r="H88" s="222" t="str">
        <f t="shared" si="11"/>
        <v>USD_YCSTDRH_FUT3MF1</v>
      </c>
      <c r="I88" s="221" t="str">
        <f>_xll.qlFuturesRateHelper(H88,$F88,$D88,$E88,$G88,Permanent,Trigger,ObjectOverwrite)</f>
        <v>USD_YCSTDRH_FUT3MF1#0000</v>
      </c>
      <c r="J88" s="128" t="str">
        <f>_xll.ohRangeRetrieveError(I88)</f>
        <v/>
      </c>
      <c r="K88" s="127"/>
    </row>
    <row r="89" spans="1:11" x14ac:dyDescent="0.2">
      <c r="A89" s="225"/>
      <c r="B89" s="132">
        <v>87</v>
      </c>
      <c r="C89" s="224" t="b">
        <v>0</v>
      </c>
      <c r="D89" s="224" t="str">
        <v>G1</v>
      </c>
      <c r="E89" s="223" t="str">
        <f t="shared" si="8"/>
        <v>UsdLibor3M</v>
      </c>
      <c r="F89" s="222" t="str">
        <f t="shared" si="9"/>
        <v>USDFUT3MG1_Quote</v>
      </c>
      <c r="G89" s="222" t="str">
        <f t="shared" si="10"/>
        <v>USDFUT3MG1ConvAdj_Quote</v>
      </c>
      <c r="H89" s="222" t="str">
        <f t="shared" si="11"/>
        <v>USD_YCSTDRH_FUT3MG1</v>
      </c>
      <c r="I89" s="221" t="str">
        <f>_xll.qlFuturesRateHelper(H89,$F89,$D89,$E89,$G89,Permanent,Trigger,ObjectOverwrite)</f>
        <v>USD_YCSTDRH_FUT3MG1#0000</v>
      </c>
      <c r="J89" s="128" t="str">
        <f>_xll.ohRangeRetrieveError(I89)</f>
        <v/>
      </c>
      <c r="K89" s="127"/>
    </row>
    <row r="90" spans="1:11" x14ac:dyDescent="0.2">
      <c r="A90" s="225"/>
      <c r="B90" s="132">
        <v>88</v>
      </c>
      <c r="C90" s="224" t="b">
        <v>0</v>
      </c>
      <c r="D90" s="224" t="str">
        <v>H1</v>
      </c>
      <c r="E90" s="223" t="str">
        <f t="shared" si="8"/>
        <v>UsdLibor3M</v>
      </c>
      <c r="F90" s="222" t="str">
        <f t="shared" si="9"/>
        <v>USDFUT3MH1_Quote</v>
      </c>
      <c r="G90" s="222" t="str">
        <f t="shared" si="10"/>
        <v>USDFUT3MH1ConvAdj_Quote</v>
      </c>
      <c r="H90" s="222" t="str">
        <f t="shared" si="11"/>
        <v>USD_YCSTDRH_FUT3MH1</v>
      </c>
      <c r="I90" s="221" t="str">
        <f>_xll.qlFuturesRateHelper(H90,$F90,$D90,$E90,$G90,Permanent,Trigger,ObjectOverwrite)</f>
        <v>USD_YCSTDRH_FUT3MH1#0000</v>
      </c>
      <c r="J90" s="128" t="str">
        <f>_xll.ohRangeRetrieveError(I90)</f>
        <v/>
      </c>
      <c r="K90" s="127"/>
    </row>
    <row r="91" spans="1:11" x14ac:dyDescent="0.2">
      <c r="A91" s="225"/>
      <c r="B91" s="132">
        <v>89</v>
      </c>
      <c r="C91" s="224" t="b">
        <v>0</v>
      </c>
      <c r="D91" s="224" t="str">
        <v>J1</v>
      </c>
      <c r="E91" s="223" t="str">
        <f t="shared" si="8"/>
        <v>UsdLibor3M</v>
      </c>
      <c r="F91" s="222" t="str">
        <f t="shared" si="9"/>
        <v>USDFUT3MJ1_Quote</v>
      </c>
      <c r="G91" s="222" t="str">
        <f t="shared" si="10"/>
        <v>USDFUT3MJ1ConvAdj_Quote</v>
      </c>
      <c r="H91" s="222" t="str">
        <f t="shared" si="11"/>
        <v>USD_YCSTDRH_FUT3MJ1</v>
      </c>
      <c r="I91" s="221" t="str">
        <f>_xll.qlFuturesRateHelper(H91,$F91,$D91,$E91,$G91,Permanent,Trigger,ObjectOverwrite)</f>
        <v>USD_YCSTDRH_FUT3MJ1#0000</v>
      </c>
      <c r="J91" s="128" t="str">
        <f>_xll.ohRangeRetrieveError(I91)</f>
        <v/>
      </c>
      <c r="K91" s="127"/>
    </row>
    <row r="92" spans="1:11" x14ac:dyDescent="0.2">
      <c r="A92" s="225"/>
      <c r="B92" s="132">
        <v>90</v>
      </c>
      <c r="C92" s="224" t="b">
        <v>0</v>
      </c>
      <c r="D92" s="224" t="str">
        <v>K1</v>
      </c>
      <c r="E92" s="223" t="str">
        <f t="shared" si="8"/>
        <v>UsdLibor3M</v>
      </c>
      <c r="F92" s="222" t="str">
        <f t="shared" si="9"/>
        <v>USDFUT3MK1_Quote</v>
      </c>
      <c r="G92" s="222" t="str">
        <f t="shared" si="10"/>
        <v>USDFUT3MK1ConvAdj_Quote</v>
      </c>
      <c r="H92" s="222" t="str">
        <f t="shared" si="11"/>
        <v>USD_YCSTDRH_FUT3MK1</v>
      </c>
      <c r="I92" s="221" t="str">
        <f>_xll.qlFuturesRateHelper(H92,$F92,$D92,$E92,$G92,Permanent,Trigger,ObjectOverwrite)</f>
        <v>USD_YCSTDRH_FUT3MK1#0000</v>
      </c>
      <c r="J92" s="128" t="str">
        <f>_xll.ohRangeRetrieveError(I92)</f>
        <v/>
      </c>
      <c r="K92" s="127"/>
    </row>
    <row r="93" spans="1:11" x14ac:dyDescent="0.2">
      <c r="A93" s="225"/>
      <c r="B93" s="132">
        <v>91</v>
      </c>
      <c r="C93" s="224" t="b">
        <v>0</v>
      </c>
      <c r="D93" s="224" t="str">
        <v>M1</v>
      </c>
      <c r="E93" s="223" t="str">
        <f t="shared" si="8"/>
        <v>UsdLibor3M</v>
      </c>
      <c r="F93" s="222" t="str">
        <f t="shared" si="9"/>
        <v>USDFUT3MM1_Quote</v>
      </c>
      <c r="G93" s="222" t="str">
        <f t="shared" si="10"/>
        <v>USDFUT3MM1ConvAdj_Quote</v>
      </c>
      <c r="H93" s="222" t="str">
        <f t="shared" si="11"/>
        <v>USD_YCSTDRH_FUT3MM1</v>
      </c>
      <c r="I93" s="221" t="str">
        <f>_xll.qlFuturesRateHelper(H93,$F93,$D93,$E93,$G93,Permanent,Trigger,ObjectOverwrite)</f>
        <v>USD_YCSTDRH_FUT3MM1#0000</v>
      </c>
      <c r="J93" s="128" t="str">
        <f>_xll.ohRangeRetrieveError(I93)</f>
        <v/>
      </c>
      <c r="K93" s="127"/>
    </row>
    <row r="94" spans="1:11" x14ac:dyDescent="0.2">
      <c r="A94" s="225"/>
      <c r="B94" s="132">
        <v>92</v>
      </c>
      <c r="C94" s="224" t="b">
        <v>0</v>
      </c>
      <c r="D94" s="224" t="str">
        <v>N1</v>
      </c>
      <c r="E94" s="223" t="str">
        <f t="shared" si="8"/>
        <v>UsdLibor3M</v>
      </c>
      <c r="F94" s="222" t="str">
        <f t="shared" si="9"/>
        <v>USDFUT3MN1_Quote</v>
      </c>
      <c r="G94" s="222" t="str">
        <f t="shared" si="10"/>
        <v>USDFUT3MN1ConvAdj_Quote</v>
      </c>
      <c r="H94" s="222" t="str">
        <f t="shared" si="11"/>
        <v>USD_YCSTDRH_FUT3MN1</v>
      </c>
      <c r="I94" s="221" t="str">
        <f>_xll.qlFuturesRateHelper(H94,$F94,$D94,$E94,$G94,Permanent,Trigger,ObjectOverwrite)</f>
        <v>USD_YCSTDRH_FUT3MN1#0000</v>
      </c>
      <c r="J94" s="128" t="str">
        <f>_xll.ohRangeRetrieveError(I94)</f>
        <v/>
      </c>
      <c r="K94" s="127"/>
    </row>
    <row r="95" spans="1:11" x14ac:dyDescent="0.2">
      <c r="A95" s="225"/>
      <c r="B95" s="132">
        <v>93</v>
      </c>
      <c r="C95" s="224" t="b">
        <v>0</v>
      </c>
      <c r="D95" s="224" t="str">
        <v>Q1</v>
      </c>
      <c r="E95" s="223" t="str">
        <f t="shared" si="8"/>
        <v>UsdLibor3M</v>
      </c>
      <c r="F95" s="222" t="str">
        <f t="shared" si="9"/>
        <v>USDFUT3MQ1_Quote</v>
      </c>
      <c r="G95" s="222" t="str">
        <f t="shared" si="10"/>
        <v>USDFUT3MQ1ConvAdj_Quote</v>
      </c>
      <c r="H95" s="222" t="str">
        <f t="shared" si="11"/>
        <v>USD_YCSTDRH_FUT3MQ1</v>
      </c>
      <c r="I95" s="221" t="str">
        <f>_xll.qlFuturesRateHelper(H95,$F95,$D95,$E95,$G95,Permanent,Trigger,ObjectOverwrite)</f>
        <v>USD_YCSTDRH_FUT3MQ1#0000</v>
      </c>
      <c r="J95" s="128" t="str">
        <f>_xll.ohRangeRetrieveError(I95)</f>
        <v/>
      </c>
      <c r="K95" s="127"/>
    </row>
    <row r="96" spans="1:11" x14ac:dyDescent="0.2">
      <c r="A96" s="225"/>
      <c r="B96" s="132">
        <v>94</v>
      </c>
      <c r="C96" s="224" t="b">
        <v>0</v>
      </c>
      <c r="D96" s="224" t="str">
        <v>U1</v>
      </c>
      <c r="E96" s="223" t="str">
        <f t="shared" si="8"/>
        <v>UsdLibor3M</v>
      </c>
      <c r="F96" s="222" t="str">
        <f t="shared" si="9"/>
        <v>USDFUT3MU1_Quote</v>
      </c>
      <c r="G96" s="222" t="str">
        <f t="shared" si="10"/>
        <v>USDFUT3MU1ConvAdj_Quote</v>
      </c>
      <c r="H96" s="222" t="str">
        <f t="shared" si="11"/>
        <v>USD_YCSTDRH_FUT3MU1</v>
      </c>
      <c r="I96" s="221" t="str">
        <f>_xll.qlFuturesRateHelper(H96,$F96,$D96,$E96,$G96,Permanent,Trigger,ObjectOverwrite)</f>
        <v>USD_YCSTDRH_FUT3MU1#0000</v>
      </c>
      <c r="J96" s="128" t="str">
        <f>_xll.ohRangeRetrieveError(I96)</f>
        <v/>
      </c>
      <c r="K96" s="127"/>
    </row>
    <row r="97" spans="1:11" x14ac:dyDescent="0.2">
      <c r="A97" s="225"/>
      <c r="B97" s="132">
        <v>95</v>
      </c>
      <c r="C97" s="224" t="b">
        <v>0</v>
      </c>
      <c r="D97" s="224" t="str">
        <v>V1</v>
      </c>
      <c r="E97" s="223" t="str">
        <f t="shared" si="8"/>
        <v>UsdLibor3M</v>
      </c>
      <c r="F97" s="222" t="str">
        <f t="shared" si="9"/>
        <v>USDFUT3MV1_Quote</v>
      </c>
      <c r="G97" s="222" t="str">
        <f t="shared" si="10"/>
        <v>USDFUT3MV1ConvAdj_Quote</v>
      </c>
      <c r="H97" s="222" t="str">
        <f t="shared" si="11"/>
        <v>USD_YCSTDRH_FUT3MV1</v>
      </c>
      <c r="I97" s="221" t="str">
        <f>_xll.qlFuturesRateHelper(H97,$F97,$D97,$E97,$G97,Permanent,Trigger,ObjectOverwrite)</f>
        <v>USD_YCSTDRH_FUT3MV1#0000</v>
      </c>
      <c r="J97" s="128" t="str">
        <f>_xll.ohRangeRetrieveError(I97)</f>
        <v/>
      </c>
      <c r="K97" s="127"/>
    </row>
    <row r="98" spans="1:11" x14ac:dyDescent="0.2">
      <c r="A98" s="225"/>
      <c r="B98" s="132">
        <v>96</v>
      </c>
      <c r="C98" s="224" t="b">
        <v>0</v>
      </c>
      <c r="D98" s="224" t="str">
        <v>X1</v>
      </c>
      <c r="E98" s="223" t="str">
        <f t="shared" si="8"/>
        <v>UsdLibor3M</v>
      </c>
      <c r="F98" s="222" t="str">
        <f t="shared" si="9"/>
        <v>USDFUT3MX1_Quote</v>
      </c>
      <c r="G98" s="222" t="str">
        <f t="shared" si="10"/>
        <v>USDFUT3MX1ConvAdj_Quote</v>
      </c>
      <c r="H98" s="222" t="str">
        <f t="shared" si="11"/>
        <v>USD_YCSTDRH_FUT3MX1</v>
      </c>
      <c r="I98" s="221" t="str">
        <f>_xll.qlFuturesRateHelper(H98,$F98,$D98,$E98,$G98,Permanent,Trigger,ObjectOverwrite)</f>
        <v>USD_YCSTDRH_FUT3MX1#0000</v>
      </c>
      <c r="J98" s="128" t="str">
        <f>_xll.ohRangeRetrieveError(I98)</f>
        <v/>
      </c>
      <c r="K98" s="127"/>
    </row>
    <row r="99" spans="1:11" x14ac:dyDescent="0.2">
      <c r="A99" s="225"/>
      <c r="B99" s="132">
        <v>97</v>
      </c>
      <c r="C99" s="224" t="b">
        <v>0</v>
      </c>
      <c r="D99" s="224" t="str">
        <v>Z1</v>
      </c>
      <c r="E99" s="223" t="str">
        <f t="shared" ref="E99:E122" si="12">PROPER(Currency)&amp;FamilyName&amp;$E$1</f>
        <v>UsdLibor3M</v>
      </c>
      <c r="F99" s="222" t="str">
        <f t="shared" ref="F99:F122" si="13">Currency&amp;"FUT"&amp;$E$1&amp;$D99&amp;QuoteSuffix</f>
        <v>USDFUT3MZ1_Quote</v>
      </c>
      <c r="G99" s="222" t="str">
        <f t="shared" ref="G99:G122" si="14">Currency&amp;"FUT"&amp;$E$1&amp;$D99&amp;"ConvAdj"&amp;QuoteSuffix</f>
        <v>USDFUT3MZ1ConvAdj_Quote</v>
      </c>
      <c r="H99" s="222" t="str">
        <f t="shared" ref="H99:H122" si="15">$H$1&amp;"_FUT"&amp;$E$1&amp;$D99</f>
        <v>USD_YCSTDRH_FUT3MZ1</v>
      </c>
      <c r="I99" s="221" t="str">
        <f>_xll.qlFuturesRateHelper(H99,$F99,$D99,$E99,$G99,Permanent,Trigger,ObjectOverwrite)</f>
        <v>USD_YCSTDRH_FUT3MZ1#0000</v>
      </c>
      <c r="J99" s="128" t="str">
        <f>_xll.ohRangeRetrieveError(I99)</f>
        <v/>
      </c>
      <c r="K99" s="127"/>
    </row>
    <row r="100" spans="1:11" x14ac:dyDescent="0.2">
      <c r="A100" s="225"/>
      <c r="B100" s="132">
        <v>98</v>
      </c>
      <c r="C100" s="224" t="b">
        <v>0</v>
      </c>
      <c r="D100" s="224" t="str">
        <v>F2</v>
      </c>
      <c r="E100" s="223" t="str">
        <f t="shared" si="12"/>
        <v>UsdLibor3M</v>
      </c>
      <c r="F100" s="222" t="str">
        <f t="shared" si="13"/>
        <v>USDFUT3MF2_Quote</v>
      </c>
      <c r="G100" s="222" t="str">
        <f t="shared" si="14"/>
        <v>USDFUT3MF2ConvAdj_Quote</v>
      </c>
      <c r="H100" s="222" t="str">
        <f t="shared" si="15"/>
        <v>USD_YCSTDRH_FUT3MF2</v>
      </c>
      <c r="I100" s="221" t="str">
        <f>_xll.qlFuturesRateHelper(H100,$F100,$D100,$E100,$G100,Permanent,Trigger,ObjectOverwrite)</f>
        <v>USD_YCSTDRH_FUT3MF2#0000</v>
      </c>
      <c r="J100" s="128" t="str">
        <f>_xll.ohRangeRetrieveError(I100)</f>
        <v/>
      </c>
      <c r="K100" s="127"/>
    </row>
    <row r="101" spans="1:11" x14ac:dyDescent="0.2">
      <c r="A101" s="225"/>
      <c r="B101" s="132">
        <v>99</v>
      </c>
      <c r="C101" s="224" t="b">
        <v>0</v>
      </c>
      <c r="D101" s="224" t="str">
        <v>G2</v>
      </c>
      <c r="E101" s="223" t="str">
        <f t="shared" si="12"/>
        <v>UsdLibor3M</v>
      </c>
      <c r="F101" s="222" t="str">
        <f t="shared" si="13"/>
        <v>USDFUT3MG2_Quote</v>
      </c>
      <c r="G101" s="222" t="str">
        <f t="shared" si="14"/>
        <v>USDFUT3MG2ConvAdj_Quote</v>
      </c>
      <c r="H101" s="222" t="str">
        <f t="shared" si="15"/>
        <v>USD_YCSTDRH_FUT3MG2</v>
      </c>
      <c r="I101" s="221" t="str">
        <f>_xll.qlFuturesRateHelper(H101,$F101,$D101,$E101,$G101,Permanent,Trigger,ObjectOverwrite)</f>
        <v>USD_YCSTDRH_FUT3MG2#0000</v>
      </c>
      <c r="J101" s="128" t="str">
        <f>_xll.ohRangeRetrieveError(I101)</f>
        <v/>
      </c>
      <c r="K101" s="127"/>
    </row>
    <row r="102" spans="1:11" x14ac:dyDescent="0.2">
      <c r="A102" s="225"/>
      <c r="B102" s="132">
        <v>100</v>
      </c>
      <c r="C102" s="224" t="b">
        <v>0</v>
      </c>
      <c r="D102" s="224" t="str">
        <v>H2</v>
      </c>
      <c r="E102" s="223" t="str">
        <f t="shared" si="12"/>
        <v>UsdLibor3M</v>
      </c>
      <c r="F102" s="222" t="str">
        <f t="shared" si="13"/>
        <v>USDFUT3MH2_Quote</v>
      </c>
      <c r="G102" s="222" t="str">
        <f t="shared" si="14"/>
        <v>USDFUT3MH2ConvAdj_Quote</v>
      </c>
      <c r="H102" s="222" t="str">
        <f t="shared" si="15"/>
        <v>USD_YCSTDRH_FUT3MH2</v>
      </c>
      <c r="I102" s="221" t="str">
        <f>_xll.qlFuturesRateHelper(H102,$F102,$D102,$E102,$G102,Permanent,Trigger,ObjectOverwrite)</f>
        <v>USD_YCSTDRH_FUT3MH2#0000</v>
      </c>
      <c r="J102" s="128" t="str">
        <f>_xll.ohRangeRetrieveError(I102)</f>
        <v/>
      </c>
      <c r="K102" s="127"/>
    </row>
    <row r="103" spans="1:11" x14ac:dyDescent="0.2">
      <c r="A103" s="225"/>
      <c r="B103" s="132">
        <v>101</v>
      </c>
      <c r="C103" s="224" t="b">
        <v>0</v>
      </c>
      <c r="D103" s="224" t="str">
        <v>J2</v>
      </c>
      <c r="E103" s="223" t="str">
        <f t="shared" si="12"/>
        <v>UsdLibor3M</v>
      </c>
      <c r="F103" s="222" t="str">
        <f t="shared" si="13"/>
        <v>USDFUT3MJ2_Quote</v>
      </c>
      <c r="G103" s="222" t="str">
        <f t="shared" si="14"/>
        <v>USDFUT3MJ2ConvAdj_Quote</v>
      </c>
      <c r="H103" s="222" t="str">
        <f t="shared" si="15"/>
        <v>USD_YCSTDRH_FUT3MJ2</v>
      </c>
      <c r="I103" s="221" t="str">
        <f>_xll.qlFuturesRateHelper(H103,$F103,$D103,$E103,$G103,Permanent,Trigger,ObjectOverwrite)</f>
        <v>USD_YCSTDRH_FUT3MJ2#0000</v>
      </c>
      <c r="J103" s="128" t="str">
        <f>_xll.ohRangeRetrieveError(I103)</f>
        <v/>
      </c>
      <c r="K103" s="127"/>
    </row>
    <row r="104" spans="1:11" x14ac:dyDescent="0.2">
      <c r="A104" s="225"/>
      <c r="B104" s="132">
        <v>102</v>
      </c>
      <c r="C104" s="224" t="b">
        <v>0</v>
      </c>
      <c r="D104" s="224" t="str">
        <v>K2</v>
      </c>
      <c r="E104" s="223" t="str">
        <f t="shared" si="12"/>
        <v>UsdLibor3M</v>
      </c>
      <c r="F104" s="222" t="str">
        <f t="shared" si="13"/>
        <v>USDFUT3MK2_Quote</v>
      </c>
      <c r="G104" s="222" t="str">
        <f t="shared" si="14"/>
        <v>USDFUT3MK2ConvAdj_Quote</v>
      </c>
      <c r="H104" s="222" t="str">
        <f t="shared" si="15"/>
        <v>USD_YCSTDRH_FUT3MK2</v>
      </c>
      <c r="I104" s="221" t="str">
        <f>_xll.qlFuturesRateHelper(H104,$F104,$D104,$E104,$G104,Permanent,Trigger,ObjectOverwrite)</f>
        <v>USD_YCSTDRH_FUT3MK2#0000</v>
      </c>
      <c r="J104" s="128" t="str">
        <f>_xll.ohRangeRetrieveError(I104)</f>
        <v/>
      </c>
      <c r="K104" s="127"/>
    </row>
    <row r="105" spans="1:11" x14ac:dyDescent="0.2">
      <c r="A105" s="225"/>
      <c r="B105" s="132">
        <v>103</v>
      </c>
      <c r="C105" s="224" t="b">
        <v>0</v>
      </c>
      <c r="D105" s="224" t="str">
        <v>M2</v>
      </c>
      <c r="E105" s="223" t="str">
        <f t="shared" si="12"/>
        <v>UsdLibor3M</v>
      </c>
      <c r="F105" s="222" t="str">
        <f t="shared" si="13"/>
        <v>USDFUT3MM2_Quote</v>
      </c>
      <c r="G105" s="222" t="str">
        <f t="shared" si="14"/>
        <v>USDFUT3MM2ConvAdj_Quote</v>
      </c>
      <c r="H105" s="222" t="str">
        <f t="shared" si="15"/>
        <v>USD_YCSTDRH_FUT3MM2</v>
      </c>
      <c r="I105" s="221" t="str">
        <f>_xll.qlFuturesRateHelper(H105,$F105,$D105,$E105,$G105,Permanent,Trigger,ObjectOverwrite)</f>
        <v>USD_YCSTDRH_FUT3MM2#0000</v>
      </c>
      <c r="J105" s="128" t="str">
        <f>_xll.ohRangeRetrieveError(I105)</f>
        <v/>
      </c>
      <c r="K105" s="127"/>
    </row>
    <row r="106" spans="1:11" x14ac:dyDescent="0.2">
      <c r="A106" s="225"/>
      <c r="B106" s="132">
        <v>104</v>
      </c>
      <c r="C106" s="224" t="b">
        <v>0</v>
      </c>
      <c r="D106" s="224" t="str">
        <v>N2</v>
      </c>
      <c r="E106" s="223" t="str">
        <f t="shared" si="12"/>
        <v>UsdLibor3M</v>
      </c>
      <c r="F106" s="222" t="str">
        <f t="shared" si="13"/>
        <v>USDFUT3MN2_Quote</v>
      </c>
      <c r="G106" s="222" t="str">
        <f t="shared" si="14"/>
        <v>USDFUT3MN2ConvAdj_Quote</v>
      </c>
      <c r="H106" s="222" t="str">
        <f t="shared" si="15"/>
        <v>USD_YCSTDRH_FUT3MN2</v>
      </c>
      <c r="I106" s="221" t="str">
        <f>_xll.qlFuturesRateHelper(H106,$F106,$D106,$E106,$G106,Permanent,Trigger,ObjectOverwrite)</f>
        <v>USD_YCSTDRH_FUT3MN2#0000</v>
      </c>
      <c r="J106" s="128" t="str">
        <f>_xll.ohRangeRetrieveError(I106)</f>
        <v/>
      </c>
      <c r="K106" s="127"/>
    </row>
    <row r="107" spans="1:11" x14ac:dyDescent="0.2">
      <c r="A107" s="225"/>
      <c r="B107" s="132">
        <v>105</v>
      </c>
      <c r="C107" s="224" t="b">
        <v>0</v>
      </c>
      <c r="D107" s="224" t="str">
        <v>Q2</v>
      </c>
      <c r="E107" s="223" t="str">
        <f t="shared" si="12"/>
        <v>UsdLibor3M</v>
      </c>
      <c r="F107" s="222" t="str">
        <f t="shared" si="13"/>
        <v>USDFUT3MQ2_Quote</v>
      </c>
      <c r="G107" s="222" t="str">
        <f t="shared" si="14"/>
        <v>USDFUT3MQ2ConvAdj_Quote</v>
      </c>
      <c r="H107" s="222" t="str">
        <f t="shared" si="15"/>
        <v>USD_YCSTDRH_FUT3MQ2</v>
      </c>
      <c r="I107" s="221" t="str">
        <f>_xll.qlFuturesRateHelper(H107,$F107,$D107,$E107,$G107,Permanent,Trigger,ObjectOverwrite)</f>
        <v>USD_YCSTDRH_FUT3MQ2#0000</v>
      </c>
      <c r="J107" s="128" t="str">
        <f>_xll.ohRangeRetrieveError(I107)</f>
        <v/>
      </c>
      <c r="K107" s="127"/>
    </row>
    <row r="108" spans="1:11" x14ac:dyDescent="0.2">
      <c r="A108" s="225"/>
      <c r="B108" s="132">
        <v>106</v>
      </c>
      <c r="C108" s="224" t="b">
        <v>0</v>
      </c>
      <c r="D108" s="224" t="str">
        <v>U2</v>
      </c>
      <c r="E108" s="223" t="str">
        <f t="shared" si="12"/>
        <v>UsdLibor3M</v>
      </c>
      <c r="F108" s="222" t="str">
        <f t="shared" si="13"/>
        <v>USDFUT3MU2_Quote</v>
      </c>
      <c r="G108" s="222" t="str">
        <f t="shared" si="14"/>
        <v>USDFUT3MU2ConvAdj_Quote</v>
      </c>
      <c r="H108" s="222" t="str">
        <f t="shared" si="15"/>
        <v>USD_YCSTDRH_FUT3MU2</v>
      </c>
      <c r="I108" s="221" t="str">
        <f>_xll.qlFuturesRateHelper(H108,$F108,$D108,$E108,$G108,Permanent,Trigger,ObjectOverwrite)</f>
        <v>USD_YCSTDRH_FUT3MU2#0000</v>
      </c>
      <c r="J108" s="128" t="str">
        <f>_xll.ohRangeRetrieveError(I108)</f>
        <v/>
      </c>
      <c r="K108" s="127"/>
    </row>
    <row r="109" spans="1:11" x14ac:dyDescent="0.2">
      <c r="A109" s="225"/>
      <c r="B109" s="132">
        <v>107</v>
      </c>
      <c r="C109" s="224" t="b">
        <v>0</v>
      </c>
      <c r="D109" s="224" t="str">
        <v>V2</v>
      </c>
      <c r="E109" s="223" t="str">
        <f t="shared" si="12"/>
        <v>UsdLibor3M</v>
      </c>
      <c r="F109" s="222" t="str">
        <f t="shared" si="13"/>
        <v>USDFUT3MV2_Quote</v>
      </c>
      <c r="G109" s="222" t="str">
        <f t="shared" si="14"/>
        <v>USDFUT3MV2ConvAdj_Quote</v>
      </c>
      <c r="H109" s="222" t="str">
        <f t="shared" si="15"/>
        <v>USD_YCSTDRH_FUT3MV2</v>
      </c>
      <c r="I109" s="221" t="str">
        <f>_xll.qlFuturesRateHelper(H109,$F109,$D109,$E109,$G109,Permanent,Trigger,ObjectOverwrite)</f>
        <v>USD_YCSTDRH_FUT3MV2#0000</v>
      </c>
      <c r="J109" s="128" t="str">
        <f>_xll.ohRangeRetrieveError(I109)</f>
        <v/>
      </c>
      <c r="K109" s="127"/>
    </row>
    <row r="110" spans="1:11" x14ac:dyDescent="0.2">
      <c r="A110" s="225"/>
      <c r="B110" s="132">
        <v>108</v>
      </c>
      <c r="C110" s="224" t="b">
        <v>0</v>
      </c>
      <c r="D110" s="224" t="str">
        <v>X2</v>
      </c>
      <c r="E110" s="223" t="str">
        <f t="shared" si="12"/>
        <v>UsdLibor3M</v>
      </c>
      <c r="F110" s="222" t="str">
        <f t="shared" si="13"/>
        <v>USDFUT3MX2_Quote</v>
      </c>
      <c r="G110" s="222" t="str">
        <f t="shared" si="14"/>
        <v>USDFUT3MX2ConvAdj_Quote</v>
      </c>
      <c r="H110" s="222" t="str">
        <f t="shared" si="15"/>
        <v>USD_YCSTDRH_FUT3MX2</v>
      </c>
      <c r="I110" s="221" t="str">
        <f>_xll.qlFuturesRateHelper(H110,$F110,$D110,$E110,$G110,Permanent,Trigger,ObjectOverwrite)</f>
        <v>USD_YCSTDRH_FUT3MX2#0000</v>
      </c>
      <c r="J110" s="128" t="str">
        <f>_xll.ohRangeRetrieveError(I110)</f>
        <v/>
      </c>
      <c r="K110" s="127"/>
    </row>
    <row r="111" spans="1:11" x14ac:dyDescent="0.2">
      <c r="A111" s="225"/>
      <c r="B111" s="132">
        <v>109</v>
      </c>
      <c r="C111" s="224" t="b">
        <v>0</v>
      </c>
      <c r="D111" s="224" t="str">
        <v>Z2</v>
      </c>
      <c r="E111" s="223" t="str">
        <f t="shared" si="12"/>
        <v>UsdLibor3M</v>
      </c>
      <c r="F111" s="222" t="str">
        <f t="shared" si="13"/>
        <v>USDFUT3MZ2_Quote</v>
      </c>
      <c r="G111" s="222" t="str">
        <f t="shared" si="14"/>
        <v>USDFUT3MZ2ConvAdj_Quote</v>
      </c>
      <c r="H111" s="222" t="str">
        <f t="shared" si="15"/>
        <v>USD_YCSTDRH_FUT3MZ2</v>
      </c>
      <c r="I111" s="221" t="str">
        <f>_xll.qlFuturesRateHelper(H111,$F111,$D111,$E111,$G111,Permanent,Trigger,ObjectOverwrite)</f>
        <v>USD_YCSTDRH_FUT3MZ2#0000</v>
      </c>
      <c r="J111" s="128" t="str">
        <f>_xll.ohRangeRetrieveError(I111)</f>
        <v/>
      </c>
      <c r="K111" s="127"/>
    </row>
    <row r="112" spans="1:11" x14ac:dyDescent="0.2">
      <c r="A112" s="225"/>
      <c r="B112" s="132">
        <v>110</v>
      </c>
      <c r="C112" s="224" t="b">
        <v>0</v>
      </c>
      <c r="D112" s="224" t="str">
        <v>F3</v>
      </c>
      <c r="E112" s="223" t="str">
        <f t="shared" si="12"/>
        <v>UsdLibor3M</v>
      </c>
      <c r="F112" s="222" t="str">
        <f t="shared" si="13"/>
        <v>USDFUT3MF3_Quote</v>
      </c>
      <c r="G112" s="222" t="str">
        <f t="shared" si="14"/>
        <v>USDFUT3MF3ConvAdj_Quote</v>
      </c>
      <c r="H112" s="222" t="str">
        <f t="shared" si="15"/>
        <v>USD_YCSTDRH_FUT3MF3</v>
      </c>
      <c r="I112" s="221" t="str">
        <f>_xll.qlFuturesRateHelper(H112,$F112,$D112,$E112,$G112,Permanent,Trigger,ObjectOverwrite)</f>
        <v>USD_YCSTDRH_FUT3MF3#0000</v>
      </c>
      <c r="J112" s="128" t="str">
        <f>_xll.ohRangeRetrieveError(I112)</f>
        <v/>
      </c>
      <c r="K112" s="127"/>
    </row>
    <row r="113" spans="1:11" x14ac:dyDescent="0.2">
      <c r="A113" s="225"/>
      <c r="B113" s="132">
        <v>111</v>
      </c>
      <c r="C113" s="224" t="b">
        <v>0</v>
      </c>
      <c r="D113" s="224" t="str">
        <v>G3</v>
      </c>
      <c r="E113" s="223" t="str">
        <f t="shared" si="12"/>
        <v>UsdLibor3M</v>
      </c>
      <c r="F113" s="222" t="str">
        <f t="shared" si="13"/>
        <v>USDFUT3MG3_Quote</v>
      </c>
      <c r="G113" s="222" t="str">
        <f t="shared" si="14"/>
        <v>USDFUT3MG3ConvAdj_Quote</v>
      </c>
      <c r="H113" s="222" t="str">
        <f t="shared" si="15"/>
        <v>USD_YCSTDRH_FUT3MG3</v>
      </c>
      <c r="I113" s="221" t="str">
        <f>_xll.qlFuturesRateHelper(H113,$F113,$D113,$E113,$G113,Permanent,Trigger,ObjectOverwrite)</f>
        <v>USD_YCSTDRH_FUT3MG3#0000</v>
      </c>
      <c r="J113" s="128" t="str">
        <f>_xll.ohRangeRetrieveError(I113)</f>
        <v/>
      </c>
      <c r="K113" s="127"/>
    </row>
    <row r="114" spans="1:11" x14ac:dyDescent="0.2">
      <c r="A114" s="225"/>
      <c r="B114" s="132">
        <v>112</v>
      </c>
      <c r="C114" s="224" t="b">
        <v>0</v>
      </c>
      <c r="D114" s="224" t="str">
        <v>H3</v>
      </c>
      <c r="E114" s="223" t="str">
        <f t="shared" si="12"/>
        <v>UsdLibor3M</v>
      </c>
      <c r="F114" s="222" t="str">
        <f t="shared" si="13"/>
        <v>USDFUT3MH3_Quote</v>
      </c>
      <c r="G114" s="222" t="str">
        <f t="shared" si="14"/>
        <v>USDFUT3MH3ConvAdj_Quote</v>
      </c>
      <c r="H114" s="222" t="str">
        <f t="shared" si="15"/>
        <v>USD_YCSTDRH_FUT3MH3</v>
      </c>
      <c r="I114" s="221" t="str">
        <f>_xll.qlFuturesRateHelper(H114,$F114,$D114,$E114,$G114,Permanent,Trigger,ObjectOverwrite)</f>
        <v>USD_YCSTDRH_FUT3MH3#0000</v>
      </c>
      <c r="J114" s="128" t="str">
        <f>_xll.ohRangeRetrieveError(I114)</f>
        <v/>
      </c>
      <c r="K114" s="127"/>
    </row>
    <row r="115" spans="1:11" x14ac:dyDescent="0.2">
      <c r="A115" s="225"/>
      <c r="B115" s="132">
        <v>113</v>
      </c>
      <c r="C115" s="224" t="b">
        <v>0</v>
      </c>
      <c r="D115" s="224" t="str">
        <v>J3</v>
      </c>
      <c r="E115" s="223" t="str">
        <f t="shared" si="12"/>
        <v>UsdLibor3M</v>
      </c>
      <c r="F115" s="222" t="str">
        <f t="shared" si="13"/>
        <v>USDFUT3MJ3_Quote</v>
      </c>
      <c r="G115" s="222" t="str">
        <f t="shared" si="14"/>
        <v>USDFUT3MJ3ConvAdj_Quote</v>
      </c>
      <c r="H115" s="222" t="str">
        <f t="shared" si="15"/>
        <v>USD_YCSTDRH_FUT3MJ3</v>
      </c>
      <c r="I115" s="221" t="str">
        <f>_xll.qlFuturesRateHelper(H115,$F115,$D115,$E115,$G115,Permanent,Trigger,ObjectOverwrite)</f>
        <v>USD_YCSTDRH_FUT3MJ3#0000</v>
      </c>
      <c r="J115" s="128" t="str">
        <f>_xll.ohRangeRetrieveError(I115)</f>
        <v/>
      </c>
      <c r="K115" s="127"/>
    </row>
    <row r="116" spans="1:11" x14ac:dyDescent="0.2">
      <c r="A116" s="225"/>
      <c r="B116" s="132">
        <v>114</v>
      </c>
      <c r="C116" s="224" t="b">
        <v>0</v>
      </c>
      <c r="D116" s="224" t="str">
        <v>K3</v>
      </c>
      <c r="E116" s="223" t="str">
        <f t="shared" si="12"/>
        <v>UsdLibor3M</v>
      </c>
      <c r="F116" s="222" t="str">
        <f t="shared" si="13"/>
        <v>USDFUT3MK3_Quote</v>
      </c>
      <c r="G116" s="222" t="str">
        <f t="shared" si="14"/>
        <v>USDFUT3MK3ConvAdj_Quote</v>
      </c>
      <c r="H116" s="222" t="str">
        <f t="shared" si="15"/>
        <v>USD_YCSTDRH_FUT3MK3</v>
      </c>
      <c r="I116" s="221" t="str">
        <f>_xll.qlFuturesRateHelper(H116,$F116,$D116,$E116,$G116,Permanent,Trigger,ObjectOverwrite)</f>
        <v>USD_YCSTDRH_FUT3MK3#0000</v>
      </c>
      <c r="J116" s="128" t="str">
        <f>_xll.ohRangeRetrieveError(I116)</f>
        <v/>
      </c>
      <c r="K116" s="127"/>
    </row>
    <row r="117" spans="1:11" x14ac:dyDescent="0.2">
      <c r="A117" s="225"/>
      <c r="B117" s="132">
        <v>115</v>
      </c>
      <c r="C117" s="224" t="b">
        <v>0</v>
      </c>
      <c r="D117" s="224" t="str">
        <v>M3</v>
      </c>
      <c r="E117" s="223" t="str">
        <f t="shared" si="12"/>
        <v>UsdLibor3M</v>
      </c>
      <c r="F117" s="222" t="str">
        <f t="shared" si="13"/>
        <v>USDFUT3MM3_Quote</v>
      </c>
      <c r="G117" s="222" t="str">
        <f t="shared" si="14"/>
        <v>USDFUT3MM3ConvAdj_Quote</v>
      </c>
      <c r="H117" s="222" t="str">
        <f t="shared" si="15"/>
        <v>USD_YCSTDRH_FUT3MM3</v>
      </c>
      <c r="I117" s="221" t="str">
        <f>_xll.qlFuturesRateHelper(H117,$F117,$D117,$E117,$G117,Permanent,Trigger,ObjectOverwrite)</f>
        <v>USD_YCSTDRH_FUT3MM3#0000</v>
      </c>
      <c r="J117" s="128" t="str">
        <f>_xll.ohRangeRetrieveError(I117)</f>
        <v/>
      </c>
      <c r="K117" s="127"/>
    </row>
    <row r="118" spans="1:11" x14ac:dyDescent="0.2">
      <c r="A118" s="225"/>
      <c r="B118" s="132">
        <v>116</v>
      </c>
      <c r="C118" s="224" t="b">
        <v>0</v>
      </c>
      <c r="D118" s="224" t="str">
        <v>N3</v>
      </c>
      <c r="E118" s="223" t="str">
        <f t="shared" si="12"/>
        <v>UsdLibor3M</v>
      </c>
      <c r="F118" s="222" t="str">
        <f t="shared" si="13"/>
        <v>USDFUT3MN3_Quote</v>
      </c>
      <c r="G118" s="222" t="str">
        <f t="shared" si="14"/>
        <v>USDFUT3MN3ConvAdj_Quote</v>
      </c>
      <c r="H118" s="222" t="str">
        <f t="shared" si="15"/>
        <v>USD_YCSTDRH_FUT3MN3</v>
      </c>
      <c r="I118" s="221" t="str">
        <f>_xll.qlFuturesRateHelper(H118,$F118,$D118,$E118,$G118,Permanent,Trigger,ObjectOverwrite)</f>
        <v>USD_YCSTDRH_FUT3MN3#0000</v>
      </c>
      <c r="J118" s="128" t="str">
        <f>_xll.ohRangeRetrieveError(I118)</f>
        <v/>
      </c>
      <c r="K118" s="127"/>
    </row>
    <row r="119" spans="1:11" x14ac:dyDescent="0.2">
      <c r="A119" s="225"/>
      <c r="B119" s="132">
        <v>117</v>
      </c>
      <c r="C119" s="224" t="b">
        <v>0</v>
      </c>
      <c r="D119" s="224" t="str">
        <v>Q3</v>
      </c>
      <c r="E119" s="223" t="str">
        <f t="shared" si="12"/>
        <v>UsdLibor3M</v>
      </c>
      <c r="F119" s="222" t="str">
        <f t="shared" si="13"/>
        <v>USDFUT3MQ3_Quote</v>
      </c>
      <c r="G119" s="222" t="str">
        <f t="shared" si="14"/>
        <v>USDFUT3MQ3ConvAdj_Quote</v>
      </c>
      <c r="H119" s="222" t="str">
        <f t="shared" si="15"/>
        <v>USD_YCSTDRH_FUT3MQ3</v>
      </c>
      <c r="I119" s="221" t="str">
        <f>_xll.qlFuturesRateHelper(H119,$F119,$D119,$E119,$G119,Permanent,Trigger,ObjectOverwrite)</f>
        <v>USD_YCSTDRH_FUT3MQ3#0000</v>
      </c>
      <c r="J119" s="128" t="str">
        <f>_xll.ohRangeRetrieveError(I119)</f>
        <v/>
      </c>
      <c r="K119" s="127"/>
    </row>
    <row r="120" spans="1:11" x14ac:dyDescent="0.2">
      <c r="A120" s="225"/>
      <c r="B120" s="132">
        <v>118</v>
      </c>
      <c r="C120" s="224" t="b">
        <v>0</v>
      </c>
      <c r="D120" s="224" t="str">
        <v>U3</v>
      </c>
      <c r="E120" s="223" t="str">
        <f t="shared" si="12"/>
        <v>UsdLibor3M</v>
      </c>
      <c r="F120" s="222" t="str">
        <f t="shared" si="13"/>
        <v>USDFUT3MU3_Quote</v>
      </c>
      <c r="G120" s="222" t="str">
        <f t="shared" si="14"/>
        <v>USDFUT3MU3ConvAdj_Quote</v>
      </c>
      <c r="H120" s="222" t="str">
        <f t="shared" si="15"/>
        <v>USD_YCSTDRH_FUT3MU3</v>
      </c>
      <c r="I120" s="221" t="str">
        <f>_xll.qlFuturesRateHelper(H120,$F120,$D120,$E120,$G120,Permanent,Trigger,ObjectOverwrite)</f>
        <v>USD_YCSTDRH_FUT3MU3#0000</v>
      </c>
      <c r="J120" s="128" t="str">
        <f>_xll.ohRangeRetrieveError(I120)</f>
        <v/>
      </c>
      <c r="K120" s="127"/>
    </row>
    <row r="121" spans="1:11" x14ac:dyDescent="0.2">
      <c r="A121" s="225"/>
      <c r="B121" s="132">
        <v>119</v>
      </c>
      <c r="C121" s="224" t="b">
        <v>0</v>
      </c>
      <c r="D121" s="224" t="str">
        <v>V3</v>
      </c>
      <c r="E121" s="223" t="str">
        <f t="shared" si="12"/>
        <v>UsdLibor3M</v>
      </c>
      <c r="F121" s="222" t="str">
        <f t="shared" si="13"/>
        <v>USDFUT3MV3_Quote</v>
      </c>
      <c r="G121" s="222" t="str">
        <f t="shared" si="14"/>
        <v>USDFUT3MV3ConvAdj_Quote</v>
      </c>
      <c r="H121" s="222" t="str">
        <f t="shared" si="15"/>
        <v>USD_YCSTDRH_FUT3MV3</v>
      </c>
      <c r="I121" s="221" t="str">
        <f>_xll.qlFuturesRateHelper(H121,$F121,$D121,$E121,$G121,Permanent,Trigger,ObjectOverwrite)</f>
        <v>USD_YCSTDRH_FUT3MV3#0000</v>
      </c>
      <c r="J121" s="128" t="str">
        <f>_xll.ohRangeRetrieveError(I121)</f>
        <v/>
      </c>
      <c r="K121" s="127"/>
    </row>
    <row r="122" spans="1:11" x14ac:dyDescent="0.2">
      <c r="A122" s="225"/>
      <c r="B122" s="132">
        <v>120</v>
      </c>
      <c r="C122" s="224" t="b">
        <v>0</v>
      </c>
      <c r="D122" s="224" t="str">
        <v>X3</v>
      </c>
      <c r="E122" s="223" t="str">
        <f t="shared" si="12"/>
        <v>UsdLibor3M</v>
      </c>
      <c r="F122" s="222" t="str">
        <f t="shared" si="13"/>
        <v>USDFUT3MX3_Quote</v>
      </c>
      <c r="G122" s="222" t="str">
        <f t="shared" si="14"/>
        <v>USDFUT3MX3ConvAdj_Quote</v>
      </c>
      <c r="H122" s="222" t="str">
        <f t="shared" si="15"/>
        <v>USD_YCSTDRH_FUT3MX3</v>
      </c>
      <c r="I122" s="221" t="str">
        <f>_xll.qlFuturesRateHelper(H122,$F122,$D122,$E122,$G122,Permanent,Trigger,ObjectOverwrite)</f>
        <v>USD_YCSTDRH_FUT3MX3#0000</v>
      </c>
      <c r="J122" s="128" t="str">
        <f>_xll.ohRangeRetrieveError(I122)</f>
        <v/>
      </c>
      <c r="K122" s="127"/>
    </row>
    <row r="123" spans="1:11" ht="13.5" thickBot="1" x14ac:dyDescent="0.25">
      <c r="A123" s="220"/>
      <c r="B123" s="219"/>
      <c r="C123" s="219"/>
      <c r="D123" s="219"/>
      <c r="E123" s="219"/>
      <c r="F123" s="219"/>
      <c r="G123" s="219"/>
      <c r="H123" s="219"/>
      <c r="I123" s="219"/>
      <c r="J123" s="219"/>
      <c r="K123" s="218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1.25" x14ac:dyDescent="0.2"/>
  <cols>
    <col min="1" max="1" width="2.28515625" style="138" customWidth="1"/>
    <col min="2" max="2" width="3.5703125" style="138" bestFit="1" customWidth="1"/>
    <col min="3" max="3" width="5.7109375" style="138" bestFit="1" customWidth="1"/>
    <col min="4" max="4" width="6.140625" style="138" bestFit="1" customWidth="1"/>
    <col min="5" max="5" width="9.140625" style="138"/>
    <col min="6" max="6" width="15.85546875" style="138" bestFit="1" customWidth="1"/>
    <col min="7" max="7" width="22" style="138" bestFit="1" customWidth="1"/>
    <col min="8" max="8" width="23.140625" style="138" bestFit="1" customWidth="1"/>
    <col min="9" max="9" width="23.28515625" style="138" bestFit="1" customWidth="1"/>
    <col min="10" max="10" width="15.5703125" style="138" customWidth="1"/>
    <col min="11" max="11" width="4.140625" style="138" customWidth="1"/>
    <col min="12" max="16384" width="9.140625" style="138"/>
  </cols>
  <sheetData>
    <row r="1" spans="1:12" x14ac:dyDescent="0.2">
      <c r="A1" s="231" t="s">
        <v>169</v>
      </c>
      <c r="B1" s="235"/>
      <c r="C1" s="235"/>
      <c r="D1" s="235"/>
      <c r="E1" s="140" t="s">
        <v>65</v>
      </c>
      <c r="F1" s="234"/>
      <c r="G1" s="234"/>
      <c r="H1" s="233" t="str">
        <f>Currency&amp;"_YC"&amp;$E$1&amp;"RH"</f>
        <v>USD_YC1MRH</v>
      </c>
      <c r="I1" s="232"/>
      <c r="J1" s="232"/>
      <c r="K1" s="127"/>
    </row>
    <row r="2" spans="1:12" ht="32.25" customHeight="1" x14ac:dyDescent="0.2">
      <c r="A2" s="231"/>
      <c r="B2" s="148" t="s">
        <v>167</v>
      </c>
      <c r="C2" s="137" t="s">
        <v>166</v>
      </c>
      <c r="D2" s="230" t="s">
        <v>165</v>
      </c>
      <c r="E2" s="137" t="s">
        <v>142</v>
      </c>
      <c r="F2" s="137" t="s">
        <v>141</v>
      </c>
      <c r="G2" s="148" t="s">
        <v>164</v>
      </c>
      <c r="H2" s="136" t="str">
        <f>$H$1&amp;"_Futures"&amp;$E$1&amp;".xml"</f>
        <v>USD_YC1MRH_Futures1M.xml</v>
      </c>
      <c r="I2" s="135">
        <f ca="1">IF(Serialize,_xll.ohObjectSave(I3:I122,SerializationPath&amp;H2,FileOverwrite,Serialize),"---")</f>
        <v>120</v>
      </c>
      <c r="J2" s="134" t="str">
        <f ca="1">_xll.ohRangeRetrieveError(I2)</f>
        <v/>
      </c>
      <c r="K2" s="127"/>
    </row>
    <row r="3" spans="1:12" x14ac:dyDescent="0.2">
      <c r="A3" s="225"/>
      <c r="B3" s="229">
        <v>1</v>
      </c>
      <c r="C3" s="223" t="b">
        <v>0</v>
      </c>
      <c r="D3" s="223" t="str">
        <f t="array" ref="D3:D122">_xll.qlIMMNextCodes(_xll.qlSettingsEvaluationDate(Trigger)-1,$C3:$C122)</f>
        <v>Z3</v>
      </c>
      <c r="E3" s="223" t="str">
        <f t="shared" ref="E3:E34" si="0">PROPER(Currency)&amp;FamilyName&amp;$E$1</f>
        <v>UsdLibor1M</v>
      </c>
      <c r="F3" s="222" t="str">
        <f t="shared" ref="F3:F34" si="1">Currency&amp;"FUT"&amp;$E$1&amp;$D3&amp;QuoteSuffix</f>
        <v>USDFUT1MZ3_Quote</v>
      </c>
      <c r="G3" s="222" t="str">
        <f t="shared" ref="G3:G34" si="2">Currency&amp;"FUT"&amp;$E$1&amp;$D3&amp;"ConvAdj"&amp;QuoteSuffix</f>
        <v>USDFUT1MZ3ConvAdj_Quote</v>
      </c>
      <c r="H3" s="222" t="str">
        <f t="shared" ref="H3:H34" si="3">$H$1&amp;"_FUT"&amp;$E$1&amp;$D3</f>
        <v>USD_YC1MRH_FUT1MZ3</v>
      </c>
      <c r="I3" s="228" t="str">
        <f>_xll.qlFuturesRateHelper(H3,$F3,$D3,$E3,$G3,Permanent,Trigger,ObjectOverwrite)</f>
        <v>USD_YC1MRH_FUT1MZ3#0000</v>
      </c>
      <c r="J3" s="227" t="str">
        <f>_xll.ohRangeRetrieveError(I3)</f>
        <v/>
      </c>
      <c r="K3" s="127"/>
      <c r="L3" s="236"/>
    </row>
    <row r="4" spans="1:12" x14ac:dyDescent="0.2">
      <c r="A4" s="225"/>
      <c r="B4" s="132">
        <v>2</v>
      </c>
      <c r="C4" s="224" t="b">
        <v>0</v>
      </c>
      <c r="D4" s="224" t="str">
        <v>F4</v>
      </c>
      <c r="E4" s="223" t="str">
        <f t="shared" si="0"/>
        <v>UsdLibor1M</v>
      </c>
      <c r="F4" s="222" t="str">
        <f t="shared" si="1"/>
        <v>USDFUT1MF4_Quote</v>
      </c>
      <c r="G4" s="222" t="str">
        <f t="shared" si="2"/>
        <v>USDFUT1MF4ConvAdj_Quote</v>
      </c>
      <c r="H4" s="222" t="str">
        <f t="shared" si="3"/>
        <v>USD_YC1MRH_FUT1MF4</v>
      </c>
      <c r="I4" s="221" t="str">
        <f>_xll.qlFuturesRateHelper(H4,$F4,$D4,$E4,$G4,Permanent,Trigger,ObjectOverwrite)</f>
        <v>USD_YC1MRH_FUT1MF4#0000</v>
      </c>
      <c r="J4" s="128" t="str">
        <f>_xll.ohRangeRetrieveError(I4)</f>
        <v/>
      </c>
      <c r="K4" s="127"/>
      <c r="L4" s="236"/>
    </row>
    <row r="5" spans="1:12" x14ac:dyDescent="0.2">
      <c r="A5" s="225"/>
      <c r="B5" s="132">
        <v>3</v>
      </c>
      <c r="C5" s="224" t="b">
        <v>0</v>
      </c>
      <c r="D5" s="224" t="str">
        <v>G4</v>
      </c>
      <c r="E5" s="223" t="str">
        <f t="shared" si="0"/>
        <v>UsdLibor1M</v>
      </c>
      <c r="F5" s="222" t="str">
        <f t="shared" si="1"/>
        <v>USDFUT1MG4_Quote</v>
      </c>
      <c r="G5" s="222" t="str">
        <f t="shared" si="2"/>
        <v>USDFUT1MG4ConvAdj_Quote</v>
      </c>
      <c r="H5" s="222" t="str">
        <f t="shared" si="3"/>
        <v>USD_YC1MRH_FUT1MG4</v>
      </c>
      <c r="I5" s="221" t="str">
        <f>_xll.qlFuturesRateHelper(H5,$F5,$D5,$E5,$G5,Permanent,Trigger,ObjectOverwrite)</f>
        <v>USD_YC1MRH_FUT1MG4#0000</v>
      </c>
      <c r="J5" s="128" t="str">
        <f>_xll.ohRangeRetrieveError(I5)</f>
        <v/>
      </c>
      <c r="K5" s="127"/>
      <c r="L5" s="236"/>
    </row>
    <row r="6" spans="1:12" x14ac:dyDescent="0.2">
      <c r="A6" s="225"/>
      <c r="B6" s="132">
        <v>4</v>
      </c>
      <c r="C6" s="224" t="b">
        <v>0</v>
      </c>
      <c r="D6" s="224" t="str">
        <v>H4</v>
      </c>
      <c r="E6" s="223" t="str">
        <f t="shared" si="0"/>
        <v>UsdLibor1M</v>
      </c>
      <c r="F6" s="222" t="str">
        <f t="shared" si="1"/>
        <v>USDFUT1MH4_Quote</v>
      </c>
      <c r="G6" s="222" t="str">
        <f t="shared" si="2"/>
        <v>USDFUT1MH4ConvAdj_Quote</v>
      </c>
      <c r="H6" s="222" t="str">
        <f t="shared" si="3"/>
        <v>USD_YC1MRH_FUT1MH4</v>
      </c>
      <c r="I6" s="221" t="str">
        <f>_xll.qlFuturesRateHelper(H6,$F6,$D6,$E6,$G6,Permanent,Trigger,ObjectOverwrite)</f>
        <v>USD_YC1MRH_FUT1MH4#0000</v>
      </c>
      <c r="J6" s="128" t="str">
        <f>_xll.ohRangeRetrieveError(I6)</f>
        <v/>
      </c>
      <c r="K6" s="127"/>
      <c r="L6" s="236"/>
    </row>
    <row r="7" spans="1:12" x14ac:dyDescent="0.2">
      <c r="A7" s="225"/>
      <c r="B7" s="132">
        <v>5</v>
      </c>
      <c r="C7" s="224" t="b">
        <v>0</v>
      </c>
      <c r="D7" s="224" t="str">
        <v>J4</v>
      </c>
      <c r="E7" s="223" t="str">
        <f t="shared" si="0"/>
        <v>UsdLibor1M</v>
      </c>
      <c r="F7" s="222" t="str">
        <f t="shared" si="1"/>
        <v>USDFUT1MJ4_Quote</v>
      </c>
      <c r="G7" s="222" t="str">
        <f t="shared" si="2"/>
        <v>USDFUT1MJ4ConvAdj_Quote</v>
      </c>
      <c r="H7" s="222" t="str">
        <f t="shared" si="3"/>
        <v>USD_YC1MRH_FUT1MJ4</v>
      </c>
      <c r="I7" s="221" t="str">
        <f>_xll.qlFuturesRateHelper(H7,$F7,$D7,$E7,$G7,Permanent,Trigger,ObjectOverwrite)</f>
        <v>USD_YC1MRH_FUT1MJ4#0000</v>
      </c>
      <c r="J7" s="128" t="str">
        <f>_xll.ohRangeRetrieveError(I7)</f>
        <v/>
      </c>
      <c r="K7" s="127"/>
      <c r="L7" s="236"/>
    </row>
    <row r="8" spans="1:12" x14ac:dyDescent="0.2">
      <c r="A8" s="225"/>
      <c r="B8" s="132">
        <v>6</v>
      </c>
      <c r="C8" s="224" t="b">
        <v>0</v>
      </c>
      <c r="D8" s="224" t="str">
        <v>K4</v>
      </c>
      <c r="E8" s="223" t="str">
        <f t="shared" si="0"/>
        <v>UsdLibor1M</v>
      </c>
      <c r="F8" s="222" t="str">
        <f t="shared" si="1"/>
        <v>USDFUT1MK4_Quote</v>
      </c>
      <c r="G8" s="222" t="str">
        <f t="shared" si="2"/>
        <v>USDFUT1MK4ConvAdj_Quote</v>
      </c>
      <c r="H8" s="222" t="str">
        <f t="shared" si="3"/>
        <v>USD_YC1MRH_FUT1MK4</v>
      </c>
      <c r="I8" s="221" t="str">
        <f>_xll.qlFuturesRateHelper(H8,$F8,$D8,$E8,$G8,Permanent,Trigger,ObjectOverwrite)</f>
        <v>USD_YC1MRH_FUT1MK4#0000</v>
      </c>
      <c r="J8" s="128" t="str">
        <f>_xll.ohRangeRetrieveError(I8)</f>
        <v/>
      </c>
      <c r="K8" s="127"/>
      <c r="L8" s="236"/>
    </row>
    <row r="9" spans="1:12" x14ac:dyDescent="0.2">
      <c r="A9" s="225"/>
      <c r="B9" s="132">
        <v>7</v>
      </c>
      <c r="C9" s="224" t="b">
        <v>0</v>
      </c>
      <c r="D9" s="224" t="str">
        <v>M4</v>
      </c>
      <c r="E9" s="223" t="str">
        <f t="shared" si="0"/>
        <v>UsdLibor1M</v>
      </c>
      <c r="F9" s="222" t="str">
        <f t="shared" si="1"/>
        <v>USDFUT1MM4_Quote</v>
      </c>
      <c r="G9" s="222" t="str">
        <f t="shared" si="2"/>
        <v>USDFUT1MM4ConvAdj_Quote</v>
      </c>
      <c r="H9" s="222" t="str">
        <f t="shared" si="3"/>
        <v>USD_YC1MRH_FUT1MM4</v>
      </c>
      <c r="I9" s="221" t="str">
        <f>_xll.qlFuturesRateHelper(H9,$F9,$D9,$E9,$G9,Permanent,Trigger,ObjectOverwrite)</f>
        <v>USD_YC1MRH_FUT1MM4#0000</v>
      </c>
      <c r="J9" s="128" t="str">
        <f>_xll.ohRangeRetrieveError(I9)</f>
        <v/>
      </c>
      <c r="K9" s="127"/>
      <c r="L9" s="236"/>
    </row>
    <row r="10" spans="1:12" x14ac:dyDescent="0.2">
      <c r="A10" s="225"/>
      <c r="B10" s="132">
        <v>8</v>
      </c>
      <c r="C10" s="224" t="b">
        <v>0</v>
      </c>
      <c r="D10" s="224" t="str">
        <v>N4</v>
      </c>
      <c r="E10" s="223" t="str">
        <f t="shared" si="0"/>
        <v>UsdLibor1M</v>
      </c>
      <c r="F10" s="222" t="str">
        <f t="shared" si="1"/>
        <v>USDFUT1MN4_Quote</v>
      </c>
      <c r="G10" s="222" t="str">
        <f t="shared" si="2"/>
        <v>USDFUT1MN4ConvAdj_Quote</v>
      </c>
      <c r="H10" s="222" t="str">
        <f t="shared" si="3"/>
        <v>USD_YC1MRH_FUT1MN4</v>
      </c>
      <c r="I10" s="221" t="str">
        <f>_xll.qlFuturesRateHelper(H10,$F10,$D10,$E10,$G10,Permanent,Trigger,ObjectOverwrite)</f>
        <v>USD_YC1MRH_FUT1MN4#0000</v>
      </c>
      <c r="J10" s="128" t="str">
        <f>_xll.ohRangeRetrieveError(I10)</f>
        <v/>
      </c>
      <c r="K10" s="127"/>
      <c r="L10" s="236"/>
    </row>
    <row r="11" spans="1:12" x14ac:dyDescent="0.2">
      <c r="A11" s="225"/>
      <c r="B11" s="132">
        <v>9</v>
      </c>
      <c r="C11" s="224" t="b">
        <v>0</v>
      </c>
      <c r="D11" s="224" t="str">
        <v>Q4</v>
      </c>
      <c r="E11" s="223" t="str">
        <f t="shared" si="0"/>
        <v>UsdLibor1M</v>
      </c>
      <c r="F11" s="222" t="str">
        <f t="shared" si="1"/>
        <v>USDFUT1MQ4_Quote</v>
      </c>
      <c r="G11" s="222" t="str">
        <f t="shared" si="2"/>
        <v>USDFUT1MQ4ConvAdj_Quote</v>
      </c>
      <c r="H11" s="222" t="str">
        <f t="shared" si="3"/>
        <v>USD_YC1MRH_FUT1MQ4</v>
      </c>
      <c r="I11" s="221" t="str">
        <f>_xll.qlFuturesRateHelper(H11,$F11,$D11,$E11,$G11,Permanent,Trigger,ObjectOverwrite)</f>
        <v>USD_YC1MRH_FUT1MQ4#0000</v>
      </c>
      <c r="J11" s="128" t="str">
        <f>_xll.ohRangeRetrieveError(I11)</f>
        <v/>
      </c>
      <c r="K11" s="127"/>
      <c r="L11" s="236"/>
    </row>
    <row r="12" spans="1:12" x14ac:dyDescent="0.2">
      <c r="A12" s="225"/>
      <c r="B12" s="132">
        <v>10</v>
      </c>
      <c r="C12" s="224" t="b">
        <v>0</v>
      </c>
      <c r="D12" s="224" t="str">
        <v>U4</v>
      </c>
      <c r="E12" s="223" t="str">
        <f t="shared" si="0"/>
        <v>UsdLibor1M</v>
      </c>
      <c r="F12" s="222" t="str">
        <f t="shared" si="1"/>
        <v>USDFUT1MU4_Quote</v>
      </c>
      <c r="G12" s="222" t="str">
        <f t="shared" si="2"/>
        <v>USDFUT1MU4ConvAdj_Quote</v>
      </c>
      <c r="H12" s="222" t="str">
        <f t="shared" si="3"/>
        <v>USD_YC1MRH_FUT1MU4</v>
      </c>
      <c r="I12" s="221" t="str">
        <f>_xll.qlFuturesRateHelper(H12,$F12,$D12,$E12,$G12,Permanent,Trigger,ObjectOverwrite)</f>
        <v>USD_YC1MRH_FUT1MU4#0000</v>
      </c>
      <c r="J12" s="128" t="str">
        <f>_xll.ohRangeRetrieveError(I12)</f>
        <v/>
      </c>
      <c r="K12" s="127"/>
      <c r="L12" s="236"/>
    </row>
    <row r="13" spans="1:12" x14ac:dyDescent="0.2">
      <c r="A13" s="225"/>
      <c r="B13" s="132">
        <v>11</v>
      </c>
      <c r="C13" s="224" t="b">
        <v>0</v>
      </c>
      <c r="D13" s="224" t="str">
        <v>V4</v>
      </c>
      <c r="E13" s="223" t="str">
        <f t="shared" si="0"/>
        <v>UsdLibor1M</v>
      </c>
      <c r="F13" s="222" t="str">
        <f t="shared" si="1"/>
        <v>USDFUT1MV4_Quote</v>
      </c>
      <c r="G13" s="222" t="str">
        <f t="shared" si="2"/>
        <v>USDFUT1MV4ConvAdj_Quote</v>
      </c>
      <c r="H13" s="222" t="str">
        <f t="shared" si="3"/>
        <v>USD_YC1MRH_FUT1MV4</v>
      </c>
      <c r="I13" s="221" t="str">
        <f>_xll.qlFuturesRateHelper(H13,$F13,$D13,$E13,$G13,Permanent,Trigger,ObjectOverwrite)</f>
        <v>USD_YC1MRH_FUT1MV4#0000</v>
      </c>
      <c r="J13" s="128" t="str">
        <f>_xll.ohRangeRetrieveError(I13)</f>
        <v/>
      </c>
      <c r="K13" s="127"/>
      <c r="L13" s="236"/>
    </row>
    <row r="14" spans="1:12" x14ac:dyDescent="0.2">
      <c r="A14" s="225"/>
      <c r="B14" s="132">
        <v>12</v>
      </c>
      <c r="C14" s="224" t="b">
        <v>0</v>
      </c>
      <c r="D14" s="224" t="str">
        <v>X4</v>
      </c>
      <c r="E14" s="223" t="str">
        <f t="shared" si="0"/>
        <v>UsdLibor1M</v>
      </c>
      <c r="F14" s="222" t="str">
        <f t="shared" si="1"/>
        <v>USDFUT1MX4_Quote</v>
      </c>
      <c r="G14" s="222" t="str">
        <f t="shared" si="2"/>
        <v>USDFUT1MX4ConvAdj_Quote</v>
      </c>
      <c r="H14" s="222" t="str">
        <f t="shared" si="3"/>
        <v>USD_YC1MRH_FUT1MX4</v>
      </c>
      <c r="I14" s="221" t="str">
        <f>_xll.qlFuturesRateHelper(H14,$F14,$D14,$E14,$G14,Permanent,Trigger,ObjectOverwrite)</f>
        <v>USD_YC1MRH_FUT1MX4#0000</v>
      </c>
      <c r="J14" s="128" t="str">
        <f>_xll.ohRangeRetrieveError(I14)</f>
        <v/>
      </c>
      <c r="K14" s="127"/>
      <c r="L14" s="236"/>
    </row>
    <row r="15" spans="1:12" x14ac:dyDescent="0.2">
      <c r="A15" s="225"/>
      <c r="B15" s="132">
        <v>13</v>
      </c>
      <c r="C15" s="224" t="b">
        <v>0</v>
      </c>
      <c r="D15" s="224" t="str">
        <v>Z4</v>
      </c>
      <c r="E15" s="223" t="str">
        <f t="shared" si="0"/>
        <v>UsdLibor1M</v>
      </c>
      <c r="F15" s="222" t="str">
        <f t="shared" si="1"/>
        <v>USDFUT1MZ4_Quote</v>
      </c>
      <c r="G15" s="222" t="str">
        <f t="shared" si="2"/>
        <v>USDFUT1MZ4ConvAdj_Quote</v>
      </c>
      <c r="H15" s="222" t="str">
        <f t="shared" si="3"/>
        <v>USD_YC1MRH_FUT1MZ4</v>
      </c>
      <c r="I15" s="221" t="str">
        <f>_xll.qlFuturesRateHelper(H15,$F15,$D15,$E15,$G15,Permanent,Trigger,ObjectOverwrite)</f>
        <v>USD_YC1MRH_FUT1MZ4#0000</v>
      </c>
      <c r="J15" s="128" t="str">
        <f>_xll.ohRangeRetrieveError(I15)</f>
        <v/>
      </c>
      <c r="K15" s="127"/>
      <c r="L15" s="236"/>
    </row>
    <row r="16" spans="1:12" x14ac:dyDescent="0.2">
      <c r="A16" s="225"/>
      <c r="B16" s="132">
        <v>14</v>
      </c>
      <c r="C16" s="224" t="b">
        <v>0</v>
      </c>
      <c r="D16" s="224" t="str">
        <v>F5</v>
      </c>
      <c r="E16" s="223" t="str">
        <f t="shared" si="0"/>
        <v>UsdLibor1M</v>
      </c>
      <c r="F16" s="222" t="str">
        <f t="shared" si="1"/>
        <v>USDFUT1MF5_Quote</v>
      </c>
      <c r="G16" s="222" t="str">
        <f t="shared" si="2"/>
        <v>USDFUT1MF5ConvAdj_Quote</v>
      </c>
      <c r="H16" s="222" t="str">
        <f t="shared" si="3"/>
        <v>USD_YC1MRH_FUT1MF5</v>
      </c>
      <c r="I16" s="221" t="str">
        <f>_xll.qlFuturesRateHelper(H16,$F16,$D16,$E16,$G16,Permanent,Trigger,ObjectOverwrite)</f>
        <v>USD_YC1MRH_FUT1MF5#0000</v>
      </c>
      <c r="J16" s="128" t="str">
        <f>_xll.ohRangeRetrieveError(I16)</f>
        <v/>
      </c>
      <c r="K16" s="127"/>
      <c r="L16" s="236"/>
    </row>
    <row r="17" spans="1:12" x14ac:dyDescent="0.2">
      <c r="A17" s="225"/>
      <c r="B17" s="132">
        <v>15</v>
      </c>
      <c r="C17" s="224" t="b">
        <v>0</v>
      </c>
      <c r="D17" s="224" t="str">
        <v>G5</v>
      </c>
      <c r="E17" s="223" t="str">
        <f t="shared" si="0"/>
        <v>UsdLibor1M</v>
      </c>
      <c r="F17" s="222" t="str">
        <f t="shared" si="1"/>
        <v>USDFUT1MG5_Quote</v>
      </c>
      <c r="G17" s="222" t="str">
        <f t="shared" si="2"/>
        <v>USDFUT1MG5ConvAdj_Quote</v>
      </c>
      <c r="H17" s="222" t="str">
        <f t="shared" si="3"/>
        <v>USD_YC1MRH_FUT1MG5</v>
      </c>
      <c r="I17" s="221" t="str">
        <f>_xll.qlFuturesRateHelper(H17,$F17,$D17,$E17,$G17,Permanent,Trigger,ObjectOverwrite)</f>
        <v>USD_YC1MRH_FUT1MG5#0000</v>
      </c>
      <c r="J17" s="128" t="str">
        <f>_xll.ohRangeRetrieveError(I17)</f>
        <v/>
      </c>
      <c r="K17" s="127"/>
      <c r="L17" s="236"/>
    </row>
    <row r="18" spans="1:12" x14ac:dyDescent="0.2">
      <c r="A18" s="225"/>
      <c r="B18" s="132">
        <v>16</v>
      </c>
      <c r="C18" s="224" t="b">
        <v>0</v>
      </c>
      <c r="D18" s="224" t="str">
        <v>H5</v>
      </c>
      <c r="E18" s="223" t="str">
        <f t="shared" si="0"/>
        <v>UsdLibor1M</v>
      </c>
      <c r="F18" s="222" t="str">
        <f t="shared" si="1"/>
        <v>USDFUT1MH5_Quote</v>
      </c>
      <c r="G18" s="222" t="str">
        <f t="shared" si="2"/>
        <v>USDFUT1MH5ConvAdj_Quote</v>
      </c>
      <c r="H18" s="222" t="str">
        <f t="shared" si="3"/>
        <v>USD_YC1MRH_FUT1MH5</v>
      </c>
      <c r="I18" s="221" t="str">
        <f>_xll.qlFuturesRateHelper(H18,$F18,$D18,$E18,$G18,Permanent,Trigger,ObjectOverwrite)</f>
        <v>USD_YC1MRH_FUT1MH5#0000</v>
      </c>
      <c r="J18" s="128" t="str">
        <f>_xll.ohRangeRetrieveError(I18)</f>
        <v/>
      </c>
      <c r="K18" s="127"/>
      <c r="L18" s="236"/>
    </row>
    <row r="19" spans="1:12" x14ac:dyDescent="0.2">
      <c r="A19" s="225"/>
      <c r="B19" s="132">
        <v>17</v>
      </c>
      <c r="C19" s="224" t="b">
        <v>0</v>
      </c>
      <c r="D19" s="224" t="str">
        <v>J5</v>
      </c>
      <c r="E19" s="223" t="str">
        <f t="shared" si="0"/>
        <v>UsdLibor1M</v>
      </c>
      <c r="F19" s="222" t="str">
        <f t="shared" si="1"/>
        <v>USDFUT1MJ5_Quote</v>
      </c>
      <c r="G19" s="222" t="str">
        <f t="shared" si="2"/>
        <v>USDFUT1MJ5ConvAdj_Quote</v>
      </c>
      <c r="H19" s="222" t="str">
        <f t="shared" si="3"/>
        <v>USD_YC1MRH_FUT1MJ5</v>
      </c>
      <c r="I19" s="221" t="str">
        <f>_xll.qlFuturesRateHelper(H19,$F19,$D19,$E19,$G19,Permanent,Trigger,ObjectOverwrite)</f>
        <v>USD_YC1MRH_FUT1MJ5#0000</v>
      </c>
      <c r="J19" s="128" t="str">
        <f>_xll.ohRangeRetrieveError(I19)</f>
        <v/>
      </c>
      <c r="K19" s="127"/>
      <c r="L19" s="236"/>
    </row>
    <row r="20" spans="1:12" x14ac:dyDescent="0.2">
      <c r="A20" s="225"/>
      <c r="B20" s="132">
        <v>18</v>
      </c>
      <c r="C20" s="224" t="b">
        <v>0</v>
      </c>
      <c r="D20" s="224" t="str">
        <v>K5</v>
      </c>
      <c r="E20" s="223" t="str">
        <f t="shared" si="0"/>
        <v>UsdLibor1M</v>
      </c>
      <c r="F20" s="222" t="str">
        <f t="shared" si="1"/>
        <v>USDFUT1MK5_Quote</v>
      </c>
      <c r="G20" s="222" t="str">
        <f t="shared" si="2"/>
        <v>USDFUT1MK5ConvAdj_Quote</v>
      </c>
      <c r="H20" s="222" t="str">
        <f t="shared" si="3"/>
        <v>USD_YC1MRH_FUT1MK5</v>
      </c>
      <c r="I20" s="221" t="str">
        <f>_xll.qlFuturesRateHelper(H20,$F20,$D20,$E20,$G20,Permanent,Trigger,ObjectOverwrite)</f>
        <v>USD_YC1MRH_FUT1MK5#0000</v>
      </c>
      <c r="J20" s="128" t="str">
        <f>_xll.ohRangeRetrieveError(I20)</f>
        <v/>
      </c>
      <c r="K20" s="127"/>
      <c r="L20" s="236"/>
    </row>
    <row r="21" spans="1:12" x14ac:dyDescent="0.2">
      <c r="A21" s="225"/>
      <c r="B21" s="132">
        <v>19</v>
      </c>
      <c r="C21" s="224" t="b">
        <v>0</v>
      </c>
      <c r="D21" s="224" t="str">
        <v>M5</v>
      </c>
      <c r="E21" s="223" t="str">
        <f t="shared" si="0"/>
        <v>UsdLibor1M</v>
      </c>
      <c r="F21" s="222" t="str">
        <f t="shared" si="1"/>
        <v>USDFUT1MM5_Quote</v>
      </c>
      <c r="G21" s="222" t="str">
        <f t="shared" si="2"/>
        <v>USDFUT1MM5ConvAdj_Quote</v>
      </c>
      <c r="H21" s="222" t="str">
        <f t="shared" si="3"/>
        <v>USD_YC1MRH_FUT1MM5</v>
      </c>
      <c r="I21" s="221" t="str">
        <f>_xll.qlFuturesRateHelper(H21,$F21,$D21,$E21,$G21,Permanent,Trigger,ObjectOverwrite)</f>
        <v>USD_YC1MRH_FUT1MM5#0000</v>
      </c>
      <c r="J21" s="128" t="str">
        <f>_xll.ohRangeRetrieveError(I21)</f>
        <v/>
      </c>
      <c r="K21" s="127"/>
      <c r="L21" s="236"/>
    </row>
    <row r="22" spans="1:12" x14ac:dyDescent="0.2">
      <c r="A22" s="225"/>
      <c r="B22" s="132">
        <v>20</v>
      </c>
      <c r="C22" s="224" t="b">
        <v>0</v>
      </c>
      <c r="D22" s="224" t="str">
        <v>N5</v>
      </c>
      <c r="E22" s="223" t="str">
        <f t="shared" si="0"/>
        <v>UsdLibor1M</v>
      </c>
      <c r="F22" s="222" t="str">
        <f t="shared" si="1"/>
        <v>USDFUT1MN5_Quote</v>
      </c>
      <c r="G22" s="222" t="str">
        <f t="shared" si="2"/>
        <v>USDFUT1MN5ConvAdj_Quote</v>
      </c>
      <c r="H22" s="222" t="str">
        <f t="shared" si="3"/>
        <v>USD_YC1MRH_FUT1MN5</v>
      </c>
      <c r="I22" s="221" t="str">
        <f>_xll.qlFuturesRateHelper(H22,$F22,$D22,$E22,$G22,Permanent,Trigger,ObjectOverwrite)</f>
        <v>USD_YC1MRH_FUT1MN5#0000</v>
      </c>
      <c r="J22" s="128" t="str">
        <f>_xll.ohRangeRetrieveError(I22)</f>
        <v/>
      </c>
      <c r="K22" s="127"/>
      <c r="L22" s="236"/>
    </row>
    <row r="23" spans="1:12" x14ac:dyDescent="0.2">
      <c r="A23" s="225"/>
      <c r="B23" s="132">
        <v>21</v>
      </c>
      <c r="C23" s="224" t="b">
        <v>0</v>
      </c>
      <c r="D23" s="224" t="str">
        <v>Q5</v>
      </c>
      <c r="E23" s="223" t="str">
        <f t="shared" si="0"/>
        <v>UsdLibor1M</v>
      </c>
      <c r="F23" s="222" t="str">
        <f t="shared" si="1"/>
        <v>USDFUT1MQ5_Quote</v>
      </c>
      <c r="G23" s="222" t="str">
        <f t="shared" si="2"/>
        <v>USDFUT1MQ5ConvAdj_Quote</v>
      </c>
      <c r="H23" s="222" t="str">
        <f t="shared" si="3"/>
        <v>USD_YC1MRH_FUT1MQ5</v>
      </c>
      <c r="I23" s="221" t="str">
        <f>_xll.qlFuturesRateHelper(H23,$F23,$D23,$E23,$G23,Permanent,Trigger,ObjectOverwrite)</f>
        <v>USD_YC1MRH_FUT1MQ5#0000</v>
      </c>
      <c r="J23" s="128" t="str">
        <f>_xll.ohRangeRetrieveError(I23)</f>
        <v/>
      </c>
      <c r="K23" s="127"/>
      <c r="L23" s="236"/>
    </row>
    <row r="24" spans="1:12" x14ac:dyDescent="0.2">
      <c r="A24" s="225"/>
      <c r="B24" s="132">
        <v>22</v>
      </c>
      <c r="C24" s="224" t="b">
        <v>0</v>
      </c>
      <c r="D24" s="224" t="str">
        <v>U5</v>
      </c>
      <c r="E24" s="223" t="str">
        <f t="shared" si="0"/>
        <v>UsdLibor1M</v>
      </c>
      <c r="F24" s="222" t="str">
        <f t="shared" si="1"/>
        <v>USDFUT1MU5_Quote</v>
      </c>
      <c r="G24" s="222" t="str">
        <f t="shared" si="2"/>
        <v>USDFUT1MU5ConvAdj_Quote</v>
      </c>
      <c r="H24" s="222" t="str">
        <f t="shared" si="3"/>
        <v>USD_YC1MRH_FUT1MU5</v>
      </c>
      <c r="I24" s="221" t="str">
        <f>_xll.qlFuturesRateHelper(H24,$F24,$D24,$E24,$G24,Permanent,Trigger,ObjectOverwrite)</f>
        <v>USD_YC1MRH_FUT1MU5#0000</v>
      </c>
      <c r="J24" s="128" t="str">
        <f>_xll.ohRangeRetrieveError(I24)</f>
        <v/>
      </c>
      <c r="K24" s="127"/>
      <c r="L24" s="236"/>
    </row>
    <row r="25" spans="1:12" x14ac:dyDescent="0.2">
      <c r="A25" s="225"/>
      <c r="B25" s="132">
        <v>23</v>
      </c>
      <c r="C25" s="224" t="b">
        <v>0</v>
      </c>
      <c r="D25" s="224" t="str">
        <v>V5</v>
      </c>
      <c r="E25" s="223" t="str">
        <f t="shared" si="0"/>
        <v>UsdLibor1M</v>
      </c>
      <c r="F25" s="222" t="str">
        <f t="shared" si="1"/>
        <v>USDFUT1MV5_Quote</v>
      </c>
      <c r="G25" s="222" t="str">
        <f t="shared" si="2"/>
        <v>USDFUT1MV5ConvAdj_Quote</v>
      </c>
      <c r="H25" s="222" t="str">
        <f t="shared" si="3"/>
        <v>USD_YC1MRH_FUT1MV5</v>
      </c>
      <c r="I25" s="221" t="str">
        <f>_xll.qlFuturesRateHelper(H25,$F25,$D25,$E25,$G25,Permanent,Trigger,ObjectOverwrite)</f>
        <v>USD_YC1MRH_FUT1MV5#0000</v>
      </c>
      <c r="J25" s="128" t="str">
        <f>_xll.ohRangeRetrieveError(I25)</f>
        <v/>
      </c>
      <c r="K25" s="127"/>
      <c r="L25" s="236"/>
    </row>
    <row r="26" spans="1:12" x14ac:dyDescent="0.2">
      <c r="A26" s="225"/>
      <c r="B26" s="132">
        <v>24</v>
      </c>
      <c r="C26" s="224" t="b">
        <v>0</v>
      </c>
      <c r="D26" s="224" t="str">
        <v>X5</v>
      </c>
      <c r="E26" s="223" t="str">
        <f t="shared" si="0"/>
        <v>UsdLibor1M</v>
      </c>
      <c r="F26" s="222" t="str">
        <f t="shared" si="1"/>
        <v>USDFUT1MX5_Quote</v>
      </c>
      <c r="G26" s="222" t="str">
        <f t="shared" si="2"/>
        <v>USDFUT1MX5ConvAdj_Quote</v>
      </c>
      <c r="H26" s="222" t="str">
        <f t="shared" si="3"/>
        <v>USD_YC1MRH_FUT1MX5</v>
      </c>
      <c r="I26" s="221" t="str">
        <f>_xll.qlFuturesRateHelper(H26,$F26,$D26,$E26,$G26,Permanent,Trigger,ObjectOverwrite)</f>
        <v>USD_YC1MRH_FUT1MX5#0000</v>
      </c>
      <c r="J26" s="128" t="str">
        <f>_xll.ohRangeRetrieveError(I26)</f>
        <v/>
      </c>
      <c r="K26" s="127"/>
      <c r="L26" s="236"/>
    </row>
    <row r="27" spans="1:12" x14ac:dyDescent="0.2">
      <c r="A27" s="225"/>
      <c r="B27" s="132">
        <v>25</v>
      </c>
      <c r="C27" s="224" t="b">
        <v>0</v>
      </c>
      <c r="D27" s="224" t="str">
        <v>Z5</v>
      </c>
      <c r="E27" s="223" t="str">
        <f t="shared" si="0"/>
        <v>UsdLibor1M</v>
      </c>
      <c r="F27" s="222" t="str">
        <f t="shared" si="1"/>
        <v>USDFUT1MZ5_Quote</v>
      </c>
      <c r="G27" s="222" t="str">
        <f t="shared" si="2"/>
        <v>USDFUT1MZ5ConvAdj_Quote</v>
      </c>
      <c r="H27" s="222" t="str">
        <f t="shared" si="3"/>
        <v>USD_YC1MRH_FUT1MZ5</v>
      </c>
      <c r="I27" s="221" t="str">
        <f>_xll.qlFuturesRateHelper(H27,$F27,$D27,$E27,$G27,Permanent,Trigger,ObjectOverwrite)</f>
        <v>USD_YC1MRH_FUT1MZ5#0000</v>
      </c>
      <c r="J27" s="128" t="str">
        <f>_xll.ohRangeRetrieveError(I27)</f>
        <v/>
      </c>
      <c r="K27" s="127"/>
      <c r="L27" s="236"/>
    </row>
    <row r="28" spans="1:12" x14ac:dyDescent="0.2">
      <c r="A28" s="225"/>
      <c r="B28" s="132">
        <v>26</v>
      </c>
      <c r="C28" s="224" t="b">
        <v>0</v>
      </c>
      <c r="D28" s="224" t="str">
        <v>F6</v>
      </c>
      <c r="E28" s="223" t="str">
        <f t="shared" si="0"/>
        <v>UsdLibor1M</v>
      </c>
      <c r="F28" s="222" t="str">
        <f t="shared" si="1"/>
        <v>USDFUT1MF6_Quote</v>
      </c>
      <c r="G28" s="222" t="str">
        <f t="shared" si="2"/>
        <v>USDFUT1MF6ConvAdj_Quote</v>
      </c>
      <c r="H28" s="222" t="str">
        <f t="shared" si="3"/>
        <v>USD_YC1MRH_FUT1MF6</v>
      </c>
      <c r="I28" s="221" t="str">
        <f>_xll.qlFuturesRateHelper(H28,$F28,$D28,$E28,$G28,Permanent,Trigger,ObjectOverwrite)</f>
        <v>USD_YC1MRH_FUT1MF6#0000</v>
      </c>
      <c r="J28" s="128" t="str">
        <f>_xll.ohRangeRetrieveError(I28)</f>
        <v/>
      </c>
      <c r="K28" s="127"/>
      <c r="L28" s="236"/>
    </row>
    <row r="29" spans="1:12" x14ac:dyDescent="0.2">
      <c r="A29" s="225"/>
      <c r="B29" s="132">
        <v>27</v>
      </c>
      <c r="C29" s="224" t="b">
        <v>0</v>
      </c>
      <c r="D29" s="224" t="str">
        <v>G6</v>
      </c>
      <c r="E29" s="223" t="str">
        <f t="shared" si="0"/>
        <v>UsdLibor1M</v>
      </c>
      <c r="F29" s="222" t="str">
        <f t="shared" si="1"/>
        <v>USDFUT1MG6_Quote</v>
      </c>
      <c r="G29" s="222" t="str">
        <f t="shared" si="2"/>
        <v>USDFUT1MG6ConvAdj_Quote</v>
      </c>
      <c r="H29" s="222" t="str">
        <f t="shared" si="3"/>
        <v>USD_YC1MRH_FUT1MG6</v>
      </c>
      <c r="I29" s="221" t="str">
        <f>_xll.qlFuturesRateHelper(H29,$F29,$D29,$E29,$G29,Permanent,Trigger,ObjectOverwrite)</f>
        <v>USD_YC1MRH_FUT1MG6#0000</v>
      </c>
      <c r="J29" s="128" t="str">
        <f>_xll.ohRangeRetrieveError(I29)</f>
        <v/>
      </c>
      <c r="K29" s="127"/>
      <c r="L29" s="236"/>
    </row>
    <row r="30" spans="1:12" x14ac:dyDescent="0.2">
      <c r="A30" s="225"/>
      <c r="B30" s="132">
        <v>28</v>
      </c>
      <c r="C30" s="224" t="b">
        <v>0</v>
      </c>
      <c r="D30" s="224" t="str">
        <v>H6</v>
      </c>
      <c r="E30" s="223" t="str">
        <f t="shared" si="0"/>
        <v>UsdLibor1M</v>
      </c>
      <c r="F30" s="222" t="str">
        <f t="shared" si="1"/>
        <v>USDFUT1MH6_Quote</v>
      </c>
      <c r="G30" s="222" t="str">
        <f t="shared" si="2"/>
        <v>USDFUT1MH6ConvAdj_Quote</v>
      </c>
      <c r="H30" s="222" t="str">
        <f t="shared" si="3"/>
        <v>USD_YC1MRH_FUT1MH6</v>
      </c>
      <c r="I30" s="221" t="str">
        <f>_xll.qlFuturesRateHelper(H30,$F30,$D30,$E30,$G30,Permanent,Trigger,ObjectOverwrite)</f>
        <v>USD_YC1MRH_FUT1MH6#0000</v>
      </c>
      <c r="J30" s="128" t="str">
        <f>_xll.ohRangeRetrieveError(I30)</f>
        <v/>
      </c>
      <c r="K30" s="127"/>
      <c r="L30" s="236"/>
    </row>
    <row r="31" spans="1:12" x14ac:dyDescent="0.2">
      <c r="A31" s="225"/>
      <c r="B31" s="132">
        <v>29</v>
      </c>
      <c r="C31" s="224" t="b">
        <v>0</v>
      </c>
      <c r="D31" s="224" t="str">
        <v>J6</v>
      </c>
      <c r="E31" s="223" t="str">
        <f t="shared" si="0"/>
        <v>UsdLibor1M</v>
      </c>
      <c r="F31" s="222" t="str">
        <f t="shared" si="1"/>
        <v>USDFUT1MJ6_Quote</v>
      </c>
      <c r="G31" s="222" t="str">
        <f t="shared" si="2"/>
        <v>USDFUT1MJ6ConvAdj_Quote</v>
      </c>
      <c r="H31" s="222" t="str">
        <f t="shared" si="3"/>
        <v>USD_YC1MRH_FUT1MJ6</v>
      </c>
      <c r="I31" s="221" t="str">
        <f>_xll.qlFuturesRateHelper(H31,$F31,$D31,$E31,$G31,Permanent,Trigger,ObjectOverwrite)</f>
        <v>USD_YC1MRH_FUT1MJ6#0000</v>
      </c>
      <c r="J31" s="128" t="str">
        <f>_xll.ohRangeRetrieveError(I31)</f>
        <v/>
      </c>
      <c r="K31" s="127"/>
      <c r="L31" s="236"/>
    </row>
    <row r="32" spans="1:12" x14ac:dyDescent="0.2">
      <c r="A32" s="225"/>
      <c r="B32" s="132">
        <v>30</v>
      </c>
      <c r="C32" s="224" t="b">
        <v>0</v>
      </c>
      <c r="D32" s="224" t="str">
        <v>K6</v>
      </c>
      <c r="E32" s="223" t="str">
        <f t="shared" si="0"/>
        <v>UsdLibor1M</v>
      </c>
      <c r="F32" s="222" t="str">
        <f t="shared" si="1"/>
        <v>USDFUT1MK6_Quote</v>
      </c>
      <c r="G32" s="222" t="str">
        <f t="shared" si="2"/>
        <v>USDFUT1MK6ConvAdj_Quote</v>
      </c>
      <c r="H32" s="222" t="str">
        <f t="shared" si="3"/>
        <v>USD_YC1MRH_FUT1MK6</v>
      </c>
      <c r="I32" s="221" t="str">
        <f>_xll.qlFuturesRateHelper(H32,$F32,$D32,$E32,$G32,Permanent,Trigger,ObjectOverwrite)</f>
        <v>USD_YC1MRH_FUT1MK6#0000</v>
      </c>
      <c r="J32" s="128" t="str">
        <f>_xll.ohRangeRetrieveError(I32)</f>
        <v/>
      </c>
      <c r="K32" s="127"/>
      <c r="L32" s="236"/>
    </row>
    <row r="33" spans="1:12" x14ac:dyDescent="0.2">
      <c r="A33" s="225"/>
      <c r="B33" s="132">
        <v>31</v>
      </c>
      <c r="C33" s="224" t="b">
        <v>0</v>
      </c>
      <c r="D33" s="224" t="str">
        <v>M6</v>
      </c>
      <c r="E33" s="223" t="str">
        <f t="shared" si="0"/>
        <v>UsdLibor1M</v>
      </c>
      <c r="F33" s="222" t="str">
        <f t="shared" si="1"/>
        <v>USDFUT1MM6_Quote</v>
      </c>
      <c r="G33" s="222" t="str">
        <f t="shared" si="2"/>
        <v>USDFUT1MM6ConvAdj_Quote</v>
      </c>
      <c r="H33" s="222" t="str">
        <f t="shared" si="3"/>
        <v>USD_YC1MRH_FUT1MM6</v>
      </c>
      <c r="I33" s="221" t="str">
        <f>_xll.qlFuturesRateHelper(H33,$F33,$D33,$E33,$G33,Permanent,Trigger,ObjectOverwrite)</f>
        <v>USD_YC1MRH_FUT1MM6#0000</v>
      </c>
      <c r="J33" s="128" t="str">
        <f>_xll.ohRangeRetrieveError(I33)</f>
        <v/>
      </c>
      <c r="K33" s="127"/>
      <c r="L33" s="236"/>
    </row>
    <row r="34" spans="1:12" x14ac:dyDescent="0.2">
      <c r="A34" s="225"/>
      <c r="B34" s="132">
        <v>32</v>
      </c>
      <c r="C34" s="224" t="b">
        <v>0</v>
      </c>
      <c r="D34" s="224" t="str">
        <v>N6</v>
      </c>
      <c r="E34" s="223" t="str">
        <f t="shared" si="0"/>
        <v>UsdLibor1M</v>
      </c>
      <c r="F34" s="222" t="str">
        <f t="shared" si="1"/>
        <v>USDFUT1MN6_Quote</v>
      </c>
      <c r="G34" s="222" t="str">
        <f t="shared" si="2"/>
        <v>USDFUT1MN6ConvAdj_Quote</v>
      </c>
      <c r="H34" s="222" t="str">
        <f t="shared" si="3"/>
        <v>USD_YC1MRH_FUT1MN6</v>
      </c>
      <c r="I34" s="221" t="str">
        <f>_xll.qlFuturesRateHelper(H34,$F34,$D34,$E34,$G34,Permanent,Trigger,ObjectOverwrite)</f>
        <v>USD_YC1MRH_FUT1MN6#0000</v>
      </c>
      <c r="J34" s="128" t="str">
        <f>_xll.ohRangeRetrieveError(I34)</f>
        <v/>
      </c>
      <c r="K34" s="127"/>
      <c r="L34" s="236"/>
    </row>
    <row r="35" spans="1:12" x14ac:dyDescent="0.2">
      <c r="A35" s="225"/>
      <c r="B35" s="132">
        <v>33</v>
      </c>
      <c r="C35" s="224" t="b">
        <v>0</v>
      </c>
      <c r="D35" s="224" t="str">
        <v>Q6</v>
      </c>
      <c r="E35" s="223" t="str">
        <f t="shared" ref="E35:E66" si="4">PROPER(Currency)&amp;FamilyName&amp;$E$1</f>
        <v>UsdLibor1M</v>
      </c>
      <c r="F35" s="222" t="str">
        <f t="shared" ref="F35:F66" si="5">Currency&amp;"FUT"&amp;$E$1&amp;$D35&amp;QuoteSuffix</f>
        <v>USDFUT1MQ6_Quote</v>
      </c>
      <c r="G35" s="222" t="str">
        <f t="shared" ref="G35:G66" si="6">Currency&amp;"FUT"&amp;$E$1&amp;$D35&amp;"ConvAdj"&amp;QuoteSuffix</f>
        <v>USDFUT1MQ6ConvAdj_Quote</v>
      </c>
      <c r="H35" s="222" t="str">
        <f t="shared" ref="H35:H66" si="7">$H$1&amp;"_FUT"&amp;$E$1&amp;$D35</f>
        <v>USD_YC1MRH_FUT1MQ6</v>
      </c>
      <c r="I35" s="221" t="str">
        <f>_xll.qlFuturesRateHelper(H35,$F35,$D35,$E35,$G35,Permanent,Trigger,ObjectOverwrite)</f>
        <v>USD_YC1MRH_FUT1MQ6#0000</v>
      </c>
      <c r="J35" s="128" t="str">
        <f>_xll.ohRangeRetrieveError(I35)</f>
        <v/>
      </c>
      <c r="K35" s="127"/>
      <c r="L35" s="236"/>
    </row>
    <row r="36" spans="1:12" x14ac:dyDescent="0.2">
      <c r="A36" s="225"/>
      <c r="B36" s="132">
        <v>34</v>
      </c>
      <c r="C36" s="224" t="b">
        <v>0</v>
      </c>
      <c r="D36" s="224" t="str">
        <v>U6</v>
      </c>
      <c r="E36" s="223" t="str">
        <f t="shared" si="4"/>
        <v>UsdLibor1M</v>
      </c>
      <c r="F36" s="222" t="str">
        <f t="shared" si="5"/>
        <v>USDFUT1MU6_Quote</v>
      </c>
      <c r="G36" s="222" t="str">
        <f t="shared" si="6"/>
        <v>USDFUT1MU6ConvAdj_Quote</v>
      </c>
      <c r="H36" s="222" t="str">
        <f t="shared" si="7"/>
        <v>USD_YC1MRH_FUT1MU6</v>
      </c>
      <c r="I36" s="221" t="str">
        <f>_xll.qlFuturesRateHelper(H36,$F36,$D36,$E36,$G36,Permanent,Trigger,ObjectOverwrite)</f>
        <v>USD_YC1MRH_FUT1MU6#0000</v>
      </c>
      <c r="J36" s="128" t="str">
        <f>_xll.ohRangeRetrieveError(I36)</f>
        <v/>
      </c>
      <c r="K36" s="127"/>
      <c r="L36" s="236"/>
    </row>
    <row r="37" spans="1:12" x14ac:dyDescent="0.2">
      <c r="A37" s="225"/>
      <c r="B37" s="132">
        <v>35</v>
      </c>
      <c r="C37" s="224" t="b">
        <v>0</v>
      </c>
      <c r="D37" s="224" t="str">
        <v>V6</v>
      </c>
      <c r="E37" s="223" t="str">
        <f t="shared" si="4"/>
        <v>UsdLibor1M</v>
      </c>
      <c r="F37" s="222" t="str">
        <f t="shared" si="5"/>
        <v>USDFUT1MV6_Quote</v>
      </c>
      <c r="G37" s="222" t="str">
        <f t="shared" si="6"/>
        <v>USDFUT1MV6ConvAdj_Quote</v>
      </c>
      <c r="H37" s="222" t="str">
        <f t="shared" si="7"/>
        <v>USD_YC1MRH_FUT1MV6</v>
      </c>
      <c r="I37" s="221" t="str">
        <f>_xll.qlFuturesRateHelper(H37,$F37,$D37,$E37,$G37,Permanent,Trigger,ObjectOverwrite)</f>
        <v>USD_YC1MRH_FUT1MV6#0000</v>
      </c>
      <c r="J37" s="128" t="str">
        <f>_xll.ohRangeRetrieveError(I37)</f>
        <v/>
      </c>
      <c r="K37" s="127"/>
      <c r="L37" s="236"/>
    </row>
    <row r="38" spans="1:12" x14ac:dyDescent="0.2">
      <c r="A38" s="225"/>
      <c r="B38" s="132">
        <v>36</v>
      </c>
      <c r="C38" s="224" t="b">
        <v>0</v>
      </c>
      <c r="D38" s="224" t="str">
        <v>X6</v>
      </c>
      <c r="E38" s="223" t="str">
        <f t="shared" si="4"/>
        <v>UsdLibor1M</v>
      </c>
      <c r="F38" s="222" t="str">
        <f t="shared" si="5"/>
        <v>USDFUT1MX6_Quote</v>
      </c>
      <c r="G38" s="222" t="str">
        <f t="shared" si="6"/>
        <v>USDFUT1MX6ConvAdj_Quote</v>
      </c>
      <c r="H38" s="222" t="str">
        <f t="shared" si="7"/>
        <v>USD_YC1MRH_FUT1MX6</v>
      </c>
      <c r="I38" s="221" t="str">
        <f>_xll.qlFuturesRateHelper(H38,$F38,$D38,$E38,$G38,Permanent,Trigger,ObjectOverwrite)</f>
        <v>USD_YC1MRH_FUT1MX6#0000</v>
      </c>
      <c r="J38" s="128" t="str">
        <f>_xll.ohRangeRetrieveError(I38)</f>
        <v/>
      </c>
      <c r="K38" s="127"/>
      <c r="L38" s="236"/>
    </row>
    <row r="39" spans="1:12" x14ac:dyDescent="0.2">
      <c r="A39" s="225"/>
      <c r="B39" s="132">
        <v>37</v>
      </c>
      <c r="C39" s="224" t="b">
        <v>0</v>
      </c>
      <c r="D39" s="224" t="str">
        <v>Z6</v>
      </c>
      <c r="E39" s="223" t="str">
        <f t="shared" si="4"/>
        <v>UsdLibor1M</v>
      </c>
      <c r="F39" s="222" t="str">
        <f t="shared" si="5"/>
        <v>USDFUT1MZ6_Quote</v>
      </c>
      <c r="G39" s="222" t="str">
        <f t="shared" si="6"/>
        <v>USDFUT1MZ6ConvAdj_Quote</v>
      </c>
      <c r="H39" s="222" t="str">
        <f t="shared" si="7"/>
        <v>USD_YC1MRH_FUT1MZ6</v>
      </c>
      <c r="I39" s="221" t="str">
        <f>_xll.qlFuturesRateHelper(H39,$F39,$D39,$E39,$G39,Permanent,Trigger,ObjectOverwrite)</f>
        <v>USD_YC1MRH_FUT1MZ6#0000</v>
      </c>
      <c r="J39" s="128" t="str">
        <f>_xll.ohRangeRetrieveError(I39)</f>
        <v/>
      </c>
      <c r="K39" s="127"/>
      <c r="L39" s="236"/>
    </row>
    <row r="40" spans="1:12" x14ac:dyDescent="0.2">
      <c r="A40" s="225"/>
      <c r="B40" s="132">
        <v>38</v>
      </c>
      <c r="C40" s="224" t="b">
        <v>0</v>
      </c>
      <c r="D40" s="224" t="str">
        <v>F7</v>
      </c>
      <c r="E40" s="223" t="str">
        <f t="shared" si="4"/>
        <v>UsdLibor1M</v>
      </c>
      <c r="F40" s="222" t="str">
        <f t="shared" si="5"/>
        <v>USDFUT1MF7_Quote</v>
      </c>
      <c r="G40" s="222" t="str">
        <f t="shared" si="6"/>
        <v>USDFUT1MF7ConvAdj_Quote</v>
      </c>
      <c r="H40" s="222" t="str">
        <f t="shared" si="7"/>
        <v>USD_YC1MRH_FUT1MF7</v>
      </c>
      <c r="I40" s="221" t="str">
        <f>_xll.qlFuturesRateHelper(H40,$F40,$D40,$E40,$G40,Permanent,Trigger,ObjectOverwrite)</f>
        <v>USD_YC1MRH_FUT1MF7#0000</v>
      </c>
      <c r="J40" s="128" t="str">
        <f>_xll.ohRangeRetrieveError(I40)</f>
        <v/>
      </c>
      <c r="K40" s="127"/>
    </row>
    <row r="41" spans="1:12" x14ac:dyDescent="0.2">
      <c r="A41" s="225"/>
      <c r="B41" s="132">
        <v>39</v>
      </c>
      <c r="C41" s="224" t="b">
        <v>0</v>
      </c>
      <c r="D41" s="224" t="str">
        <v>G7</v>
      </c>
      <c r="E41" s="223" t="str">
        <f t="shared" si="4"/>
        <v>UsdLibor1M</v>
      </c>
      <c r="F41" s="222" t="str">
        <f t="shared" si="5"/>
        <v>USDFUT1MG7_Quote</v>
      </c>
      <c r="G41" s="222" t="str">
        <f t="shared" si="6"/>
        <v>USDFUT1MG7ConvAdj_Quote</v>
      </c>
      <c r="H41" s="222" t="str">
        <f t="shared" si="7"/>
        <v>USD_YC1MRH_FUT1MG7</v>
      </c>
      <c r="I41" s="221" t="str">
        <f>_xll.qlFuturesRateHelper(H41,$F41,$D41,$E41,$G41,Permanent,Trigger,ObjectOverwrite)</f>
        <v>USD_YC1MRH_FUT1MG7#0000</v>
      </c>
      <c r="J41" s="128" t="str">
        <f>_xll.ohRangeRetrieveError(I41)</f>
        <v/>
      </c>
      <c r="K41" s="127"/>
    </row>
    <row r="42" spans="1:12" x14ac:dyDescent="0.2">
      <c r="A42" s="225"/>
      <c r="B42" s="132">
        <v>40</v>
      </c>
      <c r="C42" s="224" t="b">
        <v>0</v>
      </c>
      <c r="D42" s="224" t="str">
        <v>H7</v>
      </c>
      <c r="E42" s="223" t="str">
        <f t="shared" si="4"/>
        <v>UsdLibor1M</v>
      </c>
      <c r="F42" s="222" t="str">
        <f t="shared" si="5"/>
        <v>USDFUT1MH7_Quote</v>
      </c>
      <c r="G42" s="222" t="str">
        <f t="shared" si="6"/>
        <v>USDFUT1MH7ConvAdj_Quote</v>
      </c>
      <c r="H42" s="222" t="str">
        <f t="shared" si="7"/>
        <v>USD_YC1MRH_FUT1MH7</v>
      </c>
      <c r="I42" s="221" t="str">
        <f>_xll.qlFuturesRateHelper(H42,$F42,$D42,$E42,$G42,Permanent,Trigger,ObjectOverwrite)</f>
        <v>USD_YC1MRH_FUT1MH7#0000</v>
      </c>
      <c r="J42" s="128" t="str">
        <f>_xll.ohRangeRetrieveError(I42)</f>
        <v/>
      </c>
      <c r="K42" s="127"/>
    </row>
    <row r="43" spans="1:12" x14ac:dyDescent="0.2">
      <c r="A43" s="225"/>
      <c r="B43" s="132">
        <v>41</v>
      </c>
      <c r="C43" s="224" t="b">
        <v>0</v>
      </c>
      <c r="D43" s="224" t="str">
        <v>J7</v>
      </c>
      <c r="E43" s="223" t="str">
        <f t="shared" si="4"/>
        <v>UsdLibor1M</v>
      </c>
      <c r="F43" s="222" t="str">
        <f t="shared" si="5"/>
        <v>USDFUT1MJ7_Quote</v>
      </c>
      <c r="G43" s="222" t="str">
        <f t="shared" si="6"/>
        <v>USDFUT1MJ7ConvAdj_Quote</v>
      </c>
      <c r="H43" s="222" t="str">
        <f t="shared" si="7"/>
        <v>USD_YC1MRH_FUT1MJ7</v>
      </c>
      <c r="I43" s="221" t="str">
        <f>_xll.qlFuturesRateHelper(H43,$F43,$D43,$E43,$G43,Permanent,Trigger,ObjectOverwrite)</f>
        <v>USD_YC1MRH_FUT1MJ7#0000</v>
      </c>
      <c r="J43" s="128" t="str">
        <f>_xll.ohRangeRetrieveError(I43)</f>
        <v/>
      </c>
      <c r="K43" s="127"/>
    </row>
    <row r="44" spans="1:12" x14ac:dyDescent="0.2">
      <c r="A44" s="225"/>
      <c r="B44" s="132">
        <v>42</v>
      </c>
      <c r="C44" s="224" t="b">
        <v>0</v>
      </c>
      <c r="D44" s="224" t="str">
        <v>K7</v>
      </c>
      <c r="E44" s="223" t="str">
        <f t="shared" si="4"/>
        <v>UsdLibor1M</v>
      </c>
      <c r="F44" s="222" t="str">
        <f t="shared" si="5"/>
        <v>USDFUT1MK7_Quote</v>
      </c>
      <c r="G44" s="222" t="str">
        <f t="shared" si="6"/>
        <v>USDFUT1MK7ConvAdj_Quote</v>
      </c>
      <c r="H44" s="222" t="str">
        <f t="shared" si="7"/>
        <v>USD_YC1MRH_FUT1MK7</v>
      </c>
      <c r="I44" s="221" t="str">
        <f>_xll.qlFuturesRateHelper(H44,$F44,$D44,$E44,$G44,Permanent,Trigger,ObjectOverwrite)</f>
        <v>USD_YC1MRH_FUT1MK7#0000</v>
      </c>
      <c r="J44" s="128" t="str">
        <f>_xll.ohRangeRetrieveError(I44)</f>
        <v/>
      </c>
      <c r="K44" s="127"/>
    </row>
    <row r="45" spans="1:12" x14ac:dyDescent="0.2">
      <c r="A45" s="225"/>
      <c r="B45" s="132">
        <v>43</v>
      </c>
      <c r="C45" s="224" t="b">
        <v>0</v>
      </c>
      <c r="D45" s="224" t="str">
        <v>M7</v>
      </c>
      <c r="E45" s="223" t="str">
        <f t="shared" si="4"/>
        <v>UsdLibor1M</v>
      </c>
      <c r="F45" s="222" t="str">
        <f t="shared" si="5"/>
        <v>USDFUT1MM7_Quote</v>
      </c>
      <c r="G45" s="222" t="str">
        <f t="shared" si="6"/>
        <v>USDFUT1MM7ConvAdj_Quote</v>
      </c>
      <c r="H45" s="222" t="str">
        <f t="shared" si="7"/>
        <v>USD_YC1MRH_FUT1MM7</v>
      </c>
      <c r="I45" s="221" t="str">
        <f>_xll.qlFuturesRateHelper(H45,$F45,$D45,$E45,$G45,Permanent,Trigger,ObjectOverwrite)</f>
        <v>USD_YC1MRH_FUT1MM7#0000</v>
      </c>
      <c r="J45" s="128" t="str">
        <f>_xll.ohRangeRetrieveError(I45)</f>
        <v/>
      </c>
      <c r="K45" s="127"/>
    </row>
    <row r="46" spans="1:12" x14ac:dyDescent="0.2">
      <c r="A46" s="225"/>
      <c r="B46" s="132">
        <v>44</v>
      </c>
      <c r="C46" s="224" t="b">
        <v>0</v>
      </c>
      <c r="D46" s="224" t="str">
        <v>N7</v>
      </c>
      <c r="E46" s="223" t="str">
        <f t="shared" si="4"/>
        <v>UsdLibor1M</v>
      </c>
      <c r="F46" s="222" t="str">
        <f t="shared" si="5"/>
        <v>USDFUT1MN7_Quote</v>
      </c>
      <c r="G46" s="222" t="str">
        <f t="shared" si="6"/>
        <v>USDFUT1MN7ConvAdj_Quote</v>
      </c>
      <c r="H46" s="222" t="str">
        <f t="shared" si="7"/>
        <v>USD_YC1MRH_FUT1MN7</v>
      </c>
      <c r="I46" s="221" t="str">
        <f>_xll.qlFuturesRateHelper(H46,$F46,$D46,$E46,$G46,Permanent,Trigger,ObjectOverwrite)</f>
        <v>USD_YC1MRH_FUT1MN7#0000</v>
      </c>
      <c r="J46" s="128" t="str">
        <f>_xll.ohRangeRetrieveError(I46)</f>
        <v/>
      </c>
      <c r="K46" s="127"/>
    </row>
    <row r="47" spans="1:12" x14ac:dyDescent="0.2">
      <c r="A47" s="225"/>
      <c r="B47" s="132">
        <v>45</v>
      </c>
      <c r="C47" s="224" t="b">
        <v>0</v>
      </c>
      <c r="D47" s="224" t="str">
        <v>Q7</v>
      </c>
      <c r="E47" s="223" t="str">
        <f t="shared" si="4"/>
        <v>UsdLibor1M</v>
      </c>
      <c r="F47" s="222" t="str">
        <f t="shared" si="5"/>
        <v>USDFUT1MQ7_Quote</v>
      </c>
      <c r="G47" s="222" t="str">
        <f t="shared" si="6"/>
        <v>USDFUT1MQ7ConvAdj_Quote</v>
      </c>
      <c r="H47" s="222" t="str">
        <f t="shared" si="7"/>
        <v>USD_YC1MRH_FUT1MQ7</v>
      </c>
      <c r="I47" s="221" t="str">
        <f>_xll.qlFuturesRateHelper(H47,$F47,$D47,$E47,$G47,Permanent,Trigger,ObjectOverwrite)</f>
        <v>USD_YC1MRH_FUT1MQ7#0000</v>
      </c>
      <c r="J47" s="128" t="str">
        <f>_xll.ohRangeRetrieveError(I47)</f>
        <v/>
      </c>
      <c r="K47" s="127"/>
    </row>
    <row r="48" spans="1:12" x14ac:dyDescent="0.2">
      <c r="A48" s="225"/>
      <c r="B48" s="132">
        <v>46</v>
      </c>
      <c r="C48" s="224" t="b">
        <v>0</v>
      </c>
      <c r="D48" s="224" t="str">
        <v>U7</v>
      </c>
      <c r="E48" s="223" t="str">
        <f t="shared" si="4"/>
        <v>UsdLibor1M</v>
      </c>
      <c r="F48" s="222" t="str">
        <f t="shared" si="5"/>
        <v>USDFUT1MU7_Quote</v>
      </c>
      <c r="G48" s="222" t="str">
        <f t="shared" si="6"/>
        <v>USDFUT1MU7ConvAdj_Quote</v>
      </c>
      <c r="H48" s="222" t="str">
        <f t="shared" si="7"/>
        <v>USD_YC1MRH_FUT1MU7</v>
      </c>
      <c r="I48" s="221" t="str">
        <f>_xll.qlFuturesRateHelper(H48,$F48,$D48,$E48,$G48,Permanent,Trigger,ObjectOverwrite)</f>
        <v>USD_YC1MRH_FUT1MU7#0000</v>
      </c>
      <c r="J48" s="128" t="str">
        <f>_xll.ohRangeRetrieveError(I48)</f>
        <v/>
      </c>
      <c r="K48" s="127"/>
    </row>
    <row r="49" spans="1:11" x14ac:dyDescent="0.2">
      <c r="A49" s="225"/>
      <c r="B49" s="132">
        <v>47</v>
      </c>
      <c r="C49" s="224" t="b">
        <v>0</v>
      </c>
      <c r="D49" s="224" t="str">
        <v>V7</v>
      </c>
      <c r="E49" s="223" t="str">
        <f t="shared" si="4"/>
        <v>UsdLibor1M</v>
      </c>
      <c r="F49" s="222" t="str">
        <f t="shared" si="5"/>
        <v>USDFUT1MV7_Quote</v>
      </c>
      <c r="G49" s="222" t="str">
        <f t="shared" si="6"/>
        <v>USDFUT1MV7ConvAdj_Quote</v>
      </c>
      <c r="H49" s="222" t="str">
        <f t="shared" si="7"/>
        <v>USD_YC1MRH_FUT1MV7</v>
      </c>
      <c r="I49" s="221" t="str">
        <f>_xll.qlFuturesRateHelper(H49,$F49,$D49,$E49,$G49,Permanent,Trigger,ObjectOverwrite)</f>
        <v>USD_YC1MRH_FUT1MV7#0000</v>
      </c>
      <c r="J49" s="128" t="str">
        <f>_xll.ohRangeRetrieveError(I49)</f>
        <v/>
      </c>
      <c r="K49" s="127"/>
    </row>
    <row r="50" spans="1:11" x14ac:dyDescent="0.2">
      <c r="A50" s="225"/>
      <c r="B50" s="132">
        <v>48</v>
      </c>
      <c r="C50" s="224" t="b">
        <v>0</v>
      </c>
      <c r="D50" s="224" t="str">
        <v>X7</v>
      </c>
      <c r="E50" s="223" t="str">
        <f t="shared" si="4"/>
        <v>UsdLibor1M</v>
      </c>
      <c r="F50" s="222" t="str">
        <f t="shared" si="5"/>
        <v>USDFUT1MX7_Quote</v>
      </c>
      <c r="G50" s="222" t="str">
        <f t="shared" si="6"/>
        <v>USDFUT1MX7ConvAdj_Quote</v>
      </c>
      <c r="H50" s="222" t="str">
        <f t="shared" si="7"/>
        <v>USD_YC1MRH_FUT1MX7</v>
      </c>
      <c r="I50" s="221" t="str">
        <f>_xll.qlFuturesRateHelper(H50,$F50,$D50,$E50,$G50,Permanent,Trigger,ObjectOverwrite)</f>
        <v>USD_YC1MRH_FUT1MX7#0000</v>
      </c>
      <c r="J50" s="128" t="str">
        <f>_xll.ohRangeRetrieveError(I50)</f>
        <v/>
      </c>
      <c r="K50" s="127"/>
    </row>
    <row r="51" spans="1:11" x14ac:dyDescent="0.2">
      <c r="A51" s="225"/>
      <c r="B51" s="132">
        <v>49</v>
      </c>
      <c r="C51" s="224" t="b">
        <v>0</v>
      </c>
      <c r="D51" s="224" t="str">
        <v>Z7</v>
      </c>
      <c r="E51" s="223" t="str">
        <f t="shared" si="4"/>
        <v>UsdLibor1M</v>
      </c>
      <c r="F51" s="222" t="str">
        <f t="shared" si="5"/>
        <v>USDFUT1MZ7_Quote</v>
      </c>
      <c r="G51" s="222" t="str">
        <f t="shared" si="6"/>
        <v>USDFUT1MZ7ConvAdj_Quote</v>
      </c>
      <c r="H51" s="222" t="str">
        <f t="shared" si="7"/>
        <v>USD_YC1MRH_FUT1MZ7</v>
      </c>
      <c r="I51" s="221" t="str">
        <f>_xll.qlFuturesRateHelper(H51,$F51,$D51,$E51,$G51,Permanent,Trigger,ObjectOverwrite)</f>
        <v>USD_YC1MRH_FUT1MZ7#0000</v>
      </c>
      <c r="J51" s="128" t="str">
        <f>_xll.ohRangeRetrieveError(I51)</f>
        <v/>
      </c>
      <c r="K51" s="127"/>
    </row>
    <row r="52" spans="1:11" x14ac:dyDescent="0.2">
      <c r="A52" s="225"/>
      <c r="B52" s="132">
        <v>50</v>
      </c>
      <c r="C52" s="224" t="b">
        <v>0</v>
      </c>
      <c r="D52" s="224" t="str">
        <v>F8</v>
      </c>
      <c r="E52" s="223" t="str">
        <f t="shared" si="4"/>
        <v>UsdLibor1M</v>
      </c>
      <c r="F52" s="222" t="str">
        <f t="shared" si="5"/>
        <v>USDFUT1MF8_Quote</v>
      </c>
      <c r="G52" s="222" t="str">
        <f t="shared" si="6"/>
        <v>USDFUT1MF8ConvAdj_Quote</v>
      </c>
      <c r="H52" s="222" t="str">
        <f t="shared" si="7"/>
        <v>USD_YC1MRH_FUT1MF8</v>
      </c>
      <c r="I52" s="221" t="str">
        <f>_xll.qlFuturesRateHelper(H52,$F52,$D52,$E52,$G52,Permanent,Trigger,ObjectOverwrite)</f>
        <v>USD_YC1MRH_FUT1MF8#0000</v>
      </c>
      <c r="J52" s="128" t="str">
        <f>_xll.ohRangeRetrieveError(I52)</f>
        <v/>
      </c>
      <c r="K52" s="127"/>
    </row>
    <row r="53" spans="1:11" x14ac:dyDescent="0.2">
      <c r="A53" s="225"/>
      <c r="B53" s="132">
        <v>51</v>
      </c>
      <c r="C53" s="224" t="b">
        <v>0</v>
      </c>
      <c r="D53" s="224" t="str">
        <v>G8</v>
      </c>
      <c r="E53" s="223" t="str">
        <f t="shared" si="4"/>
        <v>UsdLibor1M</v>
      </c>
      <c r="F53" s="222" t="str">
        <f t="shared" si="5"/>
        <v>USDFUT1MG8_Quote</v>
      </c>
      <c r="G53" s="222" t="str">
        <f t="shared" si="6"/>
        <v>USDFUT1MG8ConvAdj_Quote</v>
      </c>
      <c r="H53" s="222" t="str">
        <f t="shared" si="7"/>
        <v>USD_YC1MRH_FUT1MG8</v>
      </c>
      <c r="I53" s="221" t="str">
        <f>_xll.qlFuturesRateHelper(H53,$F53,$D53,$E53,$G53,Permanent,Trigger,ObjectOverwrite)</f>
        <v>USD_YC1MRH_FUT1MG8#0000</v>
      </c>
      <c r="J53" s="128" t="str">
        <f>_xll.ohRangeRetrieveError(I53)</f>
        <v/>
      </c>
      <c r="K53" s="127"/>
    </row>
    <row r="54" spans="1:11" x14ac:dyDescent="0.2">
      <c r="A54" s="225"/>
      <c r="B54" s="132">
        <v>52</v>
      </c>
      <c r="C54" s="224" t="b">
        <v>0</v>
      </c>
      <c r="D54" s="224" t="str">
        <v>H8</v>
      </c>
      <c r="E54" s="223" t="str">
        <f t="shared" si="4"/>
        <v>UsdLibor1M</v>
      </c>
      <c r="F54" s="222" t="str">
        <f t="shared" si="5"/>
        <v>USDFUT1MH8_Quote</v>
      </c>
      <c r="G54" s="222" t="str">
        <f t="shared" si="6"/>
        <v>USDFUT1MH8ConvAdj_Quote</v>
      </c>
      <c r="H54" s="222" t="str">
        <f t="shared" si="7"/>
        <v>USD_YC1MRH_FUT1MH8</v>
      </c>
      <c r="I54" s="221" t="str">
        <f>_xll.qlFuturesRateHelper(H54,$F54,$D54,$E54,$G54,Permanent,Trigger,ObjectOverwrite)</f>
        <v>USD_YC1MRH_FUT1MH8#0000</v>
      </c>
      <c r="J54" s="128" t="str">
        <f>_xll.ohRangeRetrieveError(I54)</f>
        <v/>
      </c>
      <c r="K54" s="127"/>
    </row>
    <row r="55" spans="1:11" x14ac:dyDescent="0.2">
      <c r="A55" s="225"/>
      <c r="B55" s="132">
        <v>53</v>
      </c>
      <c r="C55" s="224" t="b">
        <v>0</v>
      </c>
      <c r="D55" s="224" t="str">
        <v>J8</v>
      </c>
      <c r="E55" s="223" t="str">
        <f t="shared" si="4"/>
        <v>UsdLibor1M</v>
      </c>
      <c r="F55" s="222" t="str">
        <f t="shared" si="5"/>
        <v>USDFUT1MJ8_Quote</v>
      </c>
      <c r="G55" s="222" t="str">
        <f t="shared" si="6"/>
        <v>USDFUT1MJ8ConvAdj_Quote</v>
      </c>
      <c r="H55" s="222" t="str">
        <f t="shared" si="7"/>
        <v>USD_YC1MRH_FUT1MJ8</v>
      </c>
      <c r="I55" s="221" t="str">
        <f>_xll.qlFuturesRateHelper(H55,$F55,$D55,$E55,$G55,Permanent,Trigger,ObjectOverwrite)</f>
        <v>USD_YC1MRH_FUT1MJ8#0000</v>
      </c>
      <c r="J55" s="128" t="str">
        <f>_xll.ohRangeRetrieveError(I55)</f>
        <v/>
      </c>
      <c r="K55" s="127"/>
    </row>
    <row r="56" spans="1:11" x14ac:dyDescent="0.2">
      <c r="A56" s="225"/>
      <c r="B56" s="132">
        <v>54</v>
      </c>
      <c r="C56" s="224" t="b">
        <v>0</v>
      </c>
      <c r="D56" s="224" t="str">
        <v>K8</v>
      </c>
      <c r="E56" s="223" t="str">
        <f t="shared" si="4"/>
        <v>UsdLibor1M</v>
      </c>
      <c r="F56" s="222" t="str">
        <f t="shared" si="5"/>
        <v>USDFUT1MK8_Quote</v>
      </c>
      <c r="G56" s="222" t="str">
        <f t="shared" si="6"/>
        <v>USDFUT1MK8ConvAdj_Quote</v>
      </c>
      <c r="H56" s="222" t="str">
        <f t="shared" si="7"/>
        <v>USD_YC1MRH_FUT1MK8</v>
      </c>
      <c r="I56" s="221" t="str">
        <f>_xll.qlFuturesRateHelper(H56,$F56,$D56,$E56,$G56,Permanent,Trigger,ObjectOverwrite)</f>
        <v>USD_YC1MRH_FUT1MK8#0000</v>
      </c>
      <c r="J56" s="128" t="str">
        <f>_xll.ohRangeRetrieveError(I56)</f>
        <v/>
      </c>
      <c r="K56" s="127"/>
    </row>
    <row r="57" spans="1:11" x14ac:dyDescent="0.2">
      <c r="A57" s="225"/>
      <c r="B57" s="132">
        <v>55</v>
      </c>
      <c r="C57" s="224" t="b">
        <v>0</v>
      </c>
      <c r="D57" s="224" t="str">
        <v>M8</v>
      </c>
      <c r="E57" s="223" t="str">
        <f t="shared" si="4"/>
        <v>UsdLibor1M</v>
      </c>
      <c r="F57" s="222" t="str">
        <f t="shared" si="5"/>
        <v>USDFUT1MM8_Quote</v>
      </c>
      <c r="G57" s="222" t="str">
        <f t="shared" si="6"/>
        <v>USDFUT1MM8ConvAdj_Quote</v>
      </c>
      <c r="H57" s="222" t="str">
        <f t="shared" si="7"/>
        <v>USD_YC1MRH_FUT1MM8</v>
      </c>
      <c r="I57" s="221" t="str">
        <f>_xll.qlFuturesRateHelper(H57,$F57,$D57,$E57,$G57,Permanent,Trigger,ObjectOverwrite)</f>
        <v>USD_YC1MRH_FUT1MM8#0000</v>
      </c>
      <c r="J57" s="128" t="str">
        <f>_xll.ohRangeRetrieveError(I57)</f>
        <v/>
      </c>
      <c r="K57" s="127"/>
    </row>
    <row r="58" spans="1:11" x14ac:dyDescent="0.2">
      <c r="A58" s="225"/>
      <c r="B58" s="132">
        <v>56</v>
      </c>
      <c r="C58" s="224" t="b">
        <v>0</v>
      </c>
      <c r="D58" s="224" t="str">
        <v>N8</v>
      </c>
      <c r="E58" s="223" t="str">
        <f t="shared" si="4"/>
        <v>UsdLibor1M</v>
      </c>
      <c r="F58" s="222" t="str">
        <f t="shared" si="5"/>
        <v>USDFUT1MN8_Quote</v>
      </c>
      <c r="G58" s="222" t="str">
        <f t="shared" si="6"/>
        <v>USDFUT1MN8ConvAdj_Quote</v>
      </c>
      <c r="H58" s="222" t="str">
        <f t="shared" si="7"/>
        <v>USD_YC1MRH_FUT1MN8</v>
      </c>
      <c r="I58" s="221" t="str">
        <f>_xll.qlFuturesRateHelper(H58,$F58,$D58,$E58,$G58,Permanent,Trigger,ObjectOverwrite)</f>
        <v>USD_YC1MRH_FUT1MN8#0000</v>
      </c>
      <c r="J58" s="128" t="str">
        <f>_xll.ohRangeRetrieveError(I58)</f>
        <v/>
      </c>
      <c r="K58" s="127"/>
    </row>
    <row r="59" spans="1:11" x14ac:dyDescent="0.2">
      <c r="A59" s="225"/>
      <c r="B59" s="132">
        <v>57</v>
      </c>
      <c r="C59" s="224" t="b">
        <v>0</v>
      </c>
      <c r="D59" s="224" t="str">
        <v>Q8</v>
      </c>
      <c r="E59" s="223" t="str">
        <f t="shared" si="4"/>
        <v>UsdLibor1M</v>
      </c>
      <c r="F59" s="222" t="str">
        <f t="shared" si="5"/>
        <v>USDFUT1MQ8_Quote</v>
      </c>
      <c r="G59" s="222" t="str">
        <f t="shared" si="6"/>
        <v>USDFUT1MQ8ConvAdj_Quote</v>
      </c>
      <c r="H59" s="222" t="str">
        <f t="shared" si="7"/>
        <v>USD_YC1MRH_FUT1MQ8</v>
      </c>
      <c r="I59" s="221" t="str">
        <f>_xll.qlFuturesRateHelper(H59,$F59,$D59,$E59,$G59,Permanent,Trigger,ObjectOverwrite)</f>
        <v>USD_YC1MRH_FUT1MQ8#0000</v>
      </c>
      <c r="J59" s="128" t="str">
        <f>_xll.ohRangeRetrieveError(I59)</f>
        <v/>
      </c>
      <c r="K59" s="127"/>
    </row>
    <row r="60" spans="1:11" x14ac:dyDescent="0.2">
      <c r="A60" s="225"/>
      <c r="B60" s="132">
        <v>58</v>
      </c>
      <c r="C60" s="224" t="b">
        <v>0</v>
      </c>
      <c r="D60" s="224" t="str">
        <v>U8</v>
      </c>
      <c r="E60" s="223" t="str">
        <f t="shared" si="4"/>
        <v>UsdLibor1M</v>
      </c>
      <c r="F60" s="222" t="str">
        <f t="shared" si="5"/>
        <v>USDFUT1MU8_Quote</v>
      </c>
      <c r="G60" s="222" t="str">
        <f t="shared" si="6"/>
        <v>USDFUT1MU8ConvAdj_Quote</v>
      </c>
      <c r="H60" s="222" t="str">
        <f t="shared" si="7"/>
        <v>USD_YC1MRH_FUT1MU8</v>
      </c>
      <c r="I60" s="221" t="str">
        <f>_xll.qlFuturesRateHelper(H60,$F60,$D60,$E60,$G60,Permanent,Trigger,ObjectOverwrite)</f>
        <v>USD_YC1MRH_FUT1MU8#0000</v>
      </c>
      <c r="J60" s="128" t="str">
        <f>_xll.ohRangeRetrieveError(I60)</f>
        <v/>
      </c>
      <c r="K60" s="127"/>
    </row>
    <row r="61" spans="1:11" x14ac:dyDescent="0.2">
      <c r="A61" s="225"/>
      <c r="B61" s="132">
        <v>59</v>
      </c>
      <c r="C61" s="224" t="b">
        <v>0</v>
      </c>
      <c r="D61" s="224" t="str">
        <v>V8</v>
      </c>
      <c r="E61" s="223" t="str">
        <f t="shared" si="4"/>
        <v>UsdLibor1M</v>
      </c>
      <c r="F61" s="222" t="str">
        <f t="shared" si="5"/>
        <v>USDFUT1MV8_Quote</v>
      </c>
      <c r="G61" s="222" t="str">
        <f t="shared" si="6"/>
        <v>USDFUT1MV8ConvAdj_Quote</v>
      </c>
      <c r="H61" s="222" t="str">
        <f t="shared" si="7"/>
        <v>USD_YC1MRH_FUT1MV8</v>
      </c>
      <c r="I61" s="221" t="str">
        <f>_xll.qlFuturesRateHelper(H61,$F61,$D61,$E61,$G61,Permanent,Trigger,ObjectOverwrite)</f>
        <v>USD_YC1MRH_FUT1MV8#0000</v>
      </c>
      <c r="J61" s="128" t="str">
        <f>_xll.ohRangeRetrieveError(I61)</f>
        <v/>
      </c>
      <c r="K61" s="127"/>
    </row>
    <row r="62" spans="1:11" x14ac:dyDescent="0.2">
      <c r="A62" s="225"/>
      <c r="B62" s="132">
        <v>60</v>
      </c>
      <c r="C62" s="224" t="b">
        <v>0</v>
      </c>
      <c r="D62" s="224" t="str">
        <v>X8</v>
      </c>
      <c r="E62" s="223" t="str">
        <f t="shared" si="4"/>
        <v>UsdLibor1M</v>
      </c>
      <c r="F62" s="222" t="str">
        <f t="shared" si="5"/>
        <v>USDFUT1MX8_Quote</v>
      </c>
      <c r="G62" s="222" t="str">
        <f t="shared" si="6"/>
        <v>USDFUT1MX8ConvAdj_Quote</v>
      </c>
      <c r="H62" s="222" t="str">
        <f t="shared" si="7"/>
        <v>USD_YC1MRH_FUT1MX8</v>
      </c>
      <c r="I62" s="221" t="str">
        <f>_xll.qlFuturesRateHelper(H62,$F62,$D62,$E62,$G62,Permanent,Trigger,ObjectOverwrite)</f>
        <v>USD_YC1MRH_FUT1MX8#0000</v>
      </c>
      <c r="J62" s="128" t="str">
        <f>_xll.ohRangeRetrieveError(I62)</f>
        <v/>
      </c>
      <c r="K62" s="127"/>
    </row>
    <row r="63" spans="1:11" x14ac:dyDescent="0.2">
      <c r="A63" s="225"/>
      <c r="B63" s="132">
        <v>61</v>
      </c>
      <c r="C63" s="224" t="b">
        <v>0</v>
      </c>
      <c r="D63" s="224" t="str">
        <v>Z8</v>
      </c>
      <c r="E63" s="223" t="str">
        <f t="shared" si="4"/>
        <v>UsdLibor1M</v>
      </c>
      <c r="F63" s="222" t="str">
        <f t="shared" si="5"/>
        <v>USDFUT1MZ8_Quote</v>
      </c>
      <c r="G63" s="222" t="str">
        <f t="shared" si="6"/>
        <v>USDFUT1MZ8ConvAdj_Quote</v>
      </c>
      <c r="H63" s="222" t="str">
        <f t="shared" si="7"/>
        <v>USD_YC1MRH_FUT1MZ8</v>
      </c>
      <c r="I63" s="221" t="str">
        <f>_xll.qlFuturesRateHelper(H63,$F63,$D63,$E63,$G63,Permanent,Trigger,ObjectOverwrite)</f>
        <v>USD_YC1MRH_FUT1MZ8#0000</v>
      </c>
      <c r="J63" s="128" t="str">
        <f>_xll.ohRangeRetrieveError(I63)</f>
        <v/>
      </c>
      <c r="K63" s="127"/>
    </row>
    <row r="64" spans="1:11" x14ac:dyDescent="0.2">
      <c r="A64" s="225"/>
      <c r="B64" s="132">
        <v>62</v>
      </c>
      <c r="C64" s="224" t="b">
        <v>0</v>
      </c>
      <c r="D64" s="224" t="str">
        <v>F9</v>
      </c>
      <c r="E64" s="223" t="str">
        <f t="shared" si="4"/>
        <v>UsdLibor1M</v>
      </c>
      <c r="F64" s="222" t="str">
        <f t="shared" si="5"/>
        <v>USDFUT1MF9_Quote</v>
      </c>
      <c r="G64" s="222" t="str">
        <f t="shared" si="6"/>
        <v>USDFUT1MF9ConvAdj_Quote</v>
      </c>
      <c r="H64" s="222" t="str">
        <f t="shared" si="7"/>
        <v>USD_YC1MRH_FUT1MF9</v>
      </c>
      <c r="I64" s="221" t="str">
        <f>_xll.qlFuturesRateHelper(H64,$F64,$D64,$E64,$G64,Permanent,Trigger,ObjectOverwrite)</f>
        <v>USD_YC1MRH_FUT1MF9#0000</v>
      </c>
      <c r="J64" s="128" t="str">
        <f>_xll.ohRangeRetrieveError(I64)</f>
        <v/>
      </c>
      <c r="K64" s="127"/>
    </row>
    <row r="65" spans="1:11" x14ac:dyDescent="0.2">
      <c r="A65" s="225"/>
      <c r="B65" s="132">
        <v>63</v>
      </c>
      <c r="C65" s="224" t="b">
        <v>0</v>
      </c>
      <c r="D65" s="224" t="str">
        <v>G9</v>
      </c>
      <c r="E65" s="223" t="str">
        <f t="shared" si="4"/>
        <v>UsdLibor1M</v>
      </c>
      <c r="F65" s="222" t="str">
        <f t="shared" si="5"/>
        <v>USDFUT1MG9_Quote</v>
      </c>
      <c r="G65" s="222" t="str">
        <f t="shared" si="6"/>
        <v>USDFUT1MG9ConvAdj_Quote</v>
      </c>
      <c r="H65" s="222" t="str">
        <f t="shared" si="7"/>
        <v>USD_YC1MRH_FUT1MG9</v>
      </c>
      <c r="I65" s="221" t="str">
        <f>_xll.qlFuturesRateHelper(H65,$F65,$D65,$E65,$G65,Permanent,Trigger,ObjectOverwrite)</f>
        <v>USD_YC1MRH_FUT1MG9#0000</v>
      </c>
      <c r="J65" s="128" t="str">
        <f>_xll.ohRangeRetrieveError(I65)</f>
        <v/>
      </c>
      <c r="K65" s="127"/>
    </row>
    <row r="66" spans="1:11" x14ac:dyDescent="0.2">
      <c r="A66" s="225"/>
      <c r="B66" s="132">
        <v>64</v>
      </c>
      <c r="C66" s="224" t="b">
        <v>0</v>
      </c>
      <c r="D66" s="224" t="str">
        <v>H9</v>
      </c>
      <c r="E66" s="223" t="str">
        <f t="shared" si="4"/>
        <v>UsdLibor1M</v>
      </c>
      <c r="F66" s="222" t="str">
        <f t="shared" si="5"/>
        <v>USDFUT1MH9_Quote</v>
      </c>
      <c r="G66" s="222" t="str">
        <f t="shared" si="6"/>
        <v>USDFUT1MH9ConvAdj_Quote</v>
      </c>
      <c r="H66" s="222" t="str">
        <f t="shared" si="7"/>
        <v>USD_YC1MRH_FUT1MH9</v>
      </c>
      <c r="I66" s="221" t="str">
        <f>_xll.qlFuturesRateHelper(H66,$F66,$D66,$E66,$G66,Permanent,Trigger,ObjectOverwrite)</f>
        <v>USD_YC1MRH_FUT1MH9#0000</v>
      </c>
      <c r="J66" s="128" t="str">
        <f>_xll.ohRangeRetrieveError(I66)</f>
        <v/>
      </c>
      <c r="K66" s="127"/>
    </row>
    <row r="67" spans="1:11" x14ac:dyDescent="0.2">
      <c r="A67" s="225"/>
      <c r="B67" s="132">
        <v>65</v>
      </c>
      <c r="C67" s="224" t="b">
        <v>0</v>
      </c>
      <c r="D67" s="224" t="str">
        <v>J9</v>
      </c>
      <c r="E67" s="223" t="str">
        <f t="shared" ref="E67:E98" si="8">PROPER(Currency)&amp;FamilyName&amp;$E$1</f>
        <v>UsdLibor1M</v>
      </c>
      <c r="F67" s="222" t="str">
        <f t="shared" ref="F67:F98" si="9">Currency&amp;"FUT"&amp;$E$1&amp;$D67&amp;QuoteSuffix</f>
        <v>USDFUT1MJ9_Quote</v>
      </c>
      <c r="G67" s="222" t="str">
        <f t="shared" ref="G67:G98" si="10">Currency&amp;"FUT"&amp;$E$1&amp;$D67&amp;"ConvAdj"&amp;QuoteSuffix</f>
        <v>USDFUT1MJ9ConvAdj_Quote</v>
      </c>
      <c r="H67" s="222" t="str">
        <f t="shared" ref="H67:H98" si="11">$H$1&amp;"_FUT"&amp;$E$1&amp;$D67</f>
        <v>USD_YC1MRH_FUT1MJ9</v>
      </c>
      <c r="I67" s="221" t="str">
        <f>_xll.qlFuturesRateHelper(H67,$F67,$D67,$E67,$G67,Permanent,Trigger,ObjectOverwrite)</f>
        <v>USD_YC1MRH_FUT1MJ9#0000</v>
      </c>
      <c r="J67" s="128" t="str">
        <f>_xll.ohRangeRetrieveError(I67)</f>
        <v/>
      </c>
      <c r="K67" s="127"/>
    </row>
    <row r="68" spans="1:11" x14ac:dyDescent="0.2">
      <c r="A68" s="225"/>
      <c r="B68" s="132">
        <v>66</v>
      </c>
      <c r="C68" s="224" t="b">
        <v>0</v>
      </c>
      <c r="D68" s="224" t="str">
        <v>K9</v>
      </c>
      <c r="E68" s="223" t="str">
        <f t="shared" si="8"/>
        <v>UsdLibor1M</v>
      </c>
      <c r="F68" s="222" t="str">
        <f t="shared" si="9"/>
        <v>USDFUT1MK9_Quote</v>
      </c>
      <c r="G68" s="222" t="str">
        <f t="shared" si="10"/>
        <v>USDFUT1MK9ConvAdj_Quote</v>
      </c>
      <c r="H68" s="222" t="str">
        <f t="shared" si="11"/>
        <v>USD_YC1MRH_FUT1MK9</v>
      </c>
      <c r="I68" s="221" t="str">
        <f>_xll.qlFuturesRateHelper(H68,$F68,$D68,$E68,$G68,Permanent,Trigger,ObjectOverwrite)</f>
        <v>USD_YC1MRH_FUT1MK9#0000</v>
      </c>
      <c r="J68" s="128" t="str">
        <f>_xll.ohRangeRetrieveError(I68)</f>
        <v/>
      </c>
      <c r="K68" s="127"/>
    </row>
    <row r="69" spans="1:11" x14ac:dyDescent="0.2">
      <c r="A69" s="225"/>
      <c r="B69" s="132">
        <v>67</v>
      </c>
      <c r="C69" s="224" t="b">
        <v>0</v>
      </c>
      <c r="D69" s="224" t="str">
        <v>M9</v>
      </c>
      <c r="E69" s="223" t="str">
        <f t="shared" si="8"/>
        <v>UsdLibor1M</v>
      </c>
      <c r="F69" s="222" t="str">
        <f t="shared" si="9"/>
        <v>USDFUT1MM9_Quote</v>
      </c>
      <c r="G69" s="222" t="str">
        <f t="shared" si="10"/>
        <v>USDFUT1MM9ConvAdj_Quote</v>
      </c>
      <c r="H69" s="222" t="str">
        <f t="shared" si="11"/>
        <v>USD_YC1MRH_FUT1MM9</v>
      </c>
      <c r="I69" s="221" t="str">
        <f>_xll.qlFuturesRateHelper(H69,$F69,$D69,$E69,$G69,Permanent,Trigger,ObjectOverwrite)</f>
        <v>USD_YC1MRH_FUT1MM9#0000</v>
      </c>
      <c r="J69" s="128" t="str">
        <f>_xll.ohRangeRetrieveError(I69)</f>
        <v/>
      </c>
      <c r="K69" s="127"/>
    </row>
    <row r="70" spans="1:11" x14ac:dyDescent="0.2">
      <c r="A70" s="225"/>
      <c r="B70" s="132">
        <v>68</v>
      </c>
      <c r="C70" s="224" t="b">
        <v>0</v>
      </c>
      <c r="D70" s="224" t="str">
        <v>N9</v>
      </c>
      <c r="E70" s="223" t="str">
        <f t="shared" si="8"/>
        <v>UsdLibor1M</v>
      </c>
      <c r="F70" s="222" t="str">
        <f t="shared" si="9"/>
        <v>USDFUT1MN9_Quote</v>
      </c>
      <c r="G70" s="222" t="str">
        <f t="shared" si="10"/>
        <v>USDFUT1MN9ConvAdj_Quote</v>
      </c>
      <c r="H70" s="222" t="str">
        <f t="shared" si="11"/>
        <v>USD_YC1MRH_FUT1MN9</v>
      </c>
      <c r="I70" s="221" t="str">
        <f>_xll.qlFuturesRateHelper(H70,$F70,$D70,$E70,$G70,Permanent,Trigger,ObjectOverwrite)</f>
        <v>USD_YC1MRH_FUT1MN9#0000</v>
      </c>
      <c r="J70" s="128" t="str">
        <f>_xll.ohRangeRetrieveError(I70)</f>
        <v/>
      </c>
      <c r="K70" s="127"/>
    </row>
    <row r="71" spans="1:11" x14ac:dyDescent="0.2">
      <c r="A71" s="225"/>
      <c r="B71" s="132">
        <v>69</v>
      </c>
      <c r="C71" s="224" t="b">
        <v>0</v>
      </c>
      <c r="D71" s="224" t="str">
        <v>Q9</v>
      </c>
      <c r="E71" s="223" t="str">
        <f t="shared" si="8"/>
        <v>UsdLibor1M</v>
      </c>
      <c r="F71" s="222" t="str">
        <f t="shared" si="9"/>
        <v>USDFUT1MQ9_Quote</v>
      </c>
      <c r="G71" s="222" t="str">
        <f t="shared" si="10"/>
        <v>USDFUT1MQ9ConvAdj_Quote</v>
      </c>
      <c r="H71" s="222" t="str">
        <f t="shared" si="11"/>
        <v>USD_YC1MRH_FUT1MQ9</v>
      </c>
      <c r="I71" s="221" t="str">
        <f>_xll.qlFuturesRateHelper(H71,$F71,$D71,$E71,$G71,Permanent,Trigger,ObjectOverwrite)</f>
        <v>USD_YC1MRH_FUT1MQ9#0000</v>
      </c>
      <c r="J71" s="128" t="str">
        <f>_xll.ohRangeRetrieveError(I71)</f>
        <v/>
      </c>
      <c r="K71" s="127"/>
    </row>
    <row r="72" spans="1:11" x14ac:dyDescent="0.2">
      <c r="A72" s="225"/>
      <c r="B72" s="132">
        <v>70</v>
      </c>
      <c r="C72" s="224" t="b">
        <v>0</v>
      </c>
      <c r="D72" s="224" t="str">
        <v>U9</v>
      </c>
      <c r="E72" s="223" t="str">
        <f t="shared" si="8"/>
        <v>UsdLibor1M</v>
      </c>
      <c r="F72" s="222" t="str">
        <f t="shared" si="9"/>
        <v>USDFUT1MU9_Quote</v>
      </c>
      <c r="G72" s="222" t="str">
        <f t="shared" si="10"/>
        <v>USDFUT1MU9ConvAdj_Quote</v>
      </c>
      <c r="H72" s="222" t="str">
        <f t="shared" si="11"/>
        <v>USD_YC1MRH_FUT1MU9</v>
      </c>
      <c r="I72" s="221" t="str">
        <f>_xll.qlFuturesRateHelper(H72,$F72,$D72,$E72,$G72,Permanent,Trigger,ObjectOverwrite)</f>
        <v>USD_YC1MRH_FUT1MU9#0000</v>
      </c>
      <c r="J72" s="128" t="str">
        <f>_xll.ohRangeRetrieveError(I72)</f>
        <v/>
      </c>
      <c r="K72" s="127"/>
    </row>
    <row r="73" spans="1:11" x14ac:dyDescent="0.2">
      <c r="A73" s="225"/>
      <c r="B73" s="132">
        <v>71</v>
      </c>
      <c r="C73" s="224" t="b">
        <v>0</v>
      </c>
      <c r="D73" s="224" t="str">
        <v>V9</v>
      </c>
      <c r="E73" s="223" t="str">
        <f t="shared" si="8"/>
        <v>UsdLibor1M</v>
      </c>
      <c r="F73" s="222" t="str">
        <f t="shared" si="9"/>
        <v>USDFUT1MV9_Quote</v>
      </c>
      <c r="G73" s="222" t="str">
        <f t="shared" si="10"/>
        <v>USDFUT1MV9ConvAdj_Quote</v>
      </c>
      <c r="H73" s="222" t="str">
        <f t="shared" si="11"/>
        <v>USD_YC1MRH_FUT1MV9</v>
      </c>
      <c r="I73" s="221" t="str">
        <f>_xll.qlFuturesRateHelper(H73,$F73,$D73,$E73,$G73,Permanent,Trigger,ObjectOverwrite)</f>
        <v>USD_YC1MRH_FUT1MV9#0000</v>
      </c>
      <c r="J73" s="128" t="str">
        <f>_xll.ohRangeRetrieveError(I73)</f>
        <v/>
      </c>
      <c r="K73" s="127"/>
    </row>
    <row r="74" spans="1:11" x14ac:dyDescent="0.2">
      <c r="A74" s="225"/>
      <c r="B74" s="132">
        <v>72</v>
      </c>
      <c r="C74" s="224" t="b">
        <v>0</v>
      </c>
      <c r="D74" s="224" t="str">
        <v>X9</v>
      </c>
      <c r="E74" s="223" t="str">
        <f t="shared" si="8"/>
        <v>UsdLibor1M</v>
      </c>
      <c r="F74" s="222" t="str">
        <f t="shared" si="9"/>
        <v>USDFUT1MX9_Quote</v>
      </c>
      <c r="G74" s="222" t="str">
        <f t="shared" si="10"/>
        <v>USDFUT1MX9ConvAdj_Quote</v>
      </c>
      <c r="H74" s="222" t="str">
        <f t="shared" si="11"/>
        <v>USD_YC1MRH_FUT1MX9</v>
      </c>
      <c r="I74" s="221" t="str">
        <f>_xll.qlFuturesRateHelper(H74,$F74,$D74,$E74,$G74,Permanent,Trigger,ObjectOverwrite)</f>
        <v>USD_YC1MRH_FUT1MX9#0000</v>
      </c>
      <c r="J74" s="128" t="str">
        <f>_xll.ohRangeRetrieveError(I74)</f>
        <v/>
      </c>
      <c r="K74" s="127"/>
    </row>
    <row r="75" spans="1:11" x14ac:dyDescent="0.2">
      <c r="A75" s="225"/>
      <c r="B75" s="132">
        <v>73</v>
      </c>
      <c r="C75" s="224" t="b">
        <v>0</v>
      </c>
      <c r="D75" s="224" t="str">
        <v>Z9</v>
      </c>
      <c r="E75" s="223" t="str">
        <f t="shared" si="8"/>
        <v>UsdLibor1M</v>
      </c>
      <c r="F75" s="222" t="str">
        <f t="shared" si="9"/>
        <v>USDFUT1MZ9_Quote</v>
      </c>
      <c r="G75" s="222" t="str">
        <f t="shared" si="10"/>
        <v>USDFUT1MZ9ConvAdj_Quote</v>
      </c>
      <c r="H75" s="222" t="str">
        <f t="shared" si="11"/>
        <v>USD_YC1MRH_FUT1MZ9</v>
      </c>
      <c r="I75" s="221" t="str">
        <f>_xll.qlFuturesRateHelper(H75,$F75,$D75,$E75,$G75,Permanent,Trigger,ObjectOverwrite)</f>
        <v>USD_YC1MRH_FUT1MZ9#0000</v>
      </c>
      <c r="J75" s="128" t="str">
        <f>_xll.ohRangeRetrieveError(I75)</f>
        <v/>
      </c>
      <c r="K75" s="127"/>
    </row>
    <row r="76" spans="1:11" x14ac:dyDescent="0.2">
      <c r="A76" s="225"/>
      <c r="B76" s="132">
        <v>74</v>
      </c>
      <c r="C76" s="224" t="b">
        <v>0</v>
      </c>
      <c r="D76" s="224" t="str">
        <v>F0</v>
      </c>
      <c r="E76" s="223" t="str">
        <f t="shared" si="8"/>
        <v>UsdLibor1M</v>
      </c>
      <c r="F76" s="222" t="str">
        <f t="shared" si="9"/>
        <v>USDFUT1MF0_Quote</v>
      </c>
      <c r="G76" s="222" t="str">
        <f t="shared" si="10"/>
        <v>USDFUT1MF0ConvAdj_Quote</v>
      </c>
      <c r="H76" s="222" t="str">
        <f t="shared" si="11"/>
        <v>USD_YC1MRH_FUT1MF0</v>
      </c>
      <c r="I76" s="221" t="str">
        <f>_xll.qlFuturesRateHelper(H76,$F76,$D76,$E76,$G76,Permanent,Trigger,ObjectOverwrite)</f>
        <v>USD_YC1MRH_FUT1MF0#0000</v>
      </c>
      <c r="J76" s="128" t="str">
        <f>_xll.ohRangeRetrieveError(I76)</f>
        <v/>
      </c>
      <c r="K76" s="127"/>
    </row>
    <row r="77" spans="1:11" x14ac:dyDescent="0.2">
      <c r="A77" s="225"/>
      <c r="B77" s="132">
        <v>75</v>
      </c>
      <c r="C77" s="224" t="b">
        <v>0</v>
      </c>
      <c r="D77" s="224" t="str">
        <v>G0</v>
      </c>
      <c r="E77" s="223" t="str">
        <f t="shared" si="8"/>
        <v>UsdLibor1M</v>
      </c>
      <c r="F77" s="222" t="str">
        <f t="shared" si="9"/>
        <v>USDFUT1MG0_Quote</v>
      </c>
      <c r="G77" s="222" t="str">
        <f t="shared" si="10"/>
        <v>USDFUT1MG0ConvAdj_Quote</v>
      </c>
      <c r="H77" s="222" t="str">
        <f t="shared" si="11"/>
        <v>USD_YC1MRH_FUT1MG0</v>
      </c>
      <c r="I77" s="221" t="str">
        <f>_xll.qlFuturesRateHelper(H77,$F77,$D77,$E77,$G77,Permanent,Trigger,ObjectOverwrite)</f>
        <v>USD_YC1MRH_FUT1MG0#0000</v>
      </c>
      <c r="J77" s="128" t="str">
        <f>_xll.ohRangeRetrieveError(I77)</f>
        <v/>
      </c>
      <c r="K77" s="127"/>
    </row>
    <row r="78" spans="1:11" x14ac:dyDescent="0.2">
      <c r="A78" s="225"/>
      <c r="B78" s="132">
        <v>76</v>
      </c>
      <c r="C78" s="224" t="b">
        <v>0</v>
      </c>
      <c r="D78" s="224" t="str">
        <v>H0</v>
      </c>
      <c r="E78" s="223" t="str">
        <f t="shared" si="8"/>
        <v>UsdLibor1M</v>
      </c>
      <c r="F78" s="222" t="str">
        <f t="shared" si="9"/>
        <v>USDFUT1MH0_Quote</v>
      </c>
      <c r="G78" s="222" t="str">
        <f t="shared" si="10"/>
        <v>USDFUT1MH0ConvAdj_Quote</v>
      </c>
      <c r="H78" s="222" t="str">
        <f t="shared" si="11"/>
        <v>USD_YC1MRH_FUT1MH0</v>
      </c>
      <c r="I78" s="221" t="str">
        <f>_xll.qlFuturesRateHelper(H78,$F78,$D78,$E78,$G78,Permanent,Trigger,ObjectOverwrite)</f>
        <v>USD_YC1MRH_FUT1MH0#0000</v>
      </c>
      <c r="J78" s="128" t="str">
        <f>_xll.ohRangeRetrieveError(I78)</f>
        <v/>
      </c>
      <c r="K78" s="127"/>
    </row>
    <row r="79" spans="1:11" x14ac:dyDescent="0.2">
      <c r="A79" s="225"/>
      <c r="B79" s="132">
        <v>77</v>
      </c>
      <c r="C79" s="224" t="b">
        <v>0</v>
      </c>
      <c r="D79" s="224" t="str">
        <v>J0</v>
      </c>
      <c r="E79" s="223" t="str">
        <f t="shared" si="8"/>
        <v>UsdLibor1M</v>
      </c>
      <c r="F79" s="222" t="str">
        <f t="shared" si="9"/>
        <v>USDFUT1MJ0_Quote</v>
      </c>
      <c r="G79" s="222" t="str">
        <f t="shared" si="10"/>
        <v>USDFUT1MJ0ConvAdj_Quote</v>
      </c>
      <c r="H79" s="222" t="str">
        <f t="shared" si="11"/>
        <v>USD_YC1MRH_FUT1MJ0</v>
      </c>
      <c r="I79" s="221" t="str">
        <f>_xll.qlFuturesRateHelper(H79,$F79,$D79,$E79,$G79,Permanent,Trigger,ObjectOverwrite)</f>
        <v>USD_YC1MRH_FUT1MJ0#0000</v>
      </c>
      <c r="J79" s="128" t="str">
        <f>_xll.ohRangeRetrieveError(I79)</f>
        <v/>
      </c>
      <c r="K79" s="127"/>
    </row>
    <row r="80" spans="1:11" x14ac:dyDescent="0.2">
      <c r="A80" s="225"/>
      <c r="B80" s="132">
        <v>78</v>
      </c>
      <c r="C80" s="224" t="b">
        <v>0</v>
      </c>
      <c r="D80" s="224" t="str">
        <v>K0</v>
      </c>
      <c r="E80" s="223" t="str">
        <f t="shared" si="8"/>
        <v>UsdLibor1M</v>
      </c>
      <c r="F80" s="222" t="str">
        <f t="shared" si="9"/>
        <v>USDFUT1MK0_Quote</v>
      </c>
      <c r="G80" s="222" t="str">
        <f t="shared" si="10"/>
        <v>USDFUT1MK0ConvAdj_Quote</v>
      </c>
      <c r="H80" s="222" t="str">
        <f t="shared" si="11"/>
        <v>USD_YC1MRH_FUT1MK0</v>
      </c>
      <c r="I80" s="221" t="str">
        <f>_xll.qlFuturesRateHelper(H80,$F80,$D80,$E80,$G80,Permanent,Trigger,ObjectOverwrite)</f>
        <v>USD_YC1MRH_FUT1MK0#0000</v>
      </c>
      <c r="J80" s="128" t="str">
        <f>_xll.ohRangeRetrieveError(I80)</f>
        <v/>
      </c>
      <c r="K80" s="127"/>
    </row>
    <row r="81" spans="1:11" x14ac:dyDescent="0.2">
      <c r="A81" s="225"/>
      <c r="B81" s="132">
        <v>79</v>
      </c>
      <c r="C81" s="224" t="b">
        <v>0</v>
      </c>
      <c r="D81" s="224" t="str">
        <v>M0</v>
      </c>
      <c r="E81" s="223" t="str">
        <f t="shared" si="8"/>
        <v>UsdLibor1M</v>
      </c>
      <c r="F81" s="222" t="str">
        <f t="shared" si="9"/>
        <v>USDFUT1MM0_Quote</v>
      </c>
      <c r="G81" s="222" t="str">
        <f t="shared" si="10"/>
        <v>USDFUT1MM0ConvAdj_Quote</v>
      </c>
      <c r="H81" s="222" t="str">
        <f t="shared" si="11"/>
        <v>USD_YC1MRH_FUT1MM0</v>
      </c>
      <c r="I81" s="221" t="str">
        <f>_xll.qlFuturesRateHelper(H81,$F81,$D81,$E81,$G81,Permanent,Trigger,ObjectOverwrite)</f>
        <v>USD_YC1MRH_FUT1MM0#0000</v>
      </c>
      <c r="J81" s="128" t="str">
        <f>_xll.ohRangeRetrieveError(I81)</f>
        <v/>
      </c>
      <c r="K81" s="127"/>
    </row>
    <row r="82" spans="1:11" x14ac:dyDescent="0.2">
      <c r="A82" s="225"/>
      <c r="B82" s="132">
        <v>80</v>
      </c>
      <c r="C82" s="224" t="b">
        <v>0</v>
      </c>
      <c r="D82" s="224" t="str">
        <v>N0</v>
      </c>
      <c r="E82" s="223" t="str">
        <f t="shared" si="8"/>
        <v>UsdLibor1M</v>
      </c>
      <c r="F82" s="222" t="str">
        <f t="shared" si="9"/>
        <v>USDFUT1MN0_Quote</v>
      </c>
      <c r="G82" s="222" t="str">
        <f t="shared" si="10"/>
        <v>USDFUT1MN0ConvAdj_Quote</v>
      </c>
      <c r="H82" s="222" t="str">
        <f t="shared" si="11"/>
        <v>USD_YC1MRH_FUT1MN0</v>
      </c>
      <c r="I82" s="221" t="str">
        <f>_xll.qlFuturesRateHelper(H82,$F82,$D82,$E82,$G82,Permanent,Trigger,ObjectOverwrite)</f>
        <v>USD_YC1MRH_FUT1MN0#0000</v>
      </c>
      <c r="J82" s="128" t="str">
        <f>_xll.ohRangeRetrieveError(I82)</f>
        <v/>
      </c>
      <c r="K82" s="127"/>
    </row>
    <row r="83" spans="1:11" x14ac:dyDescent="0.2">
      <c r="A83" s="225"/>
      <c r="B83" s="132">
        <v>81</v>
      </c>
      <c r="C83" s="224" t="b">
        <v>0</v>
      </c>
      <c r="D83" s="224" t="str">
        <v>Q0</v>
      </c>
      <c r="E83" s="223" t="str">
        <f t="shared" si="8"/>
        <v>UsdLibor1M</v>
      </c>
      <c r="F83" s="222" t="str">
        <f t="shared" si="9"/>
        <v>USDFUT1MQ0_Quote</v>
      </c>
      <c r="G83" s="222" t="str">
        <f t="shared" si="10"/>
        <v>USDFUT1MQ0ConvAdj_Quote</v>
      </c>
      <c r="H83" s="222" t="str">
        <f t="shared" si="11"/>
        <v>USD_YC1MRH_FUT1MQ0</v>
      </c>
      <c r="I83" s="221" t="str">
        <f>_xll.qlFuturesRateHelper(H83,$F83,$D83,$E83,$G83,Permanent,Trigger,ObjectOverwrite)</f>
        <v>USD_YC1MRH_FUT1MQ0#0000</v>
      </c>
      <c r="J83" s="128" t="str">
        <f>_xll.ohRangeRetrieveError(I83)</f>
        <v/>
      </c>
      <c r="K83" s="127"/>
    </row>
    <row r="84" spans="1:11" x14ac:dyDescent="0.2">
      <c r="A84" s="225"/>
      <c r="B84" s="132">
        <v>82</v>
      </c>
      <c r="C84" s="224" t="b">
        <v>0</v>
      </c>
      <c r="D84" s="224" t="str">
        <v>U0</v>
      </c>
      <c r="E84" s="223" t="str">
        <f t="shared" si="8"/>
        <v>UsdLibor1M</v>
      </c>
      <c r="F84" s="222" t="str">
        <f t="shared" si="9"/>
        <v>USDFUT1MU0_Quote</v>
      </c>
      <c r="G84" s="222" t="str">
        <f t="shared" si="10"/>
        <v>USDFUT1MU0ConvAdj_Quote</v>
      </c>
      <c r="H84" s="222" t="str">
        <f t="shared" si="11"/>
        <v>USD_YC1MRH_FUT1MU0</v>
      </c>
      <c r="I84" s="221" t="str">
        <f>_xll.qlFuturesRateHelper(H84,$F84,$D84,$E84,$G84,Permanent,Trigger,ObjectOverwrite)</f>
        <v>USD_YC1MRH_FUT1MU0#0000</v>
      </c>
      <c r="J84" s="128" t="str">
        <f>_xll.ohRangeRetrieveError(I84)</f>
        <v/>
      </c>
      <c r="K84" s="127"/>
    </row>
    <row r="85" spans="1:11" x14ac:dyDescent="0.2">
      <c r="A85" s="225"/>
      <c r="B85" s="132">
        <v>83</v>
      </c>
      <c r="C85" s="224" t="b">
        <v>0</v>
      </c>
      <c r="D85" s="224" t="str">
        <v>V0</v>
      </c>
      <c r="E85" s="223" t="str">
        <f t="shared" si="8"/>
        <v>UsdLibor1M</v>
      </c>
      <c r="F85" s="222" t="str">
        <f t="shared" si="9"/>
        <v>USDFUT1MV0_Quote</v>
      </c>
      <c r="G85" s="222" t="str">
        <f t="shared" si="10"/>
        <v>USDFUT1MV0ConvAdj_Quote</v>
      </c>
      <c r="H85" s="222" t="str">
        <f t="shared" si="11"/>
        <v>USD_YC1MRH_FUT1MV0</v>
      </c>
      <c r="I85" s="221" t="str">
        <f>_xll.qlFuturesRateHelper(H85,$F85,$D85,$E85,$G85,Permanent,Trigger,ObjectOverwrite)</f>
        <v>USD_YC1MRH_FUT1MV0#0000</v>
      </c>
      <c r="J85" s="128" t="str">
        <f>_xll.ohRangeRetrieveError(I85)</f>
        <v/>
      </c>
      <c r="K85" s="127"/>
    </row>
    <row r="86" spans="1:11" x14ac:dyDescent="0.2">
      <c r="A86" s="225"/>
      <c r="B86" s="132">
        <v>84</v>
      </c>
      <c r="C86" s="224" t="b">
        <v>0</v>
      </c>
      <c r="D86" s="224" t="str">
        <v>X0</v>
      </c>
      <c r="E86" s="223" t="str">
        <f t="shared" si="8"/>
        <v>UsdLibor1M</v>
      </c>
      <c r="F86" s="222" t="str">
        <f t="shared" si="9"/>
        <v>USDFUT1MX0_Quote</v>
      </c>
      <c r="G86" s="222" t="str">
        <f t="shared" si="10"/>
        <v>USDFUT1MX0ConvAdj_Quote</v>
      </c>
      <c r="H86" s="222" t="str">
        <f t="shared" si="11"/>
        <v>USD_YC1MRH_FUT1MX0</v>
      </c>
      <c r="I86" s="221" t="str">
        <f>_xll.qlFuturesRateHelper(H86,$F86,$D86,$E86,$G86,Permanent,Trigger,ObjectOverwrite)</f>
        <v>USD_YC1MRH_FUT1MX0#0000</v>
      </c>
      <c r="J86" s="128" t="str">
        <f>_xll.ohRangeRetrieveError(I86)</f>
        <v/>
      </c>
      <c r="K86" s="127"/>
    </row>
    <row r="87" spans="1:11" x14ac:dyDescent="0.2">
      <c r="A87" s="225"/>
      <c r="B87" s="132">
        <v>85</v>
      </c>
      <c r="C87" s="224" t="b">
        <v>0</v>
      </c>
      <c r="D87" s="224" t="str">
        <v>Z0</v>
      </c>
      <c r="E87" s="223" t="str">
        <f t="shared" si="8"/>
        <v>UsdLibor1M</v>
      </c>
      <c r="F87" s="222" t="str">
        <f t="shared" si="9"/>
        <v>USDFUT1MZ0_Quote</v>
      </c>
      <c r="G87" s="222" t="str">
        <f t="shared" si="10"/>
        <v>USDFUT1MZ0ConvAdj_Quote</v>
      </c>
      <c r="H87" s="222" t="str">
        <f t="shared" si="11"/>
        <v>USD_YC1MRH_FUT1MZ0</v>
      </c>
      <c r="I87" s="221" t="str">
        <f>_xll.qlFuturesRateHelper(H87,$F87,$D87,$E87,$G87,Permanent,Trigger,ObjectOverwrite)</f>
        <v>USD_YC1MRH_FUT1MZ0#0000</v>
      </c>
      <c r="J87" s="128" t="str">
        <f>_xll.ohRangeRetrieveError(I87)</f>
        <v/>
      </c>
      <c r="K87" s="127"/>
    </row>
    <row r="88" spans="1:11" x14ac:dyDescent="0.2">
      <c r="A88" s="225"/>
      <c r="B88" s="132">
        <v>86</v>
      </c>
      <c r="C88" s="224" t="b">
        <v>0</v>
      </c>
      <c r="D88" s="224" t="str">
        <v>F1</v>
      </c>
      <c r="E88" s="223" t="str">
        <f t="shared" si="8"/>
        <v>UsdLibor1M</v>
      </c>
      <c r="F88" s="222" t="str">
        <f t="shared" si="9"/>
        <v>USDFUT1MF1_Quote</v>
      </c>
      <c r="G88" s="222" t="str">
        <f t="shared" si="10"/>
        <v>USDFUT1MF1ConvAdj_Quote</v>
      </c>
      <c r="H88" s="222" t="str">
        <f t="shared" si="11"/>
        <v>USD_YC1MRH_FUT1MF1</v>
      </c>
      <c r="I88" s="221" t="str">
        <f>_xll.qlFuturesRateHelper(H88,$F88,$D88,$E88,$G88,Permanent,Trigger,ObjectOverwrite)</f>
        <v>USD_YC1MRH_FUT1MF1#0000</v>
      </c>
      <c r="J88" s="128" t="str">
        <f>_xll.ohRangeRetrieveError(I88)</f>
        <v/>
      </c>
      <c r="K88" s="127"/>
    </row>
    <row r="89" spans="1:11" x14ac:dyDescent="0.2">
      <c r="A89" s="225"/>
      <c r="B89" s="132">
        <v>87</v>
      </c>
      <c r="C89" s="224" t="b">
        <v>0</v>
      </c>
      <c r="D89" s="224" t="str">
        <v>G1</v>
      </c>
      <c r="E89" s="223" t="str">
        <f t="shared" si="8"/>
        <v>UsdLibor1M</v>
      </c>
      <c r="F89" s="222" t="str">
        <f t="shared" si="9"/>
        <v>USDFUT1MG1_Quote</v>
      </c>
      <c r="G89" s="222" t="str">
        <f t="shared" si="10"/>
        <v>USDFUT1MG1ConvAdj_Quote</v>
      </c>
      <c r="H89" s="222" t="str">
        <f t="shared" si="11"/>
        <v>USD_YC1MRH_FUT1MG1</v>
      </c>
      <c r="I89" s="221" t="str">
        <f>_xll.qlFuturesRateHelper(H89,$F89,$D89,$E89,$G89,Permanent,Trigger,ObjectOverwrite)</f>
        <v>USD_YC1MRH_FUT1MG1#0000</v>
      </c>
      <c r="J89" s="128" t="str">
        <f>_xll.ohRangeRetrieveError(I89)</f>
        <v/>
      </c>
      <c r="K89" s="127"/>
    </row>
    <row r="90" spans="1:11" x14ac:dyDescent="0.2">
      <c r="A90" s="225"/>
      <c r="B90" s="132">
        <v>88</v>
      </c>
      <c r="C90" s="224" t="b">
        <v>0</v>
      </c>
      <c r="D90" s="224" t="str">
        <v>H1</v>
      </c>
      <c r="E90" s="223" t="str">
        <f t="shared" si="8"/>
        <v>UsdLibor1M</v>
      </c>
      <c r="F90" s="222" t="str">
        <f t="shared" si="9"/>
        <v>USDFUT1MH1_Quote</v>
      </c>
      <c r="G90" s="222" t="str">
        <f t="shared" si="10"/>
        <v>USDFUT1MH1ConvAdj_Quote</v>
      </c>
      <c r="H90" s="222" t="str">
        <f t="shared" si="11"/>
        <v>USD_YC1MRH_FUT1MH1</v>
      </c>
      <c r="I90" s="221" t="str">
        <f>_xll.qlFuturesRateHelper(H90,$F90,$D90,$E90,$G90,Permanent,Trigger,ObjectOverwrite)</f>
        <v>USD_YC1MRH_FUT1MH1#0000</v>
      </c>
      <c r="J90" s="128" t="str">
        <f>_xll.ohRangeRetrieveError(I90)</f>
        <v/>
      </c>
      <c r="K90" s="127"/>
    </row>
    <row r="91" spans="1:11" x14ac:dyDescent="0.2">
      <c r="A91" s="225"/>
      <c r="B91" s="132">
        <v>89</v>
      </c>
      <c r="C91" s="224" t="b">
        <v>0</v>
      </c>
      <c r="D91" s="224" t="str">
        <v>J1</v>
      </c>
      <c r="E91" s="223" t="str">
        <f t="shared" si="8"/>
        <v>UsdLibor1M</v>
      </c>
      <c r="F91" s="222" t="str">
        <f t="shared" si="9"/>
        <v>USDFUT1MJ1_Quote</v>
      </c>
      <c r="G91" s="222" t="str">
        <f t="shared" si="10"/>
        <v>USDFUT1MJ1ConvAdj_Quote</v>
      </c>
      <c r="H91" s="222" t="str">
        <f t="shared" si="11"/>
        <v>USD_YC1MRH_FUT1MJ1</v>
      </c>
      <c r="I91" s="221" t="str">
        <f>_xll.qlFuturesRateHelper(H91,$F91,$D91,$E91,$G91,Permanent,Trigger,ObjectOverwrite)</f>
        <v>USD_YC1MRH_FUT1MJ1#0000</v>
      </c>
      <c r="J91" s="128" t="str">
        <f>_xll.ohRangeRetrieveError(I91)</f>
        <v/>
      </c>
      <c r="K91" s="127"/>
    </row>
    <row r="92" spans="1:11" x14ac:dyDescent="0.2">
      <c r="A92" s="225"/>
      <c r="B92" s="132">
        <v>90</v>
      </c>
      <c r="C92" s="224" t="b">
        <v>0</v>
      </c>
      <c r="D92" s="224" t="str">
        <v>K1</v>
      </c>
      <c r="E92" s="223" t="str">
        <f t="shared" si="8"/>
        <v>UsdLibor1M</v>
      </c>
      <c r="F92" s="222" t="str">
        <f t="shared" si="9"/>
        <v>USDFUT1MK1_Quote</v>
      </c>
      <c r="G92" s="222" t="str">
        <f t="shared" si="10"/>
        <v>USDFUT1MK1ConvAdj_Quote</v>
      </c>
      <c r="H92" s="222" t="str">
        <f t="shared" si="11"/>
        <v>USD_YC1MRH_FUT1MK1</v>
      </c>
      <c r="I92" s="221" t="str">
        <f>_xll.qlFuturesRateHelper(H92,$F92,$D92,$E92,$G92,Permanent,Trigger,ObjectOverwrite)</f>
        <v>USD_YC1MRH_FUT1MK1#0000</v>
      </c>
      <c r="J92" s="128" t="str">
        <f>_xll.ohRangeRetrieveError(I92)</f>
        <v/>
      </c>
      <c r="K92" s="127"/>
    </row>
    <row r="93" spans="1:11" x14ac:dyDescent="0.2">
      <c r="A93" s="225"/>
      <c r="B93" s="132">
        <v>91</v>
      </c>
      <c r="C93" s="224" t="b">
        <v>0</v>
      </c>
      <c r="D93" s="224" t="str">
        <v>M1</v>
      </c>
      <c r="E93" s="223" t="str">
        <f t="shared" si="8"/>
        <v>UsdLibor1M</v>
      </c>
      <c r="F93" s="222" t="str">
        <f t="shared" si="9"/>
        <v>USDFUT1MM1_Quote</v>
      </c>
      <c r="G93" s="222" t="str">
        <f t="shared" si="10"/>
        <v>USDFUT1MM1ConvAdj_Quote</v>
      </c>
      <c r="H93" s="222" t="str">
        <f t="shared" si="11"/>
        <v>USD_YC1MRH_FUT1MM1</v>
      </c>
      <c r="I93" s="221" t="str">
        <f>_xll.qlFuturesRateHelper(H93,$F93,$D93,$E93,$G93,Permanent,Trigger,ObjectOverwrite)</f>
        <v>USD_YC1MRH_FUT1MM1#0000</v>
      </c>
      <c r="J93" s="128" t="str">
        <f>_xll.ohRangeRetrieveError(I93)</f>
        <v/>
      </c>
      <c r="K93" s="127"/>
    </row>
    <row r="94" spans="1:11" x14ac:dyDescent="0.2">
      <c r="A94" s="225"/>
      <c r="B94" s="132">
        <v>92</v>
      </c>
      <c r="C94" s="224" t="b">
        <v>0</v>
      </c>
      <c r="D94" s="224" t="str">
        <v>N1</v>
      </c>
      <c r="E94" s="223" t="str">
        <f t="shared" si="8"/>
        <v>UsdLibor1M</v>
      </c>
      <c r="F94" s="222" t="str">
        <f t="shared" si="9"/>
        <v>USDFUT1MN1_Quote</v>
      </c>
      <c r="G94" s="222" t="str">
        <f t="shared" si="10"/>
        <v>USDFUT1MN1ConvAdj_Quote</v>
      </c>
      <c r="H94" s="222" t="str">
        <f t="shared" si="11"/>
        <v>USD_YC1MRH_FUT1MN1</v>
      </c>
      <c r="I94" s="221" t="str">
        <f>_xll.qlFuturesRateHelper(H94,$F94,$D94,$E94,$G94,Permanent,Trigger,ObjectOverwrite)</f>
        <v>USD_YC1MRH_FUT1MN1#0000</v>
      </c>
      <c r="J94" s="128" t="str">
        <f>_xll.ohRangeRetrieveError(I94)</f>
        <v/>
      </c>
      <c r="K94" s="127"/>
    </row>
    <row r="95" spans="1:11" x14ac:dyDescent="0.2">
      <c r="A95" s="225"/>
      <c r="B95" s="132">
        <v>93</v>
      </c>
      <c r="C95" s="224" t="b">
        <v>0</v>
      </c>
      <c r="D95" s="224" t="str">
        <v>Q1</v>
      </c>
      <c r="E95" s="223" t="str">
        <f t="shared" si="8"/>
        <v>UsdLibor1M</v>
      </c>
      <c r="F95" s="222" t="str">
        <f t="shared" si="9"/>
        <v>USDFUT1MQ1_Quote</v>
      </c>
      <c r="G95" s="222" t="str">
        <f t="shared" si="10"/>
        <v>USDFUT1MQ1ConvAdj_Quote</v>
      </c>
      <c r="H95" s="222" t="str">
        <f t="shared" si="11"/>
        <v>USD_YC1MRH_FUT1MQ1</v>
      </c>
      <c r="I95" s="221" t="str">
        <f>_xll.qlFuturesRateHelper(H95,$F95,$D95,$E95,$G95,Permanent,Trigger,ObjectOverwrite)</f>
        <v>USD_YC1MRH_FUT1MQ1#0000</v>
      </c>
      <c r="J95" s="128" t="str">
        <f>_xll.ohRangeRetrieveError(I95)</f>
        <v/>
      </c>
      <c r="K95" s="127"/>
    </row>
    <row r="96" spans="1:11" x14ac:dyDescent="0.2">
      <c r="A96" s="225"/>
      <c r="B96" s="132">
        <v>94</v>
      </c>
      <c r="C96" s="224" t="b">
        <v>0</v>
      </c>
      <c r="D96" s="224" t="str">
        <v>U1</v>
      </c>
      <c r="E96" s="223" t="str">
        <f t="shared" si="8"/>
        <v>UsdLibor1M</v>
      </c>
      <c r="F96" s="222" t="str">
        <f t="shared" si="9"/>
        <v>USDFUT1MU1_Quote</v>
      </c>
      <c r="G96" s="222" t="str">
        <f t="shared" si="10"/>
        <v>USDFUT1MU1ConvAdj_Quote</v>
      </c>
      <c r="H96" s="222" t="str">
        <f t="shared" si="11"/>
        <v>USD_YC1MRH_FUT1MU1</v>
      </c>
      <c r="I96" s="221" t="str">
        <f>_xll.qlFuturesRateHelper(H96,$F96,$D96,$E96,$G96,Permanent,Trigger,ObjectOverwrite)</f>
        <v>USD_YC1MRH_FUT1MU1#0000</v>
      </c>
      <c r="J96" s="128" t="str">
        <f>_xll.ohRangeRetrieveError(I96)</f>
        <v/>
      </c>
      <c r="K96" s="127"/>
    </row>
    <row r="97" spans="1:11" x14ac:dyDescent="0.2">
      <c r="A97" s="225"/>
      <c r="B97" s="132">
        <v>95</v>
      </c>
      <c r="C97" s="224" t="b">
        <v>0</v>
      </c>
      <c r="D97" s="224" t="str">
        <v>V1</v>
      </c>
      <c r="E97" s="223" t="str">
        <f t="shared" si="8"/>
        <v>UsdLibor1M</v>
      </c>
      <c r="F97" s="222" t="str">
        <f t="shared" si="9"/>
        <v>USDFUT1MV1_Quote</v>
      </c>
      <c r="G97" s="222" t="str">
        <f t="shared" si="10"/>
        <v>USDFUT1MV1ConvAdj_Quote</v>
      </c>
      <c r="H97" s="222" t="str">
        <f t="shared" si="11"/>
        <v>USD_YC1MRH_FUT1MV1</v>
      </c>
      <c r="I97" s="221" t="str">
        <f>_xll.qlFuturesRateHelper(H97,$F97,$D97,$E97,$G97,Permanent,Trigger,ObjectOverwrite)</f>
        <v>USD_YC1MRH_FUT1MV1#0000</v>
      </c>
      <c r="J97" s="128" t="str">
        <f>_xll.ohRangeRetrieveError(I97)</f>
        <v/>
      </c>
      <c r="K97" s="127"/>
    </row>
    <row r="98" spans="1:11" x14ac:dyDescent="0.2">
      <c r="A98" s="225"/>
      <c r="B98" s="132">
        <v>96</v>
      </c>
      <c r="C98" s="224" t="b">
        <v>0</v>
      </c>
      <c r="D98" s="224" t="str">
        <v>X1</v>
      </c>
      <c r="E98" s="223" t="str">
        <f t="shared" si="8"/>
        <v>UsdLibor1M</v>
      </c>
      <c r="F98" s="222" t="str">
        <f t="shared" si="9"/>
        <v>USDFUT1MX1_Quote</v>
      </c>
      <c r="G98" s="222" t="str">
        <f t="shared" si="10"/>
        <v>USDFUT1MX1ConvAdj_Quote</v>
      </c>
      <c r="H98" s="222" t="str">
        <f t="shared" si="11"/>
        <v>USD_YC1MRH_FUT1MX1</v>
      </c>
      <c r="I98" s="221" t="str">
        <f>_xll.qlFuturesRateHelper(H98,$F98,$D98,$E98,$G98,Permanent,Trigger,ObjectOverwrite)</f>
        <v>USD_YC1MRH_FUT1MX1#0000</v>
      </c>
      <c r="J98" s="128" t="str">
        <f>_xll.ohRangeRetrieveError(I98)</f>
        <v/>
      </c>
      <c r="K98" s="127"/>
    </row>
    <row r="99" spans="1:11" x14ac:dyDescent="0.2">
      <c r="A99" s="225"/>
      <c r="B99" s="132">
        <v>97</v>
      </c>
      <c r="C99" s="224" t="b">
        <v>0</v>
      </c>
      <c r="D99" s="224" t="str">
        <v>Z1</v>
      </c>
      <c r="E99" s="223" t="str">
        <f t="shared" ref="E99:E122" si="12">PROPER(Currency)&amp;FamilyName&amp;$E$1</f>
        <v>UsdLibor1M</v>
      </c>
      <c r="F99" s="222" t="str">
        <f t="shared" ref="F99:F122" si="13">Currency&amp;"FUT"&amp;$E$1&amp;$D99&amp;QuoteSuffix</f>
        <v>USDFUT1MZ1_Quote</v>
      </c>
      <c r="G99" s="222" t="str">
        <f t="shared" ref="G99:G122" si="14">Currency&amp;"FUT"&amp;$E$1&amp;$D99&amp;"ConvAdj"&amp;QuoteSuffix</f>
        <v>USDFUT1MZ1ConvAdj_Quote</v>
      </c>
      <c r="H99" s="222" t="str">
        <f t="shared" ref="H99:H122" si="15">$H$1&amp;"_FUT"&amp;$E$1&amp;$D99</f>
        <v>USD_YC1MRH_FUT1MZ1</v>
      </c>
      <c r="I99" s="221" t="str">
        <f>_xll.qlFuturesRateHelper(H99,$F99,$D99,$E99,$G99,Permanent,Trigger,ObjectOverwrite)</f>
        <v>USD_YC1MRH_FUT1MZ1#0000</v>
      </c>
      <c r="J99" s="128" t="str">
        <f>_xll.ohRangeRetrieveError(I99)</f>
        <v/>
      </c>
      <c r="K99" s="127"/>
    </row>
    <row r="100" spans="1:11" x14ac:dyDescent="0.2">
      <c r="A100" s="225"/>
      <c r="B100" s="132">
        <v>98</v>
      </c>
      <c r="C100" s="224" t="b">
        <v>0</v>
      </c>
      <c r="D100" s="224" t="str">
        <v>F2</v>
      </c>
      <c r="E100" s="223" t="str">
        <f t="shared" si="12"/>
        <v>UsdLibor1M</v>
      </c>
      <c r="F100" s="222" t="str">
        <f t="shared" si="13"/>
        <v>USDFUT1MF2_Quote</v>
      </c>
      <c r="G100" s="222" t="str">
        <f t="shared" si="14"/>
        <v>USDFUT1MF2ConvAdj_Quote</v>
      </c>
      <c r="H100" s="222" t="str">
        <f t="shared" si="15"/>
        <v>USD_YC1MRH_FUT1MF2</v>
      </c>
      <c r="I100" s="221" t="str">
        <f>_xll.qlFuturesRateHelper(H100,$F100,$D100,$E100,$G100,Permanent,Trigger,ObjectOverwrite)</f>
        <v>USD_YC1MRH_FUT1MF2#0000</v>
      </c>
      <c r="J100" s="128" t="str">
        <f>_xll.ohRangeRetrieveError(I100)</f>
        <v/>
      </c>
      <c r="K100" s="127"/>
    </row>
    <row r="101" spans="1:11" x14ac:dyDescent="0.2">
      <c r="A101" s="225"/>
      <c r="B101" s="132">
        <v>99</v>
      </c>
      <c r="C101" s="224" t="b">
        <v>0</v>
      </c>
      <c r="D101" s="224" t="str">
        <v>G2</v>
      </c>
      <c r="E101" s="223" t="str">
        <f t="shared" si="12"/>
        <v>UsdLibor1M</v>
      </c>
      <c r="F101" s="222" t="str">
        <f t="shared" si="13"/>
        <v>USDFUT1MG2_Quote</v>
      </c>
      <c r="G101" s="222" t="str">
        <f t="shared" si="14"/>
        <v>USDFUT1MG2ConvAdj_Quote</v>
      </c>
      <c r="H101" s="222" t="str">
        <f t="shared" si="15"/>
        <v>USD_YC1MRH_FUT1MG2</v>
      </c>
      <c r="I101" s="221" t="str">
        <f>_xll.qlFuturesRateHelper(H101,$F101,$D101,$E101,$G101,Permanent,Trigger,ObjectOverwrite)</f>
        <v>USD_YC1MRH_FUT1MG2#0000</v>
      </c>
      <c r="J101" s="128" t="str">
        <f>_xll.ohRangeRetrieveError(I101)</f>
        <v/>
      </c>
      <c r="K101" s="127"/>
    </row>
    <row r="102" spans="1:11" x14ac:dyDescent="0.2">
      <c r="A102" s="225"/>
      <c r="B102" s="132">
        <v>100</v>
      </c>
      <c r="C102" s="224" t="b">
        <v>0</v>
      </c>
      <c r="D102" s="224" t="str">
        <v>H2</v>
      </c>
      <c r="E102" s="223" t="str">
        <f t="shared" si="12"/>
        <v>UsdLibor1M</v>
      </c>
      <c r="F102" s="222" t="str">
        <f t="shared" si="13"/>
        <v>USDFUT1MH2_Quote</v>
      </c>
      <c r="G102" s="222" t="str">
        <f t="shared" si="14"/>
        <v>USDFUT1MH2ConvAdj_Quote</v>
      </c>
      <c r="H102" s="222" t="str">
        <f t="shared" si="15"/>
        <v>USD_YC1MRH_FUT1MH2</v>
      </c>
      <c r="I102" s="221" t="str">
        <f>_xll.qlFuturesRateHelper(H102,$F102,$D102,$E102,$G102,Permanent,Trigger,ObjectOverwrite)</f>
        <v>USD_YC1MRH_FUT1MH2#0000</v>
      </c>
      <c r="J102" s="128" t="str">
        <f>_xll.ohRangeRetrieveError(I102)</f>
        <v/>
      </c>
      <c r="K102" s="127"/>
    </row>
    <row r="103" spans="1:11" x14ac:dyDescent="0.2">
      <c r="A103" s="225"/>
      <c r="B103" s="132">
        <v>101</v>
      </c>
      <c r="C103" s="224" t="b">
        <v>0</v>
      </c>
      <c r="D103" s="224" t="str">
        <v>J2</v>
      </c>
      <c r="E103" s="223" t="str">
        <f t="shared" si="12"/>
        <v>UsdLibor1M</v>
      </c>
      <c r="F103" s="222" t="str">
        <f t="shared" si="13"/>
        <v>USDFUT1MJ2_Quote</v>
      </c>
      <c r="G103" s="222" t="str">
        <f t="shared" si="14"/>
        <v>USDFUT1MJ2ConvAdj_Quote</v>
      </c>
      <c r="H103" s="222" t="str">
        <f t="shared" si="15"/>
        <v>USD_YC1MRH_FUT1MJ2</v>
      </c>
      <c r="I103" s="221" t="str">
        <f>_xll.qlFuturesRateHelper(H103,$F103,$D103,$E103,$G103,Permanent,Trigger,ObjectOverwrite)</f>
        <v>USD_YC1MRH_FUT1MJ2#0000</v>
      </c>
      <c r="J103" s="128" t="str">
        <f>_xll.ohRangeRetrieveError(I103)</f>
        <v/>
      </c>
      <c r="K103" s="127"/>
    </row>
    <row r="104" spans="1:11" x14ac:dyDescent="0.2">
      <c r="A104" s="225"/>
      <c r="B104" s="132">
        <v>102</v>
      </c>
      <c r="C104" s="224" t="b">
        <v>0</v>
      </c>
      <c r="D104" s="224" t="str">
        <v>K2</v>
      </c>
      <c r="E104" s="223" t="str">
        <f t="shared" si="12"/>
        <v>UsdLibor1M</v>
      </c>
      <c r="F104" s="222" t="str">
        <f t="shared" si="13"/>
        <v>USDFUT1MK2_Quote</v>
      </c>
      <c r="G104" s="222" t="str">
        <f t="shared" si="14"/>
        <v>USDFUT1MK2ConvAdj_Quote</v>
      </c>
      <c r="H104" s="222" t="str">
        <f t="shared" si="15"/>
        <v>USD_YC1MRH_FUT1MK2</v>
      </c>
      <c r="I104" s="221" t="str">
        <f>_xll.qlFuturesRateHelper(H104,$F104,$D104,$E104,$G104,Permanent,Trigger,ObjectOverwrite)</f>
        <v>USD_YC1MRH_FUT1MK2#0000</v>
      </c>
      <c r="J104" s="128" t="str">
        <f>_xll.ohRangeRetrieveError(I104)</f>
        <v/>
      </c>
      <c r="K104" s="127"/>
    </row>
    <row r="105" spans="1:11" x14ac:dyDescent="0.2">
      <c r="A105" s="225"/>
      <c r="B105" s="132">
        <v>103</v>
      </c>
      <c r="C105" s="224" t="b">
        <v>0</v>
      </c>
      <c r="D105" s="224" t="str">
        <v>M2</v>
      </c>
      <c r="E105" s="223" t="str">
        <f t="shared" si="12"/>
        <v>UsdLibor1M</v>
      </c>
      <c r="F105" s="222" t="str">
        <f t="shared" si="13"/>
        <v>USDFUT1MM2_Quote</v>
      </c>
      <c r="G105" s="222" t="str">
        <f t="shared" si="14"/>
        <v>USDFUT1MM2ConvAdj_Quote</v>
      </c>
      <c r="H105" s="222" t="str">
        <f t="shared" si="15"/>
        <v>USD_YC1MRH_FUT1MM2</v>
      </c>
      <c r="I105" s="221" t="str">
        <f>_xll.qlFuturesRateHelper(H105,$F105,$D105,$E105,$G105,Permanent,Trigger,ObjectOverwrite)</f>
        <v>USD_YC1MRH_FUT1MM2#0000</v>
      </c>
      <c r="J105" s="128" t="str">
        <f>_xll.ohRangeRetrieveError(I105)</f>
        <v/>
      </c>
      <c r="K105" s="127"/>
    </row>
    <row r="106" spans="1:11" x14ac:dyDescent="0.2">
      <c r="A106" s="225"/>
      <c r="B106" s="132">
        <v>104</v>
      </c>
      <c r="C106" s="224" t="b">
        <v>0</v>
      </c>
      <c r="D106" s="224" t="str">
        <v>N2</v>
      </c>
      <c r="E106" s="223" t="str">
        <f t="shared" si="12"/>
        <v>UsdLibor1M</v>
      </c>
      <c r="F106" s="222" t="str">
        <f t="shared" si="13"/>
        <v>USDFUT1MN2_Quote</v>
      </c>
      <c r="G106" s="222" t="str">
        <f t="shared" si="14"/>
        <v>USDFUT1MN2ConvAdj_Quote</v>
      </c>
      <c r="H106" s="222" t="str">
        <f t="shared" si="15"/>
        <v>USD_YC1MRH_FUT1MN2</v>
      </c>
      <c r="I106" s="221" t="str">
        <f>_xll.qlFuturesRateHelper(H106,$F106,$D106,$E106,$G106,Permanent,Trigger,ObjectOverwrite)</f>
        <v>USD_YC1MRH_FUT1MN2#0000</v>
      </c>
      <c r="J106" s="128" t="str">
        <f>_xll.ohRangeRetrieveError(I106)</f>
        <v/>
      </c>
      <c r="K106" s="127"/>
    </row>
    <row r="107" spans="1:11" x14ac:dyDescent="0.2">
      <c r="A107" s="225"/>
      <c r="B107" s="132">
        <v>105</v>
      </c>
      <c r="C107" s="224" t="b">
        <v>0</v>
      </c>
      <c r="D107" s="224" t="str">
        <v>Q2</v>
      </c>
      <c r="E107" s="223" t="str">
        <f t="shared" si="12"/>
        <v>UsdLibor1M</v>
      </c>
      <c r="F107" s="222" t="str">
        <f t="shared" si="13"/>
        <v>USDFUT1MQ2_Quote</v>
      </c>
      <c r="G107" s="222" t="str">
        <f t="shared" si="14"/>
        <v>USDFUT1MQ2ConvAdj_Quote</v>
      </c>
      <c r="H107" s="222" t="str">
        <f t="shared" si="15"/>
        <v>USD_YC1MRH_FUT1MQ2</v>
      </c>
      <c r="I107" s="221" t="str">
        <f>_xll.qlFuturesRateHelper(H107,$F107,$D107,$E107,$G107,Permanent,Trigger,ObjectOverwrite)</f>
        <v>USD_YC1MRH_FUT1MQ2#0000</v>
      </c>
      <c r="J107" s="128" t="str">
        <f>_xll.ohRangeRetrieveError(I107)</f>
        <v/>
      </c>
      <c r="K107" s="127"/>
    </row>
    <row r="108" spans="1:11" x14ac:dyDescent="0.2">
      <c r="A108" s="225"/>
      <c r="B108" s="132">
        <v>106</v>
      </c>
      <c r="C108" s="224" t="b">
        <v>0</v>
      </c>
      <c r="D108" s="224" t="str">
        <v>U2</v>
      </c>
      <c r="E108" s="223" t="str">
        <f t="shared" si="12"/>
        <v>UsdLibor1M</v>
      </c>
      <c r="F108" s="222" t="str">
        <f t="shared" si="13"/>
        <v>USDFUT1MU2_Quote</v>
      </c>
      <c r="G108" s="222" t="str">
        <f t="shared" si="14"/>
        <v>USDFUT1MU2ConvAdj_Quote</v>
      </c>
      <c r="H108" s="222" t="str">
        <f t="shared" si="15"/>
        <v>USD_YC1MRH_FUT1MU2</v>
      </c>
      <c r="I108" s="221" t="str">
        <f>_xll.qlFuturesRateHelper(H108,$F108,$D108,$E108,$G108,Permanent,Trigger,ObjectOverwrite)</f>
        <v>USD_YC1MRH_FUT1MU2#0000</v>
      </c>
      <c r="J108" s="128" t="str">
        <f>_xll.ohRangeRetrieveError(I108)</f>
        <v/>
      </c>
      <c r="K108" s="127"/>
    </row>
    <row r="109" spans="1:11" x14ac:dyDescent="0.2">
      <c r="A109" s="225"/>
      <c r="B109" s="132">
        <v>107</v>
      </c>
      <c r="C109" s="224" t="b">
        <v>0</v>
      </c>
      <c r="D109" s="224" t="str">
        <v>V2</v>
      </c>
      <c r="E109" s="223" t="str">
        <f t="shared" si="12"/>
        <v>UsdLibor1M</v>
      </c>
      <c r="F109" s="222" t="str">
        <f t="shared" si="13"/>
        <v>USDFUT1MV2_Quote</v>
      </c>
      <c r="G109" s="222" t="str">
        <f t="shared" si="14"/>
        <v>USDFUT1MV2ConvAdj_Quote</v>
      </c>
      <c r="H109" s="222" t="str">
        <f t="shared" si="15"/>
        <v>USD_YC1MRH_FUT1MV2</v>
      </c>
      <c r="I109" s="221" t="str">
        <f>_xll.qlFuturesRateHelper(H109,$F109,$D109,$E109,$G109,Permanent,Trigger,ObjectOverwrite)</f>
        <v>USD_YC1MRH_FUT1MV2#0000</v>
      </c>
      <c r="J109" s="128" t="str">
        <f>_xll.ohRangeRetrieveError(I109)</f>
        <v/>
      </c>
      <c r="K109" s="127"/>
    </row>
    <row r="110" spans="1:11" x14ac:dyDescent="0.2">
      <c r="A110" s="225"/>
      <c r="B110" s="132">
        <v>108</v>
      </c>
      <c r="C110" s="224" t="b">
        <v>0</v>
      </c>
      <c r="D110" s="224" t="str">
        <v>X2</v>
      </c>
      <c r="E110" s="223" t="str">
        <f t="shared" si="12"/>
        <v>UsdLibor1M</v>
      </c>
      <c r="F110" s="222" t="str">
        <f t="shared" si="13"/>
        <v>USDFUT1MX2_Quote</v>
      </c>
      <c r="G110" s="222" t="str">
        <f t="shared" si="14"/>
        <v>USDFUT1MX2ConvAdj_Quote</v>
      </c>
      <c r="H110" s="222" t="str">
        <f t="shared" si="15"/>
        <v>USD_YC1MRH_FUT1MX2</v>
      </c>
      <c r="I110" s="221" t="str">
        <f>_xll.qlFuturesRateHelper(H110,$F110,$D110,$E110,$G110,Permanent,Trigger,ObjectOverwrite)</f>
        <v>USD_YC1MRH_FUT1MX2#0000</v>
      </c>
      <c r="J110" s="128" t="str">
        <f>_xll.ohRangeRetrieveError(I110)</f>
        <v/>
      </c>
      <c r="K110" s="127"/>
    </row>
    <row r="111" spans="1:11" x14ac:dyDescent="0.2">
      <c r="A111" s="225"/>
      <c r="B111" s="132">
        <v>109</v>
      </c>
      <c r="C111" s="224" t="b">
        <v>0</v>
      </c>
      <c r="D111" s="224" t="str">
        <v>Z2</v>
      </c>
      <c r="E111" s="223" t="str">
        <f t="shared" si="12"/>
        <v>UsdLibor1M</v>
      </c>
      <c r="F111" s="222" t="str">
        <f t="shared" si="13"/>
        <v>USDFUT1MZ2_Quote</v>
      </c>
      <c r="G111" s="222" t="str">
        <f t="shared" si="14"/>
        <v>USDFUT1MZ2ConvAdj_Quote</v>
      </c>
      <c r="H111" s="222" t="str">
        <f t="shared" si="15"/>
        <v>USD_YC1MRH_FUT1MZ2</v>
      </c>
      <c r="I111" s="221" t="str">
        <f>_xll.qlFuturesRateHelper(H111,$F111,$D111,$E111,$G111,Permanent,Trigger,ObjectOverwrite)</f>
        <v>USD_YC1MRH_FUT1MZ2#0000</v>
      </c>
      <c r="J111" s="128" t="str">
        <f>_xll.ohRangeRetrieveError(I111)</f>
        <v/>
      </c>
      <c r="K111" s="127"/>
    </row>
    <row r="112" spans="1:11" x14ac:dyDescent="0.2">
      <c r="A112" s="225"/>
      <c r="B112" s="132">
        <v>110</v>
      </c>
      <c r="C112" s="224" t="b">
        <v>0</v>
      </c>
      <c r="D112" s="224" t="str">
        <v>F3</v>
      </c>
      <c r="E112" s="223" t="str">
        <f t="shared" si="12"/>
        <v>UsdLibor1M</v>
      </c>
      <c r="F112" s="222" t="str">
        <f t="shared" si="13"/>
        <v>USDFUT1MF3_Quote</v>
      </c>
      <c r="G112" s="222" t="str">
        <f t="shared" si="14"/>
        <v>USDFUT1MF3ConvAdj_Quote</v>
      </c>
      <c r="H112" s="222" t="str">
        <f t="shared" si="15"/>
        <v>USD_YC1MRH_FUT1MF3</v>
      </c>
      <c r="I112" s="221" t="str">
        <f>_xll.qlFuturesRateHelper(H112,$F112,$D112,$E112,$G112,Permanent,Trigger,ObjectOverwrite)</f>
        <v>USD_YC1MRH_FUT1MF3#0000</v>
      </c>
      <c r="J112" s="128" t="str">
        <f>_xll.ohRangeRetrieveError(I112)</f>
        <v/>
      </c>
      <c r="K112" s="127"/>
    </row>
    <row r="113" spans="1:11" x14ac:dyDescent="0.2">
      <c r="A113" s="225"/>
      <c r="B113" s="132">
        <v>111</v>
      </c>
      <c r="C113" s="224" t="b">
        <v>0</v>
      </c>
      <c r="D113" s="224" t="str">
        <v>G3</v>
      </c>
      <c r="E113" s="223" t="str">
        <f t="shared" si="12"/>
        <v>UsdLibor1M</v>
      </c>
      <c r="F113" s="222" t="str">
        <f t="shared" si="13"/>
        <v>USDFUT1MG3_Quote</v>
      </c>
      <c r="G113" s="222" t="str">
        <f t="shared" si="14"/>
        <v>USDFUT1MG3ConvAdj_Quote</v>
      </c>
      <c r="H113" s="222" t="str">
        <f t="shared" si="15"/>
        <v>USD_YC1MRH_FUT1MG3</v>
      </c>
      <c r="I113" s="221" t="str">
        <f>_xll.qlFuturesRateHelper(H113,$F113,$D113,$E113,$G113,Permanent,Trigger,ObjectOverwrite)</f>
        <v>USD_YC1MRH_FUT1MG3#0000</v>
      </c>
      <c r="J113" s="128" t="str">
        <f>_xll.ohRangeRetrieveError(I113)</f>
        <v/>
      </c>
      <c r="K113" s="127"/>
    </row>
    <row r="114" spans="1:11" x14ac:dyDescent="0.2">
      <c r="A114" s="225"/>
      <c r="B114" s="132">
        <v>112</v>
      </c>
      <c r="C114" s="224" t="b">
        <v>0</v>
      </c>
      <c r="D114" s="224" t="str">
        <v>H3</v>
      </c>
      <c r="E114" s="223" t="str">
        <f t="shared" si="12"/>
        <v>UsdLibor1M</v>
      </c>
      <c r="F114" s="222" t="str">
        <f t="shared" si="13"/>
        <v>USDFUT1MH3_Quote</v>
      </c>
      <c r="G114" s="222" t="str">
        <f t="shared" si="14"/>
        <v>USDFUT1MH3ConvAdj_Quote</v>
      </c>
      <c r="H114" s="222" t="str">
        <f t="shared" si="15"/>
        <v>USD_YC1MRH_FUT1MH3</v>
      </c>
      <c r="I114" s="221" t="str">
        <f>_xll.qlFuturesRateHelper(H114,$F114,$D114,$E114,$G114,Permanent,Trigger,ObjectOverwrite)</f>
        <v>USD_YC1MRH_FUT1MH3#0000</v>
      </c>
      <c r="J114" s="128" t="str">
        <f>_xll.ohRangeRetrieveError(I114)</f>
        <v/>
      </c>
      <c r="K114" s="127"/>
    </row>
    <row r="115" spans="1:11" x14ac:dyDescent="0.2">
      <c r="A115" s="225"/>
      <c r="B115" s="132">
        <v>113</v>
      </c>
      <c r="C115" s="224" t="b">
        <v>0</v>
      </c>
      <c r="D115" s="224" t="str">
        <v>J3</v>
      </c>
      <c r="E115" s="223" t="str">
        <f t="shared" si="12"/>
        <v>UsdLibor1M</v>
      </c>
      <c r="F115" s="222" t="str">
        <f t="shared" si="13"/>
        <v>USDFUT1MJ3_Quote</v>
      </c>
      <c r="G115" s="222" t="str">
        <f t="shared" si="14"/>
        <v>USDFUT1MJ3ConvAdj_Quote</v>
      </c>
      <c r="H115" s="222" t="str">
        <f t="shared" si="15"/>
        <v>USD_YC1MRH_FUT1MJ3</v>
      </c>
      <c r="I115" s="221" t="str">
        <f>_xll.qlFuturesRateHelper(H115,$F115,$D115,$E115,$G115,Permanent,Trigger,ObjectOverwrite)</f>
        <v>USD_YC1MRH_FUT1MJ3#0000</v>
      </c>
      <c r="J115" s="128" t="str">
        <f>_xll.ohRangeRetrieveError(I115)</f>
        <v/>
      </c>
      <c r="K115" s="127"/>
    </row>
    <row r="116" spans="1:11" x14ac:dyDescent="0.2">
      <c r="A116" s="225"/>
      <c r="B116" s="132">
        <v>114</v>
      </c>
      <c r="C116" s="224" t="b">
        <v>0</v>
      </c>
      <c r="D116" s="224" t="str">
        <v>K3</v>
      </c>
      <c r="E116" s="223" t="str">
        <f t="shared" si="12"/>
        <v>UsdLibor1M</v>
      </c>
      <c r="F116" s="222" t="str">
        <f t="shared" si="13"/>
        <v>USDFUT1MK3_Quote</v>
      </c>
      <c r="G116" s="222" t="str">
        <f t="shared" si="14"/>
        <v>USDFUT1MK3ConvAdj_Quote</v>
      </c>
      <c r="H116" s="222" t="str">
        <f t="shared" si="15"/>
        <v>USD_YC1MRH_FUT1MK3</v>
      </c>
      <c r="I116" s="221" t="str">
        <f>_xll.qlFuturesRateHelper(H116,$F116,$D116,$E116,$G116,Permanent,Trigger,ObjectOverwrite)</f>
        <v>USD_YC1MRH_FUT1MK3#0000</v>
      </c>
      <c r="J116" s="128" t="str">
        <f>_xll.ohRangeRetrieveError(I116)</f>
        <v/>
      </c>
      <c r="K116" s="127"/>
    </row>
    <row r="117" spans="1:11" x14ac:dyDescent="0.2">
      <c r="A117" s="225"/>
      <c r="B117" s="132">
        <v>115</v>
      </c>
      <c r="C117" s="224" t="b">
        <v>0</v>
      </c>
      <c r="D117" s="224" t="str">
        <v>M3</v>
      </c>
      <c r="E117" s="223" t="str">
        <f t="shared" si="12"/>
        <v>UsdLibor1M</v>
      </c>
      <c r="F117" s="222" t="str">
        <f t="shared" si="13"/>
        <v>USDFUT1MM3_Quote</v>
      </c>
      <c r="G117" s="222" t="str">
        <f t="shared" si="14"/>
        <v>USDFUT1MM3ConvAdj_Quote</v>
      </c>
      <c r="H117" s="222" t="str">
        <f t="shared" si="15"/>
        <v>USD_YC1MRH_FUT1MM3</v>
      </c>
      <c r="I117" s="221" t="str">
        <f>_xll.qlFuturesRateHelper(H117,$F117,$D117,$E117,$G117,Permanent,Trigger,ObjectOverwrite)</f>
        <v>USD_YC1MRH_FUT1MM3#0000</v>
      </c>
      <c r="J117" s="128" t="str">
        <f>_xll.ohRangeRetrieveError(I117)</f>
        <v/>
      </c>
      <c r="K117" s="127"/>
    </row>
    <row r="118" spans="1:11" x14ac:dyDescent="0.2">
      <c r="A118" s="225"/>
      <c r="B118" s="132">
        <v>116</v>
      </c>
      <c r="C118" s="224" t="b">
        <v>0</v>
      </c>
      <c r="D118" s="224" t="str">
        <v>N3</v>
      </c>
      <c r="E118" s="223" t="str">
        <f t="shared" si="12"/>
        <v>UsdLibor1M</v>
      </c>
      <c r="F118" s="222" t="str">
        <f t="shared" si="13"/>
        <v>USDFUT1MN3_Quote</v>
      </c>
      <c r="G118" s="222" t="str">
        <f t="shared" si="14"/>
        <v>USDFUT1MN3ConvAdj_Quote</v>
      </c>
      <c r="H118" s="222" t="str">
        <f t="shared" si="15"/>
        <v>USD_YC1MRH_FUT1MN3</v>
      </c>
      <c r="I118" s="221" t="str">
        <f>_xll.qlFuturesRateHelper(H118,$F118,$D118,$E118,$G118,Permanent,Trigger,ObjectOverwrite)</f>
        <v>USD_YC1MRH_FUT1MN3#0000</v>
      </c>
      <c r="J118" s="128" t="str">
        <f>_xll.ohRangeRetrieveError(I118)</f>
        <v/>
      </c>
      <c r="K118" s="127"/>
    </row>
    <row r="119" spans="1:11" x14ac:dyDescent="0.2">
      <c r="A119" s="225"/>
      <c r="B119" s="132">
        <v>117</v>
      </c>
      <c r="C119" s="224" t="b">
        <v>0</v>
      </c>
      <c r="D119" s="224" t="str">
        <v>Q3</v>
      </c>
      <c r="E119" s="223" t="str">
        <f t="shared" si="12"/>
        <v>UsdLibor1M</v>
      </c>
      <c r="F119" s="222" t="str">
        <f t="shared" si="13"/>
        <v>USDFUT1MQ3_Quote</v>
      </c>
      <c r="G119" s="222" t="str">
        <f t="shared" si="14"/>
        <v>USDFUT1MQ3ConvAdj_Quote</v>
      </c>
      <c r="H119" s="222" t="str">
        <f t="shared" si="15"/>
        <v>USD_YC1MRH_FUT1MQ3</v>
      </c>
      <c r="I119" s="221" t="str">
        <f>_xll.qlFuturesRateHelper(H119,$F119,$D119,$E119,$G119,Permanent,Trigger,ObjectOverwrite)</f>
        <v>USD_YC1MRH_FUT1MQ3#0000</v>
      </c>
      <c r="J119" s="128" t="str">
        <f>_xll.ohRangeRetrieveError(I119)</f>
        <v/>
      </c>
      <c r="K119" s="127"/>
    </row>
    <row r="120" spans="1:11" x14ac:dyDescent="0.2">
      <c r="A120" s="225"/>
      <c r="B120" s="132">
        <v>118</v>
      </c>
      <c r="C120" s="224" t="b">
        <v>0</v>
      </c>
      <c r="D120" s="224" t="str">
        <v>U3</v>
      </c>
      <c r="E120" s="223" t="str">
        <f t="shared" si="12"/>
        <v>UsdLibor1M</v>
      </c>
      <c r="F120" s="222" t="str">
        <f t="shared" si="13"/>
        <v>USDFUT1MU3_Quote</v>
      </c>
      <c r="G120" s="222" t="str">
        <f t="shared" si="14"/>
        <v>USDFUT1MU3ConvAdj_Quote</v>
      </c>
      <c r="H120" s="222" t="str">
        <f t="shared" si="15"/>
        <v>USD_YC1MRH_FUT1MU3</v>
      </c>
      <c r="I120" s="221" t="str">
        <f>_xll.qlFuturesRateHelper(H120,$F120,$D120,$E120,$G120,Permanent,Trigger,ObjectOverwrite)</f>
        <v>USD_YC1MRH_FUT1MU3#0000</v>
      </c>
      <c r="J120" s="128" t="str">
        <f>_xll.ohRangeRetrieveError(I120)</f>
        <v/>
      </c>
      <c r="K120" s="127"/>
    </row>
    <row r="121" spans="1:11" x14ac:dyDescent="0.2">
      <c r="A121" s="225"/>
      <c r="B121" s="132">
        <v>119</v>
      </c>
      <c r="C121" s="224" t="b">
        <v>0</v>
      </c>
      <c r="D121" s="224" t="str">
        <v>V3</v>
      </c>
      <c r="E121" s="223" t="str">
        <f t="shared" si="12"/>
        <v>UsdLibor1M</v>
      </c>
      <c r="F121" s="222" t="str">
        <f t="shared" si="13"/>
        <v>USDFUT1MV3_Quote</v>
      </c>
      <c r="G121" s="222" t="str">
        <f t="shared" si="14"/>
        <v>USDFUT1MV3ConvAdj_Quote</v>
      </c>
      <c r="H121" s="222" t="str">
        <f t="shared" si="15"/>
        <v>USD_YC1MRH_FUT1MV3</v>
      </c>
      <c r="I121" s="221" t="str">
        <f>_xll.qlFuturesRateHelper(H121,$F121,$D121,$E121,$G121,Permanent,Trigger,ObjectOverwrite)</f>
        <v>USD_YC1MRH_FUT1MV3#0000</v>
      </c>
      <c r="J121" s="128" t="str">
        <f>_xll.ohRangeRetrieveError(I121)</f>
        <v/>
      </c>
      <c r="K121" s="127"/>
    </row>
    <row r="122" spans="1:11" x14ac:dyDescent="0.2">
      <c r="A122" s="225"/>
      <c r="B122" s="132">
        <v>120</v>
      </c>
      <c r="C122" s="224" t="b">
        <v>0</v>
      </c>
      <c r="D122" s="224" t="str">
        <v>X3</v>
      </c>
      <c r="E122" s="223" t="str">
        <f t="shared" si="12"/>
        <v>UsdLibor1M</v>
      </c>
      <c r="F122" s="222" t="str">
        <f t="shared" si="13"/>
        <v>USDFUT1MX3_Quote</v>
      </c>
      <c r="G122" s="222" t="str">
        <f t="shared" si="14"/>
        <v>USDFUT1MX3ConvAdj_Quote</v>
      </c>
      <c r="H122" s="222" t="str">
        <f t="shared" si="15"/>
        <v>USD_YC1MRH_FUT1MX3</v>
      </c>
      <c r="I122" s="221" t="str">
        <f>_xll.qlFuturesRateHelper(H122,$F122,$D122,$E122,$G122,Permanent,Trigger,ObjectOverwrite)</f>
        <v>USD_YC1MRH_FUT1MX3#0000</v>
      </c>
      <c r="J122" s="128" t="str">
        <f>_xll.ohRangeRetrieveError(I122)</f>
        <v/>
      </c>
      <c r="K122" s="127"/>
    </row>
    <row r="123" spans="1:11" ht="12" thickBot="1" x14ac:dyDescent="0.25">
      <c r="A123" s="220"/>
      <c r="B123" s="219"/>
      <c r="C123" s="219"/>
      <c r="D123" s="219"/>
      <c r="E123" s="219"/>
      <c r="F123" s="219"/>
      <c r="G123" s="219"/>
      <c r="H123" s="219"/>
      <c r="I123" s="219"/>
      <c r="J123" s="219"/>
      <c r="K123" s="218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2.75" x14ac:dyDescent="0.2"/>
  <cols>
    <col min="1" max="1" width="2.28515625" style="123" customWidth="1"/>
    <col min="2" max="2" width="3.5703125" style="123" bestFit="1" customWidth="1"/>
    <col min="3" max="3" width="5.7109375" style="123" bestFit="1" customWidth="1"/>
    <col min="4" max="4" width="6.140625" style="123" bestFit="1" customWidth="1"/>
    <col min="5" max="5" width="9.140625" style="123"/>
    <col min="6" max="6" width="15.85546875" style="123" bestFit="1" customWidth="1"/>
    <col min="7" max="7" width="22" style="123" bestFit="1" customWidth="1"/>
    <col min="8" max="8" width="23.140625" style="123" bestFit="1" customWidth="1"/>
    <col min="9" max="9" width="23.28515625" style="123" bestFit="1" customWidth="1"/>
    <col min="10" max="10" width="15.5703125" style="123" customWidth="1"/>
    <col min="11" max="11" width="4.140625" style="123" customWidth="1"/>
    <col min="12" max="16384" width="9.140625" style="123"/>
  </cols>
  <sheetData>
    <row r="1" spans="1:12" x14ac:dyDescent="0.2">
      <c r="A1" s="231" t="s">
        <v>169</v>
      </c>
      <c r="B1" s="235"/>
      <c r="C1" s="235"/>
      <c r="D1" s="235"/>
      <c r="E1" s="140" t="s">
        <v>63</v>
      </c>
      <c r="F1" s="234"/>
      <c r="G1" s="234"/>
      <c r="H1" s="233" t="str">
        <f>Currency&amp;"_YC"&amp;$E$1&amp;"RH"</f>
        <v>USD_YC3MRH</v>
      </c>
      <c r="I1" s="232"/>
      <c r="J1" s="232"/>
      <c r="K1" s="127"/>
    </row>
    <row r="2" spans="1:12" ht="32.25" customHeight="1" x14ac:dyDescent="0.2">
      <c r="A2" s="231"/>
      <c r="B2" s="148" t="s">
        <v>167</v>
      </c>
      <c r="C2" s="137" t="s">
        <v>166</v>
      </c>
      <c r="D2" s="230" t="s">
        <v>165</v>
      </c>
      <c r="E2" s="137" t="s">
        <v>142</v>
      </c>
      <c r="F2" s="137" t="s">
        <v>141</v>
      </c>
      <c r="G2" s="148" t="s">
        <v>164</v>
      </c>
      <c r="H2" s="136" t="str">
        <f>$H$1&amp;"_Futures"&amp;$E$1&amp;".xml"</f>
        <v>USD_YC3MRH_Futures3M.xml</v>
      </c>
      <c r="I2" s="135">
        <f ca="1">IF(Serialize,_xll.ohObjectSave(I3:I122,SerializationPath&amp;H2,FileOverwrite,Serialize),"---")</f>
        <v>120</v>
      </c>
      <c r="J2" s="134" t="str">
        <f ca="1">_xll.ohRangeRetrieveError(I2)</f>
        <v/>
      </c>
      <c r="K2" s="127"/>
    </row>
    <row r="3" spans="1:12" x14ac:dyDescent="0.2">
      <c r="A3" s="225"/>
      <c r="B3" s="229">
        <v>1</v>
      </c>
      <c r="C3" s="223" t="b">
        <v>0</v>
      </c>
      <c r="D3" s="223" t="str">
        <f t="array" ref="D3:D122">_xll.qlIMMNextCodes(_xll.qlSettingsEvaluationDate(Trigger)-1,$C3:$C122)</f>
        <v>Z3</v>
      </c>
      <c r="E3" s="223" t="str">
        <f t="shared" ref="E3:E34" si="0">PROPER(Currency)&amp;FamilyName&amp;$E$1</f>
        <v>UsdLibor3M</v>
      </c>
      <c r="F3" s="222" t="str">
        <f t="shared" ref="F3:F34" si="1">Currency&amp;"FUT"&amp;$E$1&amp;$D3&amp;QuoteSuffix</f>
        <v>USDFUT3MZ3_Quote</v>
      </c>
      <c r="G3" s="222" t="str">
        <f t="shared" ref="G3:G34" si="2">Currency&amp;"FUT"&amp;$E$1&amp;$D3&amp;"ConvAdj"&amp;QuoteSuffix</f>
        <v>USDFUT3MZ3ConvAdj_Quote</v>
      </c>
      <c r="H3" s="222" t="str">
        <f t="shared" ref="H3:H34" si="3">$H$1&amp;"_FUT"&amp;$E$1&amp;$D3</f>
        <v>USD_YC3MRH_FUT3MZ3</v>
      </c>
      <c r="I3" s="228" t="str">
        <f>_xll.qlFuturesRateHelper(H3,$F3,$D3,$E3,$G3,Permanent,Trigger,ObjectOverwrite)</f>
        <v>USD_YC3MRH_FUT3MZ3#0000</v>
      </c>
      <c r="J3" s="227" t="str">
        <f>_xll.ohRangeRetrieveError(I3)</f>
        <v/>
      </c>
      <c r="K3" s="127"/>
      <c r="L3" s="226"/>
    </row>
    <row r="4" spans="1:12" x14ac:dyDescent="0.2">
      <c r="A4" s="225"/>
      <c r="B4" s="132">
        <v>2</v>
      </c>
      <c r="C4" s="224" t="b">
        <v>0</v>
      </c>
      <c r="D4" s="224" t="str">
        <v>F4</v>
      </c>
      <c r="E4" s="223" t="str">
        <f t="shared" si="0"/>
        <v>UsdLibor3M</v>
      </c>
      <c r="F4" s="222" t="str">
        <f t="shared" si="1"/>
        <v>USDFUT3MF4_Quote</v>
      </c>
      <c r="G4" s="222" t="str">
        <f t="shared" si="2"/>
        <v>USDFUT3MF4ConvAdj_Quote</v>
      </c>
      <c r="H4" s="222" t="str">
        <f t="shared" si="3"/>
        <v>USD_YC3MRH_FUT3MF4</v>
      </c>
      <c r="I4" s="221" t="str">
        <f>_xll.qlFuturesRateHelper(H4,$F4,$D4,$E4,$G4,Permanent,Trigger,ObjectOverwrite)</f>
        <v>USD_YC3MRH_FUT3MF4#0000</v>
      </c>
      <c r="J4" s="128" t="str">
        <f>_xll.ohRangeRetrieveError(I4)</f>
        <v/>
      </c>
      <c r="K4" s="127"/>
      <c r="L4" s="226"/>
    </row>
    <row r="5" spans="1:12" x14ac:dyDescent="0.2">
      <c r="A5" s="225"/>
      <c r="B5" s="132">
        <v>3</v>
      </c>
      <c r="C5" s="224" t="b">
        <v>0</v>
      </c>
      <c r="D5" s="224" t="str">
        <v>G4</v>
      </c>
      <c r="E5" s="223" t="str">
        <f t="shared" si="0"/>
        <v>UsdLibor3M</v>
      </c>
      <c r="F5" s="222" t="str">
        <f t="shared" si="1"/>
        <v>USDFUT3MG4_Quote</v>
      </c>
      <c r="G5" s="222" t="str">
        <f t="shared" si="2"/>
        <v>USDFUT3MG4ConvAdj_Quote</v>
      </c>
      <c r="H5" s="222" t="str">
        <f t="shared" si="3"/>
        <v>USD_YC3MRH_FUT3MG4</v>
      </c>
      <c r="I5" s="221" t="str">
        <f>_xll.qlFuturesRateHelper(H5,$F5,$D5,$E5,$G5,Permanent,Trigger,ObjectOverwrite)</f>
        <v>USD_YC3MRH_FUT3MG4#0000</v>
      </c>
      <c r="J5" s="128" t="str">
        <f>_xll.ohRangeRetrieveError(I5)</f>
        <v/>
      </c>
      <c r="K5" s="127"/>
      <c r="L5" s="226"/>
    </row>
    <row r="6" spans="1:12" x14ac:dyDescent="0.2">
      <c r="A6" s="225"/>
      <c r="B6" s="132">
        <v>4</v>
      </c>
      <c r="C6" s="224" t="b">
        <v>0</v>
      </c>
      <c r="D6" s="224" t="str">
        <v>H4</v>
      </c>
      <c r="E6" s="223" t="str">
        <f t="shared" si="0"/>
        <v>UsdLibor3M</v>
      </c>
      <c r="F6" s="222" t="str">
        <f t="shared" si="1"/>
        <v>USDFUT3MH4_Quote</v>
      </c>
      <c r="G6" s="222" t="str">
        <f t="shared" si="2"/>
        <v>USDFUT3MH4ConvAdj_Quote</v>
      </c>
      <c r="H6" s="222" t="str">
        <f t="shared" si="3"/>
        <v>USD_YC3MRH_FUT3MH4</v>
      </c>
      <c r="I6" s="221" t="str">
        <f>_xll.qlFuturesRateHelper(H6,$F6,$D6,$E6,$G6,Permanent,Trigger,ObjectOverwrite)</f>
        <v>USD_YC3MRH_FUT3MH4#0000</v>
      </c>
      <c r="J6" s="128" t="str">
        <f>_xll.ohRangeRetrieveError(I6)</f>
        <v/>
      </c>
      <c r="K6" s="127"/>
      <c r="L6" s="226"/>
    </row>
    <row r="7" spans="1:12" x14ac:dyDescent="0.2">
      <c r="A7" s="225"/>
      <c r="B7" s="132">
        <v>5</v>
      </c>
      <c r="C7" s="224" t="b">
        <v>0</v>
      </c>
      <c r="D7" s="224" t="str">
        <v>J4</v>
      </c>
      <c r="E7" s="223" t="str">
        <f t="shared" si="0"/>
        <v>UsdLibor3M</v>
      </c>
      <c r="F7" s="222" t="str">
        <f t="shared" si="1"/>
        <v>USDFUT3MJ4_Quote</v>
      </c>
      <c r="G7" s="222" t="str">
        <f t="shared" si="2"/>
        <v>USDFUT3MJ4ConvAdj_Quote</v>
      </c>
      <c r="H7" s="222" t="str">
        <f t="shared" si="3"/>
        <v>USD_YC3MRH_FUT3MJ4</v>
      </c>
      <c r="I7" s="221" t="str">
        <f>_xll.qlFuturesRateHelper(H7,$F7,$D7,$E7,$G7,Permanent,Trigger,ObjectOverwrite)</f>
        <v>USD_YC3MRH_FUT3MJ4#0000</v>
      </c>
      <c r="J7" s="128" t="str">
        <f>_xll.ohRangeRetrieveError(I7)</f>
        <v/>
      </c>
      <c r="K7" s="127"/>
      <c r="L7" s="226"/>
    </row>
    <row r="8" spans="1:12" x14ac:dyDescent="0.2">
      <c r="A8" s="225"/>
      <c r="B8" s="132">
        <v>6</v>
      </c>
      <c r="C8" s="224" t="b">
        <v>0</v>
      </c>
      <c r="D8" s="224" t="str">
        <v>K4</v>
      </c>
      <c r="E8" s="223" t="str">
        <f t="shared" si="0"/>
        <v>UsdLibor3M</v>
      </c>
      <c r="F8" s="222" t="str">
        <f t="shared" si="1"/>
        <v>USDFUT3MK4_Quote</v>
      </c>
      <c r="G8" s="222" t="str">
        <f t="shared" si="2"/>
        <v>USDFUT3MK4ConvAdj_Quote</v>
      </c>
      <c r="H8" s="222" t="str">
        <f t="shared" si="3"/>
        <v>USD_YC3MRH_FUT3MK4</v>
      </c>
      <c r="I8" s="221" t="str">
        <f>_xll.qlFuturesRateHelper(H8,$F8,$D8,$E8,$G8,Permanent,Trigger,ObjectOverwrite)</f>
        <v>USD_YC3MRH_FUT3MK4#0000</v>
      </c>
      <c r="J8" s="128" t="str">
        <f>_xll.ohRangeRetrieveError(I8)</f>
        <v/>
      </c>
      <c r="K8" s="127"/>
      <c r="L8" s="226"/>
    </row>
    <row r="9" spans="1:12" x14ac:dyDescent="0.2">
      <c r="A9" s="225"/>
      <c r="B9" s="132">
        <v>7</v>
      </c>
      <c r="C9" s="224" t="b">
        <v>0</v>
      </c>
      <c r="D9" s="224" t="str">
        <v>M4</v>
      </c>
      <c r="E9" s="223" t="str">
        <f t="shared" si="0"/>
        <v>UsdLibor3M</v>
      </c>
      <c r="F9" s="222" t="str">
        <f t="shared" si="1"/>
        <v>USDFUT3MM4_Quote</v>
      </c>
      <c r="G9" s="222" t="str">
        <f t="shared" si="2"/>
        <v>USDFUT3MM4ConvAdj_Quote</v>
      </c>
      <c r="H9" s="222" t="str">
        <f t="shared" si="3"/>
        <v>USD_YC3MRH_FUT3MM4</v>
      </c>
      <c r="I9" s="221" t="str">
        <f>_xll.qlFuturesRateHelper(H9,$F9,$D9,$E9,$G9,Permanent,Trigger,ObjectOverwrite)</f>
        <v>USD_YC3MRH_FUT3MM4#0000</v>
      </c>
      <c r="J9" s="128" t="str">
        <f>_xll.ohRangeRetrieveError(I9)</f>
        <v/>
      </c>
      <c r="K9" s="127"/>
      <c r="L9" s="226"/>
    </row>
    <row r="10" spans="1:12" x14ac:dyDescent="0.2">
      <c r="A10" s="225"/>
      <c r="B10" s="132">
        <v>8</v>
      </c>
      <c r="C10" s="224" t="b">
        <v>0</v>
      </c>
      <c r="D10" s="224" t="str">
        <v>N4</v>
      </c>
      <c r="E10" s="223" t="str">
        <f t="shared" si="0"/>
        <v>UsdLibor3M</v>
      </c>
      <c r="F10" s="222" t="str">
        <f t="shared" si="1"/>
        <v>USDFUT3MN4_Quote</v>
      </c>
      <c r="G10" s="222" t="str">
        <f t="shared" si="2"/>
        <v>USDFUT3MN4ConvAdj_Quote</v>
      </c>
      <c r="H10" s="222" t="str">
        <f t="shared" si="3"/>
        <v>USD_YC3MRH_FUT3MN4</v>
      </c>
      <c r="I10" s="221" t="str">
        <f>_xll.qlFuturesRateHelper(H10,$F10,$D10,$E10,$G10,Permanent,Trigger,ObjectOverwrite)</f>
        <v>USD_YC3MRH_FUT3MN4#0000</v>
      </c>
      <c r="J10" s="128" t="str">
        <f>_xll.ohRangeRetrieveError(I10)</f>
        <v/>
      </c>
      <c r="K10" s="127"/>
      <c r="L10" s="226"/>
    </row>
    <row r="11" spans="1:12" x14ac:dyDescent="0.2">
      <c r="A11" s="225"/>
      <c r="B11" s="132">
        <v>9</v>
      </c>
      <c r="C11" s="224" t="b">
        <v>0</v>
      </c>
      <c r="D11" s="224" t="str">
        <v>Q4</v>
      </c>
      <c r="E11" s="223" t="str">
        <f t="shared" si="0"/>
        <v>UsdLibor3M</v>
      </c>
      <c r="F11" s="222" t="str">
        <f t="shared" si="1"/>
        <v>USDFUT3MQ4_Quote</v>
      </c>
      <c r="G11" s="222" t="str">
        <f t="shared" si="2"/>
        <v>USDFUT3MQ4ConvAdj_Quote</v>
      </c>
      <c r="H11" s="222" t="str">
        <f t="shared" si="3"/>
        <v>USD_YC3MRH_FUT3MQ4</v>
      </c>
      <c r="I11" s="221" t="str">
        <f>_xll.qlFuturesRateHelper(H11,$F11,$D11,$E11,$G11,Permanent,Trigger,ObjectOverwrite)</f>
        <v>USD_YC3MRH_FUT3MQ4#0000</v>
      </c>
      <c r="J11" s="128" t="str">
        <f>_xll.ohRangeRetrieveError(I11)</f>
        <v/>
      </c>
      <c r="K11" s="127"/>
      <c r="L11" s="226"/>
    </row>
    <row r="12" spans="1:12" x14ac:dyDescent="0.2">
      <c r="A12" s="225"/>
      <c r="B12" s="132">
        <v>10</v>
      </c>
      <c r="C12" s="224" t="b">
        <v>0</v>
      </c>
      <c r="D12" s="224" t="str">
        <v>U4</v>
      </c>
      <c r="E12" s="223" t="str">
        <f t="shared" si="0"/>
        <v>UsdLibor3M</v>
      </c>
      <c r="F12" s="222" t="str">
        <f t="shared" si="1"/>
        <v>USDFUT3MU4_Quote</v>
      </c>
      <c r="G12" s="222" t="str">
        <f t="shared" si="2"/>
        <v>USDFUT3MU4ConvAdj_Quote</v>
      </c>
      <c r="H12" s="222" t="str">
        <f t="shared" si="3"/>
        <v>USD_YC3MRH_FUT3MU4</v>
      </c>
      <c r="I12" s="221" t="str">
        <f>_xll.qlFuturesRateHelper(H12,$F12,$D12,$E12,$G12,Permanent,Trigger,ObjectOverwrite)</f>
        <v>USD_YC3MRH_FUT3MU4#0000</v>
      </c>
      <c r="J12" s="128" t="str">
        <f>_xll.ohRangeRetrieveError(I12)</f>
        <v/>
      </c>
      <c r="K12" s="127"/>
      <c r="L12" s="226"/>
    </row>
    <row r="13" spans="1:12" x14ac:dyDescent="0.2">
      <c r="A13" s="225"/>
      <c r="B13" s="132">
        <v>11</v>
      </c>
      <c r="C13" s="224" t="b">
        <v>0</v>
      </c>
      <c r="D13" s="224" t="str">
        <v>V4</v>
      </c>
      <c r="E13" s="223" t="str">
        <f t="shared" si="0"/>
        <v>UsdLibor3M</v>
      </c>
      <c r="F13" s="222" t="str">
        <f t="shared" si="1"/>
        <v>USDFUT3MV4_Quote</v>
      </c>
      <c r="G13" s="222" t="str">
        <f t="shared" si="2"/>
        <v>USDFUT3MV4ConvAdj_Quote</v>
      </c>
      <c r="H13" s="222" t="str">
        <f t="shared" si="3"/>
        <v>USD_YC3MRH_FUT3MV4</v>
      </c>
      <c r="I13" s="221" t="str">
        <f>_xll.qlFuturesRateHelper(H13,$F13,$D13,$E13,$G13,Permanent,Trigger,ObjectOverwrite)</f>
        <v>USD_YC3MRH_FUT3MV4#0000</v>
      </c>
      <c r="J13" s="128" t="str">
        <f>_xll.ohRangeRetrieveError(I13)</f>
        <v/>
      </c>
      <c r="K13" s="127"/>
      <c r="L13" s="226"/>
    </row>
    <row r="14" spans="1:12" x14ac:dyDescent="0.2">
      <c r="A14" s="225"/>
      <c r="B14" s="132">
        <v>12</v>
      </c>
      <c r="C14" s="224" t="b">
        <v>0</v>
      </c>
      <c r="D14" s="224" t="str">
        <v>X4</v>
      </c>
      <c r="E14" s="223" t="str">
        <f t="shared" si="0"/>
        <v>UsdLibor3M</v>
      </c>
      <c r="F14" s="222" t="str">
        <f t="shared" si="1"/>
        <v>USDFUT3MX4_Quote</v>
      </c>
      <c r="G14" s="222" t="str">
        <f t="shared" si="2"/>
        <v>USDFUT3MX4ConvAdj_Quote</v>
      </c>
      <c r="H14" s="222" t="str">
        <f t="shared" si="3"/>
        <v>USD_YC3MRH_FUT3MX4</v>
      </c>
      <c r="I14" s="221" t="str">
        <f>_xll.qlFuturesRateHelper(H14,$F14,$D14,$E14,$G14,Permanent,Trigger,ObjectOverwrite)</f>
        <v>USD_YC3MRH_FUT3MX4#0000</v>
      </c>
      <c r="J14" s="128" t="str">
        <f>_xll.ohRangeRetrieveError(I14)</f>
        <v/>
      </c>
      <c r="K14" s="127"/>
      <c r="L14" s="226"/>
    </row>
    <row r="15" spans="1:12" x14ac:dyDescent="0.2">
      <c r="A15" s="225"/>
      <c r="B15" s="132">
        <v>13</v>
      </c>
      <c r="C15" s="224" t="b">
        <v>0</v>
      </c>
      <c r="D15" s="224" t="str">
        <v>Z4</v>
      </c>
      <c r="E15" s="223" t="str">
        <f t="shared" si="0"/>
        <v>UsdLibor3M</v>
      </c>
      <c r="F15" s="222" t="str">
        <f t="shared" si="1"/>
        <v>USDFUT3MZ4_Quote</v>
      </c>
      <c r="G15" s="222" t="str">
        <f t="shared" si="2"/>
        <v>USDFUT3MZ4ConvAdj_Quote</v>
      </c>
      <c r="H15" s="222" t="str">
        <f t="shared" si="3"/>
        <v>USD_YC3MRH_FUT3MZ4</v>
      </c>
      <c r="I15" s="221" t="str">
        <f>_xll.qlFuturesRateHelper(H15,$F15,$D15,$E15,$G15,Permanent,Trigger,ObjectOverwrite)</f>
        <v>USD_YC3MRH_FUT3MZ4#0000</v>
      </c>
      <c r="J15" s="128" t="str">
        <f>_xll.ohRangeRetrieveError(I15)</f>
        <v/>
      </c>
      <c r="K15" s="127"/>
      <c r="L15" s="226"/>
    </row>
    <row r="16" spans="1:12" x14ac:dyDescent="0.2">
      <c r="A16" s="225"/>
      <c r="B16" s="132">
        <v>14</v>
      </c>
      <c r="C16" s="224" t="b">
        <v>0</v>
      </c>
      <c r="D16" s="224" t="str">
        <v>F5</v>
      </c>
      <c r="E16" s="223" t="str">
        <f t="shared" si="0"/>
        <v>UsdLibor3M</v>
      </c>
      <c r="F16" s="222" t="str">
        <f t="shared" si="1"/>
        <v>USDFUT3MF5_Quote</v>
      </c>
      <c r="G16" s="222" t="str">
        <f t="shared" si="2"/>
        <v>USDFUT3MF5ConvAdj_Quote</v>
      </c>
      <c r="H16" s="222" t="str">
        <f t="shared" si="3"/>
        <v>USD_YC3MRH_FUT3MF5</v>
      </c>
      <c r="I16" s="221" t="str">
        <f>_xll.qlFuturesRateHelper(H16,$F16,$D16,$E16,$G16,Permanent,Trigger,ObjectOverwrite)</f>
        <v>USD_YC3MRH_FUT3MF5#0000</v>
      </c>
      <c r="J16" s="128" t="str">
        <f>_xll.ohRangeRetrieveError(I16)</f>
        <v/>
      </c>
      <c r="K16" s="127"/>
      <c r="L16" s="226"/>
    </row>
    <row r="17" spans="1:12" x14ac:dyDescent="0.2">
      <c r="A17" s="225"/>
      <c r="B17" s="132">
        <v>15</v>
      </c>
      <c r="C17" s="224" t="b">
        <v>0</v>
      </c>
      <c r="D17" s="224" t="str">
        <v>G5</v>
      </c>
      <c r="E17" s="223" t="str">
        <f t="shared" si="0"/>
        <v>UsdLibor3M</v>
      </c>
      <c r="F17" s="222" t="str">
        <f t="shared" si="1"/>
        <v>USDFUT3MG5_Quote</v>
      </c>
      <c r="G17" s="222" t="str">
        <f t="shared" si="2"/>
        <v>USDFUT3MG5ConvAdj_Quote</v>
      </c>
      <c r="H17" s="222" t="str">
        <f t="shared" si="3"/>
        <v>USD_YC3MRH_FUT3MG5</v>
      </c>
      <c r="I17" s="221" t="str">
        <f>_xll.qlFuturesRateHelper(H17,$F17,$D17,$E17,$G17,Permanent,Trigger,ObjectOverwrite)</f>
        <v>USD_YC3MRH_FUT3MG5#0000</v>
      </c>
      <c r="J17" s="128" t="str">
        <f>_xll.ohRangeRetrieveError(I17)</f>
        <v/>
      </c>
      <c r="K17" s="127"/>
      <c r="L17" s="226"/>
    </row>
    <row r="18" spans="1:12" x14ac:dyDescent="0.2">
      <c r="A18" s="225"/>
      <c r="B18" s="132">
        <v>16</v>
      </c>
      <c r="C18" s="224" t="b">
        <v>0</v>
      </c>
      <c r="D18" s="224" t="str">
        <v>H5</v>
      </c>
      <c r="E18" s="223" t="str">
        <f t="shared" si="0"/>
        <v>UsdLibor3M</v>
      </c>
      <c r="F18" s="222" t="str">
        <f t="shared" si="1"/>
        <v>USDFUT3MH5_Quote</v>
      </c>
      <c r="G18" s="222" t="str">
        <f t="shared" si="2"/>
        <v>USDFUT3MH5ConvAdj_Quote</v>
      </c>
      <c r="H18" s="222" t="str">
        <f t="shared" si="3"/>
        <v>USD_YC3MRH_FUT3MH5</v>
      </c>
      <c r="I18" s="221" t="str">
        <f>_xll.qlFuturesRateHelper(H18,$F18,$D18,$E18,$G18,Permanent,Trigger,ObjectOverwrite)</f>
        <v>USD_YC3MRH_FUT3MH5#0000</v>
      </c>
      <c r="J18" s="128" t="str">
        <f>_xll.ohRangeRetrieveError(I18)</f>
        <v/>
      </c>
      <c r="K18" s="127"/>
      <c r="L18" s="226"/>
    </row>
    <row r="19" spans="1:12" x14ac:dyDescent="0.2">
      <c r="A19" s="225"/>
      <c r="B19" s="132">
        <v>17</v>
      </c>
      <c r="C19" s="224" t="b">
        <v>0</v>
      </c>
      <c r="D19" s="224" t="str">
        <v>J5</v>
      </c>
      <c r="E19" s="223" t="str">
        <f t="shared" si="0"/>
        <v>UsdLibor3M</v>
      </c>
      <c r="F19" s="222" t="str">
        <f t="shared" si="1"/>
        <v>USDFUT3MJ5_Quote</v>
      </c>
      <c r="G19" s="222" t="str">
        <f t="shared" si="2"/>
        <v>USDFUT3MJ5ConvAdj_Quote</v>
      </c>
      <c r="H19" s="222" t="str">
        <f t="shared" si="3"/>
        <v>USD_YC3MRH_FUT3MJ5</v>
      </c>
      <c r="I19" s="221" t="str">
        <f>_xll.qlFuturesRateHelper(H19,$F19,$D19,$E19,$G19,Permanent,Trigger,ObjectOverwrite)</f>
        <v>USD_YC3MRH_FUT3MJ5#0000</v>
      </c>
      <c r="J19" s="128" t="str">
        <f>_xll.ohRangeRetrieveError(I19)</f>
        <v/>
      </c>
      <c r="K19" s="127"/>
      <c r="L19" s="226"/>
    </row>
    <row r="20" spans="1:12" x14ac:dyDescent="0.2">
      <c r="A20" s="225"/>
      <c r="B20" s="132">
        <v>18</v>
      </c>
      <c r="C20" s="224" t="b">
        <v>0</v>
      </c>
      <c r="D20" s="224" t="str">
        <v>K5</v>
      </c>
      <c r="E20" s="223" t="str">
        <f t="shared" si="0"/>
        <v>UsdLibor3M</v>
      </c>
      <c r="F20" s="222" t="str">
        <f t="shared" si="1"/>
        <v>USDFUT3MK5_Quote</v>
      </c>
      <c r="G20" s="222" t="str">
        <f t="shared" si="2"/>
        <v>USDFUT3MK5ConvAdj_Quote</v>
      </c>
      <c r="H20" s="222" t="str">
        <f t="shared" si="3"/>
        <v>USD_YC3MRH_FUT3MK5</v>
      </c>
      <c r="I20" s="221" t="str">
        <f>_xll.qlFuturesRateHelper(H20,$F20,$D20,$E20,$G20,Permanent,Trigger,ObjectOverwrite)</f>
        <v>USD_YC3MRH_FUT3MK5#0000</v>
      </c>
      <c r="J20" s="128" t="str">
        <f>_xll.ohRangeRetrieveError(I20)</f>
        <v/>
      </c>
      <c r="K20" s="127"/>
      <c r="L20" s="226"/>
    </row>
    <row r="21" spans="1:12" x14ac:dyDescent="0.2">
      <c r="A21" s="225"/>
      <c r="B21" s="132">
        <v>19</v>
      </c>
      <c r="C21" s="224" t="b">
        <v>0</v>
      </c>
      <c r="D21" s="224" t="str">
        <v>M5</v>
      </c>
      <c r="E21" s="223" t="str">
        <f t="shared" si="0"/>
        <v>UsdLibor3M</v>
      </c>
      <c r="F21" s="222" t="str">
        <f t="shared" si="1"/>
        <v>USDFUT3MM5_Quote</v>
      </c>
      <c r="G21" s="222" t="str">
        <f t="shared" si="2"/>
        <v>USDFUT3MM5ConvAdj_Quote</v>
      </c>
      <c r="H21" s="222" t="str">
        <f t="shared" si="3"/>
        <v>USD_YC3MRH_FUT3MM5</v>
      </c>
      <c r="I21" s="221" t="str">
        <f>_xll.qlFuturesRateHelper(H21,$F21,$D21,$E21,$G21,Permanent,Trigger,ObjectOverwrite)</f>
        <v>USD_YC3MRH_FUT3MM5#0000</v>
      </c>
      <c r="J21" s="128" t="str">
        <f>_xll.ohRangeRetrieveError(I21)</f>
        <v/>
      </c>
      <c r="K21" s="127"/>
      <c r="L21" s="226"/>
    </row>
    <row r="22" spans="1:12" x14ac:dyDescent="0.2">
      <c r="A22" s="225"/>
      <c r="B22" s="132">
        <v>20</v>
      </c>
      <c r="C22" s="224" t="b">
        <v>0</v>
      </c>
      <c r="D22" s="224" t="str">
        <v>N5</v>
      </c>
      <c r="E22" s="223" t="str">
        <f t="shared" si="0"/>
        <v>UsdLibor3M</v>
      </c>
      <c r="F22" s="222" t="str">
        <f t="shared" si="1"/>
        <v>USDFUT3MN5_Quote</v>
      </c>
      <c r="G22" s="222" t="str">
        <f t="shared" si="2"/>
        <v>USDFUT3MN5ConvAdj_Quote</v>
      </c>
      <c r="H22" s="222" t="str">
        <f t="shared" si="3"/>
        <v>USD_YC3MRH_FUT3MN5</v>
      </c>
      <c r="I22" s="221" t="str">
        <f>_xll.qlFuturesRateHelper(H22,$F22,$D22,$E22,$G22,Permanent,Trigger,ObjectOverwrite)</f>
        <v>USD_YC3MRH_FUT3MN5#0000</v>
      </c>
      <c r="J22" s="128" t="str">
        <f>_xll.ohRangeRetrieveError(I22)</f>
        <v/>
      </c>
      <c r="K22" s="127"/>
      <c r="L22" s="226"/>
    </row>
    <row r="23" spans="1:12" x14ac:dyDescent="0.2">
      <c r="A23" s="225"/>
      <c r="B23" s="132">
        <v>21</v>
      </c>
      <c r="C23" s="224" t="b">
        <v>0</v>
      </c>
      <c r="D23" s="224" t="str">
        <v>Q5</v>
      </c>
      <c r="E23" s="223" t="str">
        <f t="shared" si="0"/>
        <v>UsdLibor3M</v>
      </c>
      <c r="F23" s="222" t="str">
        <f t="shared" si="1"/>
        <v>USDFUT3MQ5_Quote</v>
      </c>
      <c r="G23" s="222" t="str">
        <f t="shared" si="2"/>
        <v>USDFUT3MQ5ConvAdj_Quote</v>
      </c>
      <c r="H23" s="222" t="str">
        <f t="shared" si="3"/>
        <v>USD_YC3MRH_FUT3MQ5</v>
      </c>
      <c r="I23" s="221" t="str">
        <f>_xll.qlFuturesRateHelper(H23,$F23,$D23,$E23,$G23,Permanent,Trigger,ObjectOverwrite)</f>
        <v>USD_YC3MRH_FUT3MQ5#0000</v>
      </c>
      <c r="J23" s="128" t="str">
        <f>_xll.ohRangeRetrieveError(I23)</f>
        <v/>
      </c>
      <c r="K23" s="127"/>
      <c r="L23" s="226"/>
    </row>
    <row r="24" spans="1:12" x14ac:dyDescent="0.2">
      <c r="A24" s="225"/>
      <c r="B24" s="132">
        <v>22</v>
      </c>
      <c r="C24" s="224" t="b">
        <v>0</v>
      </c>
      <c r="D24" s="224" t="str">
        <v>U5</v>
      </c>
      <c r="E24" s="223" t="str">
        <f t="shared" si="0"/>
        <v>UsdLibor3M</v>
      </c>
      <c r="F24" s="222" t="str">
        <f t="shared" si="1"/>
        <v>USDFUT3MU5_Quote</v>
      </c>
      <c r="G24" s="222" t="str">
        <f t="shared" si="2"/>
        <v>USDFUT3MU5ConvAdj_Quote</v>
      </c>
      <c r="H24" s="222" t="str">
        <f t="shared" si="3"/>
        <v>USD_YC3MRH_FUT3MU5</v>
      </c>
      <c r="I24" s="221" t="str">
        <f>_xll.qlFuturesRateHelper(H24,$F24,$D24,$E24,$G24,Permanent,Trigger,ObjectOverwrite)</f>
        <v>USD_YC3MRH_FUT3MU5#0000</v>
      </c>
      <c r="J24" s="128" t="str">
        <f>_xll.ohRangeRetrieveError(I24)</f>
        <v/>
      </c>
      <c r="K24" s="127"/>
      <c r="L24" s="226"/>
    </row>
    <row r="25" spans="1:12" x14ac:dyDescent="0.2">
      <c r="A25" s="225"/>
      <c r="B25" s="132">
        <v>23</v>
      </c>
      <c r="C25" s="224" t="b">
        <v>0</v>
      </c>
      <c r="D25" s="224" t="str">
        <v>V5</v>
      </c>
      <c r="E25" s="223" t="str">
        <f t="shared" si="0"/>
        <v>UsdLibor3M</v>
      </c>
      <c r="F25" s="222" t="str">
        <f t="shared" si="1"/>
        <v>USDFUT3MV5_Quote</v>
      </c>
      <c r="G25" s="222" t="str">
        <f t="shared" si="2"/>
        <v>USDFUT3MV5ConvAdj_Quote</v>
      </c>
      <c r="H25" s="222" t="str">
        <f t="shared" si="3"/>
        <v>USD_YC3MRH_FUT3MV5</v>
      </c>
      <c r="I25" s="221" t="str">
        <f>_xll.qlFuturesRateHelper(H25,$F25,$D25,$E25,$G25,Permanent,Trigger,ObjectOverwrite)</f>
        <v>USD_YC3MRH_FUT3MV5#0000</v>
      </c>
      <c r="J25" s="128" t="str">
        <f>_xll.ohRangeRetrieveError(I25)</f>
        <v/>
      </c>
      <c r="K25" s="127"/>
      <c r="L25" s="226"/>
    </row>
    <row r="26" spans="1:12" x14ac:dyDescent="0.2">
      <c r="A26" s="225"/>
      <c r="B26" s="132">
        <v>24</v>
      </c>
      <c r="C26" s="224" t="b">
        <v>0</v>
      </c>
      <c r="D26" s="224" t="str">
        <v>X5</v>
      </c>
      <c r="E26" s="223" t="str">
        <f t="shared" si="0"/>
        <v>UsdLibor3M</v>
      </c>
      <c r="F26" s="222" t="str">
        <f t="shared" si="1"/>
        <v>USDFUT3MX5_Quote</v>
      </c>
      <c r="G26" s="222" t="str">
        <f t="shared" si="2"/>
        <v>USDFUT3MX5ConvAdj_Quote</v>
      </c>
      <c r="H26" s="222" t="str">
        <f t="shared" si="3"/>
        <v>USD_YC3MRH_FUT3MX5</v>
      </c>
      <c r="I26" s="221" t="str">
        <f>_xll.qlFuturesRateHelper(H26,$F26,$D26,$E26,$G26,Permanent,Trigger,ObjectOverwrite)</f>
        <v>USD_YC3MRH_FUT3MX5#0000</v>
      </c>
      <c r="J26" s="128" t="str">
        <f>_xll.ohRangeRetrieveError(I26)</f>
        <v/>
      </c>
      <c r="K26" s="127"/>
      <c r="L26" s="226"/>
    </row>
    <row r="27" spans="1:12" x14ac:dyDescent="0.2">
      <c r="A27" s="225"/>
      <c r="B27" s="132">
        <v>25</v>
      </c>
      <c r="C27" s="224" t="b">
        <v>0</v>
      </c>
      <c r="D27" s="224" t="str">
        <v>Z5</v>
      </c>
      <c r="E27" s="223" t="str">
        <f t="shared" si="0"/>
        <v>UsdLibor3M</v>
      </c>
      <c r="F27" s="222" t="str">
        <f t="shared" si="1"/>
        <v>USDFUT3MZ5_Quote</v>
      </c>
      <c r="G27" s="222" t="str">
        <f t="shared" si="2"/>
        <v>USDFUT3MZ5ConvAdj_Quote</v>
      </c>
      <c r="H27" s="222" t="str">
        <f t="shared" si="3"/>
        <v>USD_YC3MRH_FUT3MZ5</v>
      </c>
      <c r="I27" s="221" t="str">
        <f>_xll.qlFuturesRateHelper(H27,$F27,$D27,$E27,$G27,Permanent,Trigger,ObjectOverwrite)</f>
        <v>USD_YC3MRH_FUT3MZ5#0000</v>
      </c>
      <c r="J27" s="128" t="str">
        <f>_xll.ohRangeRetrieveError(I27)</f>
        <v/>
      </c>
      <c r="K27" s="127"/>
      <c r="L27" s="226"/>
    </row>
    <row r="28" spans="1:12" x14ac:dyDescent="0.2">
      <c r="A28" s="225"/>
      <c r="B28" s="132">
        <v>26</v>
      </c>
      <c r="C28" s="224" t="b">
        <v>0</v>
      </c>
      <c r="D28" s="224" t="str">
        <v>F6</v>
      </c>
      <c r="E28" s="223" t="str">
        <f t="shared" si="0"/>
        <v>UsdLibor3M</v>
      </c>
      <c r="F28" s="222" t="str">
        <f t="shared" si="1"/>
        <v>USDFUT3MF6_Quote</v>
      </c>
      <c r="G28" s="222" t="str">
        <f t="shared" si="2"/>
        <v>USDFUT3MF6ConvAdj_Quote</v>
      </c>
      <c r="H28" s="222" t="str">
        <f t="shared" si="3"/>
        <v>USD_YC3MRH_FUT3MF6</v>
      </c>
      <c r="I28" s="221" t="str">
        <f>_xll.qlFuturesRateHelper(H28,$F28,$D28,$E28,$G28,Permanent,Trigger,ObjectOverwrite)</f>
        <v>USD_YC3MRH_FUT3MF6#0000</v>
      </c>
      <c r="J28" s="128" t="str">
        <f>_xll.ohRangeRetrieveError(I28)</f>
        <v/>
      </c>
      <c r="K28" s="127"/>
      <c r="L28" s="226"/>
    </row>
    <row r="29" spans="1:12" x14ac:dyDescent="0.2">
      <c r="A29" s="225"/>
      <c r="B29" s="132">
        <v>27</v>
      </c>
      <c r="C29" s="224" t="b">
        <v>0</v>
      </c>
      <c r="D29" s="224" t="str">
        <v>G6</v>
      </c>
      <c r="E29" s="223" t="str">
        <f t="shared" si="0"/>
        <v>UsdLibor3M</v>
      </c>
      <c r="F29" s="222" t="str">
        <f t="shared" si="1"/>
        <v>USDFUT3MG6_Quote</v>
      </c>
      <c r="G29" s="222" t="str">
        <f t="shared" si="2"/>
        <v>USDFUT3MG6ConvAdj_Quote</v>
      </c>
      <c r="H29" s="222" t="str">
        <f t="shared" si="3"/>
        <v>USD_YC3MRH_FUT3MG6</v>
      </c>
      <c r="I29" s="221" t="str">
        <f>_xll.qlFuturesRateHelper(H29,$F29,$D29,$E29,$G29,Permanent,Trigger,ObjectOverwrite)</f>
        <v>USD_YC3MRH_FUT3MG6#0000</v>
      </c>
      <c r="J29" s="128" t="str">
        <f>_xll.ohRangeRetrieveError(I29)</f>
        <v/>
      </c>
      <c r="K29" s="127"/>
      <c r="L29" s="226"/>
    </row>
    <row r="30" spans="1:12" x14ac:dyDescent="0.2">
      <c r="A30" s="225"/>
      <c r="B30" s="132">
        <v>28</v>
      </c>
      <c r="C30" s="224" t="b">
        <v>0</v>
      </c>
      <c r="D30" s="224" t="str">
        <v>H6</v>
      </c>
      <c r="E30" s="223" t="str">
        <f t="shared" si="0"/>
        <v>UsdLibor3M</v>
      </c>
      <c r="F30" s="222" t="str">
        <f t="shared" si="1"/>
        <v>USDFUT3MH6_Quote</v>
      </c>
      <c r="G30" s="222" t="str">
        <f t="shared" si="2"/>
        <v>USDFUT3MH6ConvAdj_Quote</v>
      </c>
      <c r="H30" s="222" t="str">
        <f t="shared" si="3"/>
        <v>USD_YC3MRH_FUT3MH6</v>
      </c>
      <c r="I30" s="221" t="str">
        <f>_xll.qlFuturesRateHelper(H30,$F30,$D30,$E30,$G30,Permanent,Trigger,ObjectOverwrite)</f>
        <v>USD_YC3MRH_FUT3MH6#0000</v>
      </c>
      <c r="J30" s="128" t="str">
        <f>_xll.ohRangeRetrieveError(I30)</f>
        <v/>
      </c>
      <c r="K30" s="127"/>
      <c r="L30" s="226"/>
    </row>
    <row r="31" spans="1:12" x14ac:dyDescent="0.2">
      <c r="A31" s="225"/>
      <c r="B31" s="132">
        <v>29</v>
      </c>
      <c r="C31" s="224" t="b">
        <v>0</v>
      </c>
      <c r="D31" s="224" t="str">
        <v>J6</v>
      </c>
      <c r="E31" s="223" t="str">
        <f t="shared" si="0"/>
        <v>UsdLibor3M</v>
      </c>
      <c r="F31" s="222" t="str">
        <f t="shared" si="1"/>
        <v>USDFUT3MJ6_Quote</v>
      </c>
      <c r="G31" s="222" t="str">
        <f t="shared" si="2"/>
        <v>USDFUT3MJ6ConvAdj_Quote</v>
      </c>
      <c r="H31" s="222" t="str">
        <f t="shared" si="3"/>
        <v>USD_YC3MRH_FUT3MJ6</v>
      </c>
      <c r="I31" s="221" t="str">
        <f>_xll.qlFuturesRateHelper(H31,$F31,$D31,$E31,$G31,Permanent,Trigger,ObjectOverwrite)</f>
        <v>USD_YC3MRH_FUT3MJ6#0000</v>
      </c>
      <c r="J31" s="128" t="str">
        <f>_xll.ohRangeRetrieveError(I31)</f>
        <v/>
      </c>
      <c r="K31" s="127"/>
      <c r="L31" s="226"/>
    </row>
    <row r="32" spans="1:12" x14ac:dyDescent="0.2">
      <c r="A32" s="225"/>
      <c r="B32" s="132">
        <v>30</v>
      </c>
      <c r="C32" s="224" t="b">
        <v>0</v>
      </c>
      <c r="D32" s="224" t="str">
        <v>K6</v>
      </c>
      <c r="E32" s="223" t="str">
        <f t="shared" si="0"/>
        <v>UsdLibor3M</v>
      </c>
      <c r="F32" s="222" t="str">
        <f t="shared" si="1"/>
        <v>USDFUT3MK6_Quote</v>
      </c>
      <c r="G32" s="222" t="str">
        <f t="shared" si="2"/>
        <v>USDFUT3MK6ConvAdj_Quote</v>
      </c>
      <c r="H32" s="222" t="str">
        <f t="shared" si="3"/>
        <v>USD_YC3MRH_FUT3MK6</v>
      </c>
      <c r="I32" s="221" t="str">
        <f>_xll.qlFuturesRateHelper(H32,$F32,$D32,$E32,$G32,Permanent,Trigger,ObjectOverwrite)</f>
        <v>USD_YC3MRH_FUT3MK6#0000</v>
      </c>
      <c r="J32" s="128" t="str">
        <f>_xll.ohRangeRetrieveError(I32)</f>
        <v/>
      </c>
      <c r="K32" s="127"/>
      <c r="L32" s="226"/>
    </row>
    <row r="33" spans="1:12" x14ac:dyDescent="0.2">
      <c r="A33" s="225"/>
      <c r="B33" s="132">
        <v>31</v>
      </c>
      <c r="C33" s="224" t="b">
        <v>0</v>
      </c>
      <c r="D33" s="224" t="str">
        <v>M6</v>
      </c>
      <c r="E33" s="223" t="str">
        <f t="shared" si="0"/>
        <v>UsdLibor3M</v>
      </c>
      <c r="F33" s="222" t="str">
        <f t="shared" si="1"/>
        <v>USDFUT3MM6_Quote</v>
      </c>
      <c r="G33" s="222" t="str">
        <f t="shared" si="2"/>
        <v>USDFUT3MM6ConvAdj_Quote</v>
      </c>
      <c r="H33" s="222" t="str">
        <f t="shared" si="3"/>
        <v>USD_YC3MRH_FUT3MM6</v>
      </c>
      <c r="I33" s="221" t="str">
        <f>_xll.qlFuturesRateHelper(H33,$F33,$D33,$E33,$G33,Permanent,Trigger,ObjectOverwrite)</f>
        <v>USD_YC3MRH_FUT3MM6#0000</v>
      </c>
      <c r="J33" s="128" t="str">
        <f>_xll.ohRangeRetrieveError(I33)</f>
        <v/>
      </c>
      <c r="K33" s="127"/>
      <c r="L33" s="226"/>
    </row>
    <row r="34" spans="1:12" x14ac:dyDescent="0.2">
      <c r="A34" s="225"/>
      <c r="B34" s="132">
        <v>32</v>
      </c>
      <c r="C34" s="224" t="b">
        <v>0</v>
      </c>
      <c r="D34" s="224" t="str">
        <v>N6</v>
      </c>
      <c r="E34" s="223" t="str">
        <f t="shared" si="0"/>
        <v>UsdLibor3M</v>
      </c>
      <c r="F34" s="222" t="str">
        <f t="shared" si="1"/>
        <v>USDFUT3MN6_Quote</v>
      </c>
      <c r="G34" s="222" t="str">
        <f t="shared" si="2"/>
        <v>USDFUT3MN6ConvAdj_Quote</v>
      </c>
      <c r="H34" s="222" t="str">
        <f t="shared" si="3"/>
        <v>USD_YC3MRH_FUT3MN6</v>
      </c>
      <c r="I34" s="221" t="str">
        <f>_xll.qlFuturesRateHelper(H34,$F34,$D34,$E34,$G34,Permanent,Trigger,ObjectOverwrite)</f>
        <v>USD_YC3MRH_FUT3MN6#0000</v>
      </c>
      <c r="J34" s="128" t="str">
        <f>_xll.ohRangeRetrieveError(I34)</f>
        <v/>
      </c>
      <c r="K34" s="127"/>
      <c r="L34" s="226"/>
    </row>
    <row r="35" spans="1:12" x14ac:dyDescent="0.2">
      <c r="A35" s="225"/>
      <c r="B35" s="132">
        <v>33</v>
      </c>
      <c r="C35" s="224" t="b">
        <v>0</v>
      </c>
      <c r="D35" s="224" t="str">
        <v>Q6</v>
      </c>
      <c r="E35" s="223" t="str">
        <f t="shared" ref="E35:E66" si="4">PROPER(Currency)&amp;FamilyName&amp;$E$1</f>
        <v>UsdLibor3M</v>
      </c>
      <c r="F35" s="222" t="str">
        <f t="shared" ref="F35:F66" si="5">Currency&amp;"FUT"&amp;$E$1&amp;$D35&amp;QuoteSuffix</f>
        <v>USDFUT3MQ6_Quote</v>
      </c>
      <c r="G35" s="222" t="str">
        <f t="shared" ref="G35:G66" si="6">Currency&amp;"FUT"&amp;$E$1&amp;$D35&amp;"ConvAdj"&amp;QuoteSuffix</f>
        <v>USDFUT3MQ6ConvAdj_Quote</v>
      </c>
      <c r="H35" s="222" t="str">
        <f t="shared" ref="H35:H66" si="7">$H$1&amp;"_FUT"&amp;$E$1&amp;$D35</f>
        <v>USD_YC3MRH_FUT3MQ6</v>
      </c>
      <c r="I35" s="221" t="str">
        <f>_xll.qlFuturesRateHelper(H35,$F35,$D35,$E35,$G35,Permanent,Trigger,ObjectOverwrite)</f>
        <v>USD_YC3MRH_FUT3MQ6#0000</v>
      </c>
      <c r="J35" s="128" t="str">
        <f>_xll.ohRangeRetrieveError(I35)</f>
        <v/>
      </c>
      <c r="K35" s="127"/>
      <c r="L35" s="226"/>
    </row>
    <row r="36" spans="1:12" x14ac:dyDescent="0.2">
      <c r="A36" s="225"/>
      <c r="B36" s="132">
        <v>34</v>
      </c>
      <c r="C36" s="224" t="b">
        <v>0</v>
      </c>
      <c r="D36" s="224" t="str">
        <v>U6</v>
      </c>
      <c r="E36" s="223" t="str">
        <f t="shared" si="4"/>
        <v>UsdLibor3M</v>
      </c>
      <c r="F36" s="222" t="str">
        <f t="shared" si="5"/>
        <v>USDFUT3MU6_Quote</v>
      </c>
      <c r="G36" s="222" t="str">
        <f t="shared" si="6"/>
        <v>USDFUT3MU6ConvAdj_Quote</v>
      </c>
      <c r="H36" s="222" t="str">
        <f t="shared" si="7"/>
        <v>USD_YC3MRH_FUT3MU6</v>
      </c>
      <c r="I36" s="221" t="str">
        <f>_xll.qlFuturesRateHelper(H36,$F36,$D36,$E36,$G36,Permanent,Trigger,ObjectOverwrite)</f>
        <v>USD_YC3MRH_FUT3MU6#0000</v>
      </c>
      <c r="J36" s="128" t="str">
        <f>_xll.ohRangeRetrieveError(I36)</f>
        <v/>
      </c>
      <c r="K36" s="127"/>
      <c r="L36" s="226"/>
    </row>
    <row r="37" spans="1:12" x14ac:dyDescent="0.2">
      <c r="A37" s="225"/>
      <c r="B37" s="132">
        <v>35</v>
      </c>
      <c r="C37" s="224" t="b">
        <v>0</v>
      </c>
      <c r="D37" s="224" t="str">
        <v>V6</v>
      </c>
      <c r="E37" s="223" t="str">
        <f t="shared" si="4"/>
        <v>UsdLibor3M</v>
      </c>
      <c r="F37" s="222" t="str">
        <f t="shared" si="5"/>
        <v>USDFUT3MV6_Quote</v>
      </c>
      <c r="G37" s="222" t="str">
        <f t="shared" si="6"/>
        <v>USDFUT3MV6ConvAdj_Quote</v>
      </c>
      <c r="H37" s="222" t="str">
        <f t="shared" si="7"/>
        <v>USD_YC3MRH_FUT3MV6</v>
      </c>
      <c r="I37" s="221" t="str">
        <f>_xll.qlFuturesRateHelper(H37,$F37,$D37,$E37,$G37,Permanent,Trigger,ObjectOverwrite)</f>
        <v>USD_YC3MRH_FUT3MV6#0000</v>
      </c>
      <c r="J37" s="128" t="str">
        <f>_xll.ohRangeRetrieveError(I37)</f>
        <v/>
      </c>
      <c r="K37" s="127"/>
      <c r="L37" s="226"/>
    </row>
    <row r="38" spans="1:12" x14ac:dyDescent="0.2">
      <c r="A38" s="225"/>
      <c r="B38" s="132">
        <v>36</v>
      </c>
      <c r="C38" s="224" t="b">
        <v>0</v>
      </c>
      <c r="D38" s="224" t="str">
        <v>X6</v>
      </c>
      <c r="E38" s="223" t="str">
        <f t="shared" si="4"/>
        <v>UsdLibor3M</v>
      </c>
      <c r="F38" s="222" t="str">
        <f t="shared" si="5"/>
        <v>USDFUT3MX6_Quote</v>
      </c>
      <c r="G38" s="222" t="str">
        <f t="shared" si="6"/>
        <v>USDFUT3MX6ConvAdj_Quote</v>
      </c>
      <c r="H38" s="222" t="str">
        <f t="shared" si="7"/>
        <v>USD_YC3MRH_FUT3MX6</v>
      </c>
      <c r="I38" s="221" t="str">
        <f>_xll.qlFuturesRateHelper(H38,$F38,$D38,$E38,$G38,Permanent,Trigger,ObjectOverwrite)</f>
        <v>USD_YC3MRH_FUT3MX6#0000</v>
      </c>
      <c r="J38" s="128" t="str">
        <f>_xll.ohRangeRetrieveError(I38)</f>
        <v/>
      </c>
      <c r="K38" s="127"/>
      <c r="L38" s="226"/>
    </row>
    <row r="39" spans="1:12" x14ac:dyDescent="0.2">
      <c r="A39" s="225"/>
      <c r="B39" s="132">
        <v>37</v>
      </c>
      <c r="C39" s="224" t="b">
        <v>0</v>
      </c>
      <c r="D39" s="224" t="str">
        <v>Z6</v>
      </c>
      <c r="E39" s="223" t="str">
        <f t="shared" si="4"/>
        <v>UsdLibor3M</v>
      </c>
      <c r="F39" s="222" t="str">
        <f t="shared" si="5"/>
        <v>USDFUT3MZ6_Quote</v>
      </c>
      <c r="G39" s="222" t="str">
        <f t="shared" si="6"/>
        <v>USDFUT3MZ6ConvAdj_Quote</v>
      </c>
      <c r="H39" s="222" t="str">
        <f t="shared" si="7"/>
        <v>USD_YC3MRH_FUT3MZ6</v>
      </c>
      <c r="I39" s="221" t="str">
        <f>_xll.qlFuturesRateHelper(H39,$F39,$D39,$E39,$G39,Permanent,Trigger,ObjectOverwrite)</f>
        <v>USD_YC3MRH_FUT3MZ6#0000</v>
      </c>
      <c r="J39" s="128" t="str">
        <f>_xll.ohRangeRetrieveError(I39)</f>
        <v/>
      </c>
      <c r="K39" s="127"/>
      <c r="L39" s="226"/>
    </row>
    <row r="40" spans="1:12" x14ac:dyDescent="0.2">
      <c r="A40" s="225"/>
      <c r="B40" s="132">
        <v>38</v>
      </c>
      <c r="C40" s="224" t="b">
        <v>0</v>
      </c>
      <c r="D40" s="224" t="str">
        <v>F7</v>
      </c>
      <c r="E40" s="223" t="str">
        <f t="shared" si="4"/>
        <v>UsdLibor3M</v>
      </c>
      <c r="F40" s="222" t="str">
        <f t="shared" si="5"/>
        <v>USDFUT3MF7_Quote</v>
      </c>
      <c r="G40" s="222" t="str">
        <f t="shared" si="6"/>
        <v>USDFUT3MF7ConvAdj_Quote</v>
      </c>
      <c r="H40" s="222" t="str">
        <f t="shared" si="7"/>
        <v>USD_YC3MRH_FUT3MF7</v>
      </c>
      <c r="I40" s="221" t="str">
        <f>_xll.qlFuturesRateHelper(H40,$F40,$D40,$E40,$G40,Permanent,Trigger,ObjectOverwrite)</f>
        <v>USD_YC3MRH_FUT3MF7#0000</v>
      </c>
      <c r="J40" s="128" t="str">
        <f>_xll.ohRangeRetrieveError(I40)</f>
        <v/>
      </c>
      <c r="K40" s="127"/>
    </row>
    <row r="41" spans="1:12" x14ac:dyDescent="0.2">
      <c r="A41" s="225"/>
      <c r="B41" s="132">
        <v>39</v>
      </c>
      <c r="C41" s="224" t="b">
        <v>0</v>
      </c>
      <c r="D41" s="224" t="str">
        <v>G7</v>
      </c>
      <c r="E41" s="223" t="str">
        <f t="shared" si="4"/>
        <v>UsdLibor3M</v>
      </c>
      <c r="F41" s="222" t="str">
        <f t="shared" si="5"/>
        <v>USDFUT3MG7_Quote</v>
      </c>
      <c r="G41" s="222" t="str">
        <f t="shared" si="6"/>
        <v>USDFUT3MG7ConvAdj_Quote</v>
      </c>
      <c r="H41" s="222" t="str">
        <f t="shared" si="7"/>
        <v>USD_YC3MRH_FUT3MG7</v>
      </c>
      <c r="I41" s="221" t="str">
        <f>_xll.qlFuturesRateHelper(H41,$F41,$D41,$E41,$G41,Permanent,Trigger,ObjectOverwrite)</f>
        <v>USD_YC3MRH_FUT3MG7#0000</v>
      </c>
      <c r="J41" s="128" t="str">
        <f>_xll.ohRangeRetrieveError(I41)</f>
        <v/>
      </c>
      <c r="K41" s="127"/>
    </row>
    <row r="42" spans="1:12" x14ac:dyDescent="0.2">
      <c r="A42" s="225"/>
      <c r="B42" s="132">
        <v>40</v>
      </c>
      <c r="C42" s="224" t="b">
        <v>0</v>
      </c>
      <c r="D42" s="224" t="str">
        <v>H7</v>
      </c>
      <c r="E42" s="223" t="str">
        <f t="shared" si="4"/>
        <v>UsdLibor3M</v>
      </c>
      <c r="F42" s="222" t="str">
        <f t="shared" si="5"/>
        <v>USDFUT3MH7_Quote</v>
      </c>
      <c r="G42" s="222" t="str">
        <f t="shared" si="6"/>
        <v>USDFUT3MH7ConvAdj_Quote</v>
      </c>
      <c r="H42" s="222" t="str">
        <f t="shared" si="7"/>
        <v>USD_YC3MRH_FUT3MH7</v>
      </c>
      <c r="I42" s="221" t="str">
        <f>_xll.qlFuturesRateHelper(H42,$F42,$D42,$E42,$G42,Permanent,Trigger,ObjectOverwrite)</f>
        <v>USD_YC3MRH_FUT3MH7#0000</v>
      </c>
      <c r="J42" s="128" t="str">
        <f>_xll.ohRangeRetrieveError(I42)</f>
        <v/>
      </c>
      <c r="K42" s="127"/>
    </row>
    <row r="43" spans="1:12" x14ac:dyDescent="0.2">
      <c r="A43" s="225"/>
      <c r="B43" s="132">
        <v>41</v>
      </c>
      <c r="C43" s="224" t="b">
        <v>0</v>
      </c>
      <c r="D43" s="224" t="str">
        <v>J7</v>
      </c>
      <c r="E43" s="223" t="str">
        <f t="shared" si="4"/>
        <v>UsdLibor3M</v>
      </c>
      <c r="F43" s="222" t="str">
        <f t="shared" si="5"/>
        <v>USDFUT3MJ7_Quote</v>
      </c>
      <c r="G43" s="222" t="str">
        <f t="shared" si="6"/>
        <v>USDFUT3MJ7ConvAdj_Quote</v>
      </c>
      <c r="H43" s="222" t="str">
        <f t="shared" si="7"/>
        <v>USD_YC3MRH_FUT3MJ7</v>
      </c>
      <c r="I43" s="221" t="str">
        <f>_xll.qlFuturesRateHelper(H43,$F43,$D43,$E43,$G43,Permanent,Trigger,ObjectOverwrite)</f>
        <v>USD_YC3MRH_FUT3MJ7#0000</v>
      </c>
      <c r="J43" s="128" t="str">
        <f>_xll.ohRangeRetrieveError(I43)</f>
        <v/>
      </c>
      <c r="K43" s="127"/>
    </row>
    <row r="44" spans="1:12" x14ac:dyDescent="0.2">
      <c r="A44" s="225"/>
      <c r="B44" s="132">
        <v>42</v>
      </c>
      <c r="C44" s="224" t="b">
        <v>0</v>
      </c>
      <c r="D44" s="224" t="str">
        <v>K7</v>
      </c>
      <c r="E44" s="223" t="str">
        <f t="shared" si="4"/>
        <v>UsdLibor3M</v>
      </c>
      <c r="F44" s="222" t="str">
        <f t="shared" si="5"/>
        <v>USDFUT3MK7_Quote</v>
      </c>
      <c r="G44" s="222" t="str">
        <f t="shared" si="6"/>
        <v>USDFUT3MK7ConvAdj_Quote</v>
      </c>
      <c r="H44" s="222" t="str">
        <f t="shared" si="7"/>
        <v>USD_YC3MRH_FUT3MK7</v>
      </c>
      <c r="I44" s="221" t="str">
        <f>_xll.qlFuturesRateHelper(H44,$F44,$D44,$E44,$G44,Permanent,Trigger,ObjectOverwrite)</f>
        <v>USD_YC3MRH_FUT3MK7#0000</v>
      </c>
      <c r="J44" s="128" t="str">
        <f>_xll.ohRangeRetrieveError(I44)</f>
        <v/>
      </c>
      <c r="K44" s="127"/>
    </row>
    <row r="45" spans="1:12" x14ac:dyDescent="0.2">
      <c r="A45" s="225"/>
      <c r="B45" s="132">
        <v>43</v>
      </c>
      <c r="C45" s="224" t="b">
        <v>0</v>
      </c>
      <c r="D45" s="224" t="str">
        <v>M7</v>
      </c>
      <c r="E45" s="223" t="str">
        <f t="shared" si="4"/>
        <v>UsdLibor3M</v>
      </c>
      <c r="F45" s="222" t="str">
        <f t="shared" si="5"/>
        <v>USDFUT3MM7_Quote</v>
      </c>
      <c r="G45" s="222" t="str">
        <f t="shared" si="6"/>
        <v>USDFUT3MM7ConvAdj_Quote</v>
      </c>
      <c r="H45" s="222" t="str">
        <f t="shared" si="7"/>
        <v>USD_YC3MRH_FUT3MM7</v>
      </c>
      <c r="I45" s="221" t="str">
        <f>_xll.qlFuturesRateHelper(H45,$F45,$D45,$E45,$G45,Permanent,Trigger,ObjectOverwrite)</f>
        <v>USD_YC3MRH_FUT3MM7#0000</v>
      </c>
      <c r="J45" s="128" t="str">
        <f>_xll.ohRangeRetrieveError(I45)</f>
        <v/>
      </c>
      <c r="K45" s="127"/>
    </row>
    <row r="46" spans="1:12" x14ac:dyDescent="0.2">
      <c r="A46" s="225"/>
      <c r="B46" s="132">
        <v>44</v>
      </c>
      <c r="C46" s="224" t="b">
        <v>0</v>
      </c>
      <c r="D46" s="224" t="str">
        <v>N7</v>
      </c>
      <c r="E46" s="223" t="str">
        <f t="shared" si="4"/>
        <v>UsdLibor3M</v>
      </c>
      <c r="F46" s="222" t="str">
        <f t="shared" si="5"/>
        <v>USDFUT3MN7_Quote</v>
      </c>
      <c r="G46" s="222" t="str">
        <f t="shared" si="6"/>
        <v>USDFUT3MN7ConvAdj_Quote</v>
      </c>
      <c r="H46" s="222" t="str">
        <f t="shared" si="7"/>
        <v>USD_YC3MRH_FUT3MN7</v>
      </c>
      <c r="I46" s="221" t="str">
        <f>_xll.qlFuturesRateHelper(H46,$F46,$D46,$E46,$G46,Permanent,Trigger,ObjectOverwrite)</f>
        <v>USD_YC3MRH_FUT3MN7#0000</v>
      </c>
      <c r="J46" s="128" t="str">
        <f>_xll.ohRangeRetrieveError(I46)</f>
        <v/>
      </c>
      <c r="K46" s="127"/>
    </row>
    <row r="47" spans="1:12" x14ac:dyDescent="0.2">
      <c r="A47" s="225"/>
      <c r="B47" s="132">
        <v>45</v>
      </c>
      <c r="C47" s="224" t="b">
        <v>0</v>
      </c>
      <c r="D47" s="224" t="str">
        <v>Q7</v>
      </c>
      <c r="E47" s="223" t="str">
        <f t="shared" si="4"/>
        <v>UsdLibor3M</v>
      </c>
      <c r="F47" s="222" t="str">
        <f t="shared" si="5"/>
        <v>USDFUT3MQ7_Quote</v>
      </c>
      <c r="G47" s="222" t="str">
        <f t="shared" si="6"/>
        <v>USDFUT3MQ7ConvAdj_Quote</v>
      </c>
      <c r="H47" s="222" t="str">
        <f t="shared" si="7"/>
        <v>USD_YC3MRH_FUT3MQ7</v>
      </c>
      <c r="I47" s="221" t="str">
        <f>_xll.qlFuturesRateHelper(H47,$F47,$D47,$E47,$G47,Permanent,Trigger,ObjectOverwrite)</f>
        <v>USD_YC3MRH_FUT3MQ7#0000</v>
      </c>
      <c r="J47" s="128" t="str">
        <f>_xll.ohRangeRetrieveError(I47)</f>
        <v/>
      </c>
      <c r="K47" s="127"/>
    </row>
    <row r="48" spans="1:12" x14ac:dyDescent="0.2">
      <c r="A48" s="225"/>
      <c r="B48" s="132">
        <v>46</v>
      </c>
      <c r="C48" s="224" t="b">
        <v>0</v>
      </c>
      <c r="D48" s="224" t="str">
        <v>U7</v>
      </c>
      <c r="E48" s="223" t="str">
        <f t="shared" si="4"/>
        <v>UsdLibor3M</v>
      </c>
      <c r="F48" s="222" t="str">
        <f t="shared" si="5"/>
        <v>USDFUT3MU7_Quote</v>
      </c>
      <c r="G48" s="222" t="str">
        <f t="shared" si="6"/>
        <v>USDFUT3MU7ConvAdj_Quote</v>
      </c>
      <c r="H48" s="222" t="str">
        <f t="shared" si="7"/>
        <v>USD_YC3MRH_FUT3MU7</v>
      </c>
      <c r="I48" s="221" t="str">
        <f>_xll.qlFuturesRateHelper(H48,$F48,$D48,$E48,$G48,Permanent,Trigger,ObjectOverwrite)</f>
        <v>USD_YC3MRH_FUT3MU7#0000</v>
      </c>
      <c r="J48" s="128" t="str">
        <f>_xll.ohRangeRetrieveError(I48)</f>
        <v/>
      </c>
      <c r="K48" s="127"/>
    </row>
    <row r="49" spans="1:11" x14ac:dyDescent="0.2">
      <c r="A49" s="225"/>
      <c r="B49" s="132">
        <v>47</v>
      </c>
      <c r="C49" s="224" t="b">
        <v>0</v>
      </c>
      <c r="D49" s="224" t="str">
        <v>V7</v>
      </c>
      <c r="E49" s="223" t="str">
        <f t="shared" si="4"/>
        <v>UsdLibor3M</v>
      </c>
      <c r="F49" s="222" t="str">
        <f t="shared" si="5"/>
        <v>USDFUT3MV7_Quote</v>
      </c>
      <c r="G49" s="222" t="str">
        <f t="shared" si="6"/>
        <v>USDFUT3MV7ConvAdj_Quote</v>
      </c>
      <c r="H49" s="222" t="str">
        <f t="shared" si="7"/>
        <v>USD_YC3MRH_FUT3MV7</v>
      </c>
      <c r="I49" s="221" t="str">
        <f>_xll.qlFuturesRateHelper(H49,$F49,$D49,$E49,$G49,Permanent,Trigger,ObjectOverwrite)</f>
        <v>USD_YC3MRH_FUT3MV7#0000</v>
      </c>
      <c r="J49" s="128" t="str">
        <f>_xll.ohRangeRetrieveError(I49)</f>
        <v/>
      </c>
      <c r="K49" s="127"/>
    </row>
    <row r="50" spans="1:11" x14ac:dyDescent="0.2">
      <c r="A50" s="225"/>
      <c r="B50" s="132">
        <v>48</v>
      </c>
      <c r="C50" s="224" t="b">
        <v>0</v>
      </c>
      <c r="D50" s="224" t="str">
        <v>X7</v>
      </c>
      <c r="E50" s="223" t="str">
        <f t="shared" si="4"/>
        <v>UsdLibor3M</v>
      </c>
      <c r="F50" s="222" t="str">
        <f t="shared" si="5"/>
        <v>USDFUT3MX7_Quote</v>
      </c>
      <c r="G50" s="222" t="str">
        <f t="shared" si="6"/>
        <v>USDFUT3MX7ConvAdj_Quote</v>
      </c>
      <c r="H50" s="222" t="str">
        <f t="shared" si="7"/>
        <v>USD_YC3MRH_FUT3MX7</v>
      </c>
      <c r="I50" s="221" t="str">
        <f>_xll.qlFuturesRateHelper(H50,$F50,$D50,$E50,$G50,Permanent,Trigger,ObjectOverwrite)</f>
        <v>USD_YC3MRH_FUT3MX7#0000</v>
      </c>
      <c r="J50" s="128" t="str">
        <f>_xll.ohRangeRetrieveError(I50)</f>
        <v/>
      </c>
      <c r="K50" s="127"/>
    </row>
    <row r="51" spans="1:11" x14ac:dyDescent="0.2">
      <c r="A51" s="225"/>
      <c r="B51" s="132">
        <v>49</v>
      </c>
      <c r="C51" s="224" t="b">
        <v>0</v>
      </c>
      <c r="D51" s="224" t="str">
        <v>Z7</v>
      </c>
      <c r="E51" s="223" t="str">
        <f t="shared" si="4"/>
        <v>UsdLibor3M</v>
      </c>
      <c r="F51" s="222" t="str">
        <f t="shared" si="5"/>
        <v>USDFUT3MZ7_Quote</v>
      </c>
      <c r="G51" s="222" t="str">
        <f t="shared" si="6"/>
        <v>USDFUT3MZ7ConvAdj_Quote</v>
      </c>
      <c r="H51" s="222" t="str">
        <f t="shared" si="7"/>
        <v>USD_YC3MRH_FUT3MZ7</v>
      </c>
      <c r="I51" s="221" t="str">
        <f>_xll.qlFuturesRateHelper(H51,$F51,$D51,$E51,$G51,Permanent,Trigger,ObjectOverwrite)</f>
        <v>USD_YC3MRH_FUT3MZ7#0000</v>
      </c>
      <c r="J51" s="128" t="str">
        <f>_xll.ohRangeRetrieveError(I51)</f>
        <v/>
      </c>
      <c r="K51" s="127"/>
    </row>
    <row r="52" spans="1:11" x14ac:dyDescent="0.2">
      <c r="A52" s="225"/>
      <c r="B52" s="132">
        <v>50</v>
      </c>
      <c r="C52" s="224" t="b">
        <v>0</v>
      </c>
      <c r="D52" s="224" t="str">
        <v>F8</v>
      </c>
      <c r="E52" s="223" t="str">
        <f t="shared" si="4"/>
        <v>UsdLibor3M</v>
      </c>
      <c r="F52" s="222" t="str">
        <f t="shared" si="5"/>
        <v>USDFUT3MF8_Quote</v>
      </c>
      <c r="G52" s="222" t="str">
        <f t="shared" si="6"/>
        <v>USDFUT3MF8ConvAdj_Quote</v>
      </c>
      <c r="H52" s="222" t="str">
        <f t="shared" si="7"/>
        <v>USD_YC3MRH_FUT3MF8</v>
      </c>
      <c r="I52" s="221" t="str">
        <f>_xll.qlFuturesRateHelper(H52,$F52,$D52,$E52,$G52,Permanent,Trigger,ObjectOverwrite)</f>
        <v>USD_YC3MRH_FUT3MF8#0000</v>
      </c>
      <c r="J52" s="128" t="str">
        <f>_xll.ohRangeRetrieveError(I52)</f>
        <v/>
      </c>
      <c r="K52" s="127"/>
    </row>
    <row r="53" spans="1:11" x14ac:dyDescent="0.2">
      <c r="A53" s="225"/>
      <c r="B53" s="132">
        <v>51</v>
      </c>
      <c r="C53" s="224" t="b">
        <v>0</v>
      </c>
      <c r="D53" s="224" t="str">
        <v>G8</v>
      </c>
      <c r="E53" s="223" t="str">
        <f t="shared" si="4"/>
        <v>UsdLibor3M</v>
      </c>
      <c r="F53" s="222" t="str">
        <f t="shared" si="5"/>
        <v>USDFUT3MG8_Quote</v>
      </c>
      <c r="G53" s="222" t="str">
        <f t="shared" si="6"/>
        <v>USDFUT3MG8ConvAdj_Quote</v>
      </c>
      <c r="H53" s="222" t="str">
        <f t="shared" si="7"/>
        <v>USD_YC3MRH_FUT3MG8</v>
      </c>
      <c r="I53" s="221" t="str">
        <f>_xll.qlFuturesRateHelper(H53,$F53,$D53,$E53,$G53,Permanent,Trigger,ObjectOverwrite)</f>
        <v>USD_YC3MRH_FUT3MG8#0000</v>
      </c>
      <c r="J53" s="128" t="str">
        <f>_xll.ohRangeRetrieveError(I53)</f>
        <v/>
      </c>
      <c r="K53" s="127"/>
    </row>
    <row r="54" spans="1:11" x14ac:dyDescent="0.2">
      <c r="A54" s="225"/>
      <c r="B54" s="132">
        <v>52</v>
      </c>
      <c r="C54" s="224" t="b">
        <v>0</v>
      </c>
      <c r="D54" s="224" t="str">
        <v>H8</v>
      </c>
      <c r="E54" s="223" t="str">
        <f t="shared" si="4"/>
        <v>UsdLibor3M</v>
      </c>
      <c r="F54" s="222" t="str">
        <f t="shared" si="5"/>
        <v>USDFUT3MH8_Quote</v>
      </c>
      <c r="G54" s="222" t="str">
        <f t="shared" si="6"/>
        <v>USDFUT3MH8ConvAdj_Quote</v>
      </c>
      <c r="H54" s="222" t="str">
        <f t="shared" si="7"/>
        <v>USD_YC3MRH_FUT3MH8</v>
      </c>
      <c r="I54" s="221" t="str">
        <f>_xll.qlFuturesRateHelper(H54,$F54,$D54,$E54,$G54,Permanent,Trigger,ObjectOverwrite)</f>
        <v>USD_YC3MRH_FUT3MH8#0000</v>
      </c>
      <c r="J54" s="128" t="str">
        <f>_xll.ohRangeRetrieveError(I54)</f>
        <v/>
      </c>
      <c r="K54" s="127"/>
    </row>
    <row r="55" spans="1:11" x14ac:dyDescent="0.2">
      <c r="A55" s="225"/>
      <c r="B55" s="132">
        <v>53</v>
      </c>
      <c r="C55" s="224" t="b">
        <v>0</v>
      </c>
      <c r="D55" s="224" t="str">
        <v>J8</v>
      </c>
      <c r="E55" s="223" t="str">
        <f t="shared" si="4"/>
        <v>UsdLibor3M</v>
      </c>
      <c r="F55" s="222" t="str">
        <f t="shared" si="5"/>
        <v>USDFUT3MJ8_Quote</v>
      </c>
      <c r="G55" s="222" t="str">
        <f t="shared" si="6"/>
        <v>USDFUT3MJ8ConvAdj_Quote</v>
      </c>
      <c r="H55" s="222" t="str">
        <f t="shared" si="7"/>
        <v>USD_YC3MRH_FUT3MJ8</v>
      </c>
      <c r="I55" s="221" t="str">
        <f>_xll.qlFuturesRateHelper(H55,$F55,$D55,$E55,$G55,Permanent,Trigger,ObjectOverwrite)</f>
        <v>USD_YC3MRH_FUT3MJ8#0000</v>
      </c>
      <c r="J55" s="128" t="str">
        <f>_xll.ohRangeRetrieveError(I55)</f>
        <v/>
      </c>
      <c r="K55" s="127"/>
    </row>
    <row r="56" spans="1:11" x14ac:dyDescent="0.2">
      <c r="A56" s="225"/>
      <c r="B56" s="132">
        <v>54</v>
      </c>
      <c r="C56" s="224" t="b">
        <v>0</v>
      </c>
      <c r="D56" s="224" t="str">
        <v>K8</v>
      </c>
      <c r="E56" s="223" t="str">
        <f t="shared" si="4"/>
        <v>UsdLibor3M</v>
      </c>
      <c r="F56" s="222" t="str">
        <f t="shared" si="5"/>
        <v>USDFUT3MK8_Quote</v>
      </c>
      <c r="G56" s="222" t="str">
        <f t="shared" si="6"/>
        <v>USDFUT3MK8ConvAdj_Quote</v>
      </c>
      <c r="H56" s="222" t="str">
        <f t="shared" si="7"/>
        <v>USD_YC3MRH_FUT3MK8</v>
      </c>
      <c r="I56" s="221" t="str">
        <f>_xll.qlFuturesRateHelper(H56,$F56,$D56,$E56,$G56,Permanent,Trigger,ObjectOverwrite)</f>
        <v>USD_YC3MRH_FUT3MK8#0000</v>
      </c>
      <c r="J56" s="128" t="str">
        <f>_xll.ohRangeRetrieveError(I56)</f>
        <v/>
      </c>
      <c r="K56" s="127"/>
    </row>
    <row r="57" spans="1:11" x14ac:dyDescent="0.2">
      <c r="A57" s="225"/>
      <c r="B57" s="132">
        <v>55</v>
      </c>
      <c r="C57" s="224" t="b">
        <v>0</v>
      </c>
      <c r="D57" s="224" t="str">
        <v>M8</v>
      </c>
      <c r="E57" s="223" t="str">
        <f t="shared" si="4"/>
        <v>UsdLibor3M</v>
      </c>
      <c r="F57" s="222" t="str">
        <f t="shared" si="5"/>
        <v>USDFUT3MM8_Quote</v>
      </c>
      <c r="G57" s="222" t="str">
        <f t="shared" si="6"/>
        <v>USDFUT3MM8ConvAdj_Quote</v>
      </c>
      <c r="H57" s="222" t="str">
        <f t="shared" si="7"/>
        <v>USD_YC3MRH_FUT3MM8</v>
      </c>
      <c r="I57" s="221" t="str">
        <f>_xll.qlFuturesRateHelper(H57,$F57,$D57,$E57,$G57,Permanent,Trigger,ObjectOverwrite)</f>
        <v>USD_YC3MRH_FUT3MM8#0000</v>
      </c>
      <c r="J57" s="128" t="str">
        <f>_xll.ohRangeRetrieveError(I57)</f>
        <v/>
      </c>
      <c r="K57" s="127"/>
    </row>
    <row r="58" spans="1:11" x14ac:dyDescent="0.2">
      <c r="A58" s="225"/>
      <c r="B58" s="132">
        <v>56</v>
      </c>
      <c r="C58" s="224" t="b">
        <v>0</v>
      </c>
      <c r="D58" s="224" t="str">
        <v>N8</v>
      </c>
      <c r="E58" s="223" t="str">
        <f t="shared" si="4"/>
        <v>UsdLibor3M</v>
      </c>
      <c r="F58" s="222" t="str">
        <f t="shared" si="5"/>
        <v>USDFUT3MN8_Quote</v>
      </c>
      <c r="G58" s="222" t="str">
        <f t="shared" si="6"/>
        <v>USDFUT3MN8ConvAdj_Quote</v>
      </c>
      <c r="H58" s="222" t="str">
        <f t="shared" si="7"/>
        <v>USD_YC3MRH_FUT3MN8</v>
      </c>
      <c r="I58" s="221" t="str">
        <f>_xll.qlFuturesRateHelper(H58,$F58,$D58,$E58,$G58,Permanent,Trigger,ObjectOverwrite)</f>
        <v>USD_YC3MRH_FUT3MN8#0000</v>
      </c>
      <c r="J58" s="128" t="str">
        <f>_xll.ohRangeRetrieveError(I58)</f>
        <v/>
      </c>
      <c r="K58" s="127"/>
    </row>
    <row r="59" spans="1:11" x14ac:dyDescent="0.2">
      <c r="A59" s="225"/>
      <c r="B59" s="132">
        <v>57</v>
      </c>
      <c r="C59" s="224" t="b">
        <v>0</v>
      </c>
      <c r="D59" s="224" t="str">
        <v>Q8</v>
      </c>
      <c r="E59" s="223" t="str">
        <f t="shared" si="4"/>
        <v>UsdLibor3M</v>
      </c>
      <c r="F59" s="222" t="str">
        <f t="shared" si="5"/>
        <v>USDFUT3MQ8_Quote</v>
      </c>
      <c r="G59" s="222" t="str">
        <f t="shared" si="6"/>
        <v>USDFUT3MQ8ConvAdj_Quote</v>
      </c>
      <c r="H59" s="222" t="str">
        <f t="shared" si="7"/>
        <v>USD_YC3MRH_FUT3MQ8</v>
      </c>
      <c r="I59" s="221" t="str">
        <f>_xll.qlFuturesRateHelper(H59,$F59,$D59,$E59,$G59,Permanent,Trigger,ObjectOverwrite)</f>
        <v>USD_YC3MRH_FUT3MQ8#0000</v>
      </c>
      <c r="J59" s="128" t="str">
        <f>_xll.ohRangeRetrieveError(I59)</f>
        <v/>
      </c>
      <c r="K59" s="127"/>
    </row>
    <row r="60" spans="1:11" x14ac:dyDescent="0.2">
      <c r="A60" s="225"/>
      <c r="B60" s="132">
        <v>58</v>
      </c>
      <c r="C60" s="224" t="b">
        <v>0</v>
      </c>
      <c r="D60" s="224" t="str">
        <v>U8</v>
      </c>
      <c r="E60" s="223" t="str">
        <f t="shared" si="4"/>
        <v>UsdLibor3M</v>
      </c>
      <c r="F60" s="222" t="str">
        <f t="shared" si="5"/>
        <v>USDFUT3MU8_Quote</v>
      </c>
      <c r="G60" s="222" t="str">
        <f t="shared" si="6"/>
        <v>USDFUT3MU8ConvAdj_Quote</v>
      </c>
      <c r="H60" s="222" t="str">
        <f t="shared" si="7"/>
        <v>USD_YC3MRH_FUT3MU8</v>
      </c>
      <c r="I60" s="221" t="str">
        <f>_xll.qlFuturesRateHelper(H60,$F60,$D60,$E60,$G60,Permanent,Trigger,ObjectOverwrite)</f>
        <v>USD_YC3MRH_FUT3MU8#0000</v>
      </c>
      <c r="J60" s="128" t="str">
        <f>_xll.ohRangeRetrieveError(I60)</f>
        <v/>
      </c>
      <c r="K60" s="127"/>
    </row>
    <row r="61" spans="1:11" x14ac:dyDescent="0.2">
      <c r="A61" s="225"/>
      <c r="B61" s="132">
        <v>59</v>
      </c>
      <c r="C61" s="224" t="b">
        <v>0</v>
      </c>
      <c r="D61" s="224" t="str">
        <v>V8</v>
      </c>
      <c r="E61" s="223" t="str">
        <f t="shared" si="4"/>
        <v>UsdLibor3M</v>
      </c>
      <c r="F61" s="222" t="str">
        <f t="shared" si="5"/>
        <v>USDFUT3MV8_Quote</v>
      </c>
      <c r="G61" s="222" t="str">
        <f t="shared" si="6"/>
        <v>USDFUT3MV8ConvAdj_Quote</v>
      </c>
      <c r="H61" s="222" t="str">
        <f t="shared" si="7"/>
        <v>USD_YC3MRH_FUT3MV8</v>
      </c>
      <c r="I61" s="221" t="str">
        <f>_xll.qlFuturesRateHelper(H61,$F61,$D61,$E61,$G61,Permanent,Trigger,ObjectOverwrite)</f>
        <v>USD_YC3MRH_FUT3MV8#0000</v>
      </c>
      <c r="J61" s="128" t="str">
        <f>_xll.ohRangeRetrieveError(I61)</f>
        <v/>
      </c>
      <c r="K61" s="127"/>
    </row>
    <row r="62" spans="1:11" x14ac:dyDescent="0.2">
      <c r="A62" s="225"/>
      <c r="B62" s="132">
        <v>60</v>
      </c>
      <c r="C62" s="224" t="b">
        <v>0</v>
      </c>
      <c r="D62" s="224" t="str">
        <v>X8</v>
      </c>
      <c r="E62" s="223" t="str">
        <f t="shared" si="4"/>
        <v>UsdLibor3M</v>
      </c>
      <c r="F62" s="222" t="str">
        <f t="shared" si="5"/>
        <v>USDFUT3MX8_Quote</v>
      </c>
      <c r="G62" s="222" t="str">
        <f t="shared" si="6"/>
        <v>USDFUT3MX8ConvAdj_Quote</v>
      </c>
      <c r="H62" s="222" t="str">
        <f t="shared" si="7"/>
        <v>USD_YC3MRH_FUT3MX8</v>
      </c>
      <c r="I62" s="221" t="str">
        <f>_xll.qlFuturesRateHelper(H62,$F62,$D62,$E62,$G62,Permanent,Trigger,ObjectOverwrite)</f>
        <v>USD_YC3MRH_FUT3MX8#0000</v>
      </c>
      <c r="J62" s="128" t="str">
        <f>_xll.ohRangeRetrieveError(I62)</f>
        <v/>
      </c>
      <c r="K62" s="127"/>
    </row>
    <row r="63" spans="1:11" x14ac:dyDescent="0.2">
      <c r="A63" s="225"/>
      <c r="B63" s="132">
        <v>61</v>
      </c>
      <c r="C63" s="224" t="b">
        <v>0</v>
      </c>
      <c r="D63" s="224" t="str">
        <v>Z8</v>
      </c>
      <c r="E63" s="223" t="str">
        <f t="shared" si="4"/>
        <v>UsdLibor3M</v>
      </c>
      <c r="F63" s="222" t="str">
        <f t="shared" si="5"/>
        <v>USDFUT3MZ8_Quote</v>
      </c>
      <c r="G63" s="222" t="str">
        <f t="shared" si="6"/>
        <v>USDFUT3MZ8ConvAdj_Quote</v>
      </c>
      <c r="H63" s="222" t="str">
        <f t="shared" si="7"/>
        <v>USD_YC3MRH_FUT3MZ8</v>
      </c>
      <c r="I63" s="221" t="str">
        <f>_xll.qlFuturesRateHelper(H63,$F63,$D63,$E63,$G63,Permanent,Trigger,ObjectOverwrite)</f>
        <v>USD_YC3MRH_FUT3MZ8#0000</v>
      </c>
      <c r="J63" s="128" t="str">
        <f>_xll.ohRangeRetrieveError(I63)</f>
        <v/>
      </c>
      <c r="K63" s="127"/>
    </row>
    <row r="64" spans="1:11" x14ac:dyDescent="0.2">
      <c r="A64" s="225"/>
      <c r="B64" s="132">
        <v>62</v>
      </c>
      <c r="C64" s="224" t="b">
        <v>0</v>
      </c>
      <c r="D64" s="224" t="str">
        <v>F9</v>
      </c>
      <c r="E64" s="223" t="str">
        <f t="shared" si="4"/>
        <v>UsdLibor3M</v>
      </c>
      <c r="F64" s="222" t="str">
        <f t="shared" si="5"/>
        <v>USDFUT3MF9_Quote</v>
      </c>
      <c r="G64" s="222" t="str">
        <f t="shared" si="6"/>
        <v>USDFUT3MF9ConvAdj_Quote</v>
      </c>
      <c r="H64" s="222" t="str">
        <f t="shared" si="7"/>
        <v>USD_YC3MRH_FUT3MF9</v>
      </c>
      <c r="I64" s="221" t="str">
        <f>_xll.qlFuturesRateHelper(H64,$F64,$D64,$E64,$G64,Permanent,Trigger,ObjectOverwrite)</f>
        <v>USD_YC3MRH_FUT3MF9#0000</v>
      </c>
      <c r="J64" s="128" t="str">
        <f>_xll.ohRangeRetrieveError(I64)</f>
        <v/>
      </c>
      <c r="K64" s="127"/>
    </row>
    <row r="65" spans="1:11" x14ac:dyDescent="0.2">
      <c r="A65" s="225"/>
      <c r="B65" s="132">
        <v>63</v>
      </c>
      <c r="C65" s="224" t="b">
        <v>0</v>
      </c>
      <c r="D65" s="224" t="str">
        <v>G9</v>
      </c>
      <c r="E65" s="223" t="str">
        <f t="shared" si="4"/>
        <v>UsdLibor3M</v>
      </c>
      <c r="F65" s="222" t="str">
        <f t="shared" si="5"/>
        <v>USDFUT3MG9_Quote</v>
      </c>
      <c r="G65" s="222" t="str">
        <f t="shared" si="6"/>
        <v>USDFUT3MG9ConvAdj_Quote</v>
      </c>
      <c r="H65" s="222" t="str">
        <f t="shared" si="7"/>
        <v>USD_YC3MRH_FUT3MG9</v>
      </c>
      <c r="I65" s="221" t="str">
        <f>_xll.qlFuturesRateHelper(H65,$F65,$D65,$E65,$G65,Permanent,Trigger,ObjectOverwrite)</f>
        <v>USD_YC3MRH_FUT3MG9#0000</v>
      </c>
      <c r="J65" s="128" t="str">
        <f>_xll.ohRangeRetrieveError(I65)</f>
        <v/>
      </c>
      <c r="K65" s="127"/>
    </row>
    <row r="66" spans="1:11" x14ac:dyDescent="0.2">
      <c r="A66" s="225"/>
      <c r="B66" s="132">
        <v>64</v>
      </c>
      <c r="C66" s="224" t="b">
        <v>0</v>
      </c>
      <c r="D66" s="224" t="str">
        <v>H9</v>
      </c>
      <c r="E66" s="223" t="str">
        <f t="shared" si="4"/>
        <v>UsdLibor3M</v>
      </c>
      <c r="F66" s="222" t="str">
        <f t="shared" si="5"/>
        <v>USDFUT3MH9_Quote</v>
      </c>
      <c r="G66" s="222" t="str">
        <f t="shared" si="6"/>
        <v>USDFUT3MH9ConvAdj_Quote</v>
      </c>
      <c r="H66" s="222" t="str">
        <f t="shared" si="7"/>
        <v>USD_YC3MRH_FUT3MH9</v>
      </c>
      <c r="I66" s="221" t="str">
        <f>_xll.qlFuturesRateHelper(H66,$F66,$D66,$E66,$G66,Permanent,Trigger,ObjectOverwrite)</f>
        <v>USD_YC3MRH_FUT3MH9#0000</v>
      </c>
      <c r="J66" s="128" t="str">
        <f>_xll.ohRangeRetrieveError(I66)</f>
        <v/>
      </c>
      <c r="K66" s="127"/>
    </row>
    <row r="67" spans="1:11" x14ac:dyDescent="0.2">
      <c r="A67" s="225"/>
      <c r="B67" s="132">
        <v>65</v>
      </c>
      <c r="C67" s="224" t="b">
        <v>0</v>
      </c>
      <c r="D67" s="224" t="str">
        <v>J9</v>
      </c>
      <c r="E67" s="223" t="str">
        <f t="shared" ref="E67:E98" si="8">PROPER(Currency)&amp;FamilyName&amp;$E$1</f>
        <v>UsdLibor3M</v>
      </c>
      <c r="F67" s="222" t="str">
        <f t="shared" ref="F67:F98" si="9">Currency&amp;"FUT"&amp;$E$1&amp;$D67&amp;QuoteSuffix</f>
        <v>USDFUT3MJ9_Quote</v>
      </c>
      <c r="G67" s="222" t="str">
        <f t="shared" ref="G67:G98" si="10">Currency&amp;"FUT"&amp;$E$1&amp;$D67&amp;"ConvAdj"&amp;QuoteSuffix</f>
        <v>USDFUT3MJ9ConvAdj_Quote</v>
      </c>
      <c r="H67" s="222" t="str">
        <f t="shared" ref="H67:H98" si="11">$H$1&amp;"_FUT"&amp;$E$1&amp;$D67</f>
        <v>USD_YC3MRH_FUT3MJ9</v>
      </c>
      <c r="I67" s="221" t="str">
        <f>_xll.qlFuturesRateHelper(H67,$F67,$D67,$E67,$G67,Permanent,Trigger,ObjectOverwrite)</f>
        <v>USD_YC3MRH_FUT3MJ9#0000</v>
      </c>
      <c r="J67" s="128" t="str">
        <f>_xll.ohRangeRetrieveError(I67)</f>
        <v/>
      </c>
      <c r="K67" s="127"/>
    </row>
    <row r="68" spans="1:11" x14ac:dyDescent="0.2">
      <c r="A68" s="225"/>
      <c r="B68" s="132">
        <v>66</v>
      </c>
      <c r="C68" s="224" t="b">
        <v>0</v>
      </c>
      <c r="D68" s="224" t="str">
        <v>K9</v>
      </c>
      <c r="E68" s="223" t="str">
        <f t="shared" si="8"/>
        <v>UsdLibor3M</v>
      </c>
      <c r="F68" s="222" t="str">
        <f t="shared" si="9"/>
        <v>USDFUT3MK9_Quote</v>
      </c>
      <c r="G68" s="222" t="str">
        <f t="shared" si="10"/>
        <v>USDFUT3MK9ConvAdj_Quote</v>
      </c>
      <c r="H68" s="222" t="str">
        <f t="shared" si="11"/>
        <v>USD_YC3MRH_FUT3MK9</v>
      </c>
      <c r="I68" s="221" t="str">
        <f>_xll.qlFuturesRateHelper(H68,$F68,$D68,$E68,$G68,Permanent,Trigger,ObjectOverwrite)</f>
        <v>USD_YC3MRH_FUT3MK9#0000</v>
      </c>
      <c r="J68" s="128" t="str">
        <f>_xll.ohRangeRetrieveError(I68)</f>
        <v/>
      </c>
      <c r="K68" s="127"/>
    </row>
    <row r="69" spans="1:11" x14ac:dyDescent="0.2">
      <c r="A69" s="225"/>
      <c r="B69" s="132">
        <v>67</v>
      </c>
      <c r="C69" s="224" t="b">
        <v>0</v>
      </c>
      <c r="D69" s="224" t="str">
        <v>M9</v>
      </c>
      <c r="E69" s="223" t="str">
        <f t="shared" si="8"/>
        <v>UsdLibor3M</v>
      </c>
      <c r="F69" s="222" t="str">
        <f t="shared" si="9"/>
        <v>USDFUT3MM9_Quote</v>
      </c>
      <c r="G69" s="222" t="str">
        <f t="shared" si="10"/>
        <v>USDFUT3MM9ConvAdj_Quote</v>
      </c>
      <c r="H69" s="222" t="str">
        <f t="shared" si="11"/>
        <v>USD_YC3MRH_FUT3MM9</v>
      </c>
      <c r="I69" s="221" t="str">
        <f>_xll.qlFuturesRateHelper(H69,$F69,$D69,$E69,$G69,Permanent,Trigger,ObjectOverwrite)</f>
        <v>USD_YC3MRH_FUT3MM9#0000</v>
      </c>
      <c r="J69" s="128" t="str">
        <f>_xll.ohRangeRetrieveError(I69)</f>
        <v/>
      </c>
      <c r="K69" s="127"/>
    </row>
    <row r="70" spans="1:11" x14ac:dyDescent="0.2">
      <c r="A70" s="225"/>
      <c r="B70" s="132">
        <v>68</v>
      </c>
      <c r="C70" s="224" t="b">
        <v>0</v>
      </c>
      <c r="D70" s="224" t="str">
        <v>N9</v>
      </c>
      <c r="E70" s="223" t="str">
        <f t="shared" si="8"/>
        <v>UsdLibor3M</v>
      </c>
      <c r="F70" s="222" t="str">
        <f t="shared" si="9"/>
        <v>USDFUT3MN9_Quote</v>
      </c>
      <c r="G70" s="222" t="str">
        <f t="shared" si="10"/>
        <v>USDFUT3MN9ConvAdj_Quote</v>
      </c>
      <c r="H70" s="222" t="str">
        <f t="shared" si="11"/>
        <v>USD_YC3MRH_FUT3MN9</v>
      </c>
      <c r="I70" s="221" t="str">
        <f>_xll.qlFuturesRateHelper(H70,$F70,$D70,$E70,$G70,Permanent,Trigger,ObjectOverwrite)</f>
        <v>USD_YC3MRH_FUT3MN9#0000</v>
      </c>
      <c r="J70" s="128" t="str">
        <f>_xll.ohRangeRetrieveError(I70)</f>
        <v/>
      </c>
      <c r="K70" s="127"/>
    </row>
    <row r="71" spans="1:11" x14ac:dyDescent="0.2">
      <c r="A71" s="225"/>
      <c r="B71" s="132">
        <v>69</v>
      </c>
      <c r="C71" s="224" t="b">
        <v>0</v>
      </c>
      <c r="D71" s="224" t="str">
        <v>Q9</v>
      </c>
      <c r="E71" s="223" t="str">
        <f t="shared" si="8"/>
        <v>UsdLibor3M</v>
      </c>
      <c r="F71" s="222" t="str">
        <f t="shared" si="9"/>
        <v>USDFUT3MQ9_Quote</v>
      </c>
      <c r="G71" s="222" t="str">
        <f t="shared" si="10"/>
        <v>USDFUT3MQ9ConvAdj_Quote</v>
      </c>
      <c r="H71" s="222" t="str">
        <f t="shared" si="11"/>
        <v>USD_YC3MRH_FUT3MQ9</v>
      </c>
      <c r="I71" s="221" t="str">
        <f>_xll.qlFuturesRateHelper(H71,$F71,$D71,$E71,$G71,Permanent,Trigger,ObjectOverwrite)</f>
        <v>USD_YC3MRH_FUT3MQ9#0000</v>
      </c>
      <c r="J71" s="128" t="str">
        <f>_xll.ohRangeRetrieveError(I71)</f>
        <v/>
      </c>
      <c r="K71" s="127"/>
    </row>
    <row r="72" spans="1:11" x14ac:dyDescent="0.2">
      <c r="A72" s="225"/>
      <c r="B72" s="132">
        <v>70</v>
      </c>
      <c r="C72" s="224" t="b">
        <v>0</v>
      </c>
      <c r="D72" s="224" t="str">
        <v>U9</v>
      </c>
      <c r="E72" s="223" t="str">
        <f t="shared" si="8"/>
        <v>UsdLibor3M</v>
      </c>
      <c r="F72" s="222" t="str">
        <f t="shared" si="9"/>
        <v>USDFUT3MU9_Quote</v>
      </c>
      <c r="G72" s="222" t="str">
        <f t="shared" si="10"/>
        <v>USDFUT3MU9ConvAdj_Quote</v>
      </c>
      <c r="H72" s="222" t="str">
        <f t="shared" si="11"/>
        <v>USD_YC3MRH_FUT3MU9</v>
      </c>
      <c r="I72" s="221" t="str">
        <f>_xll.qlFuturesRateHelper(H72,$F72,$D72,$E72,$G72,Permanent,Trigger,ObjectOverwrite)</f>
        <v>USD_YC3MRH_FUT3MU9#0000</v>
      </c>
      <c r="J72" s="128" t="str">
        <f>_xll.ohRangeRetrieveError(I72)</f>
        <v/>
      </c>
      <c r="K72" s="127"/>
    </row>
    <row r="73" spans="1:11" x14ac:dyDescent="0.2">
      <c r="A73" s="225"/>
      <c r="B73" s="132">
        <v>71</v>
      </c>
      <c r="C73" s="224" t="b">
        <v>0</v>
      </c>
      <c r="D73" s="224" t="str">
        <v>V9</v>
      </c>
      <c r="E73" s="223" t="str">
        <f t="shared" si="8"/>
        <v>UsdLibor3M</v>
      </c>
      <c r="F73" s="222" t="str">
        <f t="shared" si="9"/>
        <v>USDFUT3MV9_Quote</v>
      </c>
      <c r="G73" s="222" t="str">
        <f t="shared" si="10"/>
        <v>USDFUT3MV9ConvAdj_Quote</v>
      </c>
      <c r="H73" s="222" t="str">
        <f t="shared" si="11"/>
        <v>USD_YC3MRH_FUT3MV9</v>
      </c>
      <c r="I73" s="221" t="str">
        <f>_xll.qlFuturesRateHelper(H73,$F73,$D73,$E73,$G73,Permanent,Trigger,ObjectOverwrite)</f>
        <v>USD_YC3MRH_FUT3MV9#0000</v>
      </c>
      <c r="J73" s="128" t="str">
        <f>_xll.ohRangeRetrieveError(I73)</f>
        <v/>
      </c>
      <c r="K73" s="127"/>
    </row>
    <row r="74" spans="1:11" x14ac:dyDescent="0.2">
      <c r="A74" s="225"/>
      <c r="B74" s="132">
        <v>72</v>
      </c>
      <c r="C74" s="224" t="b">
        <v>0</v>
      </c>
      <c r="D74" s="224" t="str">
        <v>X9</v>
      </c>
      <c r="E74" s="223" t="str">
        <f t="shared" si="8"/>
        <v>UsdLibor3M</v>
      </c>
      <c r="F74" s="222" t="str">
        <f t="shared" si="9"/>
        <v>USDFUT3MX9_Quote</v>
      </c>
      <c r="G74" s="222" t="str">
        <f t="shared" si="10"/>
        <v>USDFUT3MX9ConvAdj_Quote</v>
      </c>
      <c r="H74" s="222" t="str">
        <f t="shared" si="11"/>
        <v>USD_YC3MRH_FUT3MX9</v>
      </c>
      <c r="I74" s="221" t="str">
        <f>_xll.qlFuturesRateHelper(H74,$F74,$D74,$E74,$G74,Permanent,Trigger,ObjectOverwrite)</f>
        <v>USD_YC3MRH_FUT3MX9#0000</v>
      </c>
      <c r="J74" s="128" t="str">
        <f>_xll.ohRangeRetrieveError(I74)</f>
        <v/>
      </c>
      <c r="K74" s="127"/>
    </row>
    <row r="75" spans="1:11" x14ac:dyDescent="0.2">
      <c r="A75" s="225"/>
      <c r="B75" s="132">
        <v>73</v>
      </c>
      <c r="C75" s="224" t="b">
        <v>0</v>
      </c>
      <c r="D75" s="224" t="str">
        <v>Z9</v>
      </c>
      <c r="E75" s="223" t="str">
        <f t="shared" si="8"/>
        <v>UsdLibor3M</v>
      </c>
      <c r="F75" s="222" t="str">
        <f t="shared" si="9"/>
        <v>USDFUT3MZ9_Quote</v>
      </c>
      <c r="G75" s="222" t="str">
        <f t="shared" si="10"/>
        <v>USDFUT3MZ9ConvAdj_Quote</v>
      </c>
      <c r="H75" s="222" t="str">
        <f t="shared" si="11"/>
        <v>USD_YC3MRH_FUT3MZ9</v>
      </c>
      <c r="I75" s="221" t="str">
        <f>_xll.qlFuturesRateHelper(H75,$F75,$D75,$E75,$G75,Permanent,Trigger,ObjectOverwrite)</f>
        <v>USD_YC3MRH_FUT3MZ9#0000</v>
      </c>
      <c r="J75" s="128" t="str">
        <f>_xll.ohRangeRetrieveError(I75)</f>
        <v/>
      </c>
      <c r="K75" s="127"/>
    </row>
    <row r="76" spans="1:11" x14ac:dyDescent="0.2">
      <c r="A76" s="225"/>
      <c r="B76" s="132">
        <v>74</v>
      </c>
      <c r="C76" s="224" t="b">
        <v>0</v>
      </c>
      <c r="D76" s="224" t="str">
        <v>F0</v>
      </c>
      <c r="E76" s="223" t="str">
        <f t="shared" si="8"/>
        <v>UsdLibor3M</v>
      </c>
      <c r="F76" s="222" t="str">
        <f t="shared" si="9"/>
        <v>USDFUT3MF0_Quote</v>
      </c>
      <c r="G76" s="222" t="str">
        <f t="shared" si="10"/>
        <v>USDFUT3MF0ConvAdj_Quote</v>
      </c>
      <c r="H76" s="222" t="str">
        <f t="shared" si="11"/>
        <v>USD_YC3MRH_FUT3MF0</v>
      </c>
      <c r="I76" s="221" t="str">
        <f>_xll.qlFuturesRateHelper(H76,$F76,$D76,$E76,$G76,Permanent,Trigger,ObjectOverwrite)</f>
        <v>USD_YC3MRH_FUT3MF0#0000</v>
      </c>
      <c r="J76" s="128" t="str">
        <f>_xll.ohRangeRetrieveError(I76)</f>
        <v/>
      </c>
      <c r="K76" s="127"/>
    </row>
    <row r="77" spans="1:11" x14ac:dyDescent="0.2">
      <c r="A77" s="225"/>
      <c r="B77" s="132">
        <v>75</v>
      </c>
      <c r="C77" s="224" t="b">
        <v>0</v>
      </c>
      <c r="D77" s="224" t="str">
        <v>G0</v>
      </c>
      <c r="E77" s="223" t="str">
        <f t="shared" si="8"/>
        <v>UsdLibor3M</v>
      </c>
      <c r="F77" s="222" t="str">
        <f t="shared" si="9"/>
        <v>USDFUT3MG0_Quote</v>
      </c>
      <c r="G77" s="222" t="str">
        <f t="shared" si="10"/>
        <v>USDFUT3MG0ConvAdj_Quote</v>
      </c>
      <c r="H77" s="222" t="str">
        <f t="shared" si="11"/>
        <v>USD_YC3MRH_FUT3MG0</v>
      </c>
      <c r="I77" s="221" t="str">
        <f>_xll.qlFuturesRateHelper(H77,$F77,$D77,$E77,$G77,Permanent,Trigger,ObjectOverwrite)</f>
        <v>USD_YC3MRH_FUT3MG0#0000</v>
      </c>
      <c r="J77" s="128" t="str">
        <f>_xll.ohRangeRetrieveError(I77)</f>
        <v/>
      </c>
      <c r="K77" s="127"/>
    </row>
    <row r="78" spans="1:11" x14ac:dyDescent="0.2">
      <c r="A78" s="225"/>
      <c r="B78" s="132">
        <v>76</v>
      </c>
      <c r="C78" s="224" t="b">
        <v>0</v>
      </c>
      <c r="D78" s="224" t="str">
        <v>H0</v>
      </c>
      <c r="E78" s="223" t="str">
        <f t="shared" si="8"/>
        <v>UsdLibor3M</v>
      </c>
      <c r="F78" s="222" t="str">
        <f t="shared" si="9"/>
        <v>USDFUT3MH0_Quote</v>
      </c>
      <c r="G78" s="222" t="str">
        <f t="shared" si="10"/>
        <v>USDFUT3MH0ConvAdj_Quote</v>
      </c>
      <c r="H78" s="222" t="str">
        <f t="shared" si="11"/>
        <v>USD_YC3MRH_FUT3MH0</v>
      </c>
      <c r="I78" s="221" t="str">
        <f>_xll.qlFuturesRateHelper(H78,$F78,$D78,$E78,$G78,Permanent,Trigger,ObjectOverwrite)</f>
        <v>USD_YC3MRH_FUT3MH0#0000</v>
      </c>
      <c r="J78" s="128" t="str">
        <f>_xll.ohRangeRetrieveError(I78)</f>
        <v/>
      </c>
      <c r="K78" s="127"/>
    </row>
    <row r="79" spans="1:11" x14ac:dyDescent="0.2">
      <c r="A79" s="225"/>
      <c r="B79" s="132">
        <v>77</v>
      </c>
      <c r="C79" s="224" t="b">
        <v>0</v>
      </c>
      <c r="D79" s="224" t="str">
        <v>J0</v>
      </c>
      <c r="E79" s="223" t="str">
        <f t="shared" si="8"/>
        <v>UsdLibor3M</v>
      </c>
      <c r="F79" s="222" t="str">
        <f t="shared" si="9"/>
        <v>USDFUT3MJ0_Quote</v>
      </c>
      <c r="G79" s="222" t="str">
        <f t="shared" si="10"/>
        <v>USDFUT3MJ0ConvAdj_Quote</v>
      </c>
      <c r="H79" s="222" t="str">
        <f t="shared" si="11"/>
        <v>USD_YC3MRH_FUT3MJ0</v>
      </c>
      <c r="I79" s="221" t="str">
        <f>_xll.qlFuturesRateHelper(H79,$F79,$D79,$E79,$G79,Permanent,Trigger,ObjectOverwrite)</f>
        <v>USD_YC3MRH_FUT3MJ0#0000</v>
      </c>
      <c r="J79" s="128" t="str">
        <f>_xll.ohRangeRetrieveError(I79)</f>
        <v/>
      </c>
      <c r="K79" s="127"/>
    </row>
    <row r="80" spans="1:11" x14ac:dyDescent="0.2">
      <c r="A80" s="225"/>
      <c r="B80" s="132">
        <v>78</v>
      </c>
      <c r="C80" s="224" t="b">
        <v>0</v>
      </c>
      <c r="D80" s="224" t="str">
        <v>K0</v>
      </c>
      <c r="E80" s="223" t="str">
        <f t="shared" si="8"/>
        <v>UsdLibor3M</v>
      </c>
      <c r="F80" s="222" t="str">
        <f t="shared" si="9"/>
        <v>USDFUT3MK0_Quote</v>
      </c>
      <c r="G80" s="222" t="str">
        <f t="shared" si="10"/>
        <v>USDFUT3MK0ConvAdj_Quote</v>
      </c>
      <c r="H80" s="222" t="str">
        <f t="shared" si="11"/>
        <v>USD_YC3MRH_FUT3MK0</v>
      </c>
      <c r="I80" s="221" t="str">
        <f>_xll.qlFuturesRateHelper(H80,$F80,$D80,$E80,$G80,Permanent,Trigger,ObjectOverwrite)</f>
        <v>USD_YC3MRH_FUT3MK0#0000</v>
      </c>
      <c r="J80" s="128" t="str">
        <f>_xll.ohRangeRetrieveError(I80)</f>
        <v/>
      </c>
      <c r="K80" s="127"/>
    </row>
    <row r="81" spans="1:11" x14ac:dyDescent="0.2">
      <c r="A81" s="225"/>
      <c r="B81" s="132">
        <v>79</v>
      </c>
      <c r="C81" s="224" t="b">
        <v>0</v>
      </c>
      <c r="D81" s="224" t="str">
        <v>M0</v>
      </c>
      <c r="E81" s="223" t="str">
        <f t="shared" si="8"/>
        <v>UsdLibor3M</v>
      </c>
      <c r="F81" s="222" t="str">
        <f t="shared" si="9"/>
        <v>USDFUT3MM0_Quote</v>
      </c>
      <c r="G81" s="222" t="str">
        <f t="shared" si="10"/>
        <v>USDFUT3MM0ConvAdj_Quote</v>
      </c>
      <c r="H81" s="222" t="str">
        <f t="shared" si="11"/>
        <v>USD_YC3MRH_FUT3MM0</v>
      </c>
      <c r="I81" s="221" t="str">
        <f>_xll.qlFuturesRateHelper(H81,$F81,$D81,$E81,$G81,Permanent,Trigger,ObjectOverwrite)</f>
        <v>USD_YC3MRH_FUT3MM0#0000</v>
      </c>
      <c r="J81" s="128" t="str">
        <f>_xll.ohRangeRetrieveError(I81)</f>
        <v/>
      </c>
      <c r="K81" s="127"/>
    </row>
    <row r="82" spans="1:11" x14ac:dyDescent="0.2">
      <c r="A82" s="225"/>
      <c r="B82" s="132">
        <v>80</v>
      </c>
      <c r="C82" s="224" t="b">
        <v>0</v>
      </c>
      <c r="D82" s="224" t="str">
        <v>N0</v>
      </c>
      <c r="E82" s="223" t="str">
        <f t="shared" si="8"/>
        <v>UsdLibor3M</v>
      </c>
      <c r="F82" s="222" t="str">
        <f t="shared" si="9"/>
        <v>USDFUT3MN0_Quote</v>
      </c>
      <c r="G82" s="222" t="str">
        <f t="shared" si="10"/>
        <v>USDFUT3MN0ConvAdj_Quote</v>
      </c>
      <c r="H82" s="222" t="str">
        <f t="shared" si="11"/>
        <v>USD_YC3MRH_FUT3MN0</v>
      </c>
      <c r="I82" s="221" t="str">
        <f>_xll.qlFuturesRateHelper(H82,$F82,$D82,$E82,$G82,Permanent,Trigger,ObjectOverwrite)</f>
        <v>USD_YC3MRH_FUT3MN0#0000</v>
      </c>
      <c r="J82" s="128" t="str">
        <f>_xll.ohRangeRetrieveError(I82)</f>
        <v/>
      </c>
      <c r="K82" s="127"/>
    </row>
    <row r="83" spans="1:11" x14ac:dyDescent="0.2">
      <c r="A83" s="225"/>
      <c r="B83" s="132">
        <v>81</v>
      </c>
      <c r="C83" s="224" t="b">
        <v>0</v>
      </c>
      <c r="D83" s="224" t="str">
        <v>Q0</v>
      </c>
      <c r="E83" s="223" t="str">
        <f t="shared" si="8"/>
        <v>UsdLibor3M</v>
      </c>
      <c r="F83" s="222" t="str">
        <f t="shared" si="9"/>
        <v>USDFUT3MQ0_Quote</v>
      </c>
      <c r="G83" s="222" t="str">
        <f t="shared" si="10"/>
        <v>USDFUT3MQ0ConvAdj_Quote</v>
      </c>
      <c r="H83" s="222" t="str">
        <f t="shared" si="11"/>
        <v>USD_YC3MRH_FUT3MQ0</v>
      </c>
      <c r="I83" s="221" t="str">
        <f>_xll.qlFuturesRateHelper(H83,$F83,$D83,$E83,$G83,Permanent,Trigger,ObjectOverwrite)</f>
        <v>USD_YC3MRH_FUT3MQ0#0000</v>
      </c>
      <c r="J83" s="128" t="str">
        <f>_xll.ohRangeRetrieveError(I83)</f>
        <v/>
      </c>
      <c r="K83" s="127"/>
    </row>
    <row r="84" spans="1:11" x14ac:dyDescent="0.2">
      <c r="A84" s="225"/>
      <c r="B84" s="132">
        <v>82</v>
      </c>
      <c r="C84" s="224" t="b">
        <v>0</v>
      </c>
      <c r="D84" s="224" t="str">
        <v>U0</v>
      </c>
      <c r="E84" s="223" t="str">
        <f t="shared" si="8"/>
        <v>UsdLibor3M</v>
      </c>
      <c r="F84" s="222" t="str">
        <f t="shared" si="9"/>
        <v>USDFUT3MU0_Quote</v>
      </c>
      <c r="G84" s="222" t="str">
        <f t="shared" si="10"/>
        <v>USDFUT3MU0ConvAdj_Quote</v>
      </c>
      <c r="H84" s="222" t="str">
        <f t="shared" si="11"/>
        <v>USD_YC3MRH_FUT3MU0</v>
      </c>
      <c r="I84" s="221" t="str">
        <f>_xll.qlFuturesRateHelper(H84,$F84,$D84,$E84,$G84,Permanent,Trigger,ObjectOverwrite)</f>
        <v>USD_YC3MRH_FUT3MU0#0000</v>
      </c>
      <c r="J84" s="128" t="str">
        <f>_xll.ohRangeRetrieveError(I84)</f>
        <v/>
      </c>
      <c r="K84" s="127"/>
    </row>
    <row r="85" spans="1:11" x14ac:dyDescent="0.2">
      <c r="A85" s="225"/>
      <c r="B85" s="132">
        <v>83</v>
      </c>
      <c r="C85" s="224" t="b">
        <v>0</v>
      </c>
      <c r="D85" s="224" t="str">
        <v>V0</v>
      </c>
      <c r="E85" s="223" t="str">
        <f t="shared" si="8"/>
        <v>UsdLibor3M</v>
      </c>
      <c r="F85" s="222" t="str">
        <f t="shared" si="9"/>
        <v>USDFUT3MV0_Quote</v>
      </c>
      <c r="G85" s="222" t="str">
        <f t="shared" si="10"/>
        <v>USDFUT3MV0ConvAdj_Quote</v>
      </c>
      <c r="H85" s="222" t="str">
        <f t="shared" si="11"/>
        <v>USD_YC3MRH_FUT3MV0</v>
      </c>
      <c r="I85" s="221" t="str">
        <f>_xll.qlFuturesRateHelper(H85,$F85,$D85,$E85,$G85,Permanent,Trigger,ObjectOverwrite)</f>
        <v>USD_YC3MRH_FUT3MV0#0000</v>
      </c>
      <c r="J85" s="128" t="str">
        <f>_xll.ohRangeRetrieveError(I85)</f>
        <v/>
      </c>
      <c r="K85" s="127"/>
    </row>
    <row r="86" spans="1:11" x14ac:dyDescent="0.2">
      <c r="A86" s="225"/>
      <c r="B86" s="132">
        <v>84</v>
      </c>
      <c r="C86" s="224" t="b">
        <v>0</v>
      </c>
      <c r="D86" s="224" t="str">
        <v>X0</v>
      </c>
      <c r="E86" s="223" t="str">
        <f t="shared" si="8"/>
        <v>UsdLibor3M</v>
      </c>
      <c r="F86" s="222" t="str">
        <f t="shared" si="9"/>
        <v>USDFUT3MX0_Quote</v>
      </c>
      <c r="G86" s="222" t="str">
        <f t="shared" si="10"/>
        <v>USDFUT3MX0ConvAdj_Quote</v>
      </c>
      <c r="H86" s="222" t="str">
        <f t="shared" si="11"/>
        <v>USD_YC3MRH_FUT3MX0</v>
      </c>
      <c r="I86" s="221" t="str">
        <f>_xll.qlFuturesRateHelper(H86,$F86,$D86,$E86,$G86,Permanent,Trigger,ObjectOverwrite)</f>
        <v>USD_YC3MRH_FUT3MX0#0000</v>
      </c>
      <c r="J86" s="128" t="str">
        <f>_xll.ohRangeRetrieveError(I86)</f>
        <v/>
      </c>
      <c r="K86" s="127"/>
    </row>
    <row r="87" spans="1:11" x14ac:dyDescent="0.2">
      <c r="A87" s="225"/>
      <c r="B87" s="132">
        <v>85</v>
      </c>
      <c r="C87" s="224" t="b">
        <v>0</v>
      </c>
      <c r="D87" s="224" t="str">
        <v>Z0</v>
      </c>
      <c r="E87" s="223" t="str">
        <f t="shared" si="8"/>
        <v>UsdLibor3M</v>
      </c>
      <c r="F87" s="222" t="str">
        <f t="shared" si="9"/>
        <v>USDFUT3MZ0_Quote</v>
      </c>
      <c r="G87" s="222" t="str">
        <f t="shared" si="10"/>
        <v>USDFUT3MZ0ConvAdj_Quote</v>
      </c>
      <c r="H87" s="222" t="str">
        <f t="shared" si="11"/>
        <v>USD_YC3MRH_FUT3MZ0</v>
      </c>
      <c r="I87" s="221" t="str">
        <f>_xll.qlFuturesRateHelper(H87,$F87,$D87,$E87,$G87,Permanent,Trigger,ObjectOverwrite)</f>
        <v>USD_YC3MRH_FUT3MZ0#0000</v>
      </c>
      <c r="J87" s="128" t="str">
        <f>_xll.ohRangeRetrieveError(I87)</f>
        <v/>
      </c>
      <c r="K87" s="127"/>
    </row>
    <row r="88" spans="1:11" x14ac:dyDescent="0.2">
      <c r="A88" s="225"/>
      <c r="B88" s="132">
        <v>86</v>
      </c>
      <c r="C88" s="224" t="b">
        <v>0</v>
      </c>
      <c r="D88" s="224" t="str">
        <v>F1</v>
      </c>
      <c r="E88" s="223" t="str">
        <f t="shared" si="8"/>
        <v>UsdLibor3M</v>
      </c>
      <c r="F88" s="222" t="str">
        <f t="shared" si="9"/>
        <v>USDFUT3MF1_Quote</v>
      </c>
      <c r="G88" s="222" t="str">
        <f t="shared" si="10"/>
        <v>USDFUT3MF1ConvAdj_Quote</v>
      </c>
      <c r="H88" s="222" t="str">
        <f t="shared" si="11"/>
        <v>USD_YC3MRH_FUT3MF1</v>
      </c>
      <c r="I88" s="221" t="str">
        <f>_xll.qlFuturesRateHelper(H88,$F88,$D88,$E88,$G88,Permanent,Trigger,ObjectOverwrite)</f>
        <v>USD_YC3MRH_FUT3MF1#0000</v>
      </c>
      <c r="J88" s="128" t="str">
        <f>_xll.ohRangeRetrieveError(I88)</f>
        <v/>
      </c>
      <c r="K88" s="127"/>
    </row>
    <row r="89" spans="1:11" x14ac:dyDescent="0.2">
      <c r="A89" s="225"/>
      <c r="B89" s="132">
        <v>87</v>
      </c>
      <c r="C89" s="224" t="b">
        <v>0</v>
      </c>
      <c r="D89" s="224" t="str">
        <v>G1</v>
      </c>
      <c r="E89" s="223" t="str">
        <f t="shared" si="8"/>
        <v>UsdLibor3M</v>
      </c>
      <c r="F89" s="222" t="str">
        <f t="shared" si="9"/>
        <v>USDFUT3MG1_Quote</v>
      </c>
      <c r="G89" s="222" t="str">
        <f t="shared" si="10"/>
        <v>USDFUT3MG1ConvAdj_Quote</v>
      </c>
      <c r="H89" s="222" t="str">
        <f t="shared" si="11"/>
        <v>USD_YC3MRH_FUT3MG1</v>
      </c>
      <c r="I89" s="221" t="str">
        <f>_xll.qlFuturesRateHelper(H89,$F89,$D89,$E89,$G89,Permanent,Trigger,ObjectOverwrite)</f>
        <v>USD_YC3MRH_FUT3MG1#0000</v>
      </c>
      <c r="J89" s="128" t="str">
        <f>_xll.ohRangeRetrieveError(I89)</f>
        <v/>
      </c>
      <c r="K89" s="127"/>
    </row>
    <row r="90" spans="1:11" x14ac:dyDescent="0.2">
      <c r="A90" s="225"/>
      <c r="B90" s="132">
        <v>88</v>
      </c>
      <c r="C90" s="224" t="b">
        <v>0</v>
      </c>
      <c r="D90" s="224" t="str">
        <v>H1</v>
      </c>
      <c r="E90" s="223" t="str">
        <f t="shared" si="8"/>
        <v>UsdLibor3M</v>
      </c>
      <c r="F90" s="222" t="str">
        <f t="shared" si="9"/>
        <v>USDFUT3MH1_Quote</v>
      </c>
      <c r="G90" s="222" t="str">
        <f t="shared" si="10"/>
        <v>USDFUT3MH1ConvAdj_Quote</v>
      </c>
      <c r="H90" s="222" t="str">
        <f t="shared" si="11"/>
        <v>USD_YC3MRH_FUT3MH1</v>
      </c>
      <c r="I90" s="221" t="str">
        <f>_xll.qlFuturesRateHelper(H90,$F90,$D90,$E90,$G90,Permanent,Trigger,ObjectOverwrite)</f>
        <v>USD_YC3MRH_FUT3MH1#0000</v>
      </c>
      <c r="J90" s="128" t="str">
        <f>_xll.ohRangeRetrieveError(I90)</f>
        <v/>
      </c>
      <c r="K90" s="127"/>
    </row>
    <row r="91" spans="1:11" x14ac:dyDescent="0.2">
      <c r="A91" s="225"/>
      <c r="B91" s="132">
        <v>89</v>
      </c>
      <c r="C91" s="224" t="b">
        <v>0</v>
      </c>
      <c r="D91" s="224" t="str">
        <v>J1</v>
      </c>
      <c r="E91" s="223" t="str">
        <f t="shared" si="8"/>
        <v>UsdLibor3M</v>
      </c>
      <c r="F91" s="222" t="str">
        <f t="shared" si="9"/>
        <v>USDFUT3MJ1_Quote</v>
      </c>
      <c r="G91" s="222" t="str">
        <f t="shared" si="10"/>
        <v>USDFUT3MJ1ConvAdj_Quote</v>
      </c>
      <c r="H91" s="222" t="str">
        <f t="shared" si="11"/>
        <v>USD_YC3MRH_FUT3MJ1</v>
      </c>
      <c r="I91" s="221" t="str">
        <f>_xll.qlFuturesRateHelper(H91,$F91,$D91,$E91,$G91,Permanent,Trigger,ObjectOverwrite)</f>
        <v>USD_YC3MRH_FUT3MJ1#0000</v>
      </c>
      <c r="J91" s="128" t="str">
        <f>_xll.ohRangeRetrieveError(I91)</f>
        <v/>
      </c>
      <c r="K91" s="127"/>
    </row>
    <row r="92" spans="1:11" x14ac:dyDescent="0.2">
      <c r="A92" s="225"/>
      <c r="B92" s="132">
        <v>90</v>
      </c>
      <c r="C92" s="224" t="b">
        <v>0</v>
      </c>
      <c r="D92" s="224" t="str">
        <v>K1</v>
      </c>
      <c r="E92" s="223" t="str">
        <f t="shared" si="8"/>
        <v>UsdLibor3M</v>
      </c>
      <c r="F92" s="222" t="str">
        <f t="shared" si="9"/>
        <v>USDFUT3MK1_Quote</v>
      </c>
      <c r="G92" s="222" t="str">
        <f t="shared" si="10"/>
        <v>USDFUT3MK1ConvAdj_Quote</v>
      </c>
      <c r="H92" s="222" t="str">
        <f t="shared" si="11"/>
        <v>USD_YC3MRH_FUT3MK1</v>
      </c>
      <c r="I92" s="221" t="str">
        <f>_xll.qlFuturesRateHelper(H92,$F92,$D92,$E92,$G92,Permanent,Trigger,ObjectOverwrite)</f>
        <v>USD_YC3MRH_FUT3MK1#0000</v>
      </c>
      <c r="J92" s="128" t="str">
        <f>_xll.ohRangeRetrieveError(I92)</f>
        <v/>
      </c>
      <c r="K92" s="127"/>
    </row>
    <row r="93" spans="1:11" x14ac:dyDescent="0.2">
      <c r="A93" s="225"/>
      <c r="B93" s="132">
        <v>91</v>
      </c>
      <c r="C93" s="224" t="b">
        <v>0</v>
      </c>
      <c r="D93" s="224" t="str">
        <v>M1</v>
      </c>
      <c r="E93" s="223" t="str">
        <f t="shared" si="8"/>
        <v>UsdLibor3M</v>
      </c>
      <c r="F93" s="222" t="str">
        <f t="shared" si="9"/>
        <v>USDFUT3MM1_Quote</v>
      </c>
      <c r="G93" s="222" t="str">
        <f t="shared" si="10"/>
        <v>USDFUT3MM1ConvAdj_Quote</v>
      </c>
      <c r="H93" s="222" t="str">
        <f t="shared" si="11"/>
        <v>USD_YC3MRH_FUT3MM1</v>
      </c>
      <c r="I93" s="221" t="str">
        <f>_xll.qlFuturesRateHelper(H93,$F93,$D93,$E93,$G93,Permanent,Trigger,ObjectOverwrite)</f>
        <v>USD_YC3MRH_FUT3MM1#0000</v>
      </c>
      <c r="J93" s="128" t="str">
        <f>_xll.ohRangeRetrieveError(I93)</f>
        <v/>
      </c>
      <c r="K93" s="127"/>
    </row>
    <row r="94" spans="1:11" x14ac:dyDescent="0.2">
      <c r="A94" s="225"/>
      <c r="B94" s="132">
        <v>92</v>
      </c>
      <c r="C94" s="224" t="b">
        <v>0</v>
      </c>
      <c r="D94" s="224" t="str">
        <v>N1</v>
      </c>
      <c r="E94" s="223" t="str">
        <f t="shared" si="8"/>
        <v>UsdLibor3M</v>
      </c>
      <c r="F94" s="222" t="str">
        <f t="shared" si="9"/>
        <v>USDFUT3MN1_Quote</v>
      </c>
      <c r="G94" s="222" t="str">
        <f t="shared" si="10"/>
        <v>USDFUT3MN1ConvAdj_Quote</v>
      </c>
      <c r="H94" s="222" t="str">
        <f t="shared" si="11"/>
        <v>USD_YC3MRH_FUT3MN1</v>
      </c>
      <c r="I94" s="221" t="str">
        <f>_xll.qlFuturesRateHelper(H94,$F94,$D94,$E94,$G94,Permanent,Trigger,ObjectOverwrite)</f>
        <v>USD_YC3MRH_FUT3MN1#0000</v>
      </c>
      <c r="J94" s="128" t="str">
        <f>_xll.ohRangeRetrieveError(I94)</f>
        <v/>
      </c>
      <c r="K94" s="127"/>
    </row>
    <row r="95" spans="1:11" x14ac:dyDescent="0.2">
      <c r="A95" s="225"/>
      <c r="B95" s="132">
        <v>93</v>
      </c>
      <c r="C95" s="224" t="b">
        <v>0</v>
      </c>
      <c r="D95" s="224" t="str">
        <v>Q1</v>
      </c>
      <c r="E95" s="223" t="str">
        <f t="shared" si="8"/>
        <v>UsdLibor3M</v>
      </c>
      <c r="F95" s="222" t="str">
        <f t="shared" si="9"/>
        <v>USDFUT3MQ1_Quote</v>
      </c>
      <c r="G95" s="222" t="str">
        <f t="shared" si="10"/>
        <v>USDFUT3MQ1ConvAdj_Quote</v>
      </c>
      <c r="H95" s="222" t="str">
        <f t="shared" si="11"/>
        <v>USD_YC3MRH_FUT3MQ1</v>
      </c>
      <c r="I95" s="221" t="str">
        <f>_xll.qlFuturesRateHelper(H95,$F95,$D95,$E95,$G95,Permanent,Trigger,ObjectOverwrite)</f>
        <v>USD_YC3MRH_FUT3MQ1#0000</v>
      </c>
      <c r="J95" s="128" t="str">
        <f>_xll.ohRangeRetrieveError(I95)</f>
        <v/>
      </c>
      <c r="K95" s="127"/>
    </row>
    <row r="96" spans="1:11" x14ac:dyDescent="0.2">
      <c r="A96" s="225"/>
      <c r="B96" s="132">
        <v>94</v>
      </c>
      <c r="C96" s="224" t="b">
        <v>0</v>
      </c>
      <c r="D96" s="224" t="str">
        <v>U1</v>
      </c>
      <c r="E96" s="223" t="str">
        <f t="shared" si="8"/>
        <v>UsdLibor3M</v>
      </c>
      <c r="F96" s="222" t="str">
        <f t="shared" si="9"/>
        <v>USDFUT3MU1_Quote</v>
      </c>
      <c r="G96" s="222" t="str">
        <f t="shared" si="10"/>
        <v>USDFUT3MU1ConvAdj_Quote</v>
      </c>
      <c r="H96" s="222" t="str">
        <f t="shared" si="11"/>
        <v>USD_YC3MRH_FUT3MU1</v>
      </c>
      <c r="I96" s="221" t="str">
        <f>_xll.qlFuturesRateHelper(H96,$F96,$D96,$E96,$G96,Permanent,Trigger,ObjectOverwrite)</f>
        <v>USD_YC3MRH_FUT3MU1#0000</v>
      </c>
      <c r="J96" s="128" t="str">
        <f>_xll.ohRangeRetrieveError(I96)</f>
        <v/>
      </c>
      <c r="K96" s="127"/>
    </row>
    <row r="97" spans="1:11" x14ac:dyDescent="0.2">
      <c r="A97" s="225"/>
      <c r="B97" s="132">
        <v>95</v>
      </c>
      <c r="C97" s="224" t="b">
        <v>0</v>
      </c>
      <c r="D97" s="224" t="str">
        <v>V1</v>
      </c>
      <c r="E97" s="223" t="str">
        <f t="shared" si="8"/>
        <v>UsdLibor3M</v>
      </c>
      <c r="F97" s="222" t="str">
        <f t="shared" si="9"/>
        <v>USDFUT3MV1_Quote</v>
      </c>
      <c r="G97" s="222" t="str">
        <f t="shared" si="10"/>
        <v>USDFUT3MV1ConvAdj_Quote</v>
      </c>
      <c r="H97" s="222" t="str">
        <f t="shared" si="11"/>
        <v>USD_YC3MRH_FUT3MV1</v>
      </c>
      <c r="I97" s="221" t="str">
        <f>_xll.qlFuturesRateHelper(H97,$F97,$D97,$E97,$G97,Permanent,Trigger,ObjectOverwrite)</f>
        <v>USD_YC3MRH_FUT3MV1#0000</v>
      </c>
      <c r="J97" s="128" t="str">
        <f>_xll.ohRangeRetrieveError(I97)</f>
        <v/>
      </c>
      <c r="K97" s="127"/>
    </row>
    <row r="98" spans="1:11" x14ac:dyDescent="0.2">
      <c r="A98" s="225"/>
      <c r="B98" s="132">
        <v>96</v>
      </c>
      <c r="C98" s="224" t="b">
        <v>0</v>
      </c>
      <c r="D98" s="224" t="str">
        <v>X1</v>
      </c>
      <c r="E98" s="223" t="str">
        <f t="shared" si="8"/>
        <v>UsdLibor3M</v>
      </c>
      <c r="F98" s="222" t="str">
        <f t="shared" si="9"/>
        <v>USDFUT3MX1_Quote</v>
      </c>
      <c r="G98" s="222" t="str">
        <f t="shared" si="10"/>
        <v>USDFUT3MX1ConvAdj_Quote</v>
      </c>
      <c r="H98" s="222" t="str">
        <f t="shared" si="11"/>
        <v>USD_YC3MRH_FUT3MX1</v>
      </c>
      <c r="I98" s="221" t="str">
        <f>_xll.qlFuturesRateHelper(H98,$F98,$D98,$E98,$G98,Permanent,Trigger,ObjectOverwrite)</f>
        <v>USD_YC3MRH_FUT3MX1#0000</v>
      </c>
      <c r="J98" s="128" t="str">
        <f>_xll.ohRangeRetrieveError(I98)</f>
        <v/>
      </c>
      <c r="K98" s="127"/>
    </row>
    <row r="99" spans="1:11" x14ac:dyDescent="0.2">
      <c r="A99" s="225"/>
      <c r="B99" s="132">
        <v>97</v>
      </c>
      <c r="C99" s="224" t="b">
        <v>0</v>
      </c>
      <c r="D99" s="224" t="str">
        <v>Z1</v>
      </c>
      <c r="E99" s="223" t="str">
        <f t="shared" ref="E99:E122" si="12">PROPER(Currency)&amp;FamilyName&amp;$E$1</f>
        <v>UsdLibor3M</v>
      </c>
      <c r="F99" s="222" t="str">
        <f t="shared" ref="F99:F122" si="13">Currency&amp;"FUT"&amp;$E$1&amp;$D99&amp;QuoteSuffix</f>
        <v>USDFUT3MZ1_Quote</v>
      </c>
      <c r="G99" s="222" t="str">
        <f t="shared" ref="G99:G122" si="14">Currency&amp;"FUT"&amp;$E$1&amp;$D99&amp;"ConvAdj"&amp;QuoteSuffix</f>
        <v>USDFUT3MZ1ConvAdj_Quote</v>
      </c>
      <c r="H99" s="222" t="str">
        <f t="shared" ref="H99:H122" si="15">$H$1&amp;"_FUT"&amp;$E$1&amp;$D99</f>
        <v>USD_YC3MRH_FUT3MZ1</v>
      </c>
      <c r="I99" s="221" t="str">
        <f>_xll.qlFuturesRateHelper(H99,$F99,$D99,$E99,$G99,Permanent,Trigger,ObjectOverwrite)</f>
        <v>USD_YC3MRH_FUT3MZ1#0000</v>
      </c>
      <c r="J99" s="128" t="str">
        <f>_xll.ohRangeRetrieveError(I99)</f>
        <v/>
      </c>
      <c r="K99" s="127"/>
    </row>
    <row r="100" spans="1:11" x14ac:dyDescent="0.2">
      <c r="A100" s="225"/>
      <c r="B100" s="132">
        <v>98</v>
      </c>
      <c r="C100" s="224" t="b">
        <v>0</v>
      </c>
      <c r="D100" s="224" t="str">
        <v>F2</v>
      </c>
      <c r="E100" s="223" t="str">
        <f t="shared" si="12"/>
        <v>UsdLibor3M</v>
      </c>
      <c r="F100" s="222" t="str">
        <f t="shared" si="13"/>
        <v>USDFUT3MF2_Quote</v>
      </c>
      <c r="G100" s="222" t="str">
        <f t="shared" si="14"/>
        <v>USDFUT3MF2ConvAdj_Quote</v>
      </c>
      <c r="H100" s="222" t="str">
        <f t="shared" si="15"/>
        <v>USD_YC3MRH_FUT3MF2</v>
      </c>
      <c r="I100" s="221" t="str">
        <f>_xll.qlFuturesRateHelper(H100,$F100,$D100,$E100,$G100,Permanent,Trigger,ObjectOverwrite)</f>
        <v>USD_YC3MRH_FUT3MF2#0000</v>
      </c>
      <c r="J100" s="128" t="str">
        <f>_xll.ohRangeRetrieveError(I100)</f>
        <v/>
      </c>
      <c r="K100" s="127"/>
    </row>
    <row r="101" spans="1:11" x14ac:dyDescent="0.2">
      <c r="A101" s="225"/>
      <c r="B101" s="132">
        <v>99</v>
      </c>
      <c r="C101" s="224" t="b">
        <v>0</v>
      </c>
      <c r="D101" s="224" t="str">
        <v>G2</v>
      </c>
      <c r="E101" s="223" t="str">
        <f t="shared" si="12"/>
        <v>UsdLibor3M</v>
      </c>
      <c r="F101" s="222" t="str">
        <f t="shared" si="13"/>
        <v>USDFUT3MG2_Quote</v>
      </c>
      <c r="G101" s="222" t="str">
        <f t="shared" si="14"/>
        <v>USDFUT3MG2ConvAdj_Quote</v>
      </c>
      <c r="H101" s="222" t="str">
        <f t="shared" si="15"/>
        <v>USD_YC3MRH_FUT3MG2</v>
      </c>
      <c r="I101" s="221" t="str">
        <f>_xll.qlFuturesRateHelper(H101,$F101,$D101,$E101,$G101,Permanent,Trigger,ObjectOverwrite)</f>
        <v>USD_YC3MRH_FUT3MG2#0000</v>
      </c>
      <c r="J101" s="128" t="str">
        <f>_xll.ohRangeRetrieveError(I101)</f>
        <v/>
      </c>
      <c r="K101" s="127"/>
    </row>
    <row r="102" spans="1:11" x14ac:dyDescent="0.2">
      <c r="A102" s="225"/>
      <c r="B102" s="132">
        <v>100</v>
      </c>
      <c r="C102" s="224" t="b">
        <v>0</v>
      </c>
      <c r="D102" s="224" t="str">
        <v>H2</v>
      </c>
      <c r="E102" s="223" t="str">
        <f t="shared" si="12"/>
        <v>UsdLibor3M</v>
      </c>
      <c r="F102" s="222" t="str">
        <f t="shared" si="13"/>
        <v>USDFUT3MH2_Quote</v>
      </c>
      <c r="G102" s="222" t="str">
        <f t="shared" si="14"/>
        <v>USDFUT3MH2ConvAdj_Quote</v>
      </c>
      <c r="H102" s="222" t="str">
        <f t="shared" si="15"/>
        <v>USD_YC3MRH_FUT3MH2</v>
      </c>
      <c r="I102" s="221" t="str">
        <f>_xll.qlFuturesRateHelper(H102,$F102,$D102,$E102,$G102,Permanent,Trigger,ObjectOverwrite)</f>
        <v>USD_YC3MRH_FUT3MH2#0000</v>
      </c>
      <c r="J102" s="128" t="str">
        <f>_xll.ohRangeRetrieveError(I102)</f>
        <v/>
      </c>
      <c r="K102" s="127"/>
    </row>
    <row r="103" spans="1:11" x14ac:dyDescent="0.2">
      <c r="A103" s="225"/>
      <c r="B103" s="132">
        <v>101</v>
      </c>
      <c r="C103" s="224" t="b">
        <v>0</v>
      </c>
      <c r="D103" s="224" t="str">
        <v>J2</v>
      </c>
      <c r="E103" s="223" t="str">
        <f t="shared" si="12"/>
        <v>UsdLibor3M</v>
      </c>
      <c r="F103" s="222" t="str">
        <f t="shared" si="13"/>
        <v>USDFUT3MJ2_Quote</v>
      </c>
      <c r="G103" s="222" t="str">
        <f t="shared" si="14"/>
        <v>USDFUT3MJ2ConvAdj_Quote</v>
      </c>
      <c r="H103" s="222" t="str">
        <f t="shared" si="15"/>
        <v>USD_YC3MRH_FUT3MJ2</v>
      </c>
      <c r="I103" s="221" t="str">
        <f>_xll.qlFuturesRateHelper(H103,$F103,$D103,$E103,$G103,Permanent,Trigger,ObjectOverwrite)</f>
        <v>USD_YC3MRH_FUT3MJ2#0000</v>
      </c>
      <c r="J103" s="128" t="str">
        <f>_xll.ohRangeRetrieveError(I103)</f>
        <v/>
      </c>
      <c r="K103" s="127"/>
    </row>
    <row r="104" spans="1:11" x14ac:dyDescent="0.2">
      <c r="A104" s="225"/>
      <c r="B104" s="132">
        <v>102</v>
      </c>
      <c r="C104" s="224" t="b">
        <v>0</v>
      </c>
      <c r="D104" s="224" t="str">
        <v>K2</v>
      </c>
      <c r="E104" s="223" t="str">
        <f t="shared" si="12"/>
        <v>UsdLibor3M</v>
      </c>
      <c r="F104" s="222" t="str">
        <f t="shared" si="13"/>
        <v>USDFUT3MK2_Quote</v>
      </c>
      <c r="G104" s="222" t="str">
        <f t="shared" si="14"/>
        <v>USDFUT3MK2ConvAdj_Quote</v>
      </c>
      <c r="H104" s="222" t="str">
        <f t="shared" si="15"/>
        <v>USD_YC3MRH_FUT3MK2</v>
      </c>
      <c r="I104" s="221" t="str">
        <f>_xll.qlFuturesRateHelper(H104,$F104,$D104,$E104,$G104,Permanent,Trigger,ObjectOverwrite)</f>
        <v>USD_YC3MRH_FUT3MK2#0000</v>
      </c>
      <c r="J104" s="128" t="str">
        <f>_xll.ohRangeRetrieveError(I104)</f>
        <v/>
      </c>
      <c r="K104" s="127"/>
    </row>
    <row r="105" spans="1:11" x14ac:dyDescent="0.2">
      <c r="A105" s="225"/>
      <c r="B105" s="132">
        <v>103</v>
      </c>
      <c r="C105" s="224" t="b">
        <v>0</v>
      </c>
      <c r="D105" s="224" t="str">
        <v>M2</v>
      </c>
      <c r="E105" s="223" t="str">
        <f t="shared" si="12"/>
        <v>UsdLibor3M</v>
      </c>
      <c r="F105" s="222" t="str">
        <f t="shared" si="13"/>
        <v>USDFUT3MM2_Quote</v>
      </c>
      <c r="G105" s="222" t="str">
        <f t="shared" si="14"/>
        <v>USDFUT3MM2ConvAdj_Quote</v>
      </c>
      <c r="H105" s="222" t="str">
        <f t="shared" si="15"/>
        <v>USD_YC3MRH_FUT3MM2</v>
      </c>
      <c r="I105" s="221" t="str">
        <f>_xll.qlFuturesRateHelper(H105,$F105,$D105,$E105,$G105,Permanent,Trigger,ObjectOverwrite)</f>
        <v>USD_YC3MRH_FUT3MM2#0000</v>
      </c>
      <c r="J105" s="128" t="str">
        <f>_xll.ohRangeRetrieveError(I105)</f>
        <v/>
      </c>
      <c r="K105" s="127"/>
    </row>
    <row r="106" spans="1:11" x14ac:dyDescent="0.2">
      <c r="A106" s="225"/>
      <c r="B106" s="132">
        <v>104</v>
      </c>
      <c r="C106" s="224" t="b">
        <v>0</v>
      </c>
      <c r="D106" s="224" t="str">
        <v>N2</v>
      </c>
      <c r="E106" s="223" t="str">
        <f t="shared" si="12"/>
        <v>UsdLibor3M</v>
      </c>
      <c r="F106" s="222" t="str">
        <f t="shared" si="13"/>
        <v>USDFUT3MN2_Quote</v>
      </c>
      <c r="G106" s="222" t="str">
        <f t="shared" si="14"/>
        <v>USDFUT3MN2ConvAdj_Quote</v>
      </c>
      <c r="H106" s="222" t="str">
        <f t="shared" si="15"/>
        <v>USD_YC3MRH_FUT3MN2</v>
      </c>
      <c r="I106" s="221" t="str">
        <f>_xll.qlFuturesRateHelper(H106,$F106,$D106,$E106,$G106,Permanent,Trigger,ObjectOverwrite)</f>
        <v>USD_YC3MRH_FUT3MN2#0000</v>
      </c>
      <c r="J106" s="128" t="str">
        <f>_xll.ohRangeRetrieveError(I106)</f>
        <v/>
      </c>
      <c r="K106" s="127"/>
    </row>
    <row r="107" spans="1:11" x14ac:dyDescent="0.2">
      <c r="A107" s="225"/>
      <c r="B107" s="132">
        <v>105</v>
      </c>
      <c r="C107" s="224" t="b">
        <v>0</v>
      </c>
      <c r="D107" s="224" t="str">
        <v>Q2</v>
      </c>
      <c r="E107" s="223" t="str">
        <f t="shared" si="12"/>
        <v>UsdLibor3M</v>
      </c>
      <c r="F107" s="222" t="str">
        <f t="shared" si="13"/>
        <v>USDFUT3MQ2_Quote</v>
      </c>
      <c r="G107" s="222" t="str">
        <f t="shared" si="14"/>
        <v>USDFUT3MQ2ConvAdj_Quote</v>
      </c>
      <c r="H107" s="222" t="str">
        <f t="shared" si="15"/>
        <v>USD_YC3MRH_FUT3MQ2</v>
      </c>
      <c r="I107" s="221" t="str">
        <f>_xll.qlFuturesRateHelper(H107,$F107,$D107,$E107,$G107,Permanent,Trigger,ObjectOverwrite)</f>
        <v>USD_YC3MRH_FUT3MQ2#0000</v>
      </c>
      <c r="J107" s="128" t="str">
        <f>_xll.ohRangeRetrieveError(I107)</f>
        <v/>
      </c>
      <c r="K107" s="127"/>
    </row>
    <row r="108" spans="1:11" x14ac:dyDescent="0.2">
      <c r="A108" s="225"/>
      <c r="B108" s="132">
        <v>106</v>
      </c>
      <c r="C108" s="224" t="b">
        <v>0</v>
      </c>
      <c r="D108" s="224" t="str">
        <v>U2</v>
      </c>
      <c r="E108" s="223" t="str">
        <f t="shared" si="12"/>
        <v>UsdLibor3M</v>
      </c>
      <c r="F108" s="222" t="str">
        <f t="shared" si="13"/>
        <v>USDFUT3MU2_Quote</v>
      </c>
      <c r="G108" s="222" t="str">
        <f t="shared" si="14"/>
        <v>USDFUT3MU2ConvAdj_Quote</v>
      </c>
      <c r="H108" s="222" t="str">
        <f t="shared" si="15"/>
        <v>USD_YC3MRH_FUT3MU2</v>
      </c>
      <c r="I108" s="221" t="str">
        <f>_xll.qlFuturesRateHelper(H108,$F108,$D108,$E108,$G108,Permanent,Trigger,ObjectOverwrite)</f>
        <v>USD_YC3MRH_FUT3MU2#0000</v>
      </c>
      <c r="J108" s="128" t="str">
        <f>_xll.ohRangeRetrieveError(I108)</f>
        <v/>
      </c>
      <c r="K108" s="127"/>
    </row>
    <row r="109" spans="1:11" x14ac:dyDescent="0.2">
      <c r="A109" s="225"/>
      <c r="B109" s="132">
        <v>107</v>
      </c>
      <c r="C109" s="224" t="b">
        <v>0</v>
      </c>
      <c r="D109" s="224" t="str">
        <v>V2</v>
      </c>
      <c r="E109" s="223" t="str">
        <f t="shared" si="12"/>
        <v>UsdLibor3M</v>
      </c>
      <c r="F109" s="222" t="str">
        <f t="shared" si="13"/>
        <v>USDFUT3MV2_Quote</v>
      </c>
      <c r="G109" s="222" t="str">
        <f t="shared" si="14"/>
        <v>USDFUT3MV2ConvAdj_Quote</v>
      </c>
      <c r="H109" s="222" t="str">
        <f t="shared" si="15"/>
        <v>USD_YC3MRH_FUT3MV2</v>
      </c>
      <c r="I109" s="221" t="str">
        <f>_xll.qlFuturesRateHelper(H109,$F109,$D109,$E109,$G109,Permanent,Trigger,ObjectOverwrite)</f>
        <v>USD_YC3MRH_FUT3MV2#0000</v>
      </c>
      <c r="J109" s="128" t="str">
        <f>_xll.ohRangeRetrieveError(I109)</f>
        <v/>
      </c>
      <c r="K109" s="127"/>
    </row>
    <row r="110" spans="1:11" x14ac:dyDescent="0.2">
      <c r="A110" s="225"/>
      <c r="B110" s="132">
        <v>108</v>
      </c>
      <c r="C110" s="224" t="b">
        <v>0</v>
      </c>
      <c r="D110" s="224" t="str">
        <v>X2</v>
      </c>
      <c r="E110" s="223" t="str">
        <f t="shared" si="12"/>
        <v>UsdLibor3M</v>
      </c>
      <c r="F110" s="222" t="str">
        <f t="shared" si="13"/>
        <v>USDFUT3MX2_Quote</v>
      </c>
      <c r="G110" s="222" t="str">
        <f t="shared" si="14"/>
        <v>USDFUT3MX2ConvAdj_Quote</v>
      </c>
      <c r="H110" s="222" t="str">
        <f t="shared" si="15"/>
        <v>USD_YC3MRH_FUT3MX2</v>
      </c>
      <c r="I110" s="221" t="str">
        <f>_xll.qlFuturesRateHelper(H110,$F110,$D110,$E110,$G110,Permanent,Trigger,ObjectOverwrite)</f>
        <v>USD_YC3MRH_FUT3MX2#0000</v>
      </c>
      <c r="J110" s="128" t="str">
        <f>_xll.ohRangeRetrieveError(I110)</f>
        <v/>
      </c>
      <c r="K110" s="127"/>
    </row>
    <row r="111" spans="1:11" x14ac:dyDescent="0.2">
      <c r="A111" s="225"/>
      <c r="B111" s="132">
        <v>109</v>
      </c>
      <c r="C111" s="224" t="b">
        <v>0</v>
      </c>
      <c r="D111" s="224" t="str">
        <v>Z2</v>
      </c>
      <c r="E111" s="223" t="str">
        <f t="shared" si="12"/>
        <v>UsdLibor3M</v>
      </c>
      <c r="F111" s="222" t="str">
        <f t="shared" si="13"/>
        <v>USDFUT3MZ2_Quote</v>
      </c>
      <c r="G111" s="222" t="str">
        <f t="shared" si="14"/>
        <v>USDFUT3MZ2ConvAdj_Quote</v>
      </c>
      <c r="H111" s="222" t="str">
        <f t="shared" si="15"/>
        <v>USD_YC3MRH_FUT3MZ2</v>
      </c>
      <c r="I111" s="221" t="str">
        <f>_xll.qlFuturesRateHelper(H111,$F111,$D111,$E111,$G111,Permanent,Trigger,ObjectOverwrite)</f>
        <v>USD_YC3MRH_FUT3MZ2#0000</v>
      </c>
      <c r="J111" s="128" t="str">
        <f>_xll.ohRangeRetrieveError(I111)</f>
        <v/>
      </c>
      <c r="K111" s="127"/>
    </row>
    <row r="112" spans="1:11" x14ac:dyDescent="0.2">
      <c r="A112" s="225"/>
      <c r="B112" s="132">
        <v>110</v>
      </c>
      <c r="C112" s="224" t="b">
        <v>0</v>
      </c>
      <c r="D112" s="224" t="str">
        <v>F3</v>
      </c>
      <c r="E112" s="223" t="str">
        <f t="shared" si="12"/>
        <v>UsdLibor3M</v>
      </c>
      <c r="F112" s="222" t="str">
        <f t="shared" si="13"/>
        <v>USDFUT3MF3_Quote</v>
      </c>
      <c r="G112" s="222" t="str">
        <f t="shared" si="14"/>
        <v>USDFUT3MF3ConvAdj_Quote</v>
      </c>
      <c r="H112" s="222" t="str">
        <f t="shared" si="15"/>
        <v>USD_YC3MRH_FUT3MF3</v>
      </c>
      <c r="I112" s="221" t="str">
        <f>_xll.qlFuturesRateHelper(H112,$F112,$D112,$E112,$G112,Permanent,Trigger,ObjectOverwrite)</f>
        <v>USD_YC3MRH_FUT3MF3#0000</v>
      </c>
      <c r="J112" s="128" t="str">
        <f>_xll.ohRangeRetrieveError(I112)</f>
        <v/>
      </c>
      <c r="K112" s="127"/>
    </row>
    <row r="113" spans="1:11" x14ac:dyDescent="0.2">
      <c r="A113" s="225"/>
      <c r="B113" s="132">
        <v>111</v>
      </c>
      <c r="C113" s="224" t="b">
        <v>0</v>
      </c>
      <c r="D113" s="224" t="str">
        <v>G3</v>
      </c>
      <c r="E113" s="223" t="str">
        <f t="shared" si="12"/>
        <v>UsdLibor3M</v>
      </c>
      <c r="F113" s="222" t="str">
        <f t="shared" si="13"/>
        <v>USDFUT3MG3_Quote</v>
      </c>
      <c r="G113" s="222" t="str">
        <f t="shared" si="14"/>
        <v>USDFUT3MG3ConvAdj_Quote</v>
      </c>
      <c r="H113" s="222" t="str">
        <f t="shared" si="15"/>
        <v>USD_YC3MRH_FUT3MG3</v>
      </c>
      <c r="I113" s="221" t="str">
        <f>_xll.qlFuturesRateHelper(H113,$F113,$D113,$E113,$G113,Permanent,Trigger,ObjectOverwrite)</f>
        <v>USD_YC3MRH_FUT3MG3#0000</v>
      </c>
      <c r="J113" s="128" t="str">
        <f>_xll.ohRangeRetrieveError(I113)</f>
        <v/>
      </c>
      <c r="K113" s="127"/>
    </row>
    <row r="114" spans="1:11" x14ac:dyDescent="0.2">
      <c r="A114" s="225"/>
      <c r="B114" s="132">
        <v>112</v>
      </c>
      <c r="C114" s="224" t="b">
        <v>0</v>
      </c>
      <c r="D114" s="224" t="str">
        <v>H3</v>
      </c>
      <c r="E114" s="223" t="str">
        <f t="shared" si="12"/>
        <v>UsdLibor3M</v>
      </c>
      <c r="F114" s="222" t="str">
        <f t="shared" si="13"/>
        <v>USDFUT3MH3_Quote</v>
      </c>
      <c r="G114" s="222" t="str">
        <f t="shared" si="14"/>
        <v>USDFUT3MH3ConvAdj_Quote</v>
      </c>
      <c r="H114" s="222" t="str">
        <f t="shared" si="15"/>
        <v>USD_YC3MRH_FUT3MH3</v>
      </c>
      <c r="I114" s="221" t="str">
        <f>_xll.qlFuturesRateHelper(H114,$F114,$D114,$E114,$G114,Permanent,Trigger,ObjectOverwrite)</f>
        <v>USD_YC3MRH_FUT3MH3#0000</v>
      </c>
      <c r="J114" s="128" t="str">
        <f>_xll.ohRangeRetrieveError(I114)</f>
        <v/>
      </c>
      <c r="K114" s="127"/>
    </row>
    <row r="115" spans="1:11" x14ac:dyDescent="0.2">
      <c r="A115" s="225"/>
      <c r="B115" s="132">
        <v>113</v>
      </c>
      <c r="C115" s="224" t="b">
        <v>0</v>
      </c>
      <c r="D115" s="224" t="str">
        <v>J3</v>
      </c>
      <c r="E115" s="223" t="str">
        <f t="shared" si="12"/>
        <v>UsdLibor3M</v>
      </c>
      <c r="F115" s="222" t="str">
        <f t="shared" si="13"/>
        <v>USDFUT3MJ3_Quote</v>
      </c>
      <c r="G115" s="222" t="str">
        <f t="shared" si="14"/>
        <v>USDFUT3MJ3ConvAdj_Quote</v>
      </c>
      <c r="H115" s="222" t="str">
        <f t="shared" si="15"/>
        <v>USD_YC3MRH_FUT3MJ3</v>
      </c>
      <c r="I115" s="221" t="str">
        <f>_xll.qlFuturesRateHelper(H115,$F115,$D115,$E115,$G115,Permanent,Trigger,ObjectOverwrite)</f>
        <v>USD_YC3MRH_FUT3MJ3#0000</v>
      </c>
      <c r="J115" s="128" t="str">
        <f>_xll.ohRangeRetrieveError(I115)</f>
        <v/>
      </c>
      <c r="K115" s="127"/>
    </row>
    <row r="116" spans="1:11" x14ac:dyDescent="0.2">
      <c r="A116" s="225"/>
      <c r="B116" s="132">
        <v>114</v>
      </c>
      <c r="C116" s="224" t="b">
        <v>0</v>
      </c>
      <c r="D116" s="224" t="str">
        <v>K3</v>
      </c>
      <c r="E116" s="223" t="str">
        <f t="shared" si="12"/>
        <v>UsdLibor3M</v>
      </c>
      <c r="F116" s="222" t="str">
        <f t="shared" si="13"/>
        <v>USDFUT3MK3_Quote</v>
      </c>
      <c r="G116" s="222" t="str">
        <f t="shared" si="14"/>
        <v>USDFUT3MK3ConvAdj_Quote</v>
      </c>
      <c r="H116" s="222" t="str">
        <f t="shared" si="15"/>
        <v>USD_YC3MRH_FUT3MK3</v>
      </c>
      <c r="I116" s="221" t="str">
        <f>_xll.qlFuturesRateHelper(H116,$F116,$D116,$E116,$G116,Permanent,Trigger,ObjectOverwrite)</f>
        <v>USD_YC3MRH_FUT3MK3#0000</v>
      </c>
      <c r="J116" s="128" t="str">
        <f>_xll.ohRangeRetrieveError(I116)</f>
        <v/>
      </c>
      <c r="K116" s="127"/>
    </row>
    <row r="117" spans="1:11" x14ac:dyDescent="0.2">
      <c r="A117" s="225"/>
      <c r="B117" s="132">
        <v>115</v>
      </c>
      <c r="C117" s="224" t="b">
        <v>0</v>
      </c>
      <c r="D117" s="224" t="str">
        <v>M3</v>
      </c>
      <c r="E117" s="223" t="str">
        <f t="shared" si="12"/>
        <v>UsdLibor3M</v>
      </c>
      <c r="F117" s="222" t="str">
        <f t="shared" si="13"/>
        <v>USDFUT3MM3_Quote</v>
      </c>
      <c r="G117" s="222" t="str">
        <f t="shared" si="14"/>
        <v>USDFUT3MM3ConvAdj_Quote</v>
      </c>
      <c r="H117" s="222" t="str">
        <f t="shared" si="15"/>
        <v>USD_YC3MRH_FUT3MM3</v>
      </c>
      <c r="I117" s="221" t="str">
        <f>_xll.qlFuturesRateHelper(H117,$F117,$D117,$E117,$G117,Permanent,Trigger,ObjectOverwrite)</f>
        <v>USD_YC3MRH_FUT3MM3#0000</v>
      </c>
      <c r="J117" s="128" t="str">
        <f>_xll.ohRangeRetrieveError(I117)</f>
        <v/>
      </c>
      <c r="K117" s="127"/>
    </row>
    <row r="118" spans="1:11" x14ac:dyDescent="0.2">
      <c r="A118" s="225"/>
      <c r="B118" s="132">
        <v>116</v>
      </c>
      <c r="C118" s="224" t="b">
        <v>0</v>
      </c>
      <c r="D118" s="224" t="str">
        <v>N3</v>
      </c>
      <c r="E118" s="223" t="str">
        <f t="shared" si="12"/>
        <v>UsdLibor3M</v>
      </c>
      <c r="F118" s="222" t="str">
        <f t="shared" si="13"/>
        <v>USDFUT3MN3_Quote</v>
      </c>
      <c r="G118" s="222" t="str">
        <f t="shared" si="14"/>
        <v>USDFUT3MN3ConvAdj_Quote</v>
      </c>
      <c r="H118" s="222" t="str">
        <f t="shared" si="15"/>
        <v>USD_YC3MRH_FUT3MN3</v>
      </c>
      <c r="I118" s="221" t="str">
        <f>_xll.qlFuturesRateHelper(H118,$F118,$D118,$E118,$G118,Permanent,Trigger,ObjectOverwrite)</f>
        <v>USD_YC3MRH_FUT3MN3#0000</v>
      </c>
      <c r="J118" s="128" t="str">
        <f>_xll.ohRangeRetrieveError(I118)</f>
        <v/>
      </c>
      <c r="K118" s="127"/>
    </row>
    <row r="119" spans="1:11" x14ac:dyDescent="0.2">
      <c r="A119" s="225"/>
      <c r="B119" s="132">
        <v>117</v>
      </c>
      <c r="C119" s="224" t="b">
        <v>0</v>
      </c>
      <c r="D119" s="224" t="str">
        <v>Q3</v>
      </c>
      <c r="E119" s="223" t="str">
        <f t="shared" si="12"/>
        <v>UsdLibor3M</v>
      </c>
      <c r="F119" s="222" t="str">
        <f t="shared" si="13"/>
        <v>USDFUT3MQ3_Quote</v>
      </c>
      <c r="G119" s="222" t="str">
        <f t="shared" si="14"/>
        <v>USDFUT3MQ3ConvAdj_Quote</v>
      </c>
      <c r="H119" s="222" t="str">
        <f t="shared" si="15"/>
        <v>USD_YC3MRH_FUT3MQ3</v>
      </c>
      <c r="I119" s="221" t="str">
        <f>_xll.qlFuturesRateHelper(H119,$F119,$D119,$E119,$G119,Permanent,Trigger,ObjectOverwrite)</f>
        <v>USD_YC3MRH_FUT3MQ3#0000</v>
      </c>
      <c r="J119" s="128" t="str">
        <f>_xll.ohRangeRetrieveError(I119)</f>
        <v/>
      </c>
      <c r="K119" s="127"/>
    </row>
    <row r="120" spans="1:11" x14ac:dyDescent="0.2">
      <c r="A120" s="225"/>
      <c r="B120" s="132">
        <v>118</v>
      </c>
      <c r="C120" s="224" t="b">
        <v>0</v>
      </c>
      <c r="D120" s="224" t="str">
        <v>U3</v>
      </c>
      <c r="E120" s="223" t="str">
        <f t="shared" si="12"/>
        <v>UsdLibor3M</v>
      </c>
      <c r="F120" s="222" t="str">
        <f t="shared" si="13"/>
        <v>USDFUT3MU3_Quote</v>
      </c>
      <c r="G120" s="222" t="str">
        <f t="shared" si="14"/>
        <v>USDFUT3MU3ConvAdj_Quote</v>
      </c>
      <c r="H120" s="222" t="str">
        <f t="shared" si="15"/>
        <v>USD_YC3MRH_FUT3MU3</v>
      </c>
      <c r="I120" s="221" t="str">
        <f>_xll.qlFuturesRateHelper(H120,$F120,$D120,$E120,$G120,Permanent,Trigger,ObjectOverwrite)</f>
        <v>USD_YC3MRH_FUT3MU3#0000</v>
      </c>
      <c r="J120" s="128" t="str">
        <f>_xll.ohRangeRetrieveError(I120)</f>
        <v/>
      </c>
      <c r="K120" s="127"/>
    </row>
    <row r="121" spans="1:11" x14ac:dyDescent="0.2">
      <c r="A121" s="225"/>
      <c r="B121" s="132">
        <v>119</v>
      </c>
      <c r="C121" s="224" t="b">
        <v>0</v>
      </c>
      <c r="D121" s="224" t="str">
        <v>V3</v>
      </c>
      <c r="E121" s="223" t="str">
        <f t="shared" si="12"/>
        <v>UsdLibor3M</v>
      </c>
      <c r="F121" s="222" t="str">
        <f t="shared" si="13"/>
        <v>USDFUT3MV3_Quote</v>
      </c>
      <c r="G121" s="222" t="str">
        <f t="shared" si="14"/>
        <v>USDFUT3MV3ConvAdj_Quote</v>
      </c>
      <c r="H121" s="222" t="str">
        <f t="shared" si="15"/>
        <v>USD_YC3MRH_FUT3MV3</v>
      </c>
      <c r="I121" s="221" t="str">
        <f>_xll.qlFuturesRateHelper(H121,$F121,$D121,$E121,$G121,Permanent,Trigger,ObjectOverwrite)</f>
        <v>USD_YC3MRH_FUT3MV3#0000</v>
      </c>
      <c r="J121" s="128" t="str">
        <f>_xll.ohRangeRetrieveError(I121)</f>
        <v/>
      </c>
      <c r="K121" s="127"/>
    </row>
    <row r="122" spans="1:11" x14ac:dyDescent="0.2">
      <c r="A122" s="225"/>
      <c r="B122" s="132">
        <v>120</v>
      </c>
      <c r="C122" s="224" t="b">
        <v>0</v>
      </c>
      <c r="D122" s="224" t="str">
        <v>X3</v>
      </c>
      <c r="E122" s="223" t="str">
        <f t="shared" si="12"/>
        <v>UsdLibor3M</v>
      </c>
      <c r="F122" s="222" t="str">
        <f t="shared" si="13"/>
        <v>USDFUT3MX3_Quote</v>
      </c>
      <c r="G122" s="222" t="str">
        <f t="shared" si="14"/>
        <v>USDFUT3MX3ConvAdj_Quote</v>
      </c>
      <c r="H122" s="222" t="str">
        <f t="shared" si="15"/>
        <v>USD_YC3MRH_FUT3MX3</v>
      </c>
      <c r="I122" s="221" t="str">
        <f>_xll.qlFuturesRateHelper(H122,$F122,$D122,$E122,$G122,Permanent,Trigger,ObjectOverwrite)</f>
        <v>USD_YC3MRH_FUT3MX3#0000</v>
      </c>
      <c r="J122" s="128" t="str">
        <f>_xll.ohRangeRetrieveError(I122)</f>
        <v/>
      </c>
      <c r="K122" s="127"/>
    </row>
    <row r="123" spans="1:11" ht="13.5" thickBot="1" x14ac:dyDescent="0.25">
      <c r="A123" s="220"/>
      <c r="B123" s="219"/>
      <c r="C123" s="219"/>
      <c r="D123" s="219"/>
      <c r="E123" s="219"/>
      <c r="F123" s="219"/>
      <c r="G123" s="219"/>
      <c r="H123" s="219"/>
      <c r="I123" s="219"/>
      <c r="J123" s="219"/>
      <c r="K123" s="218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/>
  </sheetViews>
  <sheetFormatPr defaultRowHeight="12.75" x14ac:dyDescent="0.2"/>
  <cols>
    <col min="1" max="1" width="2.28515625" style="123" customWidth="1"/>
    <col min="2" max="2" width="3.5703125" style="123" bestFit="1" customWidth="1"/>
    <col min="3" max="3" width="5.7109375" style="123" bestFit="1" customWidth="1"/>
    <col min="4" max="4" width="6.140625" style="123" bestFit="1" customWidth="1"/>
    <col min="5" max="5" width="9.140625" style="123"/>
    <col min="6" max="6" width="18.5703125" style="123" bestFit="1" customWidth="1"/>
    <col min="7" max="7" width="23.140625" style="123" bestFit="1" customWidth="1"/>
    <col min="8" max="8" width="26.140625" style="123" bestFit="1" customWidth="1"/>
    <col min="9" max="9" width="15.5703125" style="123" customWidth="1"/>
    <col min="10" max="10" width="4.140625" style="123" customWidth="1"/>
    <col min="11" max="16384" width="9.140625" style="123"/>
  </cols>
  <sheetData>
    <row r="1" spans="1:11" x14ac:dyDescent="0.2">
      <c r="A1" s="231" t="s">
        <v>169</v>
      </c>
      <c r="B1" s="235"/>
      <c r="C1" s="235"/>
      <c r="D1" s="235"/>
      <c r="E1" s="140" t="s">
        <v>60</v>
      </c>
      <c r="F1" s="234" t="s">
        <v>168</v>
      </c>
      <c r="G1" s="233" t="str">
        <f>Currency&amp;"_YC"&amp;$E$1&amp;"RH"</f>
        <v>USD_YC6MRH</v>
      </c>
      <c r="H1" s="232"/>
      <c r="I1" s="232"/>
      <c r="J1" s="127"/>
    </row>
    <row r="2" spans="1:11" ht="32.25" customHeight="1" x14ac:dyDescent="0.2">
      <c r="A2" s="231"/>
      <c r="B2" s="148" t="s">
        <v>167</v>
      </c>
      <c r="C2" s="137" t="s">
        <v>166</v>
      </c>
      <c r="D2" s="230" t="s">
        <v>165</v>
      </c>
      <c r="E2" s="137" t="s">
        <v>142</v>
      </c>
      <c r="F2" s="137" t="s">
        <v>141</v>
      </c>
      <c r="G2" s="136" t="str">
        <f>$G$1&amp;"_"&amp;$F$1&amp;$E$1&amp;".xml"</f>
        <v>USD_YC6MRH_IMMFRA6M.xml</v>
      </c>
      <c r="H2" s="135">
        <f ca="1">IF(Serialize,_xll.ohObjectSave(H3:H122,SerializationPath&amp;G2,FileOverwrite,Serialize),"---")</f>
        <v>120</v>
      </c>
      <c r="I2" s="134" t="str">
        <f ca="1">_xll.ohRangeRetrieveError(H2)</f>
        <v/>
      </c>
      <c r="J2" s="127"/>
    </row>
    <row r="3" spans="1:11" x14ac:dyDescent="0.2">
      <c r="A3" s="225"/>
      <c r="B3" s="229">
        <v>1</v>
      </c>
      <c r="C3" s="223" t="b">
        <v>0</v>
      </c>
      <c r="D3" s="223" t="str">
        <f t="array" ref="D3:D122">_xll.qlIMMNextCodes(_xll.qlSettingsEvaluationDate(Trigger)-1,$C3:$C122)</f>
        <v>Z3</v>
      </c>
      <c r="E3" s="223" t="str">
        <f t="shared" ref="E3:E34" si="0">PROPER(Currency)&amp;FamilyName&amp;$E$1</f>
        <v>UsdLibor6M</v>
      </c>
      <c r="F3" s="222" t="str">
        <f t="shared" ref="F3:F34" si="1">Currency&amp;$F$1&amp;$E$1&amp;$D3&amp;QuoteSuffix</f>
        <v>USDIMMFRA6MZ3_Quote</v>
      </c>
      <c r="G3" s="222" t="str">
        <f t="shared" ref="G3:G34" si="2">$G$1&amp;"_"&amp;$F$1&amp;$E$1&amp;$D3</f>
        <v>USD_YC6MRH_IMMFRA6MZ3</v>
      </c>
      <c r="H3" s="228" t="str">
        <f>_xll.qlFuturesRateHelper(G3,$F3,$D3,$E3,0,Permanent,Trigger,ObjectOverwrite)</f>
        <v>USD_YC6MRH_IMMFRA6MZ3#0001</v>
      </c>
      <c r="I3" s="227" t="str">
        <f>_xll.ohRangeRetrieveError(H3)</f>
        <v/>
      </c>
      <c r="J3" s="127"/>
      <c r="K3" s="226"/>
    </row>
    <row r="4" spans="1:11" x14ac:dyDescent="0.2">
      <c r="A4" s="225"/>
      <c r="B4" s="132">
        <v>2</v>
      </c>
      <c r="C4" s="224" t="b">
        <v>0</v>
      </c>
      <c r="D4" s="224" t="str">
        <v>F4</v>
      </c>
      <c r="E4" s="223" t="str">
        <f t="shared" si="0"/>
        <v>UsdLibor6M</v>
      </c>
      <c r="F4" s="222" t="str">
        <f t="shared" si="1"/>
        <v>USDIMMFRA6MF4_Quote</v>
      </c>
      <c r="G4" s="222" t="str">
        <f t="shared" si="2"/>
        <v>USD_YC6MRH_IMMFRA6MF4</v>
      </c>
      <c r="H4" s="228" t="str">
        <f>_xll.qlFuturesRateHelper(G4,$F4,$D4,$E4,0,Permanent,Trigger,ObjectOverwrite)</f>
        <v>USD_YC6MRH_IMMFRA6MF4#0001</v>
      </c>
      <c r="I4" s="128" t="str">
        <f>_xll.ohRangeRetrieveError(H4)</f>
        <v/>
      </c>
      <c r="J4" s="127"/>
      <c r="K4" s="226"/>
    </row>
    <row r="5" spans="1:11" x14ac:dyDescent="0.2">
      <c r="A5" s="225"/>
      <c r="B5" s="132">
        <v>3</v>
      </c>
      <c r="C5" s="224" t="b">
        <v>0</v>
      </c>
      <c r="D5" s="224" t="str">
        <v>G4</v>
      </c>
      <c r="E5" s="223" t="str">
        <f t="shared" si="0"/>
        <v>UsdLibor6M</v>
      </c>
      <c r="F5" s="222" t="str">
        <f t="shared" si="1"/>
        <v>USDIMMFRA6MG4_Quote</v>
      </c>
      <c r="G5" s="222" t="str">
        <f t="shared" si="2"/>
        <v>USD_YC6MRH_IMMFRA6MG4</v>
      </c>
      <c r="H5" s="228" t="str">
        <f>_xll.qlFuturesRateHelper(G5,$F5,$D5,$E5,0,Permanent,Trigger,ObjectOverwrite)</f>
        <v>USD_YC6MRH_IMMFRA6MG4#0001</v>
      </c>
      <c r="I5" s="128" t="str">
        <f>_xll.ohRangeRetrieveError(H5)</f>
        <v/>
      </c>
      <c r="J5" s="127"/>
      <c r="K5" s="226"/>
    </row>
    <row r="6" spans="1:11" x14ac:dyDescent="0.2">
      <c r="A6" s="225"/>
      <c r="B6" s="132">
        <v>4</v>
      </c>
      <c r="C6" s="224" t="b">
        <v>0</v>
      </c>
      <c r="D6" s="224" t="str">
        <v>H4</v>
      </c>
      <c r="E6" s="223" t="str">
        <f t="shared" si="0"/>
        <v>UsdLibor6M</v>
      </c>
      <c r="F6" s="222" t="str">
        <f t="shared" si="1"/>
        <v>USDIMMFRA6MH4_Quote</v>
      </c>
      <c r="G6" s="222" t="str">
        <f t="shared" si="2"/>
        <v>USD_YC6MRH_IMMFRA6MH4</v>
      </c>
      <c r="H6" s="228" t="str">
        <f>_xll.qlFuturesRateHelper(G6,$F6,$D6,$E6,0,Permanent,Trigger,ObjectOverwrite)</f>
        <v>USD_YC6MRH_IMMFRA6MH4#0001</v>
      </c>
      <c r="I6" s="128" t="str">
        <f>_xll.ohRangeRetrieveError(H6)</f>
        <v/>
      </c>
      <c r="J6" s="127"/>
      <c r="K6" s="226"/>
    </row>
    <row r="7" spans="1:11" x14ac:dyDescent="0.2">
      <c r="A7" s="225"/>
      <c r="B7" s="132">
        <v>5</v>
      </c>
      <c r="C7" s="224" t="b">
        <v>0</v>
      </c>
      <c r="D7" s="224" t="str">
        <v>J4</v>
      </c>
      <c r="E7" s="223" t="str">
        <f t="shared" si="0"/>
        <v>UsdLibor6M</v>
      </c>
      <c r="F7" s="222" t="str">
        <f t="shared" si="1"/>
        <v>USDIMMFRA6MJ4_Quote</v>
      </c>
      <c r="G7" s="222" t="str">
        <f t="shared" si="2"/>
        <v>USD_YC6MRH_IMMFRA6MJ4</v>
      </c>
      <c r="H7" s="228" t="str">
        <f>_xll.qlFuturesRateHelper(G7,$F7,$D7,$E7,0,Permanent,Trigger,ObjectOverwrite)</f>
        <v>USD_YC6MRH_IMMFRA6MJ4#0001</v>
      </c>
      <c r="I7" s="128" t="str">
        <f>_xll.ohRangeRetrieveError(H7)</f>
        <v/>
      </c>
      <c r="J7" s="127"/>
      <c r="K7" s="226"/>
    </row>
    <row r="8" spans="1:11" x14ac:dyDescent="0.2">
      <c r="A8" s="225"/>
      <c r="B8" s="132">
        <v>6</v>
      </c>
      <c r="C8" s="224" t="b">
        <v>0</v>
      </c>
      <c r="D8" s="224" t="str">
        <v>K4</v>
      </c>
      <c r="E8" s="223" t="str">
        <f t="shared" si="0"/>
        <v>UsdLibor6M</v>
      </c>
      <c r="F8" s="222" t="str">
        <f t="shared" si="1"/>
        <v>USDIMMFRA6MK4_Quote</v>
      </c>
      <c r="G8" s="222" t="str">
        <f t="shared" si="2"/>
        <v>USD_YC6MRH_IMMFRA6MK4</v>
      </c>
      <c r="H8" s="228" t="str">
        <f>_xll.qlFuturesRateHelper(G8,$F8,$D8,$E8,0,Permanent,Trigger,ObjectOverwrite)</f>
        <v>USD_YC6MRH_IMMFRA6MK4#0001</v>
      </c>
      <c r="I8" s="128" t="str">
        <f>_xll.ohRangeRetrieveError(H8)</f>
        <v/>
      </c>
      <c r="J8" s="127"/>
      <c r="K8" s="226"/>
    </row>
    <row r="9" spans="1:11" x14ac:dyDescent="0.2">
      <c r="A9" s="225"/>
      <c r="B9" s="132">
        <v>7</v>
      </c>
      <c r="C9" s="224" t="b">
        <v>0</v>
      </c>
      <c r="D9" s="224" t="str">
        <v>M4</v>
      </c>
      <c r="E9" s="223" t="str">
        <f t="shared" si="0"/>
        <v>UsdLibor6M</v>
      </c>
      <c r="F9" s="222" t="str">
        <f t="shared" si="1"/>
        <v>USDIMMFRA6MM4_Quote</v>
      </c>
      <c r="G9" s="222" t="str">
        <f t="shared" si="2"/>
        <v>USD_YC6MRH_IMMFRA6MM4</v>
      </c>
      <c r="H9" s="228" t="str">
        <f>_xll.qlFuturesRateHelper(G9,$F9,$D9,$E9,0,Permanent,Trigger,ObjectOverwrite)</f>
        <v>USD_YC6MRH_IMMFRA6MM4#0001</v>
      </c>
      <c r="I9" s="128" t="str">
        <f>_xll.ohRangeRetrieveError(H9)</f>
        <v/>
      </c>
      <c r="J9" s="127"/>
      <c r="K9" s="226"/>
    </row>
    <row r="10" spans="1:11" x14ac:dyDescent="0.2">
      <c r="A10" s="225"/>
      <c r="B10" s="132">
        <v>8</v>
      </c>
      <c r="C10" s="224" t="b">
        <v>0</v>
      </c>
      <c r="D10" s="224" t="str">
        <v>N4</v>
      </c>
      <c r="E10" s="223" t="str">
        <f t="shared" si="0"/>
        <v>UsdLibor6M</v>
      </c>
      <c r="F10" s="222" t="str">
        <f t="shared" si="1"/>
        <v>USDIMMFRA6MN4_Quote</v>
      </c>
      <c r="G10" s="222" t="str">
        <f t="shared" si="2"/>
        <v>USD_YC6MRH_IMMFRA6MN4</v>
      </c>
      <c r="H10" s="228" t="str">
        <f>_xll.qlFuturesRateHelper(G10,$F10,$D10,$E10,0,Permanent,Trigger,ObjectOverwrite)</f>
        <v>USD_YC6MRH_IMMFRA6MN4#0001</v>
      </c>
      <c r="I10" s="128" t="str">
        <f>_xll.ohRangeRetrieveError(H10)</f>
        <v/>
      </c>
      <c r="J10" s="127"/>
      <c r="K10" s="226"/>
    </row>
    <row r="11" spans="1:11" x14ac:dyDescent="0.2">
      <c r="A11" s="225"/>
      <c r="B11" s="132">
        <v>9</v>
      </c>
      <c r="C11" s="224" t="b">
        <v>0</v>
      </c>
      <c r="D11" s="224" t="str">
        <v>Q4</v>
      </c>
      <c r="E11" s="223" t="str">
        <f t="shared" si="0"/>
        <v>UsdLibor6M</v>
      </c>
      <c r="F11" s="222" t="str">
        <f t="shared" si="1"/>
        <v>USDIMMFRA6MQ4_Quote</v>
      </c>
      <c r="G11" s="222" t="str">
        <f t="shared" si="2"/>
        <v>USD_YC6MRH_IMMFRA6MQ4</v>
      </c>
      <c r="H11" s="228" t="str">
        <f>_xll.qlFuturesRateHelper(G11,$F11,$D11,$E11,0,Permanent,Trigger,ObjectOverwrite)</f>
        <v>USD_YC6MRH_IMMFRA6MQ4#0001</v>
      </c>
      <c r="I11" s="128" t="str">
        <f>_xll.ohRangeRetrieveError(H11)</f>
        <v/>
      </c>
      <c r="J11" s="127"/>
      <c r="K11" s="226"/>
    </row>
    <row r="12" spans="1:11" x14ac:dyDescent="0.2">
      <c r="A12" s="225"/>
      <c r="B12" s="132">
        <v>10</v>
      </c>
      <c r="C12" s="224" t="b">
        <v>0</v>
      </c>
      <c r="D12" s="224" t="str">
        <v>U4</v>
      </c>
      <c r="E12" s="223" t="str">
        <f t="shared" si="0"/>
        <v>UsdLibor6M</v>
      </c>
      <c r="F12" s="222" t="str">
        <f t="shared" si="1"/>
        <v>USDIMMFRA6MU4_Quote</v>
      </c>
      <c r="G12" s="222" t="str">
        <f t="shared" si="2"/>
        <v>USD_YC6MRH_IMMFRA6MU4</v>
      </c>
      <c r="H12" s="228" t="str">
        <f>_xll.qlFuturesRateHelper(G12,$F12,$D12,$E12,0,Permanent,Trigger,ObjectOverwrite)</f>
        <v>USD_YC6MRH_IMMFRA6MU4#0001</v>
      </c>
      <c r="I12" s="128" t="str">
        <f>_xll.ohRangeRetrieveError(H12)</f>
        <v/>
      </c>
      <c r="J12" s="127"/>
      <c r="K12" s="226"/>
    </row>
    <row r="13" spans="1:11" x14ac:dyDescent="0.2">
      <c r="A13" s="225"/>
      <c r="B13" s="132">
        <v>11</v>
      </c>
      <c r="C13" s="224" t="b">
        <v>0</v>
      </c>
      <c r="D13" s="224" t="str">
        <v>V4</v>
      </c>
      <c r="E13" s="223" t="str">
        <f t="shared" si="0"/>
        <v>UsdLibor6M</v>
      </c>
      <c r="F13" s="222" t="str">
        <f t="shared" si="1"/>
        <v>USDIMMFRA6MV4_Quote</v>
      </c>
      <c r="G13" s="222" t="str">
        <f t="shared" si="2"/>
        <v>USD_YC6MRH_IMMFRA6MV4</v>
      </c>
      <c r="H13" s="228" t="str">
        <f>_xll.qlFuturesRateHelper(G13,$F13,$D13,$E13,0,Permanent,Trigger,ObjectOverwrite)</f>
        <v>USD_YC6MRH_IMMFRA6MV4#0001</v>
      </c>
      <c r="I13" s="128" t="str">
        <f>_xll.ohRangeRetrieveError(H13)</f>
        <v/>
      </c>
      <c r="J13" s="127"/>
      <c r="K13" s="226"/>
    </row>
    <row r="14" spans="1:11" x14ac:dyDescent="0.2">
      <c r="A14" s="225"/>
      <c r="B14" s="132">
        <v>12</v>
      </c>
      <c r="C14" s="224" t="b">
        <v>0</v>
      </c>
      <c r="D14" s="224" t="str">
        <v>X4</v>
      </c>
      <c r="E14" s="223" t="str">
        <f t="shared" si="0"/>
        <v>UsdLibor6M</v>
      </c>
      <c r="F14" s="222" t="str">
        <f t="shared" si="1"/>
        <v>USDIMMFRA6MX4_Quote</v>
      </c>
      <c r="G14" s="222" t="str">
        <f t="shared" si="2"/>
        <v>USD_YC6MRH_IMMFRA6MX4</v>
      </c>
      <c r="H14" s="228" t="str">
        <f>_xll.qlFuturesRateHelper(G14,$F14,$D14,$E14,0,Permanent,Trigger,ObjectOverwrite)</f>
        <v>USD_YC6MRH_IMMFRA6MX4#0001</v>
      </c>
      <c r="I14" s="128" t="str">
        <f>_xll.ohRangeRetrieveError(H14)</f>
        <v/>
      </c>
      <c r="J14" s="127"/>
      <c r="K14" s="226"/>
    </row>
    <row r="15" spans="1:11" x14ac:dyDescent="0.2">
      <c r="A15" s="225"/>
      <c r="B15" s="132">
        <v>13</v>
      </c>
      <c r="C15" s="224" t="b">
        <v>0</v>
      </c>
      <c r="D15" s="224" t="str">
        <v>Z4</v>
      </c>
      <c r="E15" s="223" t="str">
        <f t="shared" si="0"/>
        <v>UsdLibor6M</v>
      </c>
      <c r="F15" s="222" t="str">
        <f t="shared" si="1"/>
        <v>USDIMMFRA6MZ4_Quote</v>
      </c>
      <c r="G15" s="222" t="str">
        <f t="shared" si="2"/>
        <v>USD_YC6MRH_IMMFRA6MZ4</v>
      </c>
      <c r="H15" s="228" t="str">
        <f>_xll.qlFuturesRateHelper(G15,$F15,$D15,$E15,0,Permanent,Trigger,ObjectOverwrite)</f>
        <v>USD_YC6MRH_IMMFRA6MZ4#0001</v>
      </c>
      <c r="I15" s="128" t="str">
        <f>_xll.ohRangeRetrieveError(H15)</f>
        <v/>
      </c>
      <c r="J15" s="127"/>
      <c r="K15" s="226"/>
    </row>
    <row r="16" spans="1:11" x14ac:dyDescent="0.2">
      <c r="A16" s="225"/>
      <c r="B16" s="132">
        <v>14</v>
      </c>
      <c r="C16" s="224" t="b">
        <v>0</v>
      </c>
      <c r="D16" s="224" t="str">
        <v>F5</v>
      </c>
      <c r="E16" s="223" t="str">
        <f t="shared" si="0"/>
        <v>UsdLibor6M</v>
      </c>
      <c r="F16" s="222" t="str">
        <f t="shared" si="1"/>
        <v>USDIMMFRA6MF5_Quote</v>
      </c>
      <c r="G16" s="222" t="str">
        <f t="shared" si="2"/>
        <v>USD_YC6MRH_IMMFRA6MF5</v>
      </c>
      <c r="H16" s="228" t="str">
        <f>_xll.qlFuturesRateHelper(G16,$F16,$D16,$E16,0,Permanent,Trigger,ObjectOverwrite)</f>
        <v>USD_YC6MRH_IMMFRA6MF5#0001</v>
      </c>
      <c r="I16" s="128" t="str">
        <f>_xll.ohRangeRetrieveError(H16)</f>
        <v/>
      </c>
      <c r="J16" s="127"/>
      <c r="K16" s="226"/>
    </row>
    <row r="17" spans="1:11" x14ac:dyDescent="0.2">
      <c r="A17" s="225"/>
      <c r="B17" s="132">
        <v>15</v>
      </c>
      <c r="C17" s="224" t="b">
        <v>0</v>
      </c>
      <c r="D17" s="224" t="str">
        <v>G5</v>
      </c>
      <c r="E17" s="223" t="str">
        <f t="shared" si="0"/>
        <v>UsdLibor6M</v>
      </c>
      <c r="F17" s="222" t="str">
        <f t="shared" si="1"/>
        <v>USDIMMFRA6MG5_Quote</v>
      </c>
      <c r="G17" s="222" t="str">
        <f t="shared" si="2"/>
        <v>USD_YC6MRH_IMMFRA6MG5</v>
      </c>
      <c r="H17" s="228" t="str">
        <f>_xll.qlFuturesRateHelper(G17,$F17,$D17,$E17,0,Permanent,Trigger,ObjectOverwrite)</f>
        <v>USD_YC6MRH_IMMFRA6MG5#0001</v>
      </c>
      <c r="I17" s="128" t="str">
        <f>_xll.ohRangeRetrieveError(H17)</f>
        <v/>
      </c>
      <c r="J17" s="127"/>
      <c r="K17" s="226"/>
    </row>
    <row r="18" spans="1:11" x14ac:dyDescent="0.2">
      <c r="A18" s="225"/>
      <c r="B18" s="132">
        <v>16</v>
      </c>
      <c r="C18" s="224" t="b">
        <v>0</v>
      </c>
      <c r="D18" s="224" t="str">
        <v>H5</v>
      </c>
      <c r="E18" s="223" t="str">
        <f t="shared" si="0"/>
        <v>UsdLibor6M</v>
      </c>
      <c r="F18" s="222" t="str">
        <f t="shared" si="1"/>
        <v>USDIMMFRA6MH5_Quote</v>
      </c>
      <c r="G18" s="222" t="str">
        <f t="shared" si="2"/>
        <v>USD_YC6MRH_IMMFRA6MH5</v>
      </c>
      <c r="H18" s="228" t="str">
        <f>_xll.qlFuturesRateHelper(G18,$F18,$D18,$E18,0,Permanent,Trigger,ObjectOverwrite)</f>
        <v>USD_YC6MRH_IMMFRA6MH5#0001</v>
      </c>
      <c r="I18" s="128" t="str">
        <f>_xll.ohRangeRetrieveError(H18)</f>
        <v/>
      </c>
      <c r="J18" s="127"/>
      <c r="K18" s="226"/>
    </row>
    <row r="19" spans="1:11" x14ac:dyDescent="0.2">
      <c r="A19" s="225"/>
      <c r="B19" s="132">
        <v>17</v>
      </c>
      <c r="C19" s="224" t="b">
        <v>0</v>
      </c>
      <c r="D19" s="224" t="str">
        <v>J5</v>
      </c>
      <c r="E19" s="223" t="str">
        <f t="shared" si="0"/>
        <v>UsdLibor6M</v>
      </c>
      <c r="F19" s="222" t="str">
        <f t="shared" si="1"/>
        <v>USDIMMFRA6MJ5_Quote</v>
      </c>
      <c r="G19" s="222" t="str">
        <f t="shared" si="2"/>
        <v>USD_YC6MRH_IMMFRA6MJ5</v>
      </c>
      <c r="H19" s="228" t="str">
        <f>_xll.qlFuturesRateHelper(G19,$F19,$D19,$E19,0,Permanent,Trigger,ObjectOverwrite)</f>
        <v>USD_YC6MRH_IMMFRA6MJ5#0001</v>
      </c>
      <c r="I19" s="128" t="str">
        <f>_xll.ohRangeRetrieveError(H19)</f>
        <v/>
      </c>
      <c r="J19" s="127"/>
      <c r="K19" s="226"/>
    </row>
    <row r="20" spans="1:11" x14ac:dyDescent="0.2">
      <c r="A20" s="225"/>
      <c r="B20" s="132">
        <v>18</v>
      </c>
      <c r="C20" s="224" t="b">
        <v>0</v>
      </c>
      <c r="D20" s="224" t="str">
        <v>K5</v>
      </c>
      <c r="E20" s="223" t="str">
        <f t="shared" si="0"/>
        <v>UsdLibor6M</v>
      </c>
      <c r="F20" s="222" t="str">
        <f t="shared" si="1"/>
        <v>USDIMMFRA6MK5_Quote</v>
      </c>
      <c r="G20" s="222" t="str">
        <f t="shared" si="2"/>
        <v>USD_YC6MRH_IMMFRA6MK5</v>
      </c>
      <c r="H20" s="228" t="str">
        <f>_xll.qlFuturesRateHelper(G20,$F20,$D20,$E20,0,Permanent,Trigger,ObjectOverwrite)</f>
        <v>USD_YC6MRH_IMMFRA6MK5#0001</v>
      </c>
      <c r="I20" s="128" t="str">
        <f>_xll.ohRangeRetrieveError(H20)</f>
        <v/>
      </c>
      <c r="J20" s="127"/>
      <c r="K20" s="226"/>
    </row>
    <row r="21" spans="1:11" x14ac:dyDescent="0.2">
      <c r="A21" s="225"/>
      <c r="B21" s="132">
        <v>19</v>
      </c>
      <c r="C21" s="224" t="b">
        <v>0</v>
      </c>
      <c r="D21" s="224" t="str">
        <v>M5</v>
      </c>
      <c r="E21" s="223" t="str">
        <f t="shared" si="0"/>
        <v>UsdLibor6M</v>
      </c>
      <c r="F21" s="222" t="str">
        <f t="shared" si="1"/>
        <v>USDIMMFRA6MM5_Quote</v>
      </c>
      <c r="G21" s="222" t="str">
        <f t="shared" si="2"/>
        <v>USD_YC6MRH_IMMFRA6MM5</v>
      </c>
      <c r="H21" s="228" t="str">
        <f>_xll.qlFuturesRateHelper(G21,$F21,$D21,$E21,0,Permanent,Trigger,ObjectOverwrite)</f>
        <v>USD_YC6MRH_IMMFRA6MM5#0001</v>
      </c>
      <c r="I21" s="128" t="str">
        <f>_xll.ohRangeRetrieveError(H21)</f>
        <v/>
      </c>
      <c r="J21" s="127"/>
      <c r="K21" s="226"/>
    </row>
    <row r="22" spans="1:11" x14ac:dyDescent="0.2">
      <c r="A22" s="225"/>
      <c r="B22" s="132">
        <v>20</v>
      </c>
      <c r="C22" s="224" t="b">
        <v>0</v>
      </c>
      <c r="D22" s="224" t="str">
        <v>N5</v>
      </c>
      <c r="E22" s="223" t="str">
        <f t="shared" si="0"/>
        <v>UsdLibor6M</v>
      </c>
      <c r="F22" s="222" t="str">
        <f t="shared" si="1"/>
        <v>USDIMMFRA6MN5_Quote</v>
      </c>
      <c r="G22" s="222" t="str">
        <f t="shared" si="2"/>
        <v>USD_YC6MRH_IMMFRA6MN5</v>
      </c>
      <c r="H22" s="228" t="str">
        <f>_xll.qlFuturesRateHelper(G22,$F22,$D22,$E22,0,Permanent,Trigger,ObjectOverwrite)</f>
        <v>USD_YC6MRH_IMMFRA6MN5#0001</v>
      </c>
      <c r="I22" s="128" t="str">
        <f>_xll.ohRangeRetrieveError(H22)</f>
        <v/>
      </c>
      <c r="J22" s="127"/>
      <c r="K22" s="226"/>
    </row>
    <row r="23" spans="1:11" x14ac:dyDescent="0.2">
      <c r="A23" s="225"/>
      <c r="B23" s="132">
        <v>21</v>
      </c>
      <c r="C23" s="224" t="b">
        <v>0</v>
      </c>
      <c r="D23" s="224" t="str">
        <v>Q5</v>
      </c>
      <c r="E23" s="223" t="str">
        <f t="shared" si="0"/>
        <v>UsdLibor6M</v>
      </c>
      <c r="F23" s="222" t="str">
        <f t="shared" si="1"/>
        <v>USDIMMFRA6MQ5_Quote</v>
      </c>
      <c r="G23" s="222" t="str">
        <f t="shared" si="2"/>
        <v>USD_YC6MRH_IMMFRA6MQ5</v>
      </c>
      <c r="H23" s="228" t="str">
        <f>_xll.qlFuturesRateHelper(G23,$F23,$D23,$E23,0,Permanent,Trigger,ObjectOverwrite)</f>
        <v>USD_YC6MRH_IMMFRA6MQ5#0001</v>
      </c>
      <c r="I23" s="128" t="str">
        <f>_xll.ohRangeRetrieveError(H23)</f>
        <v/>
      </c>
      <c r="J23" s="127"/>
      <c r="K23" s="226"/>
    </row>
    <row r="24" spans="1:11" x14ac:dyDescent="0.2">
      <c r="A24" s="225"/>
      <c r="B24" s="132">
        <v>22</v>
      </c>
      <c r="C24" s="224" t="b">
        <v>0</v>
      </c>
      <c r="D24" s="224" t="str">
        <v>U5</v>
      </c>
      <c r="E24" s="223" t="str">
        <f t="shared" si="0"/>
        <v>UsdLibor6M</v>
      </c>
      <c r="F24" s="222" t="str">
        <f t="shared" si="1"/>
        <v>USDIMMFRA6MU5_Quote</v>
      </c>
      <c r="G24" s="222" t="str">
        <f t="shared" si="2"/>
        <v>USD_YC6MRH_IMMFRA6MU5</v>
      </c>
      <c r="H24" s="228" t="str">
        <f>_xll.qlFuturesRateHelper(G24,$F24,$D24,$E24,0,Permanent,Trigger,ObjectOverwrite)</f>
        <v>USD_YC6MRH_IMMFRA6MU5#0001</v>
      </c>
      <c r="I24" s="128" t="str">
        <f>_xll.ohRangeRetrieveError(H24)</f>
        <v/>
      </c>
      <c r="J24" s="127"/>
      <c r="K24" s="226"/>
    </row>
    <row r="25" spans="1:11" x14ac:dyDescent="0.2">
      <c r="A25" s="225"/>
      <c r="B25" s="132">
        <v>23</v>
      </c>
      <c r="C25" s="224" t="b">
        <v>0</v>
      </c>
      <c r="D25" s="224" t="str">
        <v>V5</v>
      </c>
      <c r="E25" s="223" t="str">
        <f t="shared" si="0"/>
        <v>UsdLibor6M</v>
      </c>
      <c r="F25" s="222" t="str">
        <f t="shared" si="1"/>
        <v>USDIMMFRA6MV5_Quote</v>
      </c>
      <c r="G25" s="222" t="str">
        <f t="shared" si="2"/>
        <v>USD_YC6MRH_IMMFRA6MV5</v>
      </c>
      <c r="H25" s="228" t="str">
        <f>_xll.qlFuturesRateHelper(G25,$F25,$D25,$E25,0,Permanent,Trigger,ObjectOverwrite)</f>
        <v>USD_YC6MRH_IMMFRA6MV5#0001</v>
      </c>
      <c r="I25" s="128" t="str">
        <f>_xll.ohRangeRetrieveError(H25)</f>
        <v/>
      </c>
      <c r="J25" s="127"/>
      <c r="K25" s="226"/>
    </row>
    <row r="26" spans="1:11" x14ac:dyDescent="0.2">
      <c r="A26" s="225"/>
      <c r="B26" s="132">
        <v>24</v>
      </c>
      <c r="C26" s="224" t="b">
        <v>0</v>
      </c>
      <c r="D26" s="224" t="str">
        <v>X5</v>
      </c>
      <c r="E26" s="223" t="str">
        <f t="shared" si="0"/>
        <v>UsdLibor6M</v>
      </c>
      <c r="F26" s="222" t="str">
        <f t="shared" si="1"/>
        <v>USDIMMFRA6MX5_Quote</v>
      </c>
      <c r="G26" s="222" t="str">
        <f t="shared" si="2"/>
        <v>USD_YC6MRH_IMMFRA6MX5</v>
      </c>
      <c r="H26" s="228" t="str">
        <f>_xll.qlFuturesRateHelper(G26,$F26,$D26,$E26,0,Permanent,Trigger,ObjectOverwrite)</f>
        <v>USD_YC6MRH_IMMFRA6MX5#0001</v>
      </c>
      <c r="I26" s="128" t="str">
        <f>_xll.ohRangeRetrieveError(H26)</f>
        <v/>
      </c>
      <c r="J26" s="127"/>
      <c r="K26" s="226"/>
    </row>
    <row r="27" spans="1:11" x14ac:dyDescent="0.2">
      <c r="A27" s="225"/>
      <c r="B27" s="132">
        <v>25</v>
      </c>
      <c r="C27" s="224" t="b">
        <v>0</v>
      </c>
      <c r="D27" s="224" t="str">
        <v>Z5</v>
      </c>
      <c r="E27" s="223" t="str">
        <f t="shared" si="0"/>
        <v>UsdLibor6M</v>
      </c>
      <c r="F27" s="222" t="str">
        <f t="shared" si="1"/>
        <v>USDIMMFRA6MZ5_Quote</v>
      </c>
      <c r="G27" s="222" t="str">
        <f t="shared" si="2"/>
        <v>USD_YC6MRH_IMMFRA6MZ5</v>
      </c>
      <c r="H27" s="228" t="str">
        <f>_xll.qlFuturesRateHelper(G27,$F27,$D27,$E27,0,Permanent,Trigger,ObjectOverwrite)</f>
        <v>USD_YC6MRH_IMMFRA6MZ5#0001</v>
      </c>
      <c r="I27" s="128" t="str">
        <f>_xll.ohRangeRetrieveError(H27)</f>
        <v/>
      </c>
      <c r="J27" s="127"/>
      <c r="K27" s="226"/>
    </row>
    <row r="28" spans="1:11" x14ac:dyDescent="0.2">
      <c r="A28" s="225"/>
      <c r="B28" s="132">
        <v>26</v>
      </c>
      <c r="C28" s="224" t="b">
        <v>0</v>
      </c>
      <c r="D28" s="224" t="str">
        <v>F6</v>
      </c>
      <c r="E28" s="223" t="str">
        <f t="shared" si="0"/>
        <v>UsdLibor6M</v>
      </c>
      <c r="F28" s="222" t="str">
        <f t="shared" si="1"/>
        <v>USDIMMFRA6MF6_Quote</v>
      </c>
      <c r="G28" s="222" t="str">
        <f t="shared" si="2"/>
        <v>USD_YC6MRH_IMMFRA6MF6</v>
      </c>
      <c r="H28" s="228" t="str">
        <f>_xll.qlFuturesRateHelper(G28,$F28,$D28,$E28,0,Permanent,Trigger,ObjectOverwrite)</f>
        <v>USD_YC6MRH_IMMFRA6MF6#0001</v>
      </c>
      <c r="I28" s="128" t="str">
        <f>_xll.ohRangeRetrieveError(H28)</f>
        <v/>
      </c>
      <c r="J28" s="127"/>
      <c r="K28" s="226"/>
    </row>
    <row r="29" spans="1:11" x14ac:dyDescent="0.2">
      <c r="A29" s="225"/>
      <c r="B29" s="132">
        <v>27</v>
      </c>
      <c r="C29" s="224" t="b">
        <v>0</v>
      </c>
      <c r="D29" s="224" t="str">
        <v>G6</v>
      </c>
      <c r="E29" s="223" t="str">
        <f t="shared" si="0"/>
        <v>UsdLibor6M</v>
      </c>
      <c r="F29" s="222" t="str">
        <f t="shared" si="1"/>
        <v>USDIMMFRA6MG6_Quote</v>
      </c>
      <c r="G29" s="222" t="str">
        <f t="shared" si="2"/>
        <v>USD_YC6MRH_IMMFRA6MG6</v>
      </c>
      <c r="H29" s="228" t="str">
        <f>_xll.qlFuturesRateHelper(G29,$F29,$D29,$E29,0,Permanent,Trigger,ObjectOverwrite)</f>
        <v>USD_YC6MRH_IMMFRA6MG6#0001</v>
      </c>
      <c r="I29" s="128" t="str">
        <f>_xll.ohRangeRetrieveError(H29)</f>
        <v/>
      </c>
      <c r="J29" s="127"/>
      <c r="K29" s="226"/>
    </row>
    <row r="30" spans="1:11" x14ac:dyDescent="0.2">
      <c r="A30" s="225"/>
      <c r="B30" s="132">
        <v>28</v>
      </c>
      <c r="C30" s="224" t="b">
        <v>0</v>
      </c>
      <c r="D30" s="224" t="str">
        <v>H6</v>
      </c>
      <c r="E30" s="223" t="str">
        <f t="shared" si="0"/>
        <v>UsdLibor6M</v>
      </c>
      <c r="F30" s="222" t="str">
        <f t="shared" si="1"/>
        <v>USDIMMFRA6MH6_Quote</v>
      </c>
      <c r="G30" s="222" t="str">
        <f t="shared" si="2"/>
        <v>USD_YC6MRH_IMMFRA6MH6</v>
      </c>
      <c r="H30" s="228" t="str">
        <f>_xll.qlFuturesRateHelper(G30,$F30,$D30,$E30,0,Permanent,Trigger,ObjectOverwrite)</f>
        <v>USD_YC6MRH_IMMFRA6MH6#0001</v>
      </c>
      <c r="I30" s="128" t="str">
        <f>_xll.ohRangeRetrieveError(H30)</f>
        <v/>
      </c>
      <c r="J30" s="127"/>
      <c r="K30" s="226"/>
    </row>
    <row r="31" spans="1:11" x14ac:dyDescent="0.2">
      <c r="A31" s="225"/>
      <c r="B31" s="132">
        <v>29</v>
      </c>
      <c r="C31" s="224" t="b">
        <v>0</v>
      </c>
      <c r="D31" s="224" t="str">
        <v>J6</v>
      </c>
      <c r="E31" s="223" t="str">
        <f t="shared" si="0"/>
        <v>UsdLibor6M</v>
      </c>
      <c r="F31" s="222" t="str">
        <f t="shared" si="1"/>
        <v>USDIMMFRA6MJ6_Quote</v>
      </c>
      <c r="G31" s="222" t="str">
        <f t="shared" si="2"/>
        <v>USD_YC6MRH_IMMFRA6MJ6</v>
      </c>
      <c r="H31" s="228" t="str">
        <f>_xll.qlFuturesRateHelper(G31,$F31,$D31,$E31,0,Permanent,Trigger,ObjectOverwrite)</f>
        <v>USD_YC6MRH_IMMFRA6MJ6#0001</v>
      </c>
      <c r="I31" s="128" t="str">
        <f>_xll.ohRangeRetrieveError(H31)</f>
        <v/>
      </c>
      <c r="J31" s="127"/>
      <c r="K31" s="226"/>
    </row>
    <row r="32" spans="1:11" x14ac:dyDescent="0.2">
      <c r="A32" s="225"/>
      <c r="B32" s="132">
        <v>30</v>
      </c>
      <c r="C32" s="224" t="b">
        <v>0</v>
      </c>
      <c r="D32" s="224" t="str">
        <v>K6</v>
      </c>
      <c r="E32" s="223" t="str">
        <f t="shared" si="0"/>
        <v>UsdLibor6M</v>
      </c>
      <c r="F32" s="222" t="str">
        <f t="shared" si="1"/>
        <v>USDIMMFRA6MK6_Quote</v>
      </c>
      <c r="G32" s="222" t="str">
        <f t="shared" si="2"/>
        <v>USD_YC6MRH_IMMFRA6MK6</v>
      </c>
      <c r="H32" s="228" t="str">
        <f>_xll.qlFuturesRateHelper(G32,$F32,$D32,$E32,0,Permanent,Trigger,ObjectOverwrite)</f>
        <v>USD_YC6MRH_IMMFRA6MK6#0001</v>
      </c>
      <c r="I32" s="128" t="str">
        <f>_xll.ohRangeRetrieveError(H32)</f>
        <v/>
      </c>
      <c r="J32" s="127"/>
      <c r="K32" s="226"/>
    </row>
    <row r="33" spans="1:11" x14ac:dyDescent="0.2">
      <c r="A33" s="225"/>
      <c r="B33" s="132">
        <v>31</v>
      </c>
      <c r="C33" s="224" t="b">
        <v>0</v>
      </c>
      <c r="D33" s="224" t="str">
        <v>M6</v>
      </c>
      <c r="E33" s="223" t="str">
        <f t="shared" si="0"/>
        <v>UsdLibor6M</v>
      </c>
      <c r="F33" s="222" t="str">
        <f t="shared" si="1"/>
        <v>USDIMMFRA6MM6_Quote</v>
      </c>
      <c r="G33" s="222" t="str">
        <f t="shared" si="2"/>
        <v>USD_YC6MRH_IMMFRA6MM6</v>
      </c>
      <c r="H33" s="228" t="str">
        <f>_xll.qlFuturesRateHelper(G33,$F33,$D33,$E33,0,Permanent,Trigger,ObjectOverwrite)</f>
        <v>USD_YC6MRH_IMMFRA6MM6#0001</v>
      </c>
      <c r="I33" s="128" t="str">
        <f>_xll.ohRangeRetrieveError(H33)</f>
        <v/>
      </c>
      <c r="J33" s="127"/>
      <c r="K33" s="226"/>
    </row>
    <row r="34" spans="1:11" x14ac:dyDescent="0.2">
      <c r="A34" s="225"/>
      <c r="B34" s="132">
        <v>32</v>
      </c>
      <c r="C34" s="224" t="b">
        <v>0</v>
      </c>
      <c r="D34" s="224" t="str">
        <v>N6</v>
      </c>
      <c r="E34" s="223" t="str">
        <f t="shared" si="0"/>
        <v>UsdLibor6M</v>
      </c>
      <c r="F34" s="222" t="str">
        <f t="shared" si="1"/>
        <v>USDIMMFRA6MN6_Quote</v>
      </c>
      <c r="G34" s="222" t="str">
        <f t="shared" si="2"/>
        <v>USD_YC6MRH_IMMFRA6MN6</v>
      </c>
      <c r="H34" s="228" t="str">
        <f>_xll.qlFuturesRateHelper(G34,$F34,$D34,$E34,0,Permanent,Trigger,ObjectOverwrite)</f>
        <v>USD_YC6MRH_IMMFRA6MN6#0001</v>
      </c>
      <c r="I34" s="128" t="str">
        <f>_xll.ohRangeRetrieveError(H34)</f>
        <v/>
      </c>
      <c r="J34" s="127"/>
      <c r="K34" s="226"/>
    </row>
    <row r="35" spans="1:11" x14ac:dyDescent="0.2">
      <c r="A35" s="225"/>
      <c r="B35" s="132">
        <v>33</v>
      </c>
      <c r="C35" s="224" t="b">
        <v>0</v>
      </c>
      <c r="D35" s="224" t="str">
        <v>Q6</v>
      </c>
      <c r="E35" s="223" t="str">
        <f t="shared" ref="E35:E66" si="3">PROPER(Currency)&amp;FamilyName&amp;$E$1</f>
        <v>UsdLibor6M</v>
      </c>
      <c r="F35" s="222" t="str">
        <f t="shared" ref="F35:F66" si="4">Currency&amp;$F$1&amp;$E$1&amp;$D35&amp;QuoteSuffix</f>
        <v>USDIMMFRA6MQ6_Quote</v>
      </c>
      <c r="G35" s="222" t="str">
        <f t="shared" ref="G35:G66" si="5">$G$1&amp;"_"&amp;$F$1&amp;$E$1&amp;$D35</f>
        <v>USD_YC6MRH_IMMFRA6MQ6</v>
      </c>
      <c r="H35" s="228" t="str">
        <f>_xll.qlFuturesRateHelper(G35,$F35,$D35,$E35,0,Permanent,Trigger,ObjectOverwrite)</f>
        <v>USD_YC6MRH_IMMFRA6MQ6#0001</v>
      </c>
      <c r="I35" s="128" t="str">
        <f>_xll.ohRangeRetrieveError(H35)</f>
        <v/>
      </c>
      <c r="J35" s="127"/>
      <c r="K35" s="226"/>
    </row>
    <row r="36" spans="1:11" x14ac:dyDescent="0.2">
      <c r="A36" s="225"/>
      <c r="B36" s="132">
        <v>34</v>
      </c>
      <c r="C36" s="224" t="b">
        <v>0</v>
      </c>
      <c r="D36" s="224" t="str">
        <v>U6</v>
      </c>
      <c r="E36" s="223" t="str">
        <f t="shared" si="3"/>
        <v>UsdLibor6M</v>
      </c>
      <c r="F36" s="222" t="str">
        <f t="shared" si="4"/>
        <v>USDIMMFRA6MU6_Quote</v>
      </c>
      <c r="G36" s="222" t="str">
        <f t="shared" si="5"/>
        <v>USD_YC6MRH_IMMFRA6MU6</v>
      </c>
      <c r="H36" s="228" t="str">
        <f>_xll.qlFuturesRateHelper(G36,$F36,$D36,$E36,0,Permanent,Trigger,ObjectOverwrite)</f>
        <v>USD_YC6MRH_IMMFRA6MU6#0001</v>
      </c>
      <c r="I36" s="128" t="str">
        <f>_xll.ohRangeRetrieveError(H36)</f>
        <v/>
      </c>
      <c r="J36" s="127"/>
      <c r="K36" s="226"/>
    </row>
    <row r="37" spans="1:11" x14ac:dyDescent="0.2">
      <c r="A37" s="225"/>
      <c r="B37" s="132">
        <v>35</v>
      </c>
      <c r="C37" s="224" t="b">
        <v>0</v>
      </c>
      <c r="D37" s="224" t="str">
        <v>V6</v>
      </c>
      <c r="E37" s="223" t="str">
        <f t="shared" si="3"/>
        <v>UsdLibor6M</v>
      </c>
      <c r="F37" s="222" t="str">
        <f t="shared" si="4"/>
        <v>USDIMMFRA6MV6_Quote</v>
      </c>
      <c r="G37" s="222" t="str">
        <f t="shared" si="5"/>
        <v>USD_YC6MRH_IMMFRA6MV6</v>
      </c>
      <c r="H37" s="228" t="str">
        <f>_xll.qlFuturesRateHelper(G37,$F37,$D37,$E37,0,Permanent,Trigger,ObjectOverwrite)</f>
        <v>USD_YC6MRH_IMMFRA6MV6#0001</v>
      </c>
      <c r="I37" s="128" t="str">
        <f>_xll.ohRangeRetrieveError(H37)</f>
        <v/>
      </c>
      <c r="J37" s="127"/>
      <c r="K37" s="226"/>
    </row>
    <row r="38" spans="1:11" x14ac:dyDescent="0.2">
      <c r="A38" s="225"/>
      <c r="B38" s="132">
        <v>36</v>
      </c>
      <c r="C38" s="224" t="b">
        <v>0</v>
      </c>
      <c r="D38" s="224" t="str">
        <v>X6</v>
      </c>
      <c r="E38" s="223" t="str">
        <f t="shared" si="3"/>
        <v>UsdLibor6M</v>
      </c>
      <c r="F38" s="222" t="str">
        <f t="shared" si="4"/>
        <v>USDIMMFRA6MX6_Quote</v>
      </c>
      <c r="G38" s="222" t="str">
        <f t="shared" si="5"/>
        <v>USD_YC6MRH_IMMFRA6MX6</v>
      </c>
      <c r="H38" s="228" t="str">
        <f>_xll.qlFuturesRateHelper(G38,$F38,$D38,$E38,0,Permanent,Trigger,ObjectOverwrite)</f>
        <v>USD_YC6MRH_IMMFRA6MX6#0001</v>
      </c>
      <c r="I38" s="128" t="str">
        <f>_xll.ohRangeRetrieveError(H38)</f>
        <v/>
      </c>
      <c r="J38" s="127"/>
      <c r="K38" s="226"/>
    </row>
    <row r="39" spans="1:11" x14ac:dyDescent="0.2">
      <c r="A39" s="225"/>
      <c r="B39" s="132">
        <v>37</v>
      </c>
      <c r="C39" s="224" t="b">
        <v>0</v>
      </c>
      <c r="D39" s="224" t="str">
        <v>Z6</v>
      </c>
      <c r="E39" s="223" t="str">
        <f t="shared" si="3"/>
        <v>UsdLibor6M</v>
      </c>
      <c r="F39" s="222" t="str">
        <f t="shared" si="4"/>
        <v>USDIMMFRA6MZ6_Quote</v>
      </c>
      <c r="G39" s="222" t="str">
        <f t="shared" si="5"/>
        <v>USD_YC6MRH_IMMFRA6MZ6</v>
      </c>
      <c r="H39" s="228" t="str">
        <f>_xll.qlFuturesRateHelper(G39,$F39,$D39,$E39,0,Permanent,Trigger,ObjectOverwrite)</f>
        <v>USD_YC6MRH_IMMFRA6MZ6#0001</v>
      </c>
      <c r="I39" s="128" t="str">
        <f>_xll.ohRangeRetrieveError(H39)</f>
        <v/>
      </c>
      <c r="J39" s="127"/>
      <c r="K39" s="226"/>
    </row>
    <row r="40" spans="1:11" x14ac:dyDescent="0.2">
      <c r="A40" s="225"/>
      <c r="B40" s="132">
        <v>38</v>
      </c>
      <c r="C40" s="224" t="b">
        <v>0</v>
      </c>
      <c r="D40" s="224" t="str">
        <v>F7</v>
      </c>
      <c r="E40" s="223" t="str">
        <f t="shared" si="3"/>
        <v>UsdLibor6M</v>
      </c>
      <c r="F40" s="222" t="str">
        <f t="shared" si="4"/>
        <v>USDIMMFRA6MF7_Quote</v>
      </c>
      <c r="G40" s="222" t="str">
        <f t="shared" si="5"/>
        <v>USD_YC6MRH_IMMFRA6MF7</v>
      </c>
      <c r="H40" s="228" t="str">
        <f>_xll.qlFuturesRateHelper(G40,$F40,$D40,$E40,0,Permanent,Trigger,ObjectOverwrite)</f>
        <v>USD_YC6MRH_IMMFRA6MF7#0001</v>
      </c>
      <c r="I40" s="128" t="str">
        <f>_xll.ohRangeRetrieveError(H40)</f>
        <v/>
      </c>
      <c r="J40" s="127"/>
    </row>
    <row r="41" spans="1:11" x14ac:dyDescent="0.2">
      <c r="A41" s="225"/>
      <c r="B41" s="132">
        <v>39</v>
      </c>
      <c r="C41" s="224" t="b">
        <v>0</v>
      </c>
      <c r="D41" s="224" t="str">
        <v>G7</v>
      </c>
      <c r="E41" s="223" t="str">
        <f t="shared" si="3"/>
        <v>UsdLibor6M</v>
      </c>
      <c r="F41" s="222" t="str">
        <f t="shared" si="4"/>
        <v>USDIMMFRA6MG7_Quote</v>
      </c>
      <c r="G41" s="222" t="str">
        <f t="shared" si="5"/>
        <v>USD_YC6MRH_IMMFRA6MG7</v>
      </c>
      <c r="H41" s="228" t="str">
        <f>_xll.qlFuturesRateHelper(G41,$F41,$D41,$E41,0,Permanent,Trigger,ObjectOverwrite)</f>
        <v>USD_YC6MRH_IMMFRA6MG7#0001</v>
      </c>
      <c r="I41" s="128" t="str">
        <f>_xll.ohRangeRetrieveError(H41)</f>
        <v/>
      </c>
      <c r="J41" s="127"/>
    </row>
    <row r="42" spans="1:11" x14ac:dyDescent="0.2">
      <c r="A42" s="225"/>
      <c r="B42" s="132">
        <v>40</v>
      </c>
      <c r="C42" s="224" t="b">
        <v>0</v>
      </c>
      <c r="D42" s="224" t="str">
        <v>H7</v>
      </c>
      <c r="E42" s="223" t="str">
        <f t="shared" si="3"/>
        <v>UsdLibor6M</v>
      </c>
      <c r="F42" s="222" t="str">
        <f t="shared" si="4"/>
        <v>USDIMMFRA6MH7_Quote</v>
      </c>
      <c r="G42" s="222" t="str">
        <f t="shared" si="5"/>
        <v>USD_YC6MRH_IMMFRA6MH7</v>
      </c>
      <c r="H42" s="228" t="str">
        <f>_xll.qlFuturesRateHelper(G42,$F42,$D42,$E42,0,Permanent,Trigger,ObjectOverwrite)</f>
        <v>USD_YC6MRH_IMMFRA6MH7#0001</v>
      </c>
      <c r="I42" s="128" t="str">
        <f>_xll.ohRangeRetrieveError(H42)</f>
        <v/>
      </c>
      <c r="J42" s="127"/>
    </row>
    <row r="43" spans="1:11" x14ac:dyDescent="0.2">
      <c r="A43" s="225"/>
      <c r="B43" s="132">
        <v>41</v>
      </c>
      <c r="C43" s="224" t="b">
        <v>0</v>
      </c>
      <c r="D43" s="224" t="str">
        <v>J7</v>
      </c>
      <c r="E43" s="223" t="str">
        <f t="shared" si="3"/>
        <v>UsdLibor6M</v>
      </c>
      <c r="F43" s="222" t="str">
        <f t="shared" si="4"/>
        <v>USDIMMFRA6MJ7_Quote</v>
      </c>
      <c r="G43" s="222" t="str">
        <f t="shared" si="5"/>
        <v>USD_YC6MRH_IMMFRA6MJ7</v>
      </c>
      <c r="H43" s="228" t="str">
        <f>_xll.qlFuturesRateHelper(G43,$F43,$D43,$E43,0,Permanent,Trigger,ObjectOverwrite)</f>
        <v>USD_YC6MRH_IMMFRA6MJ7#0001</v>
      </c>
      <c r="I43" s="128" t="str">
        <f>_xll.ohRangeRetrieveError(H43)</f>
        <v/>
      </c>
      <c r="J43" s="127"/>
    </row>
    <row r="44" spans="1:11" x14ac:dyDescent="0.2">
      <c r="A44" s="225"/>
      <c r="B44" s="132">
        <v>42</v>
      </c>
      <c r="C44" s="224" t="b">
        <v>0</v>
      </c>
      <c r="D44" s="224" t="str">
        <v>K7</v>
      </c>
      <c r="E44" s="223" t="str">
        <f t="shared" si="3"/>
        <v>UsdLibor6M</v>
      </c>
      <c r="F44" s="222" t="str">
        <f t="shared" si="4"/>
        <v>USDIMMFRA6MK7_Quote</v>
      </c>
      <c r="G44" s="222" t="str">
        <f t="shared" si="5"/>
        <v>USD_YC6MRH_IMMFRA6MK7</v>
      </c>
      <c r="H44" s="228" t="str">
        <f>_xll.qlFuturesRateHelper(G44,$F44,$D44,$E44,0,Permanent,Trigger,ObjectOverwrite)</f>
        <v>USD_YC6MRH_IMMFRA6MK7#0001</v>
      </c>
      <c r="I44" s="128" t="str">
        <f>_xll.ohRangeRetrieveError(H44)</f>
        <v/>
      </c>
      <c r="J44" s="127"/>
    </row>
    <row r="45" spans="1:11" x14ac:dyDescent="0.2">
      <c r="A45" s="225"/>
      <c r="B45" s="132">
        <v>43</v>
      </c>
      <c r="C45" s="224" t="b">
        <v>0</v>
      </c>
      <c r="D45" s="224" t="str">
        <v>M7</v>
      </c>
      <c r="E45" s="223" t="str">
        <f t="shared" si="3"/>
        <v>UsdLibor6M</v>
      </c>
      <c r="F45" s="222" t="str">
        <f t="shared" si="4"/>
        <v>USDIMMFRA6MM7_Quote</v>
      </c>
      <c r="G45" s="222" t="str">
        <f t="shared" si="5"/>
        <v>USD_YC6MRH_IMMFRA6MM7</v>
      </c>
      <c r="H45" s="228" t="str">
        <f>_xll.qlFuturesRateHelper(G45,$F45,$D45,$E45,0,Permanent,Trigger,ObjectOverwrite)</f>
        <v>USD_YC6MRH_IMMFRA6MM7#0001</v>
      </c>
      <c r="I45" s="128" t="str">
        <f>_xll.ohRangeRetrieveError(H45)</f>
        <v/>
      </c>
      <c r="J45" s="127"/>
    </row>
    <row r="46" spans="1:11" x14ac:dyDescent="0.2">
      <c r="A46" s="225"/>
      <c r="B46" s="132">
        <v>44</v>
      </c>
      <c r="C46" s="224" t="b">
        <v>0</v>
      </c>
      <c r="D46" s="224" t="str">
        <v>N7</v>
      </c>
      <c r="E46" s="223" t="str">
        <f t="shared" si="3"/>
        <v>UsdLibor6M</v>
      </c>
      <c r="F46" s="222" t="str">
        <f t="shared" si="4"/>
        <v>USDIMMFRA6MN7_Quote</v>
      </c>
      <c r="G46" s="222" t="str">
        <f t="shared" si="5"/>
        <v>USD_YC6MRH_IMMFRA6MN7</v>
      </c>
      <c r="H46" s="228" t="str">
        <f>_xll.qlFuturesRateHelper(G46,$F46,$D46,$E46,0,Permanent,Trigger,ObjectOverwrite)</f>
        <v>USD_YC6MRH_IMMFRA6MN7#0001</v>
      </c>
      <c r="I46" s="128" t="str">
        <f>_xll.ohRangeRetrieveError(H46)</f>
        <v/>
      </c>
      <c r="J46" s="127"/>
    </row>
    <row r="47" spans="1:11" x14ac:dyDescent="0.2">
      <c r="A47" s="225"/>
      <c r="B47" s="132">
        <v>45</v>
      </c>
      <c r="C47" s="224" t="b">
        <v>0</v>
      </c>
      <c r="D47" s="224" t="str">
        <v>Q7</v>
      </c>
      <c r="E47" s="223" t="str">
        <f t="shared" si="3"/>
        <v>UsdLibor6M</v>
      </c>
      <c r="F47" s="222" t="str">
        <f t="shared" si="4"/>
        <v>USDIMMFRA6MQ7_Quote</v>
      </c>
      <c r="G47" s="222" t="str">
        <f t="shared" si="5"/>
        <v>USD_YC6MRH_IMMFRA6MQ7</v>
      </c>
      <c r="H47" s="228" t="str">
        <f>_xll.qlFuturesRateHelper(G47,$F47,$D47,$E47,0,Permanent,Trigger,ObjectOverwrite)</f>
        <v>USD_YC6MRH_IMMFRA6MQ7#0001</v>
      </c>
      <c r="I47" s="128" t="str">
        <f>_xll.ohRangeRetrieveError(H47)</f>
        <v/>
      </c>
      <c r="J47" s="127"/>
    </row>
    <row r="48" spans="1:11" x14ac:dyDescent="0.2">
      <c r="A48" s="225"/>
      <c r="B48" s="132">
        <v>46</v>
      </c>
      <c r="C48" s="224" t="b">
        <v>0</v>
      </c>
      <c r="D48" s="224" t="str">
        <v>U7</v>
      </c>
      <c r="E48" s="223" t="str">
        <f t="shared" si="3"/>
        <v>UsdLibor6M</v>
      </c>
      <c r="F48" s="222" t="str">
        <f t="shared" si="4"/>
        <v>USDIMMFRA6MU7_Quote</v>
      </c>
      <c r="G48" s="222" t="str">
        <f t="shared" si="5"/>
        <v>USD_YC6MRH_IMMFRA6MU7</v>
      </c>
      <c r="H48" s="228" t="str">
        <f>_xll.qlFuturesRateHelper(G48,$F48,$D48,$E48,0,Permanent,Trigger,ObjectOverwrite)</f>
        <v>USD_YC6MRH_IMMFRA6MU7#0001</v>
      </c>
      <c r="I48" s="128" t="str">
        <f>_xll.ohRangeRetrieveError(H48)</f>
        <v/>
      </c>
      <c r="J48" s="127"/>
    </row>
    <row r="49" spans="1:10" x14ac:dyDescent="0.2">
      <c r="A49" s="225"/>
      <c r="B49" s="132">
        <v>47</v>
      </c>
      <c r="C49" s="224" t="b">
        <v>0</v>
      </c>
      <c r="D49" s="224" t="str">
        <v>V7</v>
      </c>
      <c r="E49" s="223" t="str">
        <f t="shared" si="3"/>
        <v>UsdLibor6M</v>
      </c>
      <c r="F49" s="222" t="str">
        <f t="shared" si="4"/>
        <v>USDIMMFRA6MV7_Quote</v>
      </c>
      <c r="G49" s="222" t="str">
        <f t="shared" si="5"/>
        <v>USD_YC6MRH_IMMFRA6MV7</v>
      </c>
      <c r="H49" s="228" t="str">
        <f>_xll.qlFuturesRateHelper(G49,$F49,$D49,$E49,0,Permanent,Trigger,ObjectOverwrite)</f>
        <v>USD_YC6MRH_IMMFRA6MV7#0001</v>
      </c>
      <c r="I49" s="128" t="str">
        <f>_xll.ohRangeRetrieveError(H49)</f>
        <v/>
      </c>
      <c r="J49" s="127"/>
    </row>
    <row r="50" spans="1:10" x14ac:dyDescent="0.2">
      <c r="A50" s="225"/>
      <c r="B50" s="132">
        <v>48</v>
      </c>
      <c r="C50" s="224" t="b">
        <v>0</v>
      </c>
      <c r="D50" s="224" t="str">
        <v>X7</v>
      </c>
      <c r="E50" s="223" t="str">
        <f t="shared" si="3"/>
        <v>UsdLibor6M</v>
      </c>
      <c r="F50" s="222" t="str">
        <f t="shared" si="4"/>
        <v>USDIMMFRA6MX7_Quote</v>
      </c>
      <c r="G50" s="222" t="str">
        <f t="shared" si="5"/>
        <v>USD_YC6MRH_IMMFRA6MX7</v>
      </c>
      <c r="H50" s="228" t="str">
        <f>_xll.qlFuturesRateHelper(G50,$F50,$D50,$E50,0,Permanent,Trigger,ObjectOverwrite)</f>
        <v>USD_YC6MRH_IMMFRA6MX7#0001</v>
      </c>
      <c r="I50" s="128" t="str">
        <f>_xll.ohRangeRetrieveError(H50)</f>
        <v/>
      </c>
      <c r="J50" s="127"/>
    </row>
    <row r="51" spans="1:10" x14ac:dyDescent="0.2">
      <c r="A51" s="225"/>
      <c r="B51" s="132">
        <v>49</v>
      </c>
      <c r="C51" s="224" t="b">
        <v>0</v>
      </c>
      <c r="D51" s="224" t="str">
        <v>Z7</v>
      </c>
      <c r="E51" s="223" t="str">
        <f t="shared" si="3"/>
        <v>UsdLibor6M</v>
      </c>
      <c r="F51" s="222" t="str">
        <f t="shared" si="4"/>
        <v>USDIMMFRA6MZ7_Quote</v>
      </c>
      <c r="G51" s="222" t="str">
        <f t="shared" si="5"/>
        <v>USD_YC6MRH_IMMFRA6MZ7</v>
      </c>
      <c r="H51" s="228" t="str">
        <f>_xll.qlFuturesRateHelper(G51,$F51,$D51,$E51,0,Permanent,Trigger,ObjectOverwrite)</f>
        <v>USD_YC6MRH_IMMFRA6MZ7#0001</v>
      </c>
      <c r="I51" s="128" t="str">
        <f>_xll.ohRangeRetrieveError(H51)</f>
        <v/>
      </c>
      <c r="J51" s="127"/>
    </row>
    <row r="52" spans="1:10" x14ac:dyDescent="0.2">
      <c r="A52" s="225"/>
      <c r="B52" s="132">
        <v>50</v>
      </c>
      <c r="C52" s="224" t="b">
        <v>0</v>
      </c>
      <c r="D52" s="224" t="str">
        <v>F8</v>
      </c>
      <c r="E52" s="223" t="str">
        <f t="shared" si="3"/>
        <v>UsdLibor6M</v>
      </c>
      <c r="F52" s="222" t="str">
        <f t="shared" si="4"/>
        <v>USDIMMFRA6MF8_Quote</v>
      </c>
      <c r="G52" s="222" t="str">
        <f t="shared" si="5"/>
        <v>USD_YC6MRH_IMMFRA6MF8</v>
      </c>
      <c r="H52" s="228" t="str">
        <f>_xll.qlFuturesRateHelper(G52,$F52,$D52,$E52,0,Permanent,Trigger,ObjectOverwrite)</f>
        <v>USD_YC6MRH_IMMFRA6MF8#0001</v>
      </c>
      <c r="I52" s="128" t="str">
        <f>_xll.ohRangeRetrieveError(H52)</f>
        <v/>
      </c>
      <c r="J52" s="127"/>
    </row>
    <row r="53" spans="1:10" x14ac:dyDescent="0.2">
      <c r="A53" s="225"/>
      <c r="B53" s="132">
        <v>51</v>
      </c>
      <c r="C53" s="224" t="b">
        <v>0</v>
      </c>
      <c r="D53" s="224" t="str">
        <v>G8</v>
      </c>
      <c r="E53" s="223" t="str">
        <f t="shared" si="3"/>
        <v>UsdLibor6M</v>
      </c>
      <c r="F53" s="222" t="str">
        <f t="shared" si="4"/>
        <v>USDIMMFRA6MG8_Quote</v>
      </c>
      <c r="G53" s="222" t="str">
        <f t="shared" si="5"/>
        <v>USD_YC6MRH_IMMFRA6MG8</v>
      </c>
      <c r="H53" s="228" t="str">
        <f>_xll.qlFuturesRateHelper(G53,$F53,$D53,$E53,0,Permanent,Trigger,ObjectOverwrite)</f>
        <v>USD_YC6MRH_IMMFRA6MG8#0001</v>
      </c>
      <c r="I53" s="128" t="str">
        <f>_xll.ohRangeRetrieveError(H53)</f>
        <v/>
      </c>
      <c r="J53" s="127"/>
    </row>
    <row r="54" spans="1:10" x14ac:dyDescent="0.2">
      <c r="A54" s="225"/>
      <c r="B54" s="132">
        <v>52</v>
      </c>
      <c r="C54" s="224" t="b">
        <v>0</v>
      </c>
      <c r="D54" s="224" t="str">
        <v>H8</v>
      </c>
      <c r="E54" s="223" t="str">
        <f t="shared" si="3"/>
        <v>UsdLibor6M</v>
      </c>
      <c r="F54" s="222" t="str">
        <f t="shared" si="4"/>
        <v>USDIMMFRA6MH8_Quote</v>
      </c>
      <c r="G54" s="222" t="str">
        <f t="shared" si="5"/>
        <v>USD_YC6MRH_IMMFRA6MH8</v>
      </c>
      <c r="H54" s="228" t="str">
        <f>_xll.qlFuturesRateHelper(G54,$F54,$D54,$E54,0,Permanent,Trigger,ObjectOverwrite)</f>
        <v>USD_YC6MRH_IMMFRA6MH8#0001</v>
      </c>
      <c r="I54" s="128" t="str">
        <f>_xll.ohRangeRetrieveError(H54)</f>
        <v/>
      </c>
      <c r="J54" s="127"/>
    </row>
    <row r="55" spans="1:10" x14ac:dyDescent="0.2">
      <c r="A55" s="225"/>
      <c r="B55" s="132">
        <v>53</v>
      </c>
      <c r="C55" s="224" t="b">
        <v>0</v>
      </c>
      <c r="D55" s="224" t="str">
        <v>J8</v>
      </c>
      <c r="E55" s="223" t="str">
        <f t="shared" si="3"/>
        <v>UsdLibor6M</v>
      </c>
      <c r="F55" s="222" t="str">
        <f t="shared" si="4"/>
        <v>USDIMMFRA6MJ8_Quote</v>
      </c>
      <c r="G55" s="222" t="str">
        <f t="shared" si="5"/>
        <v>USD_YC6MRH_IMMFRA6MJ8</v>
      </c>
      <c r="H55" s="228" t="str">
        <f>_xll.qlFuturesRateHelper(G55,$F55,$D55,$E55,0,Permanent,Trigger,ObjectOverwrite)</f>
        <v>USD_YC6MRH_IMMFRA6MJ8#0001</v>
      </c>
      <c r="I55" s="128" t="str">
        <f>_xll.ohRangeRetrieveError(H55)</f>
        <v/>
      </c>
      <c r="J55" s="127"/>
    </row>
    <row r="56" spans="1:10" x14ac:dyDescent="0.2">
      <c r="A56" s="225"/>
      <c r="B56" s="132">
        <v>54</v>
      </c>
      <c r="C56" s="224" t="b">
        <v>0</v>
      </c>
      <c r="D56" s="224" t="str">
        <v>K8</v>
      </c>
      <c r="E56" s="223" t="str">
        <f t="shared" si="3"/>
        <v>UsdLibor6M</v>
      </c>
      <c r="F56" s="222" t="str">
        <f t="shared" si="4"/>
        <v>USDIMMFRA6MK8_Quote</v>
      </c>
      <c r="G56" s="222" t="str">
        <f t="shared" si="5"/>
        <v>USD_YC6MRH_IMMFRA6MK8</v>
      </c>
      <c r="H56" s="228" t="str">
        <f>_xll.qlFuturesRateHelper(G56,$F56,$D56,$E56,0,Permanent,Trigger,ObjectOverwrite)</f>
        <v>USD_YC6MRH_IMMFRA6MK8#0001</v>
      </c>
      <c r="I56" s="128" t="str">
        <f>_xll.ohRangeRetrieveError(H56)</f>
        <v/>
      </c>
      <c r="J56" s="127"/>
    </row>
    <row r="57" spans="1:10" x14ac:dyDescent="0.2">
      <c r="A57" s="225"/>
      <c r="B57" s="132">
        <v>55</v>
      </c>
      <c r="C57" s="224" t="b">
        <v>0</v>
      </c>
      <c r="D57" s="224" t="str">
        <v>M8</v>
      </c>
      <c r="E57" s="223" t="str">
        <f t="shared" si="3"/>
        <v>UsdLibor6M</v>
      </c>
      <c r="F57" s="222" t="str">
        <f t="shared" si="4"/>
        <v>USDIMMFRA6MM8_Quote</v>
      </c>
      <c r="G57" s="222" t="str">
        <f t="shared" si="5"/>
        <v>USD_YC6MRH_IMMFRA6MM8</v>
      </c>
      <c r="H57" s="228" t="str">
        <f>_xll.qlFuturesRateHelper(G57,$F57,$D57,$E57,0,Permanent,Trigger,ObjectOverwrite)</f>
        <v>USD_YC6MRH_IMMFRA6MM8#0001</v>
      </c>
      <c r="I57" s="128" t="str">
        <f>_xll.ohRangeRetrieveError(H57)</f>
        <v/>
      </c>
      <c r="J57" s="127"/>
    </row>
    <row r="58" spans="1:10" x14ac:dyDescent="0.2">
      <c r="A58" s="225"/>
      <c r="B58" s="132">
        <v>56</v>
      </c>
      <c r="C58" s="224" t="b">
        <v>0</v>
      </c>
      <c r="D58" s="224" t="str">
        <v>N8</v>
      </c>
      <c r="E58" s="223" t="str">
        <f t="shared" si="3"/>
        <v>UsdLibor6M</v>
      </c>
      <c r="F58" s="222" t="str">
        <f t="shared" si="4"/>
        <v>USDIMMFRA6MN8_Quote</v>
      </c>
      <c r="G58" s="222" t="str">
        <f t="shared" si="5"/>
        <v>USD_YC6MRH_IMMFRA6MN8</v>
      </c>
      <c r="H58" s="228" t="str">
        <f>_xll.qlFuturesRateHelper(G58,$F58,$D58,$E58,0,Permanent,Trigger,ObjectOverwrite)</f>
        <v>USD_YC6MRH_IMMFRA6MN8#0001</v>
      </c>
      <c r="I58" s="128" t="str">
        <f>_xll.ohRangeRetrieveError(H58)</f>
        <v/>
      </c>
      <c r="J58" s="127"/>
    </row>
    <row r="59" spans="1:10" x14ac:dyDescent="0.2">
      <c r="A59" s="225"/>
      <c r="B59" s="132">
        <v>57</v>
      </c>
      <c r="C59" s="224" t="b">
        <v>0</v>
      </c>
      <c r="D59" s="224" t="str">
        <v>Q8</v>
      </c>
      <c r="E59" s="223" t="str">
        <f t="shared" si="3"/>
        <v>UsdLibor6M</v>
      </c>
      <c r="F59" s="222" t="str">
        <f t="shared" si="4"/>
        <v>USDIMMFRA6MQ8_Quote</v>
      </c>
      <c r="G59" s="222" t="str">
        <f t="shared" si="5"/>
        <v>USD_YC6MRH_IMMFRA6MQ8</v>
      </c>
      <c r="H59" s="228" t="str">
        <f>_xll.qlFuturesRateHelper(G59,$F59,$D59,$E59,0,Permanent,Trigger,ObjectOverwrite)</f>
        <v>USD_YC6MRH_IMMFRA6MQ8#0001</v>
      </c>
      <c r="I59" s="128" t="str">
        <f>_xll.ohRangeRetrieveError(H59)</f>
        <v/>
      </c>
      <c r="J59" s="127"/>
    </row>
    <row r="60" spans="1:10" x14ac:dyDescent="0.2">
      <c r="A60" s="225"/>
      <c r="B60" s="132">
        <v>58</v>
      </c>
      <c r="C60" s="224" t="b">
        <v>0</v>
      </c>
      <c r="D60" s="224" t="str">
        <v>U8</v>
      </c>
      <c r="E60" s="223" t="str">
        <f t="shared" si="3"/>
        <v>UsdLibor6M</v>
      </c>
      <c r="F60" s="222" t="str">
        <f t="shared" si="4"/>
        <v>USDIMMFRA6MU8_Quote</v>
      </c>
      <c r="G60" s="222" t="str">
        <f t="shared" si="5"/>
        <v>USD_YC6MRH_IMMFRA6MU8</v>
      </c>
      <c r="H60" s="228" t="str">
        <f>_xll.qlFuturesRateHelper(G60,$F60,$D60,$E60,0,Permanent,Trigger,ObjectOverwrite)</f>
        <v>USD_YC6MRH_IMMFRA6MU8#0001</v>
      </c>
      <c r="I60" s="128" t="str">
        <f>_xll.ohRangeRetrieveError(H60)</f>
        <v/>
      </c>
      <c r="J60" s="127"/>
    </row>
    <row r="61" spans="1:10" x14ac:dyDescent="0.2">
      <c r="A61" s="225"/>
      <c r="B61" s="132">
        <v>59</v>
      </c>
      <c r="C61" s="224" t="b">
        <v>0</v>
      </c>
      <c r="D61" s="224" t="str">
        <v>V8</v>
      </c>
      <c r="E61" s="223" t="str">
        <f t="shared" si="3"/>
        <v>UsdLibor6M</v>
      </c>
      <c r="F61" s="222" t="str">
        <f t="shared" si="4"/>
        <v>USDIMMFRA6MV8_Quote</v>
      </c>
      <c r="G61" s="222" t="str">
        <f t="shared" si="5"/>
        <v>USD_YC6MRH_IMMFRA6MV8</v>
      </c>
      <c r="H61" s="228" t="str">
        <f>_xll.qlFuturesRateHelper(G61,$F61,$D61,$E61,0,Permanent,Trigger,ObjectOverwrite)</f>
        <v>USD_YC6MRH_IMMFRA6MV8#0001</v>
      </c>
      <c r="I61" s="128" t="str">
        <f>_xll.ohRangeRetrieveError(H61)</f>
        <v/>
      </c>
      <c r="J61" s="127"/>
    </row>
    <row r="62" spans="1:10" x14ac:dyDescent="0.2">
      <c r="A62" s="225"/>
      <c r="B62" s="132">
        <v>60</v>
      </c>
      <c r="C62" s="224" t="b">
        <v>0</v>
      </c>
      <c r="D62" s="224" t="str">
        <v>X8</v>
      </c>
      <c r="E62" s="223" t="str">
        <f t="shared" si="3"/>
        <v>UsdLibor6M</v>
      </c>
      <c r="F62" s="222" t="str">
        <f t="shared" si="4"/>
        <v>USDIMMFRA6MX8_Quote</v>
      </c>
      <c r="G62" s="222" t="str">
        <f t="shared" si="5"/>
        <v>USD_YC6MRH_IMMFRA6MX8</v>
      </c>
      <c r="H62" s="228" t="str">
        <f>_xll.qlFuturesRateHelper(G62,$F62,$D62,$E62,0,Permanent,Trigger,ObjectOverwrite)</f>
        <v>USD_YC6MRH_IMMFRA6MX8#0001</v>
      </c>
      <c r="I62" s="128" t="str">
        <f>_xll.ohRangeRetrieveError(H62)</f>
        <v/>
      </c>
      <c r="J62" s="127"/>
    </row>
    <row r="63" spans="1:10" x14ac:dyDescent="0.2">
      <c r="A63" s="225"/>
      <c r="B63" s="132">
        <v>61</v>
      </c>
      <c r="C63" s="224" t="b">
        <v>0</v>
      </c>
      <c r="D63" s="224" t="str">
        <v>Z8</v>
      </c>
      <c r="E63" s="223" t="str">
        <f t="shared" si="3"/>
        <v>UsdLibor6M</v>
      </c>
      <c r="F63" s="222" t="str">
        <f t="shared" si="4"/>
        <v>USDIMMFRA6MZ8_Quote</v>
      </c>
      <c r="G63" s="222" t="str">
        <f t="shared" si="5"/>
        <v>USD_YC6MRH_IMMFRA6MZ8</v>
      </c>
      <c r="H63" s="228" t="str">
        <f>_xll.qlFuturesRateHelper(G63,$F63,$D63,$E63,0,Permanent,Trigger,ObjectOverwrite)</f>
        <v>USD_YC6MRH_IMMFRA6MZ8#0001</v>
      </c>
      <c r="I63" s="128" t="str">
        <f>_xll.ohRangeRetrieveError(H63)</f>
        <v/>
      </c>
      <c r="J63" s="127"/>
    </row>
    <row r="64" spans="1:10" x14ac:dyDescent="0.2">
      <c r="A64" s="225"/>
      <c r="B64" s="132">
        <v>62</v>
      </c>
      <c r="C64" s="224" t="b">
        <v>0</v>
      </c>
      <c r="D64" s="224" t="str">
        <v>F9</v>
      </c>
      <c r="E64" s="223" t="str">
        <f t="shared" si="3"/>
        <v>UsdLibor6M</v>
      </c>
      <c r="F64" s="222" t="str">
        <f t="shared" si="4"/>
        <v>USDIMMFRA6MF9_Quote</v>
      </c>
      <c r="G64" s="222" t="str">
        <f t="shared" si="5"/>
        <v>USD_YC6MRH_IMMFRA6MF9</v>
      </c>
      <c r="H64" s="228" t="str">
        <f>_xll.qlFuturesRateHelper(G64,$F64,$D64,$E64,0,Permanent,Trigger,ObjectOverwrite)</f>
        <v>USD_YC6MRH_IMMFRA6MF9#0001</v>
      </c>
      <c r="I64" s="128" t="str">
        <f>_xll.ohRangeRetrieveError(H64)</f>
        <v/>
      </c>
      <c r="J64" s="127"/>
    </row>
    <row r="65" spans="1:10" x14ac:dyDescent="0.2">
      <c r="A65" s="225"/>
      <c r="B65" s="132">
        <v>63</v>
      </c>
      <c r="C65" s="224" t="b">
        <v>0</v>
      </c>
      <c r="D65" s="224" t="str">
        <v>G9</v>
      </c>
      <c r="E65" s="223" t="str">
        <f t="shared" si="3"/>
        <v>UsdLibor6M</v>
      </c>
      <c r="F65" s="222" t="str">
        <f t="shared" si="4"/>
        <v>USDIMMFRA6MG9_Quote</v>
      </c>
      <c r="G65" s="222" t="str">
        <f t="shared" si="5"/>
        <v>USD_YC6MRH_IMMFRA6MG9</v>
      </c>
      <c r="H65" s="228" t="str">
        <f>_xll.qlFuturesRateHelper(G65,$F65,$D65,$E65,0,Permanent,Trigger,ObjectOverwrite)</f>
        <v>USD_YC6MRH_IMMFRA6MG9#0001</v>
      </c>
      <c r="I65" s="128" t="str">
        <f>_xll.ohRangeRetrieveError(H65)</f>
        <v/>
      </c>
      <c r="J65" s="127"/>
    </row>
    <row r="66" spans="1:10" x14ac:dyDescent="0.2">
      <c r="A66" s="225"/>
      <c r="B66" s="132">
        <v>64</v>
      </c>
      <c r="C66" s="224" t="b">
        <v>0</v>
      </c>
      <c r="D66" s="224" t="str">
        <v>H9</v>
      </c>
      <c r="E66" s="223" t="str">
        <f t="shared" si="3"/>
        <v>UsdLibor6M</v>
      </c>
      <c r="F66" s="222" t="str">
        <f t="shared" si="4"/>
        <v>USDIMMFRA6MH9_Quote</v>
      </c>
      <c r="G66" s="222" t="str">
        <f t="shared" si="5"/>
        <v>USD_YC6MRH_IMMFRA6MH9</v>
      </c>
      <c r="H66" s="228" t="str">
        <f>_xll.qlFuturesRateHelper(G66,$F66,$D66,$E66,0,Permanent,Trigger,ObjectOverwrite)</f>
        <v>USD_YC6MRH_IMMFRA6MH9#0001</v>
      </c>
      <c r="I66" s="128" t="str">
        <f>_xll.ohRangeRetrieveError(H66)</f>
        <v/>
      </c>
      <c r="J66" s="127"/>
    </row>
    <row r="67" spans="1:10" x14ac:dyDescent="0.2">
      <c r="A67" s="225"/>
      <c r="B67" s="132">
        <v>65</v>
      </c>
      <c r="C67" s="224" t="b">
        <v>0</v>
      </c>
      <c r="D67" s="224" t="str">
        <v>J9</v>
      </c>
      <c r="E67" s="223" t="str">
        <f t="shared" ref="E67:E98" si="6">PROPER(Currency)&amp;FamilyName&amp;$E$1</f>
        <v>UsdLibor6M</v>
      </c>
      <c r="F67" s="222" t="str">
        <f t="shared" ref="F67:F98" si="7">Currency&amp;$F$1&amp;$E$1&amp;$D67&amp;QuoteSuffix</f>
        <v>USDIMMFRA6MJ9_Quote</v>
      </c>
      <c r="G67" s="222" t="str">
        <f t="shared" ref="G67:G98" si="8">$G$1&amp;"_"&amp;$F$1&amp;$E$1&amp;$D67</f>
        <v>USD_YC6MRH_IMMFRA6MJ9</v>
      </c>
      <c r="H67" s="228" t="str">
        <f>_xll.qlFuturesRateHelper(G67,$F67,$D67,$E67,0,Permanent,Trigger,ObjectOverwrite)</f>
        <v>USD_YC6MRH_IMMFRA6MJ9#0001</v>
      </c>
      <c r="I67" s="128" t="str">
        <f>_xll.ohRangeRetrieveError(H67)</f>
        <v/>
      </c>
      <c r="J67" s="127"/>
    </row>
    <row r="68" spans="1:10" x14ac:dyDescent="0.2">
      <c r="A68" s="225"/>
      <c r="B68" s="132">
        <v>66</v>
      </c>
      <c r="C68" s="224" t="b">
        <v>0</v>
      </c>
      <c r="D68" s="224" t="str">
        <v>K9</v>
      </c>
      <c r="E68" s="223" t="str">
        <f t="shared" si="6"/>
        <v>UsdLibor6M</v>
      </c>
      <c r="F68" s="222" t="str">
        <f t="shared" si="7"/>
        <v>USDIMMFRA6MK9_Quote</v>
      </c>
      <c r="G68" s="222" t="str">
        <f t="shared" si="8"/>
        <v>USD_YC6MRH_IMMFRA6MK9</v>
      </c>
      <c r="H68" s="228" t="str">
        <f>_xll.qlFuturesRateHelper(G68,$F68,$D68,$E68,0,Permanent,Trigger,ObjectOverwrite)</f>
        <v>USD_YC6MRH_IMMFRA6MK9#0001</v>
      </c>
      <c r="I68" s="128" t="str">
        <f>_xll.ohRangeRetrieveError(H68)</f>
        <v/>
      </c>
      <c r="J68" s="127"/>
    </row>
    <row r="69" spans="1:10" x14ac:dyDescent="0.2">
      <c r="A69" s="225"/>
      <c r="B69" s="132">
        <v>67</v>
      </c>
      <c r="C69" s="224" t="b">
        <v>0</v>
      </c>
      <c r="D69" s="224" t="str">
        <v>M9</v>
      </c>
      <c r="E69" s="223" t="str">
        <f t="shared" si="6"/>
        <v>UsdLibor6M</v>
      </c>
      <c r="F69" s="222" t="str">
        <f t="shared" si="7"/>
        <v>USDIMMFRA6MM9_Quote</v>
      </c>
      <c r="G69" s="222" t="str">
        <f t="shared" si="8"/>
        <v>USD_YC6MRH_IMMFRA6MM9</v>
      </c>
      <c r="H69" s="228" t="str">
        <f>_xll.qlFuturesRateHelper(G69,$F69,$D69,$E69,0,Permanent,Trigger,ObjectOverwrite)</f>
        <v>USD_YC6MRH_IMMFRA6MM9#0001</v>
      </c>
      <c r="I69" s="128" t="str">
        <f>_xll.ohRangeRetrieveError(H69)</f>
        <v/>
      </c>
      <c r="J69" s="127"/>
    </row>
    <row r="70" spans="1:10" x14ac:dyDescent="0.2">
      <c r="A70" s="225"/>
      <c r="B70" s="132">
        <v>68</v>
      </c>
      <c r="C70" s="224" t="b">
        <v>0</v>
      </c>
      <c r="D70" s="224" t="str">
        <v>N9</v>
      </c>
      <c r="E70" s="223" t="str">
        <f t="shared" si="6"/>
        <v>UsdLibor6M</v>
      </c>
      <c r="F70" s="222" t="str">
        <f t="shared" si="7"/>
        <v>USDIMMFRA6MN9_Quote</v>
      </c>
      <c r="G70" s="222" t="str">
        <f t="shared" si="8"/>
        <v>USD_YC6MRH_IMMFRA6MN9</v>
      </c>
      <c r="H70" s="228" t="str">
        <f>_xll.qlFuturesRateHelper(G70,$F70,$D70,$E70,0,Permanent,Trigger,ObjectOverwrite)</f>
        <v>USD_YC6MRH_IMMFRA6MN9#0001</v>
      </c>
      <c r="I70" s="128" t="str">
        <f>_xll.ohRangeRetrieveError(H70)</f>
        <v/>
      </c>
      <c r="J70" s="127"/>
    </row>
    <row r="71" spans="1:10" x14ac:dyDescent="0.2">
      <c r="A71" s="225"/>
      <c r="B71" s="132">
        <v>69</v>
      </c>
      <c r="C71" s="224" t="b">
        <v>0</v>
      </c>
      <c r="D71" s="224" t="str">
        <v>Q9</v>
      </c>
      <c r="E71" s="223" t="str">
        <f t="shared" si="6"/>
        <v>UsdLibor6M</v>
      </c>
      <c r="F71" s="222" t="str">
        <f t="shared" si="7"/>
        <v>USDIMMFRA6MQ9_Quote</v>
      </c>
      <c r="G71" s="222" t="str">
        <f t="shared" si="8"/>
        <v>USD_YC6MRH_IMMFRA6MQ9</v>
      </c>
      <c r="H71" s="228" t="str">
        <f>_xll.qlFuturesRateHelper(G71,$F71,$D71,$E71,0,Permanent,Trigger,ObjectOverwrite)</f>
        <v>USD_YC6MRH_IMMFRA6MQ9#0001</v>
      </c>
      <c r="I71" s="128" t="str">
        <f>_xll.ohRangeRetrieveError(H71)</f>
        <v/>
      </c>
      <c r="J71" s="127"/>
    </row>
    <row r="72" spans="1:10" x14ac:dyDescent="0.2">
      <c r="A72" s="225"/>
      <c r="B72" s="132">
        <v>70</v>
      </c>
      <c r="C72" s="224" t="b">
        <v>0</v>
      </c>
      <c r="D72" s="224" t="str">
        <v>U9</v>
      </c>
      <c r="E72" s="223" t="str">
        <f t="shared" si="6"/>
        <v>UsdLibor6M</v>
      </c>
      <c r="F72" s="222" t="str">
        <f t="shared" si="7"/>
        <v>USDIMMFRA6MU9_Quote</v>
      </c>
      <c r="G72" s="222" t="str">
        <f t="shared" si="8"/>
        <v>USD_YC6MRH_IMMFRA6MU9</v>
      </c>
      <c r="H72" s="228" t="str">
        <f>_xll.qlFuturesRateHelper(G72,$F72,$D72,$E72,0,Permanent,Trigger,ObjectOverwrite)</f>
        <v>USD_YC6MRH_IMMFRA6MU9#0001</v>
      </c>
      <c r="I72" s="128" t="str">
        <f>_xll.ohRangeRetrieveError(H72)</f>
        <v/>
      </c>
      <c r="J72" s="127"/>
    </row>
    <row r="73" spans="1:10" x14ac:dyDescent="0.2">
      <c r="A73" s="225"/>
      <c r="B73" s="132">
        <v>71</v>
      </c>
      <c r="C73" s="224" t="b">
        <v>0</v>
      </c>
      <c r="D73" s="224" t="str">
        <v>V9</v>
      </c>
      <c r="E73" s="223" t="str">
        <f t="shared" si="6"/>
        <v>UsdLibor6M</v>
      </c>
      <c r="F73" s="222" t="str">
        <f t="shared" si="7"/>
        <v>USDIMMFRA6MV9_Quote</v>
      </c>
      <c r="G73" s="222" t="str">
        <f t="shared" si="8"/>
        <v>USD_YC6MRH_IMMFRA6MV9</v>
      </c>
      <c r="H73" s="228" t="str">
        <f>_xll.qlFuturesRateHelper(G73,$F73,$D73,$E73,0,Permanent,Trigger,ObjectOverwrite)</f>
        <v>USD_YC6MRH_IMMFRA6MV9#0001</v>
      </c>
      <c r="I73" s="128" t="str">
        <f>_xll.ohRangeRetrieveError(H73)</f>
        <v/>
      </c>
      <c r="J73" s="127"/>
    </row>
    <row r="74" spans="1:10" x14ac:dyDescent="0.2">
      <c r="A74" s="225"/>
      <c r="B74" s="132">
        <v>72</v>
      </c>
      <c r="C74" s="224" t="b">
        <v>0</v>
      </c>
      <c r="D74" s="224" t="str">
        <v>X9</v>
      </c>
      <c r="E74" s="223" t="str">
        <f t="shared" si="6"/>
        <v>UsdLibor6M</v>
      </c>
      <c r="F74" s="222" t="str">
        <f t="shared" si="7"/>
        <v>USDIMMFRA6MX9_Quote</v>
      </c>
      <c r="G74" s="222" t="str">
        <f t="shared" si="8"/>
        <v>USD_YC6MRH_IMMFRA6MX9</v>
      </c>
      <c r="H74" s="228" t="str">
        <f>_xll.qlFuturesRateHelper(G74,$F74,$D74,$E74,0,Permanent,Trigger,ObjectOverwrite)</f>
        <v>USD_YC6MRH_IMMFRA6MX9#0001</v>
      </c>
      <c r="I74" s="128" t="str">
        <f>_xll.ohRangeRetrieveError(H74)</f>
        <v/>
      </c>
      <c r="J74" s="127"/>
    </row>
    <row r="75" spans="1:10" x14ac:dyDescent="0.2">
      <c r="A75" s="225"/>
      <c r="B75" s="132">
        <v>73</v>
      </c>
      <c r="C75" s="224" t="b">
        <v>0</v>
      </c>
      <c r="D75" s="224" t="str">
        <v>Z9</v>
      </c>
      <c r="E75" s="223" t="str">
        <f t="shared" si="6"/>
        <v>UsdLibor6M</v>
      </c>
      <c r="F75" s="222" t="str">
        <f t="shared" si="7"/>
        <v>USDIMMFRA6MZ9_Quote</v>
      </c>
      <c r="G75" s="222" t="str">
        <f t="shared" si="8"/>
        <v>USD_YC6MRH_IMMFRA6MZ9</v>
      </c>
      <c r="H75" s="228" t="str">
        <f>_xll.qlFuturesRateHelper(G75,$F75,$D75,$E75,0,Permanent,Trigger,ObjectOverwrite)</f>
        <v>USD_YC6MRH_IMMFRA6MZ9#0001</v>
      </c>
      <c r="I75" s="128" t="str">
        <f>_xll.ohRangeRetrieveError(H75)</f>
        <v/>
      </c>
      <c r="J75" s="127"/>
    </row>
    <row r="76" spans="1:10" x14ac:dyDescent="0.2">
      <c r="A76" s="225"/>
      <c r="B76" s="132">
        <v>74</v>
      </c>
      <c r="C76" s="224" t="b">
        <v>0</v>
      </c>
      <c r="D76" s="224" t="str">
        <v>F0</v>
      </c>
      <c r="E76" s="223" t="str">
        <f t="shared" si="6"/>
        <v>UsdLibor6M</v>
      </c>
      <c r="F76" s="222" t="str">
        <f t="shared" si="7"/>
        <v>USDIMMFRA6MF0_Quote</v>
      </c>
      <c r="G76" s="222" t="str">
        <f t="shared" si="8"/>
        <v>USD_YC6MRH_IMMFRA6MF0</v>
      </c>
      <c r="H76" s="228" t="str">
        <f>_xll.qlFuturesRateHelper(G76,$F76,$D76,$E76,0,Permanent,Trigger,ObjectOverwrite)</f>
        <v>USD_YC6MRH_IMMFRA6MF0#0001</v>
      </c>
      <c r="I76" s="128" t="str">
        <f>_xll.ohRangeRetrieveError(H76)</f>
        <v/>
      </c>
      <c r="J76" s="127"/>
    </row>
    <row r="77" spans="1:10" x14ac:dyDescent="0.2">
      <c r="A77" s="225"/>
      <c r="B77" s="132">
        <v>75</v>
      </c>
      <c r="C77" s="224" t="b">
        <v>0</v>
      </c>
      <c r="D77" s="224" t="str">
        <v>G0</v>
      </c>
      <c r="E77" s="223" t="str">
        <f t="shared" si="6"/>
        <v>UsdLibor6M</v>
      </c>
      <c r="F77" s="222" t="str">
        <f t="shared" si="7"/>
        <v>USDIMMFRA6MG0_Quote</v>
      </c>
      <c r="G77" s="222" t="str">
        <f t="shared" si="8"/>
        <v>USD_YC6MRH_IMMFRA6MG0</v>
      </c>
      <c r="H77" s="228" t="str">
        <f>_xll.qlFuturesRateHelper(G77,$F77,$D77,$E77,0,Permanent,Trigger,ObjectOverwrite)</f>
        <v>USD_YC6MRH_IMMFRA6MG0#0001</v>
      </c>
      <c r="I77" s="128" t="str">
        <f>_xll.ohRangeRetrieveError(H77)</f>
        <v/>
      </c>
      <c r="J77" s="127"/>
    </row>
    <row r="78" spans="1:10" x14ac:dyDescent="0.2">
      <c r="A78" s="225"/>
      <c r="B78" s="132">
        <v>76</v>
      </c>
      <c r="C78" s="224" t="b">
        <v>0</v>
      </c>
      <c r="D78" s="224" t="str">
        <v>H0</v>
      </c>
      <c r="E78" s="223" t="str">
        <f t="shared" si="6"/>
        <v>UsdLibor6M</v>
      </c>
      <c r="F78" s="222" t="str">
        <f t="shared" si="7"/>
        <v>USDIMMFRA6MH0_Quote</v>
      </c>
      <c r="G78" s="222" t="str">
        <f t="shared" si="8"/>
        <v>USD_YC6MRH_IMMFRA6MH0</v>
      </c>
      <c r="H78" s="228" t="str">
        <f>_xll.qlFuturesRateHelper(G78,$F78,$D78,$E78,0,Permanent,Trigger,ObjectOverwrite)</f>
        <v>USD_YC6MRH_IMMFRA6MH0#0001</v>
      </c>
      <c r="I78" s="128" t="str">
        <f>_xll.ohRangeRetrieveError(H78)</f>
        <v/>
      </c>
      <c r="J78" s="127"/>
    </row>
    <row r="79" spans="1:10" x14ac:dyDescent="0.2">
      <c r="A79" s="225"/>
      <c r="B79" s="132">
        <v>77</v>
      </c>
      <c r="C79" s="224" t="b">
        <v>0</v>
      </c>
      <c r="D79" s="224" t="str">
        <v>J0</v>
      </c>
      <c r="E79" s="223" t="str">
        <f t="shared" si="6"/>
        <v>UsdLibor6M</v>
      </c>
      <c r="F79" s="222" t="str">
        <f t="shared" si="7"/>
        <v>USDIMMFRA6MJ0_Quote</v>
      </c>
      <c r="G79" s="222" t="str">
        <f t="shared" si="8"/>
        <v>USD_YC6MRH_IMMFRA6MJ0</v>
      </c>
      <c r="H79" s="228" t="str">
        <f>_xll.qlFuturesRateHelper(G79,$F79,$D79,$E79,0,Permanent,Trigger,ObjectOverwrite)</f>
        <v>USD_YC6MRH_IMMFRA6MJ0#0001</v>
      </c>
      <c r="I79" s="128" t="str">
        <f>_xll.ohRangeRetrieveError(H79)</f>
        <v/>
      </c>
      <c r="J79" s="127"/>
    </row>
    <row r="80" spans="1:10" x14ac:dyDescent="0.2">
      <c r="A80" s="225"/>
      <c r="B80" s="132">
        <v>78</v>
      </c>
      <c r="C80" s="224" t="b">
        <v>0</v>
      </c>
      <c r="D80" s="224" t="str">
        <v>K0</v>
      </c>
      <c r="E80" s="223" t="str">
        <f t="shared" si="6"/>
        <v>UsdLibor6M</v>
      </c>
      <c r="F80" s="222" t="str">
        <f t="shared" si="7"/>
        <v>USDIMMFRA6MK0_Quote</v>
      </c>
      <c r="G80" s="222" t="str">
        <f t="shared" si="8"/>
        <v>USD_YC6MRH_IMMFRA6MK0</v>
      </c>
      <c r="H80" s="228" t="str">
        <f>_xll.qlFuturesRateHelper(G80,$F80,$D80,$E80,0,Permanent,Trigger,ObjectOverwrite)</f>
        <v>USD_YC6MRH_IMMFRA6MK0#0001</v>
      </c>
      <c r="I80" s="128" t="str">
        <f>_xll.ohRangeRetrieveError(H80)</f>
        <v/>
      </c>
      <c r="J80" s="127"/>
    </row>
    <row r="81" spans="1:10" x14ac:dyDescent="0.2">
      <c r="A81" s="225"/>
      <c r="B81" s="132">
        <v>79</v>
      </c>
      <c r="C81" s="224" t="b">
        <v>0</v>
      </c>
      <c r="D81" s="224" t="str">
        <v>M0</v>
      </c>
      <c r="E81" s="223" t="str">
        <f t="shared" si="6"/>
        <v>UsdLibor6M</v>
      </c>
      <c r="F81" s="222" t="str">
        <f t="shared" si="7"/>
        <v>USDIMMFRA6MM0_Quote</v>
      </c>
      <c r="G81" s="222" t="str">
        <f t="shared" si="8"/>
        <v>USD_YC6MRH_IMMFRA6MM0</v>
      </c>
      <c r="H81" s="228" t="str">
        <f>_xll.qlFuturesRateHelper(G81,$F81,$D81,$E81,0,Permanent,Trigger,ObjectOverwrite)</f>
        <v>USD_YC6MRH_IMMFRA6MM0#0001</v>
      </c>
      <c r="I81" s="128" t="str">
        <f>_xll.ohRangeRetrieveError(H81)</f>
        <v/>
      </c>
      <c r="J81" s="127"/>
    </row>
    <row r="82" spans="1:10" x14ac:dyDescent="0.2">
      <c r="A82" s="225"/>
      <c r="B82" s="132">
        <v>80</v>
      </c>
      <c r="C82" s="224" t="b">
        <v>0</v>
      </c>
      <c r="D82" s="224" t="str">
        <v>N0</v>
      </c>
      <c r="E82" s="223" t="str">
        <f t="shared" si="6"/>
        <v>UsdLibor6M</v>
      </c>
      <c r="F82" s="222" t="str">
        <f t="shared" si="7"/>
        <v>USDIMMFRA6MN0_Quote</v>
      </c>
      <c r="G82" s="222" t="str">
        <f t="shared" si="8"/>
        <v>USD_YC6MRH_IMMFRA6MN0</v>
      </c>
      <c r="H82" s="228" t="str">
        <f>_xll.qlFuturesRateHelper(G82,$F82,$D82,$E82,0,Permanent,Trigger,ObjectOverwrite)</f>
        <v>USD_YC6MRH_IMMFRA6MN0#0001</v>
      </c>
      <c r="I82" s="128" t="str">
        <f>_xll.ohRangeRetrieveError(H82)</f>
        <v/>
      </c>
      <c r="J82" s="127"/>
    </row>
    <row r="83" spans="1:10" x14ac:dyDescent="0.2">
      <c r="A83" s="225"/>
      <c r="B83" s="132">
        <v>81</v>
      </c>
      <c r="C83" s="224" t="b">
        <v>0</v>
      </c>
      <c r="D83" s="224" t="str">
        <v>Q0</v>
      </c>
      <c r="E83" s="223" t="str">
        <f t="shared" si="6"/>
        <v>UsdLibor6M</v>
      </c>
      <c r="F83" s="222" t="str">
        <f t="shared" si="7"/>
        <v>USDIMMFRA6MQ0_Quote</v>
      </c>
      <c r="G83" s="222" t="str">
        <f t="shared" si="8"/>
        <v>USD_YC6MRH_IMMFRA6MQ0</v>
      </c>
      <c r="H83" s="228" t="str">
        <f>_xll.qlFuturesRateHelper(G83,$F83,$D83,$E83,0,Permanent,Trigger,ObjectOverwrite)</f>
        <v>USD_YC6MRH_IMMFRA6MQ0#0001</v>
      </c>
      <c r="I83" s="128" t="str">
        <f>_xll.ohRangeRetrieveError(H83)</f>
        <v/>
      </c>
      <c r="J83" s="127"/>
    </row>
    <row r="84" spans="1:10" x14ac:dyDescent="0.2">
      <c r="A84" s="225"/>
      <c r="B84" s="132">
        <v>82</v>
      </c>
      <c r="C84" s="224" t="b">
        <v>0</v>
      </c>
      <c r="D84" s="224" t="str">
        <v>U0</v>
      </c>
      <c r="E84" s="223" t="str">
        <f t="shared" si="6"/>
        <v>UsdLibor6M</v>
      </c>
      <c r="F84" s="222" t="str">
        <f t="shared" si="7"/>
        <v>USDIMMFRA6MU0_Quote</v>
      </c>
      <c r="G84" s="222" t="str">
        <f t="shared" si="8"/>
        <v>USD_YC6MRH_IMMFRA6MU0</v>
      </c>
      <c r="H84" s="228" t="str">
        <f>_xll.qlFuturesRateHelper(G84,$F84,$D84,$E84,0,Permanent,Trigger,ObjectOverwrite)</f>
        <v>USD_YC6MRH_IMMFRA6MU0#0001</v>
      </c>
      <c r="I84" s="128" t="str">
        <f>_xll.ohRangeRetrieveError(H84)</f>
        <v/>
      </c>
      <c r="J84" s="127"/>
    </row>
    <row r="85" spans="1:10" x14ac:dyDescent="0.2">
      <c r="A85" s="225"/>
      <c r="B85" s="132">
        <v>83</v>
      </c>
      <c r="C85" s="224" t="b">
        <v>0</v>
      </c>
      <c r="D85" s="224" t="str">
        <v>V0</v>
      </c>
      <c r="E85" s="223" t="str">
        <f t="shared" si="6"/>
        <v>UsdLibor6M</v>
      </c>
      <c r="F85" s="222" t="str">
        <f t="shared" si="7"/>
        <v>USDIMMFRA6MV0_Quote</v>
      </c>
      <c r="G85" s="222" t="str">
        <f t="shared" si="8"/>
        <v>USD_YC6MRH_IMMFRA6MV0</v>
      </c>
      <c r="H85" s="228" t="str">
        <f>_xll.qlFuturesRateHelper(G85,$F85,$D85,$E85,0,Permanent,Trigger,ObjectOverwrite)</f>
        <v>USD_YC6MRH_IMMFRA6MV0#0001</v>
      </c>
      <c r="I85" s="128" t="str">
        <f>_xll.ohRangeRetrieveError(H85)</f>
        <v/>
      </c>
      <c r="J85" s="127"/>
    </row>
    <row r="86" spans="1:10" x14ac:dyDescent="0.2">
      <c r="A86" s="225"/>
      <c r="B86" s="132">
        <v>84</v>
      </c>
      <c r="C86" s="224" t="b">
        <v>0</v>
      </c>
      <c r="D86" s="224" t="str">
        <v>X0</v>
      </c>
      <c r="E86" s="223" t="str">
        <f t="shared" si="6"/>
        <v>UsdLibor6M</v>
      </c>
      <c r="F86" s="222" t="str">
        <f t="shared" si="7"/>
        <v>USDIMMFRA6MX0_Quote</v>
      </c>
      <c r="G86" s="222" t="str">
        <f t="shared" si="8"/>
        <v>USD_YC6MRH_IMMFRA6MX0</v>
      </c>
      <c r="H86" s="228" t="str">
        <f>_xll.qlFuturesRateHelper(G86,$F86,$D86,$E86,0,Permanent,Trigger,ObjectOverwrite)</f>
        <v>USD_YC6MRH_IMMFRA6MX0#0001</v>
      </c>
      <c r="I86" s="128" t="str">
        <f>_xll.ohRangeRetrieveError(H86)</f>
        <v/>
      </c>
      <c r="J86" s="127"/>
    </row>
    <row r="87" spans="1:10" x14ac:dyDescent="0.2">
      <c r="A87" s="225"/>
      <c r="B87" s="132">
        <v>85</v>
      </c>
      <c r="C87" s="224" t="b">
        <v>0</v>
      </c>
      <c r="D87" s="224" t="str">
        <v>Z0</v>
      </c>
      <c r="E87" s="223" t="str">
        <f t="shared" si="6"/>
        <v>UsdLibor6M</v>
      </c>
      <c r="F87" s="222" t="str">
        <f t="shared" si="7"/>
        <v>USDIMMFRA6MZ0_Quote</v>
      </c>
      <c r="G87" s="222" t="str">
        <f t="shared" si="8"/>
        <v>USD_YC6MRH_IMMFRA6MZ0</v>
      </c>
      <c r="H87" s="228" t="str">
        <f>_xll.qlFuturesRateHelper(G87,$F87,$D87,$E87,0,Permanent,Trigger,ObjectOverwrite)</f>
        <v>USD_YC6MRH_IMMFRA6MZ0#0001</v>
      </c>
      <c r="I87" s="128" t="str">
        <f>_xll.ohRangeRetrieveError(H87)</f>
        <v/>
      </c>
      <c r="J87" s="127"/>
    </row>
    <row r="88" spans="1:10" x14ac:dyDescent="0.2">
      <c r="A88" s="225"/>
      <c r="B88" s="132">
        <v>86</v>
      </c>
      <c r="C88" s="224" t="b">
        <v>0</v>
      </c>
      <c r="D88" s="224" t="str">
        <v>F1</v>
      </c>
      <c r="E88" s="223" t="str">
        <f t="shared" si="6"/>
        <v>UsdLibor6M</v>
      </c>
      <c r="F88" s="222" t="str">
        <f t="shared" si="7"/>
        <v>USDIMMFRA6MF1_Quote</v>
      </c>
      <c r="G88" s="222" t="str">
        <f t="shared" si="8"/>
        <v>USD_YC6MRH_IMMFRA6MF1</v>
      </c>
      <c r="H88" s="228" t="str">
        <f>_xll.qlFuturesRateHelper(G88,$F88,$D88,$E88,0,Permanent,Trigger,ObjectOverwrite)</f>
        <v>USD_YC6MRH_IMMFRA6MF1#0001</v>
      </c>
      <c r="I88" s="128" t="str">
        <f>_xll.ohRangeRetrieveError(H88)</f>
        <v/>
      </c>
      <c r="J88" s="127"/>
    </row>
    <row r="89" spans="1:10" x14ac:dyDescent="0.2">
      <c r="A89" s="225"/>
      <c r="B89" s="132">
        <v>87</v>
      </c>
      <c r="C89" s="224" t="b">
        <v>0</v>
      </c>
      <c r="D89" s="224" t="str">
        <v>G1</v>
      </c>
      <c r="E89" s="223" t="str">
        <f t="shared" si="6"/>
        <v>UsdLibor6M</v>
      </c>
      <c r="F89" s="222" t="str">
        <f t="shared" si="7"/>
        <v>USDIMMFRA6MG1_Quote</v>
      </c>
      <c r="G89" s="222" t="str">
        <f t="shared" si="8"/>
        <v>USD_YC6MRH_IMMFRA6MG1</v>
      </c>
      <c r="H89" s="228" t="str">
        <f>_xll.qlFuturesRateHelper(G89,$F89,$D89,$E89,0,Permanent,Trigger,ObjectOverwrite)</f>
        <v>USD_YC6MRH_IMMFRA6MG1#0001</v>
      </c>
      <c r="I89" s="128" t="str">
        <f>_xll.ohRangeRetrieveError(H89)</f>
        <v/>
      </c>
      <c r="J89" s="127"/>
    </row>
    <row r="90" spans="1:10" x14ac:dyDescent="0.2">
      <c r="A90" s="225"/>
      <c r="B90" s="132">
        <v>88</v>
      </c>
      <c r="C90" s="224" t="b">
        <v>0</v>
      </c>
      <c r="D90" s="224" t="str">
        <v>H1</v>
      </c>
      <c r="E90" s="223" t="str">
        <f t="shared" si="6"/>
        <v>UsdLibor6M</v>
      </c>
      <c r="F90" s="222" t="str">
        <f t="shared" si="7"/>
        <v>USDIMMFRA6MH1_Quote</v>
      </c>
      <c r="G90" s="222" t="str">
        <f t="shared" si="8"/>
        <v>USD_YC6MRH_IMMFRA6MH1</v>
      </c>
      <c r="H90" s="228" t="str">
        <f>_xll.qlFuturesRateHelper(G90,$F90,$D90,$E90,0,Permanent,Trigger,ObjectOverwrite)</f>
        <v>USD_YC6MRH_IMMFRA6MH1#0001</v>
      </c>
      <c r="I90" s="128" t="str">
        <f>_xll.ohRangeRetrieveError(H90)</f>
        <v/>
      </c>
      <c r="J90" s="127"/>
    </row>
    <row r="91" spans="1:10" x14ac:dyDescent="0.2">
      <c r="A91" s="225"/>
      <c r="B91" s="132">
        <v>89</v>
      </c>
      <c r="C91" s="224" t="b">
        <v>0</v>
      </c>
      <c r="D91" s="224" t="str">
        <v>J1</v>
      </c>
      <c r="E91" s="223" t="str">
        <f t="shared" si="6"/>
        <v>UsdLibor6M</v>
      </c>
      <c r="F91" s="222" t="str">
        <f t="shared" si="7"/>
        <v>USDIMMFRA6MJ1_Quote</v>
      </c>
      <c r="G91" s="222" t="str">
        <f t="shared" si="8"/>
        <v>USD_YC6MRH_IMMFRA6MJ1</v>
      </c>
      <c r="H91" s="228" t="str">
        <f>_xll.qlFuturesRateHelper(G91,$F91,$D91,$E91,0,Permanent,Trigger,ObjectOverwrite)</f>
        <v>USD_YC6MRH_IMMFRA6MJ1#0001</v>
      </c>
      <c r="I91" s="128" t="str">
        <f>_xll.ohRangeRetrieveError(H91)</f>
        <v/>
      </c>
      <c r="J91" s="127"/>
    </row>
    <row r="92" spans="1:10" x14ac:dyDescent="0.2">
      <c r="A92" s="225"/>
      <c r="B92" s="132">
        <v>90</v>
      </c>
      <c r="C92" s="224" t="b">
        <v>0</v>
      </c>
      <c r="D92" s="224" t="str">
        <v>K1</v>
      </c>
      <c r="E92" s="223" t="str">
        <f t="shared" si="6"/>
        <v>UsdLibor6M</v>
      </c>
      <c r="F92" s="222" t="str">
        <f t="shared" si="7"/>
        <v>USDIMMFRA6MK1_Quote</v>
      </c>
      <c r="G92" s="222" t="str">
        <f t="shared" si="8"/>
        <v>USD_YC6MRH_IMMFRA6MK1</v>
      </c>
      <c r="H92" s="228" t="str">
        <f>_xll.qlFuturesRateHelper(G92,$F92,$D92,$E92,0,Permanent,Trigger,ObjectOverwrite)</f>
        <v>USD_YC6MRH_IMMFRA6MK1#0001</v>
      </c>
      <c r="I92" s="128" t="str">
        <f>_xll.ohRangeRetrieveError(H92)</f>
        <v/>
      </c>
      <c r="J92" s="127"/>
    </row>
    <row r="93" spans="1:10" x14ac:dyDescent="0.2">
      <c r="A93" s="225"/>
      <c r="B93" s="132">
        <v>91</v>
      </c>
      <c r="C93" s="224" t="b">
        <v>0</v>
      </c>
      <c r="D93" s="224" t="str">
        <v>M1</v>
      </c>
      <c r="E93" s="223" t="str">
        <f t="shared" si="6"/>
        <v>UsdLibor6M</v>
      </c>
      <c r="F93" s="222" t="str">
        <f t="shared" si="7"/>
        <v>USDIMMFRA6MM1_Quote</v>
      </c>
      <c r="G93" s="222" t="str">
        <f t="shared" si="8"/>
        <v>USD_YC6MRH_IMMFRA6MM1</v>
      </c>
      <c r="H93" s="228" t="str">
        <f>_xll.qlFuturesRateHelper(G93,$F93,$D93,$E93,0,Permanent,Trigger,ObjectOverwrite)</f>
        <v>USD_YC6MRH_IMMFRA6MM1#0001</v>
      </c>
      <c r="I93" s="128" t="str">
        <f>_xll.ohRangeRetrieveError(H93)</f>
        <v/>
      </c>
      <c r="J93" s="127"/>
    </row>
    <row r="94" spans="1:10" x14ac:dyDescent="0.2">
      <c r="A94" s="225"/>
      <c r="B94" s="132">
        <v>92</v>
      </c>
      <c r="C94" s="224" t="b">
        <v>0</v>
      </c>
      <c r="D94" s="224" t="str">
        <v>N1</v>
      </c>
      <c r="E94" s="223" t="str">
        <f t="shared" si="6"/>
        <v>UsdLibor6M</v>
      </c>
      <c r="F94" s="222" t="str">
        <f t="shared" si="7"/>
        <v>USDIMMFRA6MN1_Quote</v>
      </c>
      <c r="G94" s="222" t="str">
        <f t="shared" si="8"/>
        <v>USD_YC6MRH_IMMFRA6MN1</v>
      </c>
      <c r="H94" s="228" t="str">
        <f>_xll.qlFuturesRateHelper(G94,$F94,$D94,$E94,0,Permanent,Trigger,ObjectOverwrite)</f>
        <v>USD_YC6MRH_IMMFRA6MN1#0001</v>
      </c>
      <c r="I94" s="128" t="str">
        <f>_xll.ohRangeRetrieveError(H94)</f>
        <v/>
      </c>
      <c r="J94" s="127"/>
    </row>
    <row r="95" spans="1:10" x14ac:dyDescent="0.2">
      <c r="A95" s="225"/>
      <c r="B95" s="132">
        <v>93</v>
      </c>
      <c r="C95" s="224" t="b">
        <v>0</v>
      </c>
      <c r="D95" s="224" t="str">
        <v>Q1</v>
      </c>
      <c r="E95" s="223" t="str">
        <f t="shared" si="6"/>
        <v>UsdLibor6M</v>
      </c>
      <c r="F95" s="222" t="str">
        <f t="shared" si="7"/>
        <v>USDIMMFRA6MQ1_Quote</v>
      </c>
      <c r="G95" s="222" t="str">
        <f t="shared" si="8"/>
        <v>USD_YC6MRH_IMMFRA6MQ1</v>
      </c>
      <c r="H95" s="228" t="str">
        <f>_xll.qlFuturesRateHelper(G95,$F95,$D95,$E95,0,Permanent,Trigger,ObjectOverwrite)</f>
        <v>USD_YC6MRH_IMMFRA6MQ1#0001</v>
      </c>
      <c r="I95" s="128" t="str">
        <f>_xll.ohRangeRetrieveError(H95)</f>
        <v/>
      </c>
      <c r="J95" s="127"/>
    </row>
    <row r="96" spans="1:10" x14ac:dyDescent="0.2">
      <c r="A96" s="225"/>
      <c r="B96" s="132">
        <v>94</v>
      </c>
      <c r="C96" s="224" t="b">
        <v>0</v>
      </c>
      <c r="D96" s="224" t="str">
        <v>U1</v>
      </c>
      <c r="E96" s="223" t="str">
        <f t="shared" si="6"/>
        <v>UsdLibor6M</v>
      </c>
      <c r="F96" s="222" t="str">
        <f t="shared" si="7"/>
        <v>USDIMMFRA6MU1_Quote</v>
      </c>
      <c r="G96" s="222" t="str">
        <f t="shared" si="8"/>
        <v>USD_YC6MRH_IMMFRA6MU1</v>
      </c>
      <c r="H96" s="228" t="str">
        <f>_xll.qlFuturesRateHelper(G96,$F96,$D96,$E96,0,Permanent,Trigger,ObjectOverwrite)</f>
        <v>USD_YC6MRH_IMMFRA6MU1#0001</v>
      </c>
      <c r="I96" s="128" t="str">
        <f>_xll.ohRangeRetrieveError(H96)</f>
        <v/>
      </c>
      <c r="J96" s="127"/>
    </row>
    <row r="97" spans="1:10" x14ac:dyDescent="0.2">
      <c r="A97" s="225"/>
      <c r="B97" s="132">
        <v>95</v>
      </c>
      <c r="C97" s="224" t="b">
        <v>0</v>
      </c>
      <c r="D97" s="224" t="str">
        <v>V1</v>
      </c>
      <c r="E97" s="223" t="str">
        <f t="shared" si="6"/>
        <v>UsdLibor6M</v>
      </c>
      <c r="F97" s="222" t="str">
        <f t="shared" si="7"/>
        <v>USDIMMFRA6MV1_Quote</v>
      </c>
      <c r="G97" s="222" t="str">
        <f t="shared" si="8"/>
        <v>USD_YC6MRH_IMMFRA6MV1</v>
      </c>
      <c r="H97" s="228" t="str">
        <f>_xll.qlFuturesRateHelper(G97,$F97,$D97,$E97,0,Permanent,Trigger,ObjectOverwrite)</f>
        <v>USD_YC6MRH_IMMFRA6MV1#0001</v>
      </c>
      <c r="I97" s="128" t="str">
        <f>_xll.ohRangeRetrieveError(H97)</f>
        <v/>
      </c>
      <c r="J97" s="127"/>
    </row>
    <row r="98" spans="1:10" x14ac:dyDescent="0.2">
      <c r="A98" s="225"/>
      <c r="B98" s="132">
        <v>96</v>
      </c>
      <c r="C98" s="224" t="b">
        <v>0</v>
      </c>
      <c r="D98" s="224" t="str">
        <v>X1</v>
      </c>
      <c r="E98" s="223" t="str">
        <f t="shared" si="6"/>
        <v>UsdLibor6M</v>
      </c>
      <c r="F98" s="222" t="str">
        <f t="shared" si="7"/>
        <v>USDIMMFRA6MX1_Quote</v>
      </c>
      <c r="G98" s="222" t="str">
        <f t="shared" si="8"/>
        <v>USD_YC6MRH_IMMFRA6MX1</v>
      </c>
      <c r="H98" s="228" t="str">
        <f>_xll.qlFuturesRateHelper(G98,$F98,$D98,$E98,0,Permanent,Trigger,ObjectOverwrite)</f>
        <v>USD_YC6MRH_IMMFRA6MX1#0001</v>
      </c>
      <c r="I98" s="128" t="str">
        <f>_xll.ohRangeRetrieveError(H98)</f>
        <v/>
      </c>
      <c r="J98" s="127"/>
    </row>
    <row r="99" spans="1:10" x14ac:dyDescent="0.2">
      <c r="A99" s="225"/>
      <c r="B99" s="132">
        <v>97</v>
      </c>
      <c r="C99" s="224" t="b">
        <v>0</v>
      </c>
      <c r="D99" s="224" t="str">
        <v>Z1</v>
      </c>
      <c r="E99" s="223" t="str">
        <f t="shared" ref="E99:E122" si="9">PROPER(Currency)&amp;FamilyName&amp;$E$1</f>
        <v>UsdLibor6M</v>
      </c>
      <c r="F99" s="222" t="str">
        <f t="shared" ref="F99:F122" si="10">Currency&amp;$F$1&amp;$E$1&amp;$D99&amp;QuoteSuffix</f>
        <v>USDIMMFRA6MZ1_Quote</v>
      </c>
      <c r="G99" s="222" t="str">
        <f t="shared" ref="G99:G122" si="11">$G$1&amp;"_"&amp;$F$1&amp;$E$1&amp;$D99</f>
        <v>USD_YC6MRH_IMMFRA6MZ1</v>
      </c>
      <c r="H99" s="228" t="str">
        <f>_xll.qlFuturesRateHelper(G99,$F99,$D99,$E99,0,Permanent,Trigger,ObjectOverwrite)</f>
        <v>USD_YC6MRH_IMMFRA6MZ1#0001</v>
      </c>
      <c r="I99" s="128" t="str">
        <f>_xll.ohRangeRetrieveError(H99)</f>
        <v/>
      </c>
      <c r="J99" s="127"/>
    </row>
    <row r="100" spans="1:10" x14ac:dyDescent="0.2">
      <c r="A100" s="225"/>
      <c r="B100" s="132">
        <v>98</v>
      </c>
      <c r="C100" s="224" t="b">
        <v>0</v>
      </c>
      <c r="D100" s="224" t="str">
        <v>F2</v>
      </c>
      <c r="E100" s="223" t="str">
        <f t="shared" si="9"/>
        <v>UsdLibor6M</v>
      </c>
      <c r="F100" s="222" t="str">
        <f t="shared" si="10"/>
        <v>USDIMMFRA6MF2_Quote</v>
      </c>
      <c r="G100" s="222" t="str">
        <f t="shared" si="11"/>
        <v>USD_YC6MRH_IMMFRA6MF2</v>
      </c>
      <c r="H100" s="228" t="str">
        <f>_xll.qlFuturesRateHelper(G100,$F100,$D100,$E100,0,Permanent,Trigger,ObjectOverwrite)</f>
        <v>USD_YC6MRH_IMMFRA6MF2#0001</v>
      </c>
      <c r="I100" s="128" t="str">
        <f>_xll.ohRangeRetrieveError(H100)</f>
        <v/>
      </c>
      <c r="J100" s="127"/>
    </row>
    <row r="101" spans="1:10" x14ac:dyDescent="0.2">
      <c r="A101" s="225"/>
      <c r="B101" s="132">
        <v>99</v>
      </c>
      <c r="C101" s="224" t="b">
        <v>0</v>
      </c>
      <c r="D101" s="224" t="str">
        <v>G2</v>
      </c>
      <c r="E101" s="223" t="str">
        <f t="shared" si="9"/>
        <v>UsdLibor6M</v>
      </c>
      <c r="F101" s="222" t="str">
        <f t="shared" si="10"/>
        <v>USDIMMFRA6MG2_Quote</v>
      </c>
      <c r="G101" s="222" t="str">
        <f t="shared" si="11"/>
        <v>USD_YC6MRH_IMMFRA6MG2</v>
      </c>
      <c r="H101" s="228" t="str">
        <f>_xll.qlFuturesRateHelper(G101,$F101,$D101,$E101,0,Permanent,Trigger,ObjectOverwrite)</f>
        <v>USD_YC6MRH_IMMFRA6MG2#0001</v>
      </c>
      <c r="I101" s="128" t="str">
        <f>_xll.ohRangeRetrieveError(H101)</f>
        <v/>
      </c>
      <c r="J101" s="127"/>
    </row>
    <row r="102" spans="1:10" x14ac:dyDescent="0.2">
      <c r="A102" s="225"/>
      <c r="B102" s="132">
        <v>100</v>
      </c>
      <c r="C102" s="224" t="b">
        <v>0</v>
      </c>
      <c r="D102" s="224" t="str">
        <v>H2</v>
      </c>
      <c r="E102" s="223" t="str">
        <f t="shared" si="9"/>
        <v>UsdLibor6M</v>
      </c>
      <c r="F102" s="222" t="str">
        <f t="shared" si="10"/>
        <v>USDIMMFRA6MH2_Quote</v>
      </c>
      <c r="G102" s="222" t="str">
        <f t="shared" si="11"/>
        <v>USD_YC6MRH_IMMFRA6MH2</v>
      </c>
      <c r="H102" s="228" t="str">
        <f>_xll.qlFuturesRateHelper(G102,$F102,$D102,$E102,0,Permanent,Trigger,ObjectOverwrite)</f>
        <v>USD_YC6MRH_IMMFRA6MH2#0001</v>
      </c>
      <c r="I102" s="128" t="str">
        <f>_xll.ohRangeRetrieveError(H102)</f>
        <v/>
      </c>
      <c r="J102" s="127"/>
    </row>
    <row r="103" spans="1:10" x14ac:dyDescent="0.2">
      <c r="A103" s="225"/>
      <c r="B103" s="132">
        <v>101</v>
      </c>
      <c r="C103" s="224" t="b">
        <v>0</v>
      </c>
      <c r="D103" s="224" t="str">
        <v>J2</v>
      </c>
      <c r="E103" s="223" t="str">
        <f t="shared" si="9"/>
        <v>UsdLibor6M</v>
      </c>
      <c r="F103" s="222" t="str">
        <f t="shared" si="10"/>
        <v>USDIMMFRA6MJ2_Quote</v>
      </c>
      <c r="G103" s="222" t="str">
        <f t="shared" si="11"/>
        <v>USD_YC6MRH_IMMFRA6MJ2</v>
      </c>
      <c r="H103" s="228" t="str">
        <f>_xll.qlFuturesRateHelper(G103,$F103,$D103,$E103,0,Permanent,Trigger,ObjectOverwrite)</f>
        <v>USD_YC6MRH_IMMFRA6MJ2#0001</v>
      </c>
      <c r="I103" s="128" t="str">
        <f>_xll.ohRangeRetrieveError(H103)</f>
        <v/>
      </c>
      <c r="J103" s="127"/>
    </row>
    <row r="104" spans="1:10" x14ac:dyDescent="0.2">
      <c r="A104" s="225"/>
      <c r="B104" s="132">
        <v>102</v>
      </c>
      <c r="C104" s="224" t="b">
        <v>0</v>
      </c>
      <c r="D104" s="224" t="str">
        <v>K2</v>
      </c>
      <c r="E104" s="223" t="str">
        <f t="shared" si="9"/>
        <v>UsdLibor6M</v>
      </c>
      <c r="F104" s="222" t="str">
        <f t="shared" si="10"/>
        <v>USDIMMFRA6MK2_Quote</v>
      </c>
      <c r="G104" s="222" t="str">
        <f t="shared" si="11"/>
        <v>USD_YC6MRH_IMMFRA6MK2</v>
      </c>
      <c r="H104" s="228" t="str">
        <f>_xll.qlFuturesRateHelper(G104,$F104,$D104,$E104,0,Permanent,Trigger,ObjectOverwrite)</f>
        <v>USD_YC6MRH_IMMFRA6MK2#0001</v>
      </c>
      <c r="I104" s="128" t="str">
        <f>_xll.ohRangeRetrieveError(H104)</f>
        <v/>
      </c>
      <c r="J104" s="127"/>
    </row>
    <row r="105" spans="1:10" x14ac:dyDescent="0.2">
      <c r="A105" s="225"/>
      <c r="B105" s="132">
        <v>103</v>
      </c>
      <c r="C105" s="224" t="b">
        <v>0</v>
      </c>
      <c r="D105" s="224" t="str">
        <v>M2</v>
      </c>
      <c r="E105" s="223" t="str">
        <f t="shared" si="9"/>
        <v>UsdLibor6M</v>
      </c>
      <c r="F105" s="222" t="str">
        <f t="shared" si="10"/>
        <v>USDIMMFRA6MM2_Quote</v>
      </c>
      <c r="G105" s="222" t="str">
        <f t="shared" si="11"/>
        <v>USD_YC6MRH_IMMFRA6MM2</v>
      </c>
      <c r="H105" s="228" t="str">
        <f>_xll.qlFuturesRateHelper(G105,$F105,$D105,$E105,0,Permanent,Trigger,ObjectOverwrite)</f>
        <v>USD_YC6MRH_IMMFRA6MM2#0001</v>
      </c>
      <c r="I105" s="128" t="str">
        <f>_xll.ohRangeRetrieveError(H105)</f>
        <v/>
      </c>
      <c r="J105" s="127"/>
    </row>
    <row r="106" spans="1:10" x14ac:dyDescent="0.2">
      <c r="A106" s="225"/>
      <c r="B106" s="132">
        <v>104</v>
      </c>
      <c r="C106" s="224" t="b">
        <v>0</v>
      </c>
      <c r="D106" s="224" t="str">
        <v>N2</v>
      </c>
      <c r="E106" s="223" t="str">
        <f t="shared" si="9"/>
        <v>UsdLibor6M</v>
      </c>
      <c r="F106" s="222" t="str">
        <f t="shared" si="10"/>
        <v>USDIMMFRA6MN2_Quote</v>
      </c>
      <c r="G106" s="222" t="str">
        <f t="shared" si="11"/>
        <v>USD_YC6MRH_IMMFRA6MN2</v>
      </c>
      <c r="H106" s="228" t="str">
        <f>_xll.qlFuturesRateHelper(G106,$F106,$D106,$E106,0,Permanent,Trigger,ObjectOverwrite)</f>
        <v>USD_YC6MRH_IMMFRA6MN2#0001</v>
      </c>
      <c r="I106" s="128" t="str">
        <f>_xll.ohRangeRetrieveError(H106)</f>
        <v/>
      </c>
      <c r="J106" s="127"/>
    </row>
    <row r="107" spans="1:10" x14ac:dyDescent="0.2">
      <c r="A107" s="225"/>
      <c r="B107" s="132">
        <v>105</v>
      </c>
      <c r="C107" s="224" t="b">
        <v>0</v>
      </c>
      <c r="D107" s="224" t="str">
        <v>Q2</v>
      </c>
      <c r="E107" s="223" t="str">
        <f t="shared" si="9"/>
        <v>UsdLibor6M</v>
      </c>
      <c r="F107" s="222" t="str">
        <f t="shared" si="10"/>
        <v>USDIMMFRA6MQ2_Quote</v>
      </c>
      <c r="G107" s="222" t="str">
        <f t="shared" si="11"/>
        <v>USD_YC6MRH_IMMFRA6MQ2</v>
      </c>
      <c r="H107" s="228" t="str">
        <f>_xll.qlFuturesRateHelper(G107,$F107,$D107,$E107,0,Permanent,Trigger,ObjectOverwrite)</f>
        <v>USD_YC6MRH_IMMFRA6MQ2#0001</v>
      </c>
      <c r="I107" s="128" t="str">
        <f>_xll.ohRangeRetrieveError(H107)</f>
        <v/>
      </c>
      <c r="J107" s="127"/>
    </row>
    <row r="108" spans="1:10" x14ac:dyDescent="0.2">
      <c r="A108" s="225"/>
      <c r="B108" s="132">
        <v>106</v>
      </c>
      <c r="C108" s="224" t="b">
        <v>0</v>
      </c>
      <c r="D108" s="224" t="str">
        <v>U2</v>
      </c>
      <c r="E108" s="223" t="str">
        <f t="shared" si="9"/>
        <v>UsdLibor6M</v>
      </c>
      <c r="F108" s="222" t="str">
        <f t="shared" si="10"/>
        <v>USDIMMFRA6MU2_Quote</v>
      </c>
      <c r="G108" s="222" t="str">
        <f t="shared" si="11"/>
        <v>USD_YC6MRH_IMMFRA6MU2</v>
      </c>
      <c r="H108" s="228" t="str">
        <f>_xll.qlFuturesRateHelper(G108,$F108,$D108,$E108,0,Permanent,Trigger,ObjectOverwrite)</f>
        <v>USD_YC6MRH_IMMFRA6MU2#0001</v>
      </c>
      <c r="I108" s="128" t="str">
        <f>_xll.ohRangeRetrieveError(H108)</f>
        <v/>
      </c>
      <c r="J108" s="127"/>
    </row>
    <row r="109" spans="1:10" x14ac:dyDescent="0.2">
      <c r="A109" s="225"/>
      <c r="B109" s="132">
        <v>107</v>
      </c>
      <c r="C109" s="224" t="b">
        <v>0</v>
      </c>
      <c r="D109" s="224" t="str">
        <v>V2</v>
      </c>
      <c r="E109" s="223" t="str">
        <f t="shared" si="9"/>
        <v>UsdLibor6M</v>
      </c>
      <c r="F109" s="222" t="str">
        <f t="shared" si="10"/>
        <v>USDIMMFRA6MV2_Quote</v>
      </c>
      <c r="G109" s="222" t="str">
        <f t="shared" si="11"/>
        <v>USD_YC6MRH_IMMFRA6MV2</v>
      </c>
      <c r="H109" s="228" t="str">
        <f>_xll.qlFuturesRateHelper(G109,$F109,$D109,$E109,0,Permanent,Trigger,ObjectOverwrite)</f>
        <v>USD_YC6MRH_IMMFRA6MV2#0001</v>
      </c>
      <c r="I109" s="128" t="str">
        <f>_xll.ohRangeRetrieveError(H109)</f>
        <v/>
      </c>
      <c r="J109" s="127"/>
    </row>
    <row r="110" spans="1:10" x14ac:dyDescent="0.2">
      <c r="A110" s="225"/>
      <c r="B110" s="132">
        <v>108</v>
      </c>
      <c r="C110" s="224" t="b">
        <v>0</v>
      </c>
      <c r="D110" s="224" t="str">
        <v>X2</v>
      </c>
      <c r="E110" s="223" t="str">
        <f t="shared" si="9"/>
        <v>UsdLibor6M</v>
      </c>
      <c r="F110" s="222" t="str">
        <f t="shared" si="10"/>
        <v>USDIMMFRA6MX2_Quote</v>
      </c>
      <c r="G110" s="222" t="str">
        <f t="shared" si="11"/>
        <v>USD_YC6MRH_IMMFRA6MX2</v>
      </c>
      <c r="H110" s="228" t="str">
        <f>_xll.qlFuturesRateHelper(G110,$F110,$D110,$E110,0,Permanent,Trigger,ObjectOverwrite)</f>
        <v>USD_YC6MRH_IMMFRA6MX2#0001</v>
      </c>
      <c r="I110" s="128" t="str">
        <f>_xll.ohRangeRetrieveError(H110)</f>
        <v/>
      </c>
      <c r="J110" s="127"/>
    </row>
    <row r="111" spans="1:10" x14ac:dyDescent="0.2">
      <c r="A111" s="225"/>
      <c r="B111" s="132">
        <v>109</v>
      </c>
      <c r="C111" s="224" t="b">
        <v>0</v>
      </c>
      <c r="D111" s="224" t="str">
        <v>Z2</v>
      </c>
      <c r="E111" s="223" t="str">
        <f t="shared" si="9"/>
        <v>UsdLibor6M</v>
      </c>
      <c r="F111" s="222" t="str">
        <f t="shared" si="10"/>
        <v>USDIMMFRA6MZ2_Quote</v>
      </c>
      <c r="G111" s="222" t="str">
        <f t="shared" si="11"/>
        <v>USD_YC6MRH_IMMFRA6MZ2</v>
      </c>
      <c r="H111" s="228" t="str">
        <f>_xll.qlFuturesRateHelper(G111,$F111,$D111,$E111,0,Permanent,Trigger,ObjectOverwrite)</f>
        <v>USD_YC6MRH_IMMFRA6MZ2#0001</v>
      </c>
      <c r="I111" s="128" t="str">
        <f>_xll.ohRangeRetrieveError(H111)</f>
        <v/>
      </c>
      <c r="J111" s="127"/>
    </row>
    <row r="112" spans="1:10" x14ac:dyDescent="0.2">
      <c r="A112" s="225"/>
      <c r="B112" s="132">
        <v>110</v>
      </c>
      <c r="C112" s="224" t="b">
        <v>0</v>
      </c>
      <c r="D112" s="224" t="str">
        <v>F3</v>
      </c>
      <c r="E112" s="223" t="str">
        <f t="shared" si="9"/>
        <v>UsdLibor6M</v>
      </c>
      <c r="F112" s="222" t="str">
        <f t="shared" si="10"/>
        <v>USDIMMFRA6MF3_Quote</v>
      </c>
      <c r="G112" s="222" t="str">
        <f t="shared" si="11"/>
        <v>USD_YC6MRH_IMMFRA6MF3</v>
      </c>
      <c r="H112" s="228" t="str">
        <f>_xll.qlFuturesRateHelper(G112,$F112,$D112,$E112,0,Permanent,Trigger,ObjectOverwrite)</f>
        <v>USD_YC6MRH_IMMFRA6MF3#0001</v>
      </c>
      <c r="I112" s="128" t="str">
        <f>_xll.ohRangeRetrieveError(H112)</f>
        <v/>
      </c>
      <c r="J112" s="127"/>
    </row>
    <row r="113" spans="1:10" x14ac:dyDescent="0.2">
      <c r="A113" s="225"/>
      <c r="B113" s="132">
        <v>111</v>
      </c>
      <c r="C113" s="224" t="b">
        <v>0</v>
      </c>
      <c r="D113" s="224" t="str">
        <v>G3</v>
      </c>
      <c r="E113" s="223" t="str">
        <f t="shared" si="9"/>
        <v>UsdLibor6M</v>
      </c>
      <c r="F113" s="222" t="str">
        <f t="shared" si="10"/>
        <v>USDIMMFRA6MG3_Quote</v>
      </c>
      <c r="G113" s="222" t="str">
        <f t="shared" si="11"/>
        <v>USD_YC6MRH_IMMFRA6MG3</v>
      </c>
      <c r="H113" s="228" t="str">
        <f>_xll.qlFuturesRateHelper(G113,$F113,$D113,$E113,0,Permanent,Trigger,ObjectOverwrite)</f>
        <v>USD_YC6MRH_IMMFRA6MG3#0001</v>
      </c>
      <c r="I113" s="128" t="str">
        <f>_xll.ohRangeRetrieveError(H113)</f>
        <v/>
      </c>
      <c r="J113" s="127"/>
    </row>
    <row r="114" spans="1:10" x14ac:dyDescent="0.2">
      <c r="A114" s="225"/>
      <c r="B114" s="132">
        <v>112</v>
      </c>
      <c r="C114" s="224" t="b">
        <v>0</v>
      </c>
      <c r="D114" s="224" t="str">
        <v>H3</v>
      </c>
      <c r="E114" s="223" t="str">
        <f t="shared" si="9"/>
        <v>UsdLibor6M</v>
      </c>
      <c r="F114" s="222" t="str">
        <f t="shared" si="10"/>
        <v>USDIMMFRA6MH3_Quote</v>
      </c>
      <c r="G114" s="222" t="str">
        <f t="shared" si="11"/>
        <v>USD_YC6MRH_IMMFRA6MH3</v>
      </c>
      <c r="H114" s="228" t="str">
        <f>_xll.qlFuturesRateHelper(G114,$F114,$D114,$E114,0,Permanent,Trigger,ObjectOverwrite)</f>
        <v>USD_YC6MRH_IMMFRA6MH3#0001</v>
      </c>
      <c r="I114" s="128" t="str">
        <f>_xll.ohRangeRetrieveError(H114)</f>
        <v/>
      </c>
      <c r="J114" s="127"/>
    </row>
    <row r="115" spans="1:10" x14ac:dyDescent="0.2">
      <c r="A115" s="225"/>
      <c r="B115" s="132">
        <v>113</v>
      </c>
      <c r="C115" s="224" t="b">
        <v>0</v>
      </c>
      <c r="D115" s="224" t="str">
        <v>J3</v>
      </c>
      <c r="E115" s="223" t="str">
        <f t="shared" si="9"/>
        <v>UsdLibor6M</v>
      </c>
      <c r="F115" s="222" t="str">
        <f t="shared" si="10"/>
        <v>USDIMMFRA6MJ3_Quote</v>
      </c>
      <c r="G115" s="222" t="str">
        <f t="shared" si="11"/>
        <v>USD_YC6MRH_IMMFRA6MJ3</v>
      </c>
      <c r="H115" s="228" t="str">
        <f>_xll.qlFuturesRateHelper(G115,$F115,$D115,$E115,0,Permanent,Trigger,ObjectOverwrite)</f>
        <v>USD_YC6MRH_IMMFRA6MJ3#0001</v>
      </c>
      <c r="I115" s="128" t="str">
        <f>_xll.ohRangeRetrieveError(H115)</f>
        <v/>
      </c>
      <c r="J115" s="127"/>
    </row>
    <row r="116" spans="1:10" x14ac:dyDescent="0.2">
      <c r="A116" s="225"/>
      <c r="B116" s="132">
        <v>114</v>
      </c>
      <c r="C116" s="224" t="b">
        <v>0</v>
      </c>
      <c r="D116" s="224" t="str">
        <v>K3</v>
      </c>
      <c r="E116" s="223" t="str">
        <f t="shared" si="9"/>
        <v>UsdLibor6M</v>
      </c>
      <c r="F116" s="222" t="str">
        <f t="shared" si="10"/>
        <v>USDIMMFRA6MK3_Quote</v>
      </c>
      <c r="G116" s="222" t="str">
        <f t="shared" si="11"/>
        <v>USD_YC6MRH_IMMFRA6MK3</v>
      </c>
      <c r="H116" s="228" t="str">
        <f>_xll.qlFuturesRateHelper(G116,$F116,$D116,$E116,0,Permanent,Trigger,ObjectOverwrite)</f>
        <v>USD_YC6MRH_IMMFRA6MK3#0001</v>
      </c>
      <c r="I116" s="128" t="str">
        <f>_xll.ohRangeRetrieveError(H116)</f>
        <v/>
      </c>
      <c r="J116" s="127"/>
    </row>
    <row r="117" spans="1:10" x14ac:dyDescent="0.2">
      <c r="A117" s="225"/>
      <c r="B117" s="132">
        <v>115</v>
      </c>
      <c r="C117" s="224" t="b">
        <v>0</v>
      </c>
      <c r="D117" s="224" t="str">
        <v>M3</v>
      </c>
      <c r="E117" s="223" t="str">
        <f t="shared" si="9"/>
        <v>UsdLibor6M</v>
      </c>
      <c r="F117" s="222" t="str">
        <f t="shared" si="10"/>
        <v>USDIMMFRA6MM3_Quote</v>
      </c>
      <c r="G117" s="222" t="str">
        <f t="shared" si="11"/>
        <v>USD_YC6MRH_IMMFRA6MM3</v>
      </c>
      <c r="H117" s="228" t="str">
        <f>_xll.qlFuturesRateHelper(G117,$F117,$D117,$E117,0,Permanent,Trigger,ObjectOverwrite)</f>
        <v>USD_YC6MRH_IMMFRA6MM3#0001</v>
      </c>
      <c r="I117" s="128" t="str">
        <f>_xll.ohRangeRetrieveError(H117)</f>
        <v/>
      </c>
      <c r="J117" s="127"/>
    </row>
    <row r="118" spans="1:10" x14ac:dyDescent="0.2">
      <c r="A118" s="225"/>
      <c r="B118" s="132">
        <v>116</v>
      </c>
      <c r="C118" s="224" t="b">
        <v>0</v>
      </c>
      <c r="D118" s="224" t="str">
        <v>N3</v>
      </c>
      <c r="E118" s="223" t="str">
        <f t="shared" si="9"/>
        <v>UsdLibor6M</v>
      </c>
      <c r="F118" s="222" t="str">
        <f t="shared" si="10"/>
        <v>USDIMMFRA6MN3_Quote</v>
      </c>
      <c r="G118" s="222" t="str">
        <f t="shared" si="11"/>
        <v>USD_YC6MRH_IMMFRA6MN3</v>
      </c>
      <c r="H118" s="228" t="str">
        <f>_xll.qlFuturesRateHelper(G118,$F118,$D118,$E118,0,Permanent,Trigger,ObjectOverwrite)</f>
        <v>USD_YC6MRH_IMMFRA6MN3#0001</v>
      </c>
      <c r="I118" s="128" t="str">
        <f>_xll.ohRangeRetrieveError(H118)</f>
        <v/>
      </c>
      <c r="J118" s="127"/>
    </row>
    <row r="119" spans="1:10" x14ac:dyDescent="0.2">
      <c r="A119" s="225"/>
      <c r="B119" s="132">
        <v>117</v>
      </c>
      <c r="C119" s="224" t="b">
        <v>0</v>
      </c>
      <c r="D119" s="224" t="str">
        <v>Q3</v>
      </c>
      <c r="E119" s="223" t="str">
        <f t="shared" si="9"/>
        <v>UsdLibor6M</v>
      </c>
      <c r="F119" s="222" t="str">
        <f t="shared" si="10"/>
        <v>USDIMMFRA6MQ3_Quote</v>
      </c>
      <c r="G119" s="222" t="str">
        <f t="shared" si="11"/>
        <v>USD_YC6MRH_IMMFRA6MQ3</v>
      </c>
      <c r="H119" s="228" t="str">
        <f>_xll.qlFuturesRateHelper(G119,$F119,$D119,$E119,0,Permanent,Trigger,ObjectOverwrite)</f>
        <v>USD_YC6MRH_IMMFRA6MQ3#0001</v>
      </c>
      <c r="I119" s="128" t="str">
        <f>_xll.ohRangeRetrieveError(H119)</f>
        <v/>
      </c>
      <c r="J119" s="127"/>
    </row>
    <row r="120" spans="1:10" x14ac:dyDescent="0.2">
      <c r="A120" s="225"/>
      <c r="B120" s="132">
        <v>118</v>
      </c>
      <c r="C120" s="224" t="b">
        <v>0</v>
      </c>
      <c r="D120" s="224" t="str">
        <v>U3</v>
      </c>
      <c r="E120" s="223" t="str">
        <f t="shared" si="9"/>
        <v>UsdLibor6M</v>
      </c>
      <c r="F120" s="222" t="str">
        <f t="shared" si="10"/>
        <v>USDIMMFRA6MU3_Quote</v>
      </c>
      <c r="G120" s="222" t="str">
        <f t="shared" si="11"/>
        <v>USD_YC6MRH_IMMFRA6MU3</v>
      </c>
      <c r="H120" s="228" t="str">
        <f>_xll.qlFuturesRateHelper(G120,$F120,$D120,$E120,0,Permanent,Trigger,ObjectOverwrite)</f>
        <v>USD_YC6MRH_IMMFRA6MU3#0001</v>
      </c>
      <c r="I120" s="128" t="str">
        <f>_xll.ohRangeRetrieveError(H120)</f>
        <v/>
      </c>
      <c r="J120" s="127"/>
    </row>
    <row r="121" spans="1:10" x14ac:dyDescent="0.2">
      <c r="A121" s="225"/>
      <c r="B121" s="132">
        <v>119</v>
      </c>
      <c r="C121" s="224" t="b">
        <v>0</v>
      </c>
      <c r="D121" s="224" t="str">
        <v>V3</v>
      </c>
      <c r="E121" s="223" t="str">
        <f t="shared" si="9"/>
        <v>UsdLibor6M</v>
      </c>
      <c r="F121" s="222" t="str">
        <f t="shared" si="10"/>
        <v>USDIMMFRA6MV3_Quote</v>
      </c>
      <c r="G121" s="222" t="str">
        <f t="shared" si="11"/>
        <v>USD_YC6MRH_IMMFRA6MV3</v>
      </c>
      <c r="H121" s="228" t="str">
        <f>_xll.qlFuturesRateHelper(G121,$F121,$D121,$E121,0,Permanent,Trigger,ObjectOverwrite)</f>
        <v>USD_YC6MRH_IMMFRA6MV3#0001</v>
      </c>
      <c r="I121" s="128" t="str">
        <f>_xll.ohRangeRetrieveError(H121)</f>
        <v/>
      </c>
      <c r="J121" s="127"/>
    </row>
    <row r="122" spans="1:10" x14ac:dyDescent="0.2">
      <c r="A122" s="225"/>
      <c r="B122" s="132">
        <v>120</v>
      </c>
      <c r="C122" s="224" t="b">
        <v>0</v>
      </c>
      <c r="D122" s="224" t="str">
        <v>X3</v>
      </c>
      <c r="E122" s="223" t="str">
        <f t="shared" si="9"/>
        <v>UsdLibor6M</v>
      </c>
      <c r="F122" s="222" t="str">
        <f t="shared" si="10"/>
        <v>USDIMMFRA6MX3_Quote</v>
      </c>
      <c r="G122" s="222" t="str">
        <f t="shared" si="11"/>
        <v>USD_YC6MRH_IMMFRA6MX3</v>
      </c>
      <c r="H122" s="228" t="str">
        <f>_xll.qlFuturesRateHelper(G122,$F122,$D122,$E122,0,Permanent,Trigger,ObjectOverwrite)</f>
        <v>USD_YC6MRH_IMMFRA6MX3#0001</v>
      </c>
      <c r="I122" s="128" t="str">
        <f>_xll.ohRangeRetrieveError(H122)</f>
        <v/>
      </c>
      <c r="J122" s="127"/>
    </row>
    <row r="123" spans="1:10" ht="13.5" thickBot="1" x14ac:dyDescent="0.25">
      <c r="A123" s="220"/>
      <c r="B123" s="219"/>
      <c r="C123" s="219"/>
      <c r="D123" s="219"/>
      <c r="E123" s="219"/>
      <c r="F123" s="219"/>
      <c r="G123" s="219"/>
      <c r="H123" s="219"/>
      <c r="I123" s="219"/>
      <c r="J123" s="218"/>
    </row>
  </sheetData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/>
  </sheetViews>
  <sheetFormatPr defaultColWidth="8" defaultRowHeight="11.25" x14ac:dyDescent="0.2"/>
  <cols>
    <col min="1" max="1" width="3.140625" style="150" customWidth="1"/>
    <col min="2" max="2" width="4.28515625" style="150" customWidth="1"/>
    <col min="3" max="3" width="18.5703125" style="150" bestFit="1" customWidth="1"/>
    <col min="4" max="4" width="98.42578125" style="150" bestFit="1" customWidth="1"/>
    <col min="5" max="5" width="3.42578125" style="150" customWidth="1"/>
    <col min="6" max="6" width="4.28515625" style="150" customWidth="1"/>
    <col min="7" max="16384" width="8" style="150"/>
  </cols>
  <sheetData>
    <row r="1" spans="1:22" ht="13.5" thickBot="1" x14ac:dyDescent="0.25">
      <c r="A1" s="150" t="s">
        <v>169</v>
      </c>
      <c r="B1" s="171" t="str">
        <f>_xll.qlxlVersion(TRUE,Trigger)</f>
        <v>QuantLibXL 1.3.0 - MS VC++ 9.0 - Multithreaded Static Runtime library - Release Configuration - Dec  5 2013 11:03:51</v>
      </c>
    </row>
    <row r="2" spans="1:22" s="160" customFormat="1" ht="15.75" x14ac:dyDescent="0.25">
      <c r="A2" s="164"/>
      <c r="B2" s="299" t="s">
        <v>154</v>
      </c>
      <c r="C2" s="300"/>
      <c r="D2" s="300"/>
      <c r="E2" s="301"/>
    </row>
    <row r="3" spans="1:22" s="160" customFormat="1" ht="12.75" x14ac:dyDescent="0.2">
      <c r="A3" s="164"/>
      <c r="B3" s="167"/>
      <c r="C3" s="170"/>
      <c r="D3" s="170"/>
      <c r="E3" s="169"/>
    </row>
    <row r="4" spans="1:22" s="160" customFormat="1" ht="12.75" x14ac:dyDescent="0.2">
      <c r="A4" s="164"/>
      <c r="B4" s="167"/>
      <c r="C4" s="166" t="s">
        <v>122</v>
      </c>
      <c r="D4" s="158">
        <v>41215.669421296298</v>
      </c>
      <c r="E4" s="165"/>
    </row>
    <row r="5" spans="1:22" s="160" customFormat="1" ht="12.75" x14ac:dyDescent="0.2">
      <c r="A5" s="164"/>
      <c r="B5" s="167"/>
      <c r="C5" s="166" t="s">
        <v>123</v>
      </c>
      <c r="D5" s="158" t="b">
        <v>1</v>
      </c>
      <c r="E5" s="165"/>
    </row>
    <row r="6" spans="1:22" s="160" customFormat="1" ht="12.75" x14ac:dyDescent="0.2">
      <c r="A6" s="164"/>
      <c r="B6" s="167"/>
      <c r="C6" s="166" t="s">
        <v>121</v>
      </c>
      <c r="D6" s="158" t="b">
        <v>0</v>
      </c>
      <c r="E6" s="165"/>
    </row>
    <row r="7" spans="1:22" s="160" customFormat="1" ht="12.75" x14ac:dyDescent="0.2">
      <c r="A7" s="164"/>
      <c r="B7" s="167"/>
      <c r="C7" s="166" t="s">
        <v>153</v>
      </c>
      <c r="D7" s="158" t="b">
        <v>1</v>
      </c>
      <c r="E7" s="165"/>
    </row>
    <row r="8" spans="1:22" s="160" customFormat="1" ht="12.75" x14ac:dyDescent="0.2">
      <c r="A8" s="164"/>
      <c r="B8" s="167"/>
      <c r="C8" s="166" t="s">
        <v>152</v>
      </c>
      <c r="D8" s="168" t="str">
        <f ca="1">SUBSTITUTE(LEFT(CELL("filename",A1),FIND("[",CELL("filename",A1),1)-1),"\XLS\","\XML\")</f>
        <v>C:\Users\erik\Documents\repos\quantlib_nando\QuantLibXL\Data2\XML\</v>
      </c>
      <c r="E8" s="165"/>
    </row>
    <row r="9" spans="1:22" s="160" customFormat="1" ht="12.75" x14ac:dyDescent="0.2">
      <c r="A9" s="164"/>
      <c r="B9" s="167"/>
      <c r="C9" s="166" t="s">
        <v>151</v>
      </c>
      <c r="D9" s="155" t="b">
        <v>1</v>
      </c>
      <c r="E9" s="165"/>
    </row>
    <row r="10" spans="1:22" s="160" customFormat="1" ht="13.5" thickBot="1" x14ac:dyDescent="0.25">
      <c r="A10" s="164"/>
      <c r="B10" s="163"/>
      <c r="C10" s="162"/>
      <c r="D10" s="162"/>
      <c r="E10" s="161"/>
    </row>
    <row r="11" spans="1:22" ht="12" thickBot="1" x14ac:dyDescent="0.25"/>
    <row r="12" spans="1:22" ht="15.75" x14ac:dyDescent="0.25">
      <c r="B12" s="299" t="s">
        <v>150</v>
      </c>
      <c r="C12" s="300"/>
      <c r="D12" s="300"/>
      <c r="E12" s="301"/>
      <c r="V12" s="150" t="s">
        <v>149</v>
      </c>
    </row>
    <row r="13" spans="1:22" ht="12.75" x14ac:dyDescent="0.2">
      <c r="B13" s="157"/>
      <c r="C13" s="159"/>
      <c r="D13" s="159"/>
      <c r="E13" s="154"/>
    </row>
    <row r="14" spans="1:22" ht="12.75" x14ac:dyDescent="0.2">
      <c r="B14" s="157"/>
      <c r="C14" s="156" t="s">
        <v>138</v>
      </c>
      <c r="D14" s="158" t="s">
        <v>126</v>
      </c>
      <c r="E14" s="154"/>
      <c r="V14" s="150" t="s">
        <v>149</v>
      </c>
    </row>
    <row r="15" spans="1:22" ht="12.75" x14ac:dyDescent="0.2">
      <c r="B15" s="157"/>
      <c r="C15" s="156" t="s">
        <v>148</v>
      </c>
      <c r="D15" s="158" t="s">
        <v>147</v>
      </c>
      <c r="E15" s="154"/>
    </row>
    <row r="16" spans="1:22" ht="12.75" x14ac:dyDescent="0.2">
      <c r="B16" s="157"/>
      <c r="C16" s="156" t="s">
        <v>146</v>
      </c>
      <c r="D16" s="155" t="s">
        <v>145</v>
      </c>
      <c r="E16" s="154"/>
    </row>
    <row r="17" spans="2:5" ht="13.5" thickBot="1" x14ac:dyDescent="0.25">
      <c r="B17" s="153"/>
      <c r="C17" s="152"/>
      <c r="D17" s="152"/>
      <c r="E17" s="151"/>
    </row>
  </sheetData>
  <mergeCells count="2">
    <mergeCell ref="B2:E2"/>
    <mergeCell ref="B12:E12"/>
  </mergeCells>
  <dataValidations count="2">
    <dataValidation type="list" showInputMessage="1" showErrorMessage="1" sqref="D15">
      <formula1>"Libor,ibor"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2.75" x14ac:dyDescent="0.2"/>
  <cols>
    <col min="1" max="1" width="1.7109375" style="123" customWidth="1"/>
    <col min="2" max="2" width="4.7109375" style="123" bestFit="1" customWidth="1"/>
    <col min="3" max="3" width="3.85546875" style="123" bestFit="1" customWidth="1"/>
    <col min="4" max="4" width="3.140625" style="123" bestFit="1" customWidth="1"/>
    <col min="5" max="5" width="2.7109375" style="123" bestFit="1" customWidth="1"/>
    <col min="6" max="6" width="5.85546875" style="123" bestFit="1" customWidth="1"/>
    <col min="7" max="7" width="13.85546875" style="123" bestFit="1" customWidth="1"/>
    <col min="8" max="8" width="15.28515625" style="123" bestFit="1" customWidth="1"/>
    <col min="9" max="9" width="7.140625" style="123" bestFit="1" customWidth="1"/>
    <col min="10" max="10" width="15.7109375" style="123" bestFit="1" customWidth="1"/>
    <col min="11" max="11" width="22.28515625" style="123" bestFit="1" customWidth="1"/>
    <col min="12" max="12" width="26.7109375" style="237" bestFit="1" customWidth="1"/>
    <col min="13" max="13" width="16.5703125" style="123" customWidth="1"/>
    <col min="14" max="14" width="3.85546875" style="123" customWidth="1"/>
    <col min="15" max="15" width="2.5703125" style="123" customWidth="1"/>
    <col min="16" max="16" width="4" style="123" bestFit="1" customWidth="1"/>
    <col min="17" max="17" width="3.28515625" style="123" bestFit="1" customWidth="1"/>
    <col min="18" max="18" width="2.7109375" style="123" bestFit="1" customWidth="1"/>
    <col min="19" max="16384" width="9.140625" style="123"/>
  </cols>
  <sheetData>
    <row r="1" spans="1:18" x14ac:dyDescent="0.2">
      <c r="A1" s="217" t="s">
        <v>195</v>
      </c>
      <c r="B1" s="190"/>
      <c r="C1" s="190"/>
      <c r="D1" s="190"/>
      <c r="E1" s="190"/>
      <c r="F1" s="190"/>
      <c r="G1" s="190"/>
      <c r="H1" s="190"/>
      <c r="I1" s="190"/>
      <c r="J1" s="190"/>
      <c r="K1" s="189"/>
      <c r="L1" s="190"/>
      <c r="M1" s="190"/>
      <c r="N1" s="259"/>
    </row>
    <row r="2" spans="1:18" x14ac:dyDescent="0.2">
      <c r="A2" s="133"/>
      <c r="B2" s="141"/>
      <c r="C2" s="141"/>
      <c r="D2" s="141"/>
      <c r="E2" s="141"/>
      <c r="F2" s="141"/>
      <c r="G2" s="141"/>
      <c r="H2" s="141"/>
      <c r="I2" s="141"/>
      <c r="J2" s="140" t="s">
        <v>60</v>
      </c>
      <c r="K2" s="140" t="str">
        <f>Currency&amp;"_YC"&amp;"STDRH"</f>
        <v>USD_YCSTDRH</v>
      </c>
      <c r="L2" s="141" t="e">
        <f>NA()</f>
        <v>#N/A</v>
      </c>
      <c r="M2" s="141"/>
      <c r="N2" s="254"/>
    </row>
    <row r="3" spans="1:18" ht="22.5" x14ac:dyDescent="0.2">
      <c r="A3" s="133"/>
      <c r="B3" s="137" t="s">
        <v>179</v>
      </c>
      <c r="C3" s="137"/>
      <c r="D3" s="137"/>
      <c r="E3" s="137"/>
      <c r="F3" s="137" t="s">
        <v>178</v>
      </c>
      <c r="G3" s="137" t="s">
        <v>177</v>
      </c>
      <c r="H3" s="137" t="s">
        <v>176</v>
      </c>
      <c r="I3" s="137" t="s">
        <v>175</v>
      </c>
      <c r="J3" s="137" t="s">
        <v>141</v>
      </c>
      <c r="K3" s="258" t="str">
        <f>K2&amp;"_Swaps.xml"</f>
        <v>USD_YCSTDRH_Swaps.xml</v>
      </c>
      <c r="L3" s="183">
        <f ca="1">IF(Serialize,_xll.ohObjectSave(L4:L42,SerializationPath&amp;K3,FileOverwrite,Serialize),"---")</f>
        <v>38</v>
      </c>
      <c r="M3" s="240" t="str">
        <f ca="1">_xll.ohRangeRetrieveError(L3)</f>
        <v/>
      </c>
      <c r="N3" s="239"/>
    </row>
    <row r="4" spans="1:18" x14ac:dyDescent="0.2">
      <c r="A4" s="142"/>
      <c r="B4" s="141"/>
      <c r="C4" s="141"/>
      <c r="D4" s="141"/>
      <c r="E4" s="141"/>
      <c r="F4" s="141"/>
      <c r="G4" s="141"/>
      <c r="H4" s="141"/>
      <c r="I4" s="141"/>
      <c r="J4" s="141"/>
      <c r="K4" s="257" t="str">
        <f>$K$2&amp;"_"&amp;$D6&amp;$E6&amp;"_"&amp;FamilyName&amp;$J$2</f>
        <v>USD_YCSTDRH_AM3L_Libor6M</v>
      </c>
      <c r="L4" s="256" t="str">
        <f>IF(UPPER(FamilyName)="IBOR",_xll.qlEuribor($K4,$J$2,,Permanent,Trigger,ObjectOverwrite),IF(UPPER(FamilyName)="LIBOR",_xll.qlLibor($K4,Currency,$J$2,,Permanent,Trigger,ObjectOverwrite),"--"))</f>
        <v>USD_YCSTDRH_AM3L_Libor6M#0003</v>
      </c>
      <c r="M4" s="255" t="str">
        <f>_xll.ohRangeRetrieveError(L4)</f>
        <v/>
      </c>
      <c r="N4" s="254"/>
    </row>
    <row r="5" spans="1:18" s="138" customFormat="1" ht="12" thickBot="1" x14ac:dyDescent="0.25">
      <c r="A5" s="142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254"/>
    </row>
    <row r="6" spans="1:18" x14ac:dyDescent="0.2">
      <c r="A6" s="133"/>
      <c r="B6" s="213" t="s">
        <v>161</v>
      </c>
      <c r="C6" s="213" t="s">
        <v>36</v>
      </c>
      <c r="D6" s="213" t="str">
        <f t="array" ref="D6:D42">VLOOKUP(Currency,Conventions,2)</f>
        <v>AM</v>
      </c>
      <c r="E6" s="213" t="str">
        <f t="array" ref="E6:E42">VLOOKUP(Currency,Conventions,3)</f>
        <v>3L</v>
      </c>
      <c r="F6" s="224" t="str">
        <f t="shared" ref="F6:F42" si="0">IF(UPPER(LEFT($D6))="A","Annual",IF(UPPER(LEFT($D6))="S","Semiannual","--"))</f>
        <v>Annual</v>
      </c>
      <c r="G6" s="224" t="s">
        <v>170</v>
      </c>
      <c r="H6" s="224" t="str">
        <f t="shared" ref="H6:H42" si="1">IF(UPPER(RIGHT($D6))="B",BondBasisDayCounter,IF(UPPER(RIGHT($D6))="M",MoneyMarketDayCounter,"--"))</f>
        <v>Actual/360</v>
      </c>
      <c r="I6" s="244">
        <v>0</v>
      </c>
      <c r="J6" s="242" t="str">
        <f t="shared" ref="J6:J42" si="2">Currency&amp;$D6&amp;$E6&amp;$C6&amp;QuoteSuffix</f>
        <v>USDAM3L1Y_Quote</v>
      </c>
      <c r="K6" s="242" t="str">
        <f t="shared" ref="K6:K42" si="3">$K$2&amp;"_"&amp;$D6&amp;$E6&amp;$C6</f>
        <v>USD_YCSTDRH_AM3L1Y</v>
      </c>
      <c r="L6" s="241" t="str">
        <f>_xll.qlSwapRateHelper2(K6,$J6,$C6,Calendar,$F6,$G6,$H6,$L$4,$I6,B6,DiscountingCurve,Permanent,,ObjectOverwrite)</f>
        <v>USD_YCSTDRH_AM3L1Y#0002</v>
      </c>
      <c r="M6" s="240" t="str">
        <f>_xll.ohRangeRetrieveError(L6)</f>
        <v/>
      </c>
      <c r="N6" s="239"/>
      <c r="P6" s="253" t="s">
        <v>137</v>
      </c>
      <c r="Q6" s="252"/>
      <c r="R6" s="251"/>
    </row>
    <row r="7" spans="1:18" x14ac:dyDescent="0.2">
      <c r="A7" s="133"/>
      <c r="B7" s="213" t="s">
        <v>161</v>
      </c>
      <c r="C7" s="213" t="s">
        <v>35</v>
      </c>
      <c r="D7" s="213" t="str">
        <v>AM</v>
      </c>
      <c r="E7" s="213" t="str">
        <v>3L</v>
      </c>
      <c r="F7" s="223" t="str">
        <f t="shared" si="0"/>
        <v>Annual</v>
      </c>
      <c r="G7" s="223" t="s">
        <v>170</v>
      </c>
      <c r="H7" s="223" t="str">
        <f t="shared" si="1"/>
        <v>Actual/360</v>
      </c>
      <c r="I7" s="244">
        <v>0</v>
      </c>
      <c r="J7" s="243" t="str">
        <f t="shared" si="2"/>
        <v>USDAM3L15M_Quote</v>
      </c>
      <c r="K7" s="242" t="str">
        <f t="shared" si="3"/>
        <v>USD_YCSTDRH_AM3L15M</v>
      </c>
      <c r="L7" s="241" t="str">
        <f>_xll.qlSwapRateHelper2(K7,$J7,$C7,Calendar,$F7,$G7,$H7,$L$4,$I7,B7,DiscountingCurve,Permanent,,ObjectOverwrite)</f>
        <v>USD_YCSTDRH_AM3L15M#0002</v>
      </c>
      <c r="M7" s="240" t="str">
        <f>_xll.ohRangeRetrieveError(L7)</f>
        <v/>
      </c>
      <c r="N7" s="239"/>
      <c r="P7" s="250" t="s">
        <v>135</v>
      </c>
      <c r="Q7" s="249" t="s">
        <v>134</v>
      </c>
      <c r="R7" s="248" t="s">
        <v>174</v>
      </c>
    </row>
    <row r="8" spans="1:18" x14ac:dyDescent="0.2">
      <c r="A8" s="133"/>
      <c r="B8" s="213" t="s">
        <v>161</v>
      </c>
      <c r="C8" s="213" t="s">
        <v>34</v>
      </c>
      <c r="D8" s="213" t="str">
        <v>AM</v>
      </c>
      <c r="E8" s="213" t="str">
        <v>3L</v>
      </c>
      <c r="F8" s="223" t="str">
        <f t="shared" si="0"/>
        <v>Annual</v>
      </c>
      <c r="G8" s="223" t="s">
        <v>170</v>
      </c>
      <c r="H8" s="223" t="str">
        <f t="shared" si="1"/>
        <v>Actual/360</v>
      </c>
      <c r="I8" s="244">
        <v>0</v>
      </c>
      <c r="J8" s="243" t="str">
        <f t="shared" si="2"/>
        <v>USDAM3L18M_Quote</v>
      </c>
      <c r="K8" s="242" t="str">
        <f t="shared" si="3"/>
        <v>USD_YCSTDRH_AM3L18M</v>
      </c>
      <c r="L8" s="241" t="str">
        <f>_xll.qlSwapRateHelper2(K8,$J8,$C8,Calendar,$F8,$G8,$H8,$L$4,$I8,B8,DiscountingCurve,Permanent,,ObjectOverwrite)</f>
        <v>USD_YCSTDRH_AM3L18M#0002</v>
      </c>
      <c r="M8" s="240" t="str">
        <f>_xll.ohRangeRetrieveError(L8)</f>
        <v/>
      </c>
      <c r="N8" s="239"/>
      <c r="P8" s="250" t="s">
        <v>131</v>
      </c>
      <c r="Q8" s="249" t="s">
        <v>173</v>
      </c>
      <c r="R8" s="248" t="s">
        <v>172</v>
      </c>
    </row>
    <row r="9" spans="1:18" x14ac:dyDescent="0.2">
      <c r="A9" s="133"/>
      <c r="B9" s="213" t="s">
        <v>161</v>
      </c>
      <c r="C9" s="213" t="s">
        <v>33</v>
      </c>
      <c r="D9" s="213" t="str">
        <v>AM</v>
      </c>
      <c r="E9" s="213" t="str">
        <v>3L</v>
      </c>
      <c r="F9" s="223" t="str">
        <f t="shared" si="0"/>
        <v>Annual</v>
      </c>
      <c r="G9" s="223" t="s">
        <v>170</v>
      </c>
      <c r="H9" s="223" t="str">
        <f t="shared" si="1"/>
        <v>Actual/360</v>
      </c>
      <c r="I9" s="244">
        <v>0</v>
      </c>
      <c r="J9" s="243" t="str">
        <f t="shared" si="2"/>
        <v>USDAM3L21M_Quote</v>
      </c>
      <c r="K9" s="242" t="str">
        <f t="shared" si="3"/>
        <v>USD_YCSTDRH_AM3L21M</v>
      </c>
      <c r="L9" s="241" t="str">
        <f>_xll.qlSwapRateHelper2(K9,$J9,$C9,Calendar,$F9,$G9,$H9,$L$4,$I9,B9,DiscountingCurve,Permanent,,ObjectOverwrite)</f>
        <v>USD_YCSTDRH_AM3L21M#0002</v>
      </c>
      <c r="M9" s="240" t="str">
        <f>_xll.ohRangeRetrieveError(L9)</f>
        <v/>
      </c>
      <c r="N9" s="239"/>
      <c r="P9" s="250" t="s">
        <v>129</v>
      </c>
      <c r="Q9" s="249"/>
      <c r="R9" s="248"/>
    </row>
    <row r="10" spans="1:18" ht="13.5" thickBot="1" x14ac:dyDescent="0.25">
      <c r="A10" s="133"/>
      <c r="B10" s="213" t="s">
        <v>161</v>
      </c>
      <c r="C10" s="213" t="s">
        <v>32</v>
      </c>
      <c r="D10" s="213" t="str">
        <v>AM</v>
      </c>
      <c r="E10" s="213" t="str">
        <v>3L</v>
      </c>
      <c r="F10" s="223" t="str">
        <f t="shared" si="0"/>
        <v>Annual</v>
      </c>
      <c r="G10" s="223" t="s">
        <v>170</v>
      </c>
      <c r="H10" s="223" t="str">
        <f t="shared" si="1"/>
        <v>Actual/360</v>
      </c>
      <c r="I10" s="244">
        <v>0</v>
      </c>
      <c r="J10" s="243" t="str">
        <f t="shared" si="2"/>
        <v>USDAM3L2Y_Quote</v>
      </c>
      <c r="K10" s="242" t="str">
        <f t="shared" si="3"/>
        <v>USD_YCSTDRH_AM3L2Y</v>
      </c>
      <c r="L10" s="241" t="str">
        <f>_xll.qlSwapRateHelper2(K10,$J10,$C10,Calendar,$F10,$G10,$H10,$L$4,$I10,B10,DiscountingCurve,Permanent,,ObjectOverwrite)</f>
        <v>USD_YCSTDRH_AM3L2Y#0002</v>
      </c>
      <c r="M10" s="240" t="str">
        <f>_xll.ohRangeRetrieveError(L10)</f>
        <v/>
      </c>
      <c r="N10" s="239"/>
      <c r="P10" s="247" t="s">
        <v>126</v>
      </c>
      <c r="Q10" s="246" t="s">
        <v>125</v>
      </c>
      <c r="R10" s="245" t="s">
        <v>171</v>
      </c>
    </row>
    <row r="11" spans="1:18" x14ac:dyDescent="0.2">
      <c r="A11" s="133"/>
      <c r="B11" s="213" t="s">
        <v>161</v>
      </c>
      <c r="C11" s="213" t="s">
        <v>31</v>
      </c>
      <c r="D11" s="213" t="str">
        <v>AM</v>
      </c>
      <c r="E11" s="213" t="str">
        <v>3L</v>
      </c>
      <c r="F11" s="223" t="str">
        <f t="shared" si="0"/>
        <v>Annual</v>
      </c>
      <c r="G11" s="223" t="s">
        <v>170</v>
      </c>
      <c r="H11" s="223" t="str">
        <f t="shared" si="1"/>
        <v>Actual/360</v>
      </c>
      <c r="I11" s="244">
        <v>0</v>
      </c>
      <c r="J11" s="243" t="str">
        <f t="shared" si="2"/>
        <v>USDAM3L3Y_Quote</v>
      </c>
      <c r="K11" s="242" t="str">
        <f t="shared" si="3"/>
        <v>USD_YCSTDRH_AM3L3Y</v>
      </c>
      <c r="L11" s="241" t="str">
        <f>_xll.qlSwapRateHelper2(K11,$J11,$C11,Calendar,$F11,$G11,$H11,$L$4,$I11,B11,DiscountingCurve,Permanent,,ObjectOverwrite)</f>
        <v>USD_YCSTDRH_AM3L3Y#0002</v>
      </c>
      <c r="M11" s="240" t="str">
        <f>_xll.ohRangeRetrieveError(L11)</f>
        <v/>
      </c>
      <c r="N11" s="239"/>
    </row>
    <row r="12" spans="1:18" x14ac:dyDescent="0.2">
      <c r="A12" s="133"/>
      <c r="B12" s="213" t="s">
        <v>161</v>
      </c>
      <c r="C12" s="213" t="s">
        <v>30</v>
      </c>
      <c r="D12" s="213" t="str">
        <v>AM</v>
      </c>
      <c r="E12" s="213" t="str">
        <v>3L</v>
      </c>
      <c r="F12" s="223" t="str">
        <f t="shared" si="0"/>
        <v>Annual</v>
      </c>
      <c r="G12" s="223" t="s">
        <v>170</v>
      </c>
      <c r="H12" s="223" t="str">
        <f t="shared" si="1"/>
        <v>Actual/360</v>
      </c>
      <c r="I12" s="244">
        <v>0</v>
      </c>
      <c r="J12" s="243" t="str">
        <f t="shared" si="2"/>
        <v>USDAM3L4Y_Quote</v>
      </c>
      <c r="K12" s="242" t="str">
        <f t="shared" si="3"/>
        <v>USD_YCSTDRH_AM3L4Y</v>
      </c>
      <c r="L12" s="241" t="str">
        <f>_xll.qlSwapRateHelper2(K12,$J12,$C12,Calendar,$F12,$G12,$H12,$L$4,$I12,B12,DiscountingCurve,Permanent,,ObjectOverwrite)</f>
        <v>USD_YCSTDRH_AM3L4Y#0002</v>
      </c>
      <c r="M12" s="240" t="str">
        <f>_xll.ohRangeRetrieveError(L12)</f>
        <v/>
      </c>
      <c r="N12" s="239"/>
    </row>
    <row r="13" spans="1:18" x14ac:dyDescent="0.2">
      <c r="A13" s="133"/>
      <c r="B13" s="213" t="s">
        <v>161</v>
      </c>
      <c r="C13" s="213" t="s">
        <v>29</v>
      </c>
      <c r="D13" s="213" t="str">
        <v>AM</v>
      </c>
      <c r="E13" s="213" t="str">
        <v>3L</v>
      </c>
      <c r="F13" s="223" t="str">
        <f t="shared" si="0"/>
        <v>Annual</v>
      </c>
      <c r="G13" s="223" t="s">
        <v>170</v>
      </c>
      <c r="H13" s="223" t="str">
        <f t="shared" si="1"/>
        <v>Actual/360</v>
      </c>
      <c r="I13" s="244">
        <v>0</v>
      </c>
      <c r="J13" s="243" t="str">
        <f t="shared" si="2"/>
        <v>USDAM3L5Y_Quote</v>
      </c>
      <c r="K13" s="242" t="str">
        <f t="shared" si="3"/>
        <v>USD_YCSTDRH_AM3L5Y</v>
      </c>
      <c r="L13" s="241" t="str">
        <f>_xll.qlSwapRateHelper2(K13,$J13,$C13,Calendar,$F13,$G13,$H13,$L$4,$I13,B13,DiscountingCurve,Permanent,,ObjectOverwrite)</f>
        <v>USD_YCSTDRH_AM3L5Y#0002</v>
      </c>
      <c r="M13" s="240" t="str">
        <f>_xll.ohRangeRetrieveError(L13)</f>
        <v/>
      </c>
      <c r="N13" s="239"/>
    </row>
    <row r="14" spans="1:18" x14ac:dyDescent="0.2">
      <c r="A14" s="133"/>
      <c r="B14" s="213" t="s">
        <v>161</v>
      </c>
      <c r="C14" s="213" t="s">
        <v>28</v>
      </c>
      <c r="D14" s="213" t="str">
        <v>AM</v>
      </c>
      <c r="E14" s="213" t="str">
        <v>3L</v>
      </c>
      <c r="F14" s="223" t="str">
        <f t="shared" si="0"/>
        <v>Annual</v>
      </c>
      <c r="G14" s="223" t="s">
        <v>170</v>
      </c>
      <c r="H14" s="223" t="str">
        <f t="shared" si="1"/>
        <v>Actual/360</v>
      </c>
      <c r="I14" s="244">
        <v>0</v>
      </c>
      <c r="J14" s="243" t="str">
        <f t="shared" si="2"/>
        <v>USDAM3L6Y_Quote</v>
      </c>
      <c r="K14" s="242" t="str">
        <f t="shared" si="3"/>
        <v>USD_YCSTDRH_AM3L6Y</v>
      </c>
      <c r="L14" s="241" t="str">
        <f>_xll.qlSwapRateHelper2(K14,$J14,$C14,Calendar,$F14,$G14,$H14,$L$4,$I14,B14,DiscountingCurve,Permanent,,ObjectOverwrite)</f>
        <v>USD_YCSTDRH_AM3L6Y#0002</v>
      </c>
      <c r="M14" s="240" t="str">
        <f>_xll.ohRangeRetrieveError(L14)</f>
        <v/>
      </c>
      <c r="N14" s="239"/>
    </row>
    <row r="15" spans="1:18" x14ac:dyDescent="0.2">
      <c r="A15" s="133"/>
      <c r="B15" s="213" t="s">
        <v>161</v>
      </c>
      <c r="C15" s="213" t="s">
        <v>27</v>
      </c>
      <c r="D15" s="213" t="str">
        <v>AM</v>
      </c>
      <c r="E15" s="213" t="str">
        <v>3L</v>
      </c>
      <c r="F15" s="223" t="str">
        <f t="shared" si="0"/>
        <v>Annual</v>
      </c>
      <c r="G15" s="223" t="s">
        <v>170</v>
      </c>
      <c r="H15" s="223" t="str">
        <f t="shared" si="1"/>
        <v>Actual/360</v>
      </c>
      <c r="I15" s="244">
        <v>0</v>
      </c>
      <c r="J15" s="243" t="str">
        <f t="shared" si="2"/>
        <v>USDAM3L7Y_Quote</v>
      </c>
      <c r="K15" s="242" t="str">
        <f t="shared" si="3"/>
        <v>USD_YCSTDRH_AM3L7Y</v>
      </c>
      <c r="L15" s="241" t="str">
        <f>_xll.qlSwapRateHelper2(K15,$J15,$C15,Calendar,$F15,$G15,$H15,$L$4,$I15,B15,DiscountingCurve,Permanent,,ObjectOverwrite)</f>
        <v>USD_YCSTDRH_AM3L7Y#0002</v>
      </c>
      <c r="M15" s="240" t="str">
        <f>_xll.ohRangeRetrieveError(L15)</f>
        <v/>
      </c>
      <c r="N15" s="239"/>
    </row>
    <row r="16" spans="1:18" x14ac:dyDescent="0.2">
      <c r="A16" s="133"/>
      <c r="B16" s="213" t="s">
        <v>161</v>
      </c>
      <c r="C16" s="213" t="s">
        <v>26</v>
      </c>
      <c r="D16" s="213" t="str">
        <v>AM</v>
      </c>
      <c r="E16" s="213" t="str">
        <v>3L</v>
      </c>
      <c r="F16" s="223" t="str">
        <f t="shared" si="0"/>
        <v>Annual</v>
      </c>
      <c r="G16" s="223" t="s">
        <v>170</v>
      </c>
      <c r="H16" s="223" t="str">
        <f t="shared" si="1"/>
        <v>Actual/360</v>
      </c>
      <c r="I16" s="244">
        <v>0</v>
      </c>
      <c r="J16" s="243" t="str">
        <f t="shared" si="2"/>
        <v>USDAM3L8Y_Quote</v>
      </c>
      <c r="K16" s="242" t="str">
        <f t="shared" si="3"/>
        <v>USD_YCSTDRH_AM3L8Y</v>
      </c>
      <c r="L16" s="241" t="str">
        <f>_xll.qlSwapRateHelper2(K16,$J16,$C16,Calendar,$F16,$G16,$H16,$L$4,$I16,B16,DiscountingCurve,Permanent,,ObjectOverwrite)</f>
        <v>USD_YCSTDRH_AM3L8Y#0002</v>
      </c>
      <c r="M16" s="240" t="str">
        <f>_xll.ohRangeRetrieveError(L16)</f>
        <v/>
      </c>
      <c r="N16" s="239"/>
    </row>
    <row r="17" spans="1:14" x14ac:dyDescent="0.2">
      <c r="A17" s="133"/>
      <c r="B17" s="213" t="s">
        <v>161</v>
      </c>
      <c r="C17" s="213" t="s">
        <v>25</v>
      </c>
      <c r="D17" s="213" t="str">
        <v>AM</v>
      </c>
      <c r="E17" s="213" t="str">
        <v>3L</v>
      </c>
      <c r="F17" s="223" t="str">
        <f t="shared" si="0"/>
        <v>Annual</v>
      </c>
      <c r="G17" s="223" t="s">
        <v>170</v>
      </c>
      <c r="H17" s="223" t="str">
        <f t="shared" si="1"/>
        <v>Actual/360</v>
      </c>
      <c r="I17" s="244">
        <v>0</v>
      </c>
      <c r="J17" s="243" t="str">
        <f t="shared" si="2"/>
        <v>USDAM3L9Y_Quote</v>
      </c>
      <c r="K17" s="242" t="str">
        <f t="shared" si="3"/>
        <v>USD_YCSTDRH_AM3L9Y</v>
      </c>
      <c r="L17" s="241" t="str">
        <f>_xll.qlSwapRateHelper2(K17,$J17,$C17,Calendar,$F17,$G17,$H17,$L$4,$I17,B17,DiscountingCurve,Permanent,,ObjectOverwrite)</f>
        <v>USD_YCSTDRH_AM3L9Y#0002</v>
      </c>
      <c r="M17" s="240" t="str">
        <f>_xll.ohRangeRetrieveError(L17)</f>
        <v/>
      </c>
      <c r="N17" s="239"/>
    </row>
    <row r="18" spans="1:14" x14ac:dyDescent="0.2">
      <c r="A18" s="133"/>
      <c r="B18" s="213" t="s">
        <v>161</v>
      </c>
      <c r="C18" s="213" t="s">
        <v>24</v>
      </c>
      <c r="D18" s="213" t="str">
        <v>AM</v>
      </c>
      <c r="E18" s="213" t="str">
        <v>3L</v>
      </c>
      <c r="F18" s="223" t="str">
        <f t="shared" si="0"/>
        <v>Annual</v>
      </c>
      <c r="G18" s="223" t="s">
        <v>170</v>
      </c>
      <c r="H18" s="223" t="str">
        <f t="shared" si="1"/>
        <v>Actual/360</v>
      </c>
      <c r="I18" s="244">
        <v>0</v>
      </c>
      <c r="J18" s="243" t="str">
        <f t="shared" si="2"/>
        <v>USDAM3L10Y_Quote</v>
      </c>
      <c r="K18" s="242" t="str">
        <f t="shared" si="3"/>
        <v>USD_YCSTDRH_AM3L10Y</v>
      </c>
      <c r="L18" s="241" t="str">
        <f>_xll.qlSwapRateHelper2(K18,$J18,$C18,Calendar,$F18,$G18,$H18,$L$4,$I18,B18,DiscountingCurve,Permanent,,ObjectOverwrite)</f>
        <v>USD_YCSTDRH_AM3L10Y#0002</v>
      </c>
      <c r="M18" s="240" t="str">
        <f>_xll.ohRangeRetrieveError(L18)</f>
        <v/>
      </c>
      <c r="N18" s="239"/>
    </row>
    <row r="19" spans="1:14" x14ac:dyDescent="0.2">
      <c r="A19" s="133"/>
      <c r="B19" s="213" t="s">
        <v>161</v>
      </c>
      <c r="C19" s="213" t="s">
        <v>23</v>
      </c>
      <c r="D19" s="213" t="str">
        <v>AM</v>
      </c>
      <c r="E19" s="213" t="str">
        <v>3L</v>
      </c>
      <c r="F19" s="223" t="str">
        <f t="shared" si="0"/>
        <v>Annual</v>
      </c>
      <c r="G19" s="223" t="s">
        <v>170</v>
      </c>
      <c r="H19" s="223" t="str">
        <f t="shared" si="1"/>
        <v>Actual/360</v>
      </c>
      <c r="I19" s="244">
        <v>0</v>
      </c>
      <c r="J19" s="243" t="str">
        <f t="shared" si="2"/>
        <v>USDAM3L11Y_Quote</v>
      </c>
      <c r="K19" s="242" t="str">
        <f t="shared" si="3"/>
        <v>USD_YCSTDRH_AM3L11Y</v>
      </c>
      <c r="L19" s="241" t="str">
        <f>_xll.qlSwapRateHelper2(K19,$J19,$C19,Calendar,$F19,$G19,$H19,$L$4,$I19,B19,DiscountingCurve,Permanent,,ObjectOverwrite)</f>
        <v>USD_YCSTDRH_AM3L11Y#0002</v>
      </c>
      <c r="M19" s="240" t="str">
        <f>_xll.ohRangeRetrieveError(L19)</f>
        <v/>
      </c>
      <c r="N19" s="239"/>
    </row>
    <row r="20" spans="1:14" x14ac:dyDescent="0.2">
      <c r="A20" s="133"/>
      <c r="B20" s="213" t="s">
        <v>161</v>
      </c>
      <c r="C20" s="213" t="s">
        <v>22</v>
      </c>
      <c r="D20" s="213" t="str">
        <v>AM</v>
      </c>
      <c r="E20" s="213" t="str">
        <v>3L</v>
      </c>
      <c r="F20" s="223" t="str">
        <f t="shared" si="0"/>
        <v>Annual</v>
      </c>
      <c r="G20" s="223" t="s">
        <v>170</v>
      </c>
      <c r="H20" s="223" t="str">
        <f t="shared" si="1"/>
        <v>Actual/360</v>
      </c>
      <c r="I20" s="244">
        <v>0</v>
      </c>
      <c r="J20" s="243" t="str">
        <f t="shared" si="2"/>
        <v>USDAM3L12Y_Quote</v>
      </c>
      <c r="K20" s="242" t="str">
        <f t="shared" si="3"/>
        <v>USD_YCSTDRH_AM3L12Y</v>
      </c>
      <c r="L20" s="241" t="str">
        <f>_xll.qlSwapRateHelper2(K20,$J20,$C20,Calendar,$F20,$G20,$H20,$L$4,$I20,B20,DiscountingCurve,Permanent,,ObjectOverwrite)</f>
        <v>USD_YCSTDRH_AM3L12Y#0002</v>
      </c>
      <c r="M20" s="240" t="str">
        <f>_xll.ohRangeRetrieveError(L20)</f>
        <v/>
      </c>
      <c r="N20" s="239"/>
    </row>
    <row r="21" spans="1:14" x14ac:dyDescent="0.2">
      <c r="A21" s="133"/>
      <c r="B21" s="213" t="s">
        <v>161</v>
      </c>
      <c r="C21" s="213" t="s">
        <v>21</v>
      </c>
      <c r="D21" s="213" t="str">
        <v>AM</v>
      </c>
      <c r="E21" s="213" t="str">
        <v>3L</v>
      </c>
      <c r="F21" s="223" t="str">
        <f t="shared" si="0"/>
        <v>Annual</v>
      </c>
      <c r="G21" s="223" t="s">
        <v>170</v>
      </c>
      <c r="H21" s="223" t="str">
        <f t="shared" si="1"/>
        <v>Actual/360</v>
      </c>
      <c r="I21" s="244">
        <v>0</v>
      </c>
      <c r="J21" s="243" t="str">
        <f t="shared" si="2"/>
        <v>USDAM3L13Y_Quote</v>
      </c>
      <c r="K21" s="242" t="str">
        <f t="shared" si="3"/>
        <v>USD_YCSTDRH_AM3L13Y</v>
      </c>
      <c r="L21" s="241" t="str">
        <f>_xll.qlSwapRateHelper2(K21,$J21,$C21,Calendar,$F21,$G21,$H21,$L$4,$I21,B21,DiscountingCurve,Permanent,,ObjectOverwrite)</f>
        <v>USD_YCSTDRH_AM3L13Y#0002</v>
      </c>
      <c r="M21" s="240" t="str">
        <f>_xll.ohRangeRetrieveError(L21)</f>
        <v/>
      </c>
      <c r="N21" s="239"/>
    </row>
    <row r="22" spans="1:14" x14ac:dyDescent="0.2">
      <c r="A22" s="133"/>
      <c r="B22" s="213" t="s">
        <v>161</v>
      </c>
      <c r="C22" s="213" t="s">
        <v>20</v>
      </c>
      <c r="D22" s="213" t="str">
        <v>AM</v>
      </c>
      <c r="E22" s="213" t="str">
        <v>3L</v>
      </c>
      <c r="F22" s="223" t="str">
        <f t="shared" si="0"/>
        <v>Annual</v>
      </c>
      <c r="G22" s="223" t="s">
        <v>170</v>
      </c>
      <c r="H22" s="223" t="str">
        <f t="shared" si="1"/>
        <v>Actual/360</v>
      </c>
      <c r="I22" s="244">
        <v>0</v>
      </c>
      <c r="J22" s="243" t="str">
        <f t="shared" si="2"/>
        <v>USDAM3L14Y_Quote</v>
      </c>
      <c r="K22" s="242" t="str">
        <f t="shared" si="3"/>
        <v>USD_YCSTDRH_AM3L14Y</v>
      </c>
      <c r="L22" s="241" t="str">
        <f>_xll.qlSwapRateHelper2(K22,$J22,$C22,Calendar,$F22,$G22,$H22,$L$4,$I22,B22,DiscountingCurve,Permanent,,ObjectOverwrite)</f>
        <v>USD_YCSTDRH_AM3L14Y#0002</v>
      </c>
      <c r="M22" s="240" t="str">
        <f>_xll.ohRangeRetrieveError(L22)</f>
        <v/>
      </c>
      <c r="N22" s="239"/>
    </row>
    <row r="23" spans="1:14" x14ac:dyDescent="0.2">
      <c r="A23" s="133"/>
      <c r="B23" s="213" t="s">
        <v>161</v>
      </c>
      <c r="C23" s="213" t="s">
        <v>19</v>
      </c>
      <c r="D23" s="213" t="str">
        <v>AM</v>
      </c>
      <c r="E23" s="213" t="str">
        <v>3L</v>
      </c>
      <c r="F23" s="223" t="str">
        <f t="shared" si="0"/>
        <v>Annual</v>
      </c>
      <c r="G23" s="223" t="s">
        <v>170</v>
      </c>
      <c r="H23" s="223" t="str">
        <f t="shared" si="1"/>
        <v>Actual/360</v>
      </c>
      <c r="I23" s="244">
        <v>0</v>
      </c>
      <c r="J23" s="243" t="str">
        <f t="shared" si="2"/>
        <v>USDAM3L15Y_Quote</v>
      </c>
      <c r="K23" s="242" t="str">
        <f t="shared" si="3"/>
        <v>USD_YCSTDRH_AM3L15Y</v>
      </c>
      <c r="L23" s="241" t="str">
        <f>_xll.qlSwapRateHelper2(K23,$J23,$C23,Calendar,$F23,$G23,$H23,$L$4,$I23,B23,DiscountingCurve,Permanent,,ObjectOverwrite)</f>
        <v>USD_YCSTDRH_AM3L15Y#0002</v>
      </c>
      <c r="M23" s="240" t="str">
        <f>_xll.ohRangeRetrieveError(L23)</f>
        <v/>
      </c>
      <c r="N23" s="239"/>
    </row>
    <row r="24" spans="1:14" x14ac:dyDescent="0.2">
      <c r="A24" s="133"/>
      <c r="B24" s="213" t="s">
        <v>161</v>
      </c>
      <c r="C24" s="213" t="s">
        <v>18</v>
      </c>
      <c r="D24" s="213" t="str">
        <v>AM</v>
      </c>
      <c r="E24" s="213" t="str">
        <v>3L</v>
      </c>
      <c r="F24" s="223" t="str">
        <f t="shared" si="0"/>
        <v>Annual</v>
      </c>
      <c r="G24" s="223" t="s">
        <v>170</v>
      </c>
      <c r="H24" s="223" t="str">
        <f t="shared" si="1"/>
        <v>Actual/360</v>
      </c>
      <c r="I24" s="244">
        <v>0</v>
      </c>
      <c r="J24" s="243" t="str">
        <f t="shared" si="2"/>
        <v>USDAM3L16Y_Quote</v>
      </c>
      <c r="K24" s="242" t="str">
        <f t="shared" si="3"/>
        <v>USD_YCSTDRH_AM3L16Y</v>
      </c>
      <c r="L24" s="241" t="str">
        <f>_xll.qlSwapRateHelper2(K24,$J24,$C24,Calendar,$F24,$G24,$H24,$L$4,$I24,B24,DiscountingCurve,Permanent,,ObjectOverwrite)</f>
        <v>USD_YCSTDRH_AM3L16Y#0002</v>
      </c>
      <c r="M24" s="240" t="str">
        <f>_xll.ohRangeRetrieveError(L24)</f>
        <v/>
      </c>
      <c r="N24" s="239"/>
    </row>
    <row r="25" spans="1:14" x14ac:dyDescent="0.2">
      <c r="A25" s="133"/>
      <c r="B25" s="213" t="s">
        <v>161</v>
      </c>
      <c r="C25" s="213" t="s">
        <v>17</v>
      </c>
      <c r="D25" s="213" t="str">
        <v>AM</v>
      </c>
      <c r="E25" s="213" t="str">
        <v>3L</v>
      </c>
      <c r="F25" s="223" t="str">
        <f t="shared" si="0"/>
        <v>Annual</v>
      </c>
      <c r="G25" s="223" t="s">
        <v>170</v>
      </c>
      <c r="H25" s="223" t="str">
        <f t="shared" si="1"/>
        <v>Actual/360</v>
      </c>
      <c r="I25" s="244">
        <v>0</v>
      </c>
      <c r="J25" s="243" t="str">
        <f t="shared" si="2"/>
        <v>USDAM3L17Y_Quote</v>
      </c>
      <c r="K25" s="242" t="str">
        <f t="shared" si="3"/>
        <v>USD_YCSTDRH_AM3L17Y</v>
      </c>
      <c r="L25" s="241" t="str">
        <f>_xll.qlSwapRateHelper2(K25,$J25,$C25,Calendar,$F25,$G25,$H25,$L$4,$I25,B25,DiscountingCurve,Permanent,,ObjectOverwrite)</f>
        <v>USD_YCSTDRH_AM3L17Y#0002</v>
      </c>
      <c r="M25" s="240" t="str">
        <f>_xll.ohRangeRetrieveError(L25)</f>
        <v/>
      </c>
      <c r="N25" s="239"/>
    </row>
    <row r="26" spans="1:14" x14ac:dyDescent="0.2">
      <c r="A26" s="133"/>
      <c r="B26" s="213" t="s">
        <v>161</v>
      </c>
      <c r="C26" s="213" t="s">
        <v>16</v>
      </c>
      <c r="D26" s="213" t="str">
        <v>AM</v>
      </c>
      <c r="E26" s="213" t="str">
        <v>3L</v>
      </c>
      <c r="F26" s="223" t="str">
        <f t="shared" si="0"/>
        <v>Annual</v>
      </c>
      <c r="G26" s="223" t="s">
        <v>170</v>
      </c>
      <c r="H26" s="223" t="str">
        <f t="shared" si="1"/>
        <v>Actual/360</v>
      </c>
      <c r="I26" s="244">
        <v>0</v>
      </c>
      <c r="J26" s="243" t="str">
        <f t="shared" si="2"/>
        <v>USDAM3L18Y_Quote</v>
      </c>
      <c r="K26" s="242" t="str">
        <f t="shared" si="3"/>
        <v>USD_YCSTDRH_AM3L18Y</v>
      </c>
      <c r="L26" s="241" t="str">
        <f>_xll.qlSwapRateHelper2(K26,$J26,$C26,Calendar,$F26,$G26,$H26,$L$4,$I26,B26,DiscountingCurve,Permanent,,ObjectOverwrite)</f>
        <v>USD_YCSTDRH_AM3L18Y#0002</v>
      </c>
      <c r="M26" s="240" t="str">
        <f>_xll.ohRangeRetrieveError(L26)</f>
        <v/>
      </c>
      <c r="N26" s="239"/>
    </row>
    <row r="27" spans="1:14" x14ac:dyDescent="0.2">
      <c r="A27" s="133"/>
      <c r="B27" s="213" t="s">
        <v>161</v>
      </c>
      <c r="C27" s="213" t="s">
        <v>15</v>
      </c>
      <c r="D27" s="213" t="str">
        <v>AM</v>
      </c>
      <c r="E27" s="213" t="str">
        <v>3L</v>
      </c>
      <c r="F27" s="223" t="str">
        <f t="shared" si="0"/>
        <v>Annual</v>
      </c>
      <c r="G27" s="223" t="s">
        <v>170</v>
      </c>
      <c r="H27" s="223" t="str">
        <f t="shared" si="1"/>
        <v>Actual/360</v>
      </c>
      <c r="I27" s="244">
        <v>0</v>
      </c>
      <c r="J27" s="243" t="str">
        <f t="shared" si="2"/>
        <v>USDAM3L19Y_Quote</v>
      </c>
      <c r="K27" s="242" t="str">
        <f t="shared" si="3"/>
        <v>USD_YCSTDRH_AM3L19Y</v>
      </c>
      <c r="L27" s="241" t="str">
        <f>_xll.qlSwapRateHelper2(K27,$J27,$C27,Calendar,$F27,$G27,$H27,$L$4,$I27,B27,DiscountingCurve,Permanent,,ObjectOverwrite)</f>
        <v>USD_YCSTDRH_AM3L19Y#0002</v>
      </c>
      <c r="M27" s="240" t="str">
        <f>_xll.ohRangeRetrieveError(L27)</f>
        <v/>
      </c>
      <c r="N27" s="239"/>
    </row>
    <row r="28" spans="1:14" x14ac:dyDescent="0.2">
      <c r="A28" s="133"/>
      <c r="B28" s="213" t="s">
        <v>161</v>
      </c>
      <c r="C28" s="213" t="s">
        <v>14</v>
      </c>
      <c r="D28" s="213" t="str">
        <v>AM</v>
      </c>
      <c r="E28" s="213" t="str">
        <v>3L</v>
      </c>
      <c r="F28" s="223" t="str">
        <f t="shared" si="0"/>
        <v>Annual</v>
      </c>
      <c r="G28" s="223" t="s">
        <v>170</v>
      </c>
      <c r="H28" s="223" t="str">
        <f t="shared" si="1"/>
        <v>Actual/360</v>
      </c>
      <c r="I28" s="244">
        <v>0</v>
      </c>
      <c r="J28" s="243" t="str">
        <f t="shared" si="2"/>
        <v>USDAM3L20Y_Quote</v>
      </c>
      <c r="K28" s="242" t="str">
        <f t="shared" si="3"/>
        <v>USD_YCSTDRH_AM3L20Y</v>
      </c>
      <c r="L28" s="241" t="str">
        <f>_xll.qlSwapRateHelper2(K28,$J28,$C28,Calendar,$F28,$G28,$H28,$L$4,$I28,B28,DiscountingCurve,Permanent,,ObjectOverwrite)</f>
        <v>USD_YCSTDRH_AM3L20Y#0002</v>
      </c>
      <c r="M28" s="240" t="str">
        <f>_xll.ohRangeRetrieveError(L28)</f>
        <v/>
      </c>
      <c r="N28" s="239"/>
    </row>
    <row r="29" spans="1:14" x14ac:dyDescent="0.2">
      <c r="A29" s="133"/>
      <c r="B29" s="213" t="s">
        <v>161</v>
      </c>
      <c r="C29" s="213" t="s">
        <v>13</v>
      </c>
      <c r="D29" s="213" t="str">
        <v>AM</v>
      </c>
      <c r="E29" s="213" t="str">
        <v>3L</v>
      </c>
      <c r="F29" s="223" t="str">
        <f t="shared" si="0"/>
        <v>Annual</v>
      </c>
      <c r="G29" s="223" t="s">
        <v>170</v>
      </c>
      <c r="H29" s="223" t="str">
        <f t="shared" si="1"/>
        <v>Actual/360</v>
      </c>
      <c r="I29" s="244">
        <v>0</v>
      </c>
      <c r="J29" s="243" t="str">
        <f t="shared" si="2"/>
        <v>USDAM3L21Y_Quote</v>
      </c>
      <c r="K29" s="242" t="str">
        <f t="shared" si="3"/>
        <v>USD_YCSTDRH_AM3L21Y</v>
      </c>
      <c r="L29" s="241" t="str">
        <f>_xll.qlSwapRateHelper2(K29,$J29,$C29,Calendar,$F29,$G29,$H29,$L$4,$I29,B29,DiscountingCurve,Permanent,,ObjectOverwrite)</f>
        <v>USD_YCSTDRH_AM3L21Y#0002</v>
      </c>
      <c r="M29" s="240" t="str">
        <f>_xll.ohRangeRetrieveError(L29)</f>
        <v/>
      </c>
      <c r="N29" s="239"/>
    </row>
    <row r="30" spans="1:14" x14ac:dyDescent="0.2">
      <c r="A30" s="133"/>
      <c r="B30" s="213" t="s">
        <v>161</v>
      </c>
      <c r="C30" s="213" t="s">
        <v>12</v>
      </c>
      <c r="D30" s="213" t="str">
        <v>AM</v>
      </c>
      <c r="E30" s="213" t="str">
        <v>3L</v>
      </c>
      <c r="F30" s="223" t="str">
        <f t="shared" si="0"/>
        <v>Annual</v>
      </c>
      <c r="G30" s="223" t="s">
        <v>170</v>
      </c>
      <c r="H30" s="223" t="str">
        <f t="shared" si="1"/>
        <v>Actual/360</v>
      </c>
      <c r="I30" s="244">
        <v>0</v>
      </c>
      <c r="J30" s="243" t="str">
        <f t="shared" si="2"/>
        <v>USDAM3L22Y_Quote</v>
      </c>
      <c r="K30" s="242" t="str">
        <f t="shared" si="3"/>
        <v>USD_YCSTDRH_AM3L22Y</v>
      </c>
      <c r="L30" s="241" t="str">
        <f>_xll.qlSwapRateHelper2(K30,$J30,$C30,Calendar,$F30,$G30,$H30,$L$4,$I30,B30,DiscountingCurve,Permanent,,ObjectOverwrite)</f>
        <v>USD_YCSTDRH_AM3L22Y#0002</v>
      </c>
      <c r="M30" s="240" t="str">
        <f>_xll.ohRangeRetrieveError(L30)</f>
        <v/>
      </c>
      <c r="N30" s="239"/>
    </row>
    <row r="31" spans="1:14" x14ac:dyDescent="0.2">
      <c r="A31" s="133"/>
      <c r="B31" s="213" t="s">
        <v>161</v>
      </c>
      <c r="C31" s="213" t="s">
        <v>11</v>
      </c>
      <c r="D31" s="213" t="str">
        <v>AM</v>
      </c>
      <c r="E31" s="213" t="str">
        <v>3L</v>
      </c>
      <c r="F31" s="223" t="str">
        <f t="shared" si="0"/>
        <v>Annual</v>
      </c>
      <c r="G31" s="223" t="s">
        <v>170</v>
      </c>
      <c r="H31" s="223" t="str">
        <f t="shared" si="1"/>
        <v>Actual/360</v>
      </c>
      <c r="I31" s="244">
        <v>0</v>
      </c>
      <c r="J31" s="243" t="str">
        <f t="shared" si="2"/>
        <v>USDAM3L23Y_Quote</v>
      </c>
      <c r="K31" s="242" t="str">
        <f t="shared" si="3"/>
        <v>USD_YCSTDRH_AM3L23Y</v>
      </c>
      <c r="L31" s="241" t="str">
        <f>_xll.qlSwapRateHelper2(K31,$J31,$C31,Calendar,$F31,$G31,$H31,$L$4,$I31,B31,DiscountingCurve,Permanent,,ObjectOverwrite)</f>
        <v>USD_YCSTDRH_AM3L23Y#0002</v>
      </c>
      <c r="M31" s="240" t="str">
        <f>_xll.ohRangeRetrieveError(L31)</f>
        <v/>
      </c>
      <c r="N31" s="239"/>
    </row>
    <row r="32" spans="1:14" x14ac:dyDescent="0.2">
      <c r="A32" s="133"/>
      <c r="B32" s="213" t="s">
        <v>161</v>
      </c>
      <c r="C32" s="213" t="s">
        <v>10</v>
      </c>
      <c r="D32" s="213" t="str">
        <v>AM</v>
      </c>
      <c r="E32" s="213" t="str">
        <v>3L</v>
      </c>
      <c r="F32" s="223" t="str">
        <f t="shared" si="0"/>
        <v>Annual</v>
      </c>
      <c r="G32" s="223" t="s">
        <v>170</v>
      </c>
      <c r="H32" s="223" t="str">
        <f t="shared" si="1"/>
        <v>Actual/360</v>
      </c>
      <c r="I32" s="244">
        <v>0</v>
      </c>
      <c r="J32" s="243" t="str">
        <f t="shared" si="2"/>
        <v>USDAM3L24Y_Quote</v>
      </c>
      <c r="K32" s="242" t="str">
        <f t="shared" si="3"/>
        <v>USD_YCSTDRH_AM3L24Y</v>
      </c>
      <c r="L32" s="241" t="str">
        <f>_xll.qlSwapRateHelper2(K32,$J32,$C32,Calendar,$F32,$G32,$H32,$L$4,$I32,B32,DiscountingCurve,Permanent,,ObjectOverwrite)</f>
        <v>USD_YCSTDRH_AM3L24Y#0002</v>
      </c>
      <c r="M32" s="240" t="str">
        <f>_xll.ohRangeRetrieveError(L32)</f>
        <v/>
      </c>
      <c r="N32" s="239"/>
    </row>
    <row r="33" spans="1:14" x14ac:dyDescent="0.2">
      <c r="A33" s="133"/>
      <c r="B33" s="213" t="s">
        <v>161</v>
      </c>
      <c r="C33" s="213" t="s">
        <v>9</v>
      </c>
      <c r="D33" s="213" t="str">
        <v>AM</v>
      </c>
      <c r="E33" s="213" t="str">
        <v>3L</v>
      </c>
      <c r="F33" s="223" t="str">
        <f t="shared" si="0"/>
        <v>Annual</v>
      </c>
      <c r="G33" s="223" t="s">
        <v>170</v>
      </c>
      <c r="H33" s="223" t="str">
        <f t="shared" si="1"/>
        <v>Actual/360</v>
      </c>
      <c r="I33" s="244">
        <v>0</v>
      </c>
      <c r="J33" s="243" t="str">
        <f t="shared" si="2"/>
        <v>USDAM3L25Y_Quote</v>
      </c>
      <c r="K33" s="242" t="str">
        <f t="shared" si="3"/>
        <v>USD_YCSTDRH_AM3L25Y</v>
      </c>
      <c r="L33" s="241" t="str">
        <f>_xll.qlSwapRateHelper2(K33,$J33,$C33,Calendar,$F33,$G33,$H33,$L$4,$I33,B33,DiscountingCurve,Permanent,,ObjectOverwrite)</f>
        <v>USD_YCSTDRH_AM3L25Y#0002</v>
      </c>
      <c r="M33" s="240" t="str">
        <f>_xll.ohRangeRetrieveError(L33)</f>
        <v/>
      </c>
      <c r="N33" s="239"/>
    </row>
    <row r="34" spans="1:14" x14ac:dyDescent="0.2">
      <c r="A34" s="133"/>
      <c r="B34" s="213" t="s">
        <v>161</v>
      </c>
      <c r="C34" s="213" t="s">
        <v>8</v>
      </c>
      <c r="D34" s="213" t="str">
        <v>AM</v>
      </c>
      <c r="E34" s="213" t="str">
        <v>3L</v>
      </c>
      <c r="F34" s="223" t="str">
        <f t="shared" si="0"/>
        <v>Annual</v>
      </c>
      <c r="G34" s="223" t="s">
        <v>170</v>
      </c>
      <c r="H34" s="223" t="str">
        <f t="shared" si="1"/>
        <v>Actual/360</v>
      </c>
      <c r="I34" s="244">
        <v>0</v>
      </c>
      <c r="J34" s="243" t="str">
        <f t="shared" si="2"/>
        <v>USDAM3L26Y_Quote</v>
      </c>
      <c r="K34" s="242" t="str">
        <f t="shared" si="3"/>
        <v>USD_YCSTDRH_AM3L26Y</v>
      </c>
      <c r="L34" s="241" t="str">
        <f>_xll.qlSwapRateHelper2(K34,$J34,$C34,Calendar,$F34,$G34,$H34,$L$4,$I34,B34,DiscountingCurve,Permanent,,ObjectOverwrite)</f>
        <v>USD_YCSTDRH_AM3L26Y#0002</v>
      </c>
      <c r="M34" s="240" t="str">
        <f>_xll.ohRangeRetrieveError(L34)</f>
        <v/>
      </c>
      <c r="N34" s="239"/>
    </row>
    <row r="35" spans="1:14" x14ac:dyDescent="0.2">
      <c r="A35" s="133"/>
      <c r="B35" s="213" t="s">
        <v>161</v>
      </c>
      <c r="C35" s="213" t="s">
        <v>7</v>
      </c>
      <c r="D35" s="213" t="str">
        <v>AM</v>
      </c>
      <c r="E35" s="213" t="str">
        <v>3L</v>
      </c>
      <c r="F35" s="223" t="str">
        <f t="shared" si="0"/>
        <v>Annual</v>
      </c>
      <c r="G35" s="223" t="s">
        <v>170</v>
      </c>
      <c r="H35" s="223" t="str">
        <f t="shared" si="1"/>
        <v>Actual/360</v>
      </c>
      <c r="I35" s="244">
        <v>0</v>
      </c>
      <c r="J35" s="243" t="str">
        <f t="shared" si="2"/>
        <v>USDAM3L27Y_Quote</v>
      </c>
      <c r="K35" s="242" t="str">
        <f t="shared" si="3"/>
        <v>USD_YCSTDRH_AM3L27Y</v>
      </c>
      <c r="L35" s="241" t="str">
        <f>_xll.qlSwapRateHelper2(K35,$J35,$C35,Calendar,$F35,$G35,$H35,$L$4,$I35,B35,DiscountingCurve,Permanent,,ObjectOverwrite)</f>
        <v>USD_YCSTDRH_AM3L27Y#0002</v>
      </c>
      <c r="M35" s="240" t="str">
        <f>_xll.ohRangeRetrieveError(L35)</f>
        <v/>
      </c>
      <c r="N35" s="239"/>
    </row>
    <row r="36" spans="1:14" x14ac:dyDescent="0.2">
      <c r="A36" s="133"/>
      <c r="B36" s="213" t="s">
        <v>161</v>
      </c>
      <c r="C36" s="213" t="s">
        <v>6</v>
      </c>
      <c r="D36" s="213" t="str">
        <v>AM</v>
      </c>
      <c r="E36" s="213" t="str">
        <v>3L</v>
      </c>
      <c r="F36" s="223" t="str">
        <f t="shared" si="0"/>
        <v>Annual</v>
      </c>
      <c r="G36" s="223" t="s">
        <v>170</v>
      </c>
      <c r="H36" s="223" t="str">
        <f t="shared" si="1"/>
        <v>Actual/360</v>
      </c>
      <c r="I36" s="244">
        <v>0</v>
      </c>
      <c r="J36" s="243" t="str">
        <f t="shared" si="2"/>
        <v>USDAM3L28Y_Quote</v>
      </c>
      <c r="K36" s="242" t="str">
        <f t="shared" si="3"/>
        <v>USD_YCSTDRH_AM3L28Y</v>
      </c>
      <c r="L36" s="241" t="str">
        <f>_xll.qlSwapRateHelper2(K36,$J36,$C36,Calendar,$F36,$G36,$H36,$L$4,$I36,B36,DiscountingCurve,Permanent,,ObjectOverwrite)</f>
        <v>USD_YCSTDRH_AM3L28Y#0002</v>
      </c>
      <c r="M36" s="240" t="str">
        <f>_xll.ohRangeRetrieveError(L36)</f>
        <v/>
      </c>
      <c r="N36" s="239"/>
    </row>
    <row r="37" spans="1:14" x14ac:dyDescent="0.2">
      <c r="A37" s="133"/>
      <c r="B37" s="213" t="s">
        <v>161</v>
      </c>
      <c r="C37" s="213" t="s">
        <v>5</v>
      </c>
      <c r="D37" s="213" t="str">
        <v>AM</v>
      </c>
      <c r="E37" s="213" t="str">
        <v>3L</v>
      </c>
      <c r="F37" s="223" t="str">
        <f t="shared" si="0"/>
        <v>Annual</v>
      </c>
      <c r="G37" s="223" t="s">
        <v>170</v>
      </c>
      <c r="H37" s="223" t="str">
        <f t="shared" si="1"/>
        <v>Actual/360</v>
      </c>
      <c r="I37" s="244">
        <v>0</v>
      </c>
      <c r="J37" s="243" t="str">
        <f t="shared" si="2"/>
        <v>USDAM3L29Y_Quote</v>
      </c>
      <c r="K37" s="242" t="str">
        <f t="shared" si="3"/>
        <v>USD_YCSTDRH_AM3L29Y</v>
      </c>
      <c r="L37" s="241" t="str">
        <f>_xll.qlSwapRateHelper2(K37,$J37,$C37,Calendar,$F37,$G37,$H37,$L$4,$I37,B37,DiscountingCurve,Permanent,,ObjectOverwrite)</f>
        <v>USD_YCSTDRH_AM3L29Y#0002</v>
      </c>
      <c r="M37" s="240" t="str">
        <f>_xll.ohRangeRetrieveError(L37)</f>
        <v/>
      </c>
      <c r="N37" s="239"/>
    </row>
    <row r="38" spans="1:14" x14ac:dyDescent="0.2">
      <c r="A38" s="133"/>
      <c r="B38" s="213" t="s">
        <v>161</v>
      </c>
      <c r="C38" s="213" t="s">
        <v>4</v>
      </c>
      <c r="D38" s="213" t="str">
        <v>AM</v>
      </c>
      <c r="E38" s="213" t="str">
        <v>3L</v>
      </c>
      <c r="F38" s="223" t="str">
        <f t="shared" si="0"/>
        <v>Annual</v>
      </c>
      <c r="G38" s="223" t="s">
        <v>170</v>
      </c>
      <c r="H38" s="223" t="str">
        <f t="shared" si="1"/>
        <v>Actual/360</v>
      </c>
      <c r="I38" s="244">
        <v>0</v>
      </c>
      <c r="J38" s="243" t="str">
        <f t="shared" si="2"/>
        <v>USDAM3L30Y_Quote</v>
      </c>
      <c r="K38" s="242" t="str">
        <f t="shared" si="3"/>
        <v>USD_YCSTDRH_AM3L30Y</v>
      </c>
      <c r="L38" s="241" t="str">
        <f>_xll.qlSwapRateHelper2(K38,$J38,$C38,Calendar,$F38,$G38,$H38,$L$4,$I38,B38,DiscountingCurve,Permanent,,ObjectOverwrite)</f>
        <v>USD_YCSTDRH_AM3L30Y#0002</v>
      </c>
      <c r="M38" s="240" t="str">
        <f>_xll.ohRangeRetrieveError(L38)</f>
        <v/>
      </c>
      <c r="N38" s="239"/>
    </row>
    <row r="39" spans="1:14" x14ac:dyDescent="0.2">
      <c r="A39" s="133"/>
      <c r="B39" s="213" t="s">
        <v>161</v>
      </c>
      <c r="C39" s="213" t="s">
        <v>3</v>
      </c>
      <c r="D39" s="213" t="str">
        <v>AM</v>
      </c>
      <c r="E39" s="213" t="str">
        <v>3L</v>
      </c>
      <c r="F39" s="223" t="str">
        <f t="shared" si="0"/>
        <v>Annual</v>
      </c>
      <c r="G39" s="223" t="s">
        <v>170</v>
      </c>
      <c r="H39" s="223" t="str">
        <f t="shared" si="1"/>
        <v>Actual/360</v>
      </c>
      <c r="I39" s="244">
        <v>0</v>
      </c>
      <c r="J39" s="243" t="str">
        <f t="shared" si="2"/>
        <v>USDAM3L35Y_Quote</v>
      </c>
      <c r="K39" s="242" t="str">
        <f t="shared" si="3"/>
        <v>USD_YCSTDRH_AM3L35Y</v>
      </c>
      <c r="L39" s="241" t="str">
        <f>_xll.qlSwapRateHelper2(K39,$J39,$C39,Calendar,$F39,$G39,$H39,$L$4,$I39,B39,DiscountingCurve,Permanent,,ObjectOverwrite)</f>
        <v>USD_YCSTDRH_AM3L35Y#0002</v>
      </c>
      <c r="M39" s="240" t="str">
        <f>_xll.ohRangeRetrieveError(L39)</f>
        <v/>
      </c>
      <c r="N39" s="239"/>
    </row>
    <row r="40" spans="1:14" x14ac:dyDescent="0.2">
      <c r="A40" s="133"/>
      <c r="B40" s="213" t="s">
        <v>161</v>
      </c>
      <c r="C40" s="213" t="s">
        <v>2</v>
      </c>
      <c r="D40" s="213" t="str">
        <v>AM</v>
      </c>
      <c r="E40" s="213" t="str">
        <v>3L</v>
      </c>
      <c r="F40" s="223" t="str">
        <f t="shared" si="0"/>
        <v>Annual</v>
      </c>
      <c r="G40" s="223" t="s">
        <v>170</v>
      </c>
      <c r="H40" s="223" t="str">
        <f t="shared" si="1"/>
        <v>Actual/360</v>
      </c>
      <c r="I40" s="244">
        <v>0</v>
      </c>
      <c r="J40" s="243" t="str">
        <f t="shared" si="2"/>
        <v>USDAM3L40Y_Quote</v>
      </c>
      <c r="K40" s="242" t="str">
        <f t="shared" si="3"/>
        <v>USD_YCSTDRH_AM3L40Y</v>
      </c>
      <c r="L40" s="241" t="str">
        <f>_xll.qlSwapRateHelper2(K40,$J40,$C40,Calendar,$F40,$G40,$H40,$L$4,$I40,B40,DiscountingCurve,Permanent,,ObjectOverwrite)</f>
        <v>USD_YCSTDRH_AM3L40Y#0002</v>
      </c>
      <c r="M40" s="240" t="str">
        <f>_xll.ohRangeRetrieveError(L40)</f>
        <v/>
      </c>
      <c r="N40" s="239"/>
    </row>
    <row r="41" spans="1:14" x14ac:dyDescent="0.2">
      <c r="A41" s="133"/>
      <c r="B41" s="213" t="s">
        <v>161</v>
      </c>
      <c r="C41" s="213" t="s">
        <v>1</v>
      </c>
      <c r="D41" s="213" t="str">
        <v>AM</v>
      </c>
      <c r="E41" s="213" t="str">
        <v>3L</v>
      </c>
      <c r="F41" s="223" t="str">
        <f t="shared" si="0"/>
        <v>Annual</v>
      </c>
      <c r="G41" s="223" t="s">
        <v>170</v>
      </c>
      <c r="H41" s="223" t="str">
        <f t="shared" si="1"/>
        <v>Actual/360</v>
      </c>
      <c r="I41" s="244">
        <v>0</v>
      </c>
      <c r="J41" s="243" t="str">
        <f t="shared" si="2"/>
        <v>USDAM3L50Y_Quote</v>
      </c>
      <c r="K41" s="242" t="str">
        <f t="shared" si="3"/>
        <v>USD_YCSTDRH_AM3L50Y</v>
      </c>
      <c r="L41" s="241" t="str">
        <f>_xll.qlSwapRateHelper2(K41,$J41,$C41,Calendar,$F41,$G41,$H41,$L$4,$I41,B41,DiscountingCurve,Permanent,,ObjectOverwrite)</f>
        <v>USD_YCSTDRH_AM3L50Y#0002</v>
      </c>
      <c r="M41" s="240" t="str">
        <f>_xll.ohRangeRetrieveError(L41)</f>
        <v/>
      </c>
      <c r="N41" s="239"/>
    </row>
    <row r="42" spans="1:14" x14ac:dyDescent="0.2">
      <c r="A42" s="133"/>
      <c r="B42" s="213" t="s">
        <v>161</v>
      </c>
      <c r="C42" s="213" t="s">
        <v>0</v>
      </c>
      <c r="D42" s="213" t="str">
        <v>AM</v>
      </c>
      <c r="E42" s="213" t="str">
        <v>3L</v>
      </c>
      <c r="F42" s="223" t="str">
        <f t="shared" si="0"/>
        <v>Annual</v>
      </c>
      <c r="G42" s="223" t="s">
        <v>170</v>
      </c>
      <c r="H42" s="223" t="str">
        <f t="shared" si="1"/>
        <v>Actual/360</v>
      </c>
      <c r="I42" s="244">
        <v>0</v>
      </c>
      <c r="J42" s="243" t="str">
        <f t="shared" si="2"/>
        <v>USDAM3L60Y_Quote</v>
      </c>
      <c r="K42" s="242" t="str">
        <f t="shared" si="3"/>
        <v>USD_YCSTDRH_AM3L60Y</v>
      </c>
      <c r="L42" s="241" t="str">
        <f>_xll.qlSwapRateHelper2(K42,$J42,$C42,Calendar,$F42,$G42,$H42,$L$4,$I42,B42,DiscountingCurve,Permanent,,ObjectOverwrite)</f>
        <v>USD_YCSTDRH_AM3L60Y#0002</v>
      </c>
      <c r="M42" s="240" t="str">
        <f>_xll.ohRangeRetrieveError(L42)</f>
        <v/>
      </c>
      <c r="N42" s="239"/>
    </row>
    <row r="43" spans="1:14" ht="13.5" thickBot="1" x14ac:dyDescent="0.25">
      <c r="A43" s="126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74"/>
      <c r="M43" s="174"/>
      <c r="N43" s="238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4" width="7" style="1" bestFit="1" customWidth="1"/>
    <col min="5" max="5" width="6" style="1" bestFit="1" customWidth="1"/>
    <col min="6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21" style="1" customWidth="1"/>
    <col min="14" max="14" width="3.7109375" style="1" customWidth="1"/>
    <col min="15" max="15" width="9.140625" style="1"/>
    <col min="16" max="17" width="17.28515625" style="1" bestFit="1" customWidth="1"/>
    <col min="18" max="16384" width="9.140625" style="1"/>
  </cols>
  <sheetData>
    <row r="1" spans="1:17" x14ac:dyDescent="0.2">
      <c r="A1" s="217" t="s">
        <v>195</v>
      </c>
      <c r="B1" s="279"/>
      <c r="C1" s="279"/>
      <c r="D1" s="279"/>
      <c r="E1" s="279"/>
      <c r="F1" s="279"/>
      <c r="G1" s="279"/>
      <c r="H1" s="279"/>
      <c r="I1" s="279"/>
      <c r="J1" s="279"/>
      <c r="K1" s="280"/>
      <c r="L1" s="279"/>
      <c r="M1" s="279"/>
      <c r="N1" s="278"/>
    </row>
    <row r="2" spans="1:17" x14ac:dyDescent="0.2">
      <c r="A2" s="112"/>
      <c r="B2" s="121"/>
      <c r="C2" s="121"/>
      <c r="D2" s="121"/>
      <c r="E2" s="121"/>
      <c r="F2" s="121"/>
      <c r="G2" s="121"/>
      <c r="H2" s="121"/>
      <c r="I2" s="121"/>
      <c r="J2" s="6"/>
      <c r="K2" s="6" t="str">
        <f>Currency&amp;"_YC"&amp;$J$2&amp;"RH"</f>
        <v>USD_YCRH</v>
      </c>
      <c r="L2" s="141" t="e">
        <f>NA()</f>
        <v>#N/A</v>
      </c>
      <c r="M2" s="121"/>
      <c r="N2" s="262"/>
    </row>
    <row r="3" spans="1:17" ht="36" customHeight="1" x14ac:dyDescent="0.2">
      <c r="A3" s="112"/>
      <c r="B3" s="119" t="s">
        <v>179</v>
      </c>
      <c r="C3" s="119" t="s">
        <v>184</v>
      </c>
      <c r="D3" s="119"/>
      <c r="E3" s="119"/>
      <c r="F3" s="119" t="s">
        <v>178</v>
      </c>
      <c r="G3" s="119" t="s">
        <v>177</v>
      </c>
      <c r="H3" s="119" t="s">
        <v>176</v>
      </c>
      <c r="I3" s="119" t="s">
        <v>175</v>
      </c>
      <c r="J3" s="119" t="s">
        <v>141</v>
      </c>
      <c r="K3" s="277" t="str">
        <f>K2&amp;"_Swaps.xml"</f>
        <v>USD_YCRH_Swaps.xml</v>
      </c>
      <c r="L3" s="276">
        <f ca="1">IF(Serialize,_xll.ohObjectSave(_xll.ohPack(L4:L95),SerializationPath&amp;K3,FileOverwrite,Serialize),"---")</f>
        <v>55</v>
      </c>
      <c r="M3" s="116" t="str">
        <f ca="1">_xll.ohRangeRetrieveError(L3)</f>
        <v/>
      </c>
      <c r="N3" s="262"/>
    </row>
    <row r="4" spans="1:17" x14ac:dyDescent="0.2">
      <c r="A4" s="122"/>
      <c r="B4" s="121"/>
      <c r="C4" s="121"/>
      <c r="D4" s="121"/>
      <c r="E4" s="121"/>
      <c r="F4" s="121"/>
      <c r="G4" s="121"/>
      <c r="H4" s="121"/>
      <c r="I4" s="121"/>
      <c r="J4" s="121"/>
      <c r="K4" s="275" t="str">
        <f>$K$2&amp;"_"&amp;$D6&amp;"_"&amp;FamilyName&amp;$J$2</f>
        <v>USD_YCRH_OIS_Libor</v>
      </c>
      <c r="L4" s="274" t="str">
        <f>_xll.qlEonia(K4,,Permanent,Trigger,ObjectOverwrite)</f>
        <v>USD_YCRH_OIS_Libor#0003</v>
      </c>
      <c r="M4" s="273" t="str">
        <f>_xll.ohRangeRetrieveError(L4)</f>
        <v/>
      </c>
      <c r="N4" s="262"/>
    </row>
    <row r="5" spans="1:17" x14ac:dyDescent="0.2">
      <c r="A5" s="122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262"/>
    </row>
    <row r="6" spans="1:17" x14ac:dyDescent="0.2">
      <c r="A6" s="112"/>
      <c r="B6" s="271"/>
      <c r="C6" s="270" t="s">
        <v>183</v>
      </c>
      <c r="D6" s="271" t="s">
        <v>73</v>
      </c>
      <c r="E6" s="270" t="s">
        <v>68</v>
      </c>
      <c r="F6" s="269" t="s">
        <v>181</v>
      </c>
      <c r="G6" s="269" t="s">
        <v>180</v>
      </c>
      <c r="H6" s="269" t="str">
        <f t="shared" ref="H6:H37" si="0">MoneyMarketDayCounter</f>
        <v>Actual/360</v>
      </c>
      <c r="I6" s="268">
        <v>0</v>
      </c>
      <c r="J6" s="267" t="str">
        <f t="shared" ref="J6:J37" si="1">Currency&amp;$D6&amp;$E6&amp;QuoteSuffix</f>
        <v>USDOISSW_Quote</v>
      </c>
      <c r="K6" s="267" t="str">
        <f t="shared" ref="K6:K37" si="2">$K$2&amp;"_"&amp;$D6&amp;$E6</f>
        <v>USD_YCRH_OISSW</v>
      </c>
      <c r="L6" s="266" t="str">
        <f>_xll.qlOISRateHelper(K6,2,C6,J6,$L$4,Permanent,,ObjectOverwrite)</f>
        <v>USD_YCRH_OISSW#0002</v>
      </c>
      <c r="M6" s="116" t="str">
        <f>_xll.ohRangeRetrieveError(L6)</f>
        <v/>
      </c>
      <c r="N6" s="262"/>
      <c r="P6" s="264">
        <f>_xll.qlRateHelperEarliestDate($L6)</f>
        <v>41624</v>
      </c>
      <c r="Q6" s="264">
        <f>_xll.qlRateHelperLatestDate($L6)</f>
        <v>41631</v>
      </c>
    </row>
    <row r="7" spans="1:17" x14ac:dyDescent="0.2">
      <c r="A7" s="112"/>
      <c r="B7" s="271"/>
      <c r="C7" s="270" t="s">
        <v>67</v>
      </c>
      <c r="D7" s="271" t="s">
        <v>73</v>
      </c>
      <c r="E7" s="270" t="s">
        <v>67</v>
      </c>
      <c r="F7" s="269" t="s">
        <v>181</v>
      </c>
      <c r="G7" s="269" t="s">
        <v>180</v>
      </c>
      <c r="H7" s="269" t="str">
        <f t="shared" si="0"/>
        <v>Actual/360</v>
      </c>
      <c r="I7" s="268">
        <v>0</v>
      </c>
      <c r="J7" s="267" t="str">
        <f t="shared" si="1"/>
        <v>USDOIS2W_Quote</v>
      </c>
      <c r="K7" s="267" t="str">
        <f t="shared" si="2"/>
        <v>USD_YCRH_OIS2W</v>
      </c>
      <c r="L7" s="266" t="str">
        <f>_xll.qlOISRateHelper(K7,2,C7,J7,$L$4,Permanent,,ObjectOverwrite)</f>
        <v>USD_YCRH_OIS2W#0002</v>
      </c>
      <c r="M7" s="116" t="str">
        <f>_xll.ohRangeRetrieveError(L7)</f>
        <v/>
      </c>
      <c r="N7" s="262"/>
      <c r="P7" s="264">
        <f>_xll.qlRateHelperEarliestDate($L7)</f>
        <v>41624</v>
      </c>
      <c r="Q7" s="264">
        <f>_xll.qlRateHelperLatestDate($L7)</f>
        <v>41638</v>
      </c>
    </row>
    <row r="8" spans="1:17" x14ac:dyDescent="0.2">
      <c r="A8" s="112"/>
      <c r="B8" s="271"/>
      <c r="C8" s="270" t="s">
        <v>66</v>
      </c>
      <c r="D8" s="271" t="s">
        <v>73</v>
      </c>
      <c r="E8" s="270" t="s">
        <v>66</v>
      </c>
      <c r="F8" s="269" t="s">
        <v>181</v>
      </c>
      <c r="G8" s="269" t="s">
        <v>180</v>
      </c>
      <c r="H8" s="269" t="str">
        <f t="shared" si="0"/>
        <v>Actual/360</v>
      </c>
      <c r="I8" s="268">
        <v>0</v>
      </c>
      <c r="J8" s="267" t="str">
        <f t="shared" si="1"/>
        <v>USDOIS3W_Quote</v>
      </c>
      <c r="K8" s="267" t="str">
        <f t="shared" si="2"/>
        <v>USD_YCRH_OIS3W</v>
      </c>
      <c r="L8" s="266" t="str">
        <f>_xll.qlOISRateHelper(K8,2,C8,J8,$L$4,Permanent,,ObjectOverwrite)</f>
        <v>USD_YCRH_OIS3W#0002</v>
      </c>
      <c r="M8" s="116" t="str">
        <f>_xll.ohRangeRetrieveError(L8)</f>
        <v/>
      </c>
      <c r="N8" s="262"/>
      <c r="P8" s="264">
        <f>_xll.qlRateHelperEarliestDate($L8)</f>
        <v>41624</v>
      </c>
      <c r="Q8" s="264">
        <f>_xll.qlRateHelperLatestDate($L8)</f>
        <v>41645</v>
      </c>
    </row>
    <row r="9" spans="1:17" x14ac:dyDescent="0.2">
      <c r="A9" s="112"/>
      <c r="B9" s="271"/>
      <c r="C9" s="270" t="s">
        <v>65</v>
      </c>
      <c r="D9" s="271" t="s">
        <v>73</v>
      </c>
      <c r="E9" s="270" t="s">
        <v>65</v>
      </c>
      <c r="F9" s="269" t="s">
        <v>181</v>
      </c>
      <c r="G9" s="269" t="s">
        <v>170</v>
      </c>
      <c r="H9" s="269" t="str">
        <f t="shared" si="0"/>
        <v>Actual/360</v>
      </c>
      <c r="I9" s="268">
        <v>0</v>
      </c>
      <c r="J9" s="267" t="str">
        <f t="shared" si="1"/>
        <v>USDOIS1M_Quote</v>
      </c>
      <c r="K9" s="267" t="str">
        <f t="shared" si="2"/>
        <v>USD_YCRH_OIS1M</v>
      </c>
      <c r="L9" s="266" t="str">
        <f>_xll.qlOISRateHelper(K9,2,C9,J9,$L$4,Permanent,,ObjectOverwrite)</f>
        <v>USD_YCRH_OIS1M#0002</v>
      </c>
      <c r="M9" s="116" t="str">
        <f>_xll.ohRangeRetrieveError(L9)</f>
        <v/>
      </c>
      <c r="N9" s="262"/>
      <c r="P9" s="264">
        <f>_xll.qlRateHelperEarliestDate($L9)</f>
        <v>41624</v>
      </c>
      <c r="Q9" s="264">
        <f>_xll.qlRateHelperLatestDate($L9)</f>
        <v>41655</v>
      </c>
    </row>
    <row r="10" spans="1:17" x14ac:dyDescent="0.2">
      <c r="A10" s="112"/>
      <c r="B10" s="271"/>
      <c r="C10" s="270" t="s">
        <v>64</v>
      </c>
      <c r="D10" s="271" t="s">
        <v>73</v>
      </c>
      <c r="E10" s="270" t="s">
        <v>64</v>
      </c>
      <c r="F10" s="269" t="s">
        <v>181</v>
      </c>
      <c r="G10" s="269" t="s">
        <v>170</v>
      </c>
      <c r="H10" s="269" t="str">
        <f t="shared" si="0"/>
        <v>Actual/360</v>
      </c>
      <c r="I10" s="268">
        <v>0</v>
      </c>
      <c r="J10" s="267" t="str">
        <f t="shared" si="1"/>
        <v>USDOIS2M_Quote</v>
      </c>
      <c r="K10" s="267" t="str">
        <f t="shared" si="2"/>
        <v>USD_YCRH_OIS2M</v>
      </c>
      <c r="L10" s="266" t="str">
        <f>_xll.qlOISRateHelper(K10,2,C10,J10,$L$4,Permanent,,ObjectOverwrite)</f>
        <v>USD_YCRH_OIS2M#0002</v>
      </c>
      <c r="M10" s="116" t="str">
        <f>_xll.ohRangeRetrieveError(L10)</f>
        <v/>
      </c>
      <c r="N10" s="262"/>
      <c r="P10" s="264">
        <f>_xll.qlRateHelperEarliestDate($L10)</f>
        <v>41624</v>
      </c>
      <c r="Q10" s="264">
        <f>_xll.qlRateHelperLatestDate($L10)</f>
        <v>41687</v>
      </c>
    </row>
    <row r="11" spans="1:17" x14ac:dyDescent="0.2">
      <c r="A11" s="112"/>
      <c r="B11" s="271"/>
      <c r="C11" s="270" t="s">
        <v>63</v>
      </c>
      <c r="D11" s="271" t="s">
        <v>73</v>
      </c>
      <c r="E11" s="270" t="s">
        <v>63</v>
      </c>
      <c r="F11" s="269" t="s">
        <v>181</v>
      </c>
      <c r="G11" s="269" t="s">
        <v>170</v>
      </c>
      <c r="H11" s="269" t="str">
        <f t="shared" si="0"/>
        <v>Actual/360</v>
      </c>
      <c r="I11" s="268">
        <v>0</v>
      </c>
      <c r="J11" s="267" t="str">
        <f t="shared" si="1"/>
        <v>USDOIS3M_Quote</v>
      </c>
      <c r="K11" s="267" t="str">
        <f t="shared" si="2"/>
        <v>USD_YCRH_OIS3M</v>
      </c>
      <c r="L11" s="266" t="str">
        <f>_xll.qlOISRateHelper(K11,2,C11,J11,$L$4,Permanent,,ObjectOverwrite)</f>
        <v>USD_YCRH_OIS3M#0002</v>
      </c>
      <c r="M11" s="116" t="str">
        <f>_xll.ohRangeRetrieveError(L11)</f>
        <v/>
      </c>
      <c r="N11" s="262"/>
      <c r="P11" s="264">
        <f>_xll.qlRateHelperEarliestDate($L11)</f>
        <v>41624</v>
      </c>
      <c r="Q11" s="264">
        <f>_xll.qlRateHelperLatestDate($L11)</f>
        <v>41715</v>
      </c>
    </row>
    <row r="12" spans="1:17" x14ac:dyDescent="0.2">
      <c r="A12" s="112"/>
      <c r="B12" s="271"/>
      <c r="C12" s="270" t="s">
        <v>62</v>
      </c>
      <c r="D12" s="271" t="s">
        <v>73</v>
      </c>
      <c r="E12" s="270" t="s">
        <v>62</v>
      </c>
      <c r="F12" s="269" t="s">
        <v>181</v>
      </c>
      <c r="G12" s="269" t="s">
        <v>170</v>
      </c>
      <c r="H12" s="269" t="str">
        <f t="shared" si="0"/>
        <v>Actual/360</v>
      </c>
      <c r="I12" s="268">
        <v>0</v>
      </c>
      <c r="J12" s="267" t="str">
        <f t="shared" si="1"/>
        <v>USDOIS4M_Quote</v>
      </c>
      <c r="K12" s="267" t="str">
        <f t="shared" si="2"/>
        <v>USD_YCRH_OIS4M</v>
      </c>
      <c r="L12" s="266" t="str">
        <f>_xll.qlOISRateHelper(K12,2,C12,J12,$L$4,Permanent,,ObjectOverwrite)</f>
        <v>USD_YCRH_OIS4M#0002</v>
      </c>
      <c r="M12" s="116" t="str">
        <f>_xll.ohRangeRetrieveError(L12)</f>
        <v/>
      </c>
      <c r="N12" s="262"/>
      <c r="P12" s="264">
        <f>_xll.qlRateHelperEarliestDate($L12)</f>
        <v>41624</v>
      </c>
      <c r="Q12" s="264">
        <f>_xll.qlRateHelperLatestDate($L12)</f>
        <v>41745</v>
      </c>
    </row>
    <row r="13" spans="1:17" x14ac:dyDescent="0.2">
      <c r="A13" s="112"/>
      <c r="B13" s="271"/>
      <c r="C13" s="270" t="s">
        <v>61</v>
      </c>
      <c r="D13" s="271" t="s">
        <v>73</v>
      </c>
      <c r="E13" s="270" t="s">
        <v>61</v>
      </c>
      <c r="F13" s="269" t="s">
        <v>181</v>
      </c>
      <c r="G13" s="269" t="s">
        <v>170</v>
      </c>
      <c r="H13" s="269" t="str">
        <f t="shared" si="0"/>
        <v>Actual/360</v>
      </c>
      <c r="I13" s="268">
        <v>0</v>
      </c>
      <c r="J13" s="267" t="str">
        <f t="shared" si="1"/>
        <v>USDOIS5M_Quote</v>
      </c>
      <c r="K13" s="267" t="str">
        <f t="shared" si="2"/>
        <v>USD_YCRH_OIS5M</v>
      </c>
      <c r="L13" s="266" t="str">
        <f>_xll.qlOISRateHelper(K13,2,C13,J13,$L$4,Permanent,,ObjectOverwrite)</f>
        <v>USD_YCRH_OIS5M#0002</v>
      </c>
      <c r="M13" s="116" t="str">
        <f>_xll.ohRangeRetrieveError(L13)</f>
        <v/>
      </c>
      <c r="N13" s="262"/>
      <c r="P13" s="264">
        <f>_xll.qlRateHelperEarliestDate($L13)</f>
        <v>41624</v>
      </c>
      <c r="Q13" s="264">
        <f>_xll.qlRateHelperLatestDate($L13)</f>
        <v>41775</v>
      </c>
    </row>
    <row r="14" spans="1:17" x14ac:dyDescent="0.2">
      <c r="A14" s="112"/>
      <c r="B14" s="271"/>
      <c r="C14" s="270" t="s">
        <v>60</v>
      </c>
      <c r="D14" s="271" t="s">
        <v>73</v>
      </c>
      <c r="E14" s="270" t="s">
        <v>60</v>
      </c>
      <c r="F14" s="269" t="s">
        <v>181</v>
      </c>
      <c r="G14" s="269" t="s">
        <v>170</v>
      </c>
      <c r="H14" s="269" t="str">
        <f t="shared" si="0"/>
        <v>Actual/360</v>
      </c>
      <c r="I14" s="268">
        <v>0</v>
      </c>
      <c r="J14" s="267" t="str">
        <f t="shared" si="1"/>
        <v>USDOIS6M_Quote</v>
      </c>
      <c r="K14" s="267" t="str">
        <f t="shared" si="2"/>
        <v>USD_YCRH_OIS6M</v>
      </c>
      <c r="L14" s="266" t="str">
        <f>_xll.qlOISRateHelper(K14,2,C14,J14,$L$4,Permanent,,ObjectOverwrite)</f>
        <v>USD_YCRH_OIS6M#0002</v>
      </c>
      <c r="M14" s="116" t="str">
        <f>_xll.ohRangeRetrieveError(L14)</f>
        <v/>
      </c>
      <c r="N14" s="262"/>
      <c r="P14" s="264">
        <f>_xll.qlRateHelperEarliestDate($L14)</f>
        <v>41624</v>
      </c>
      <c r="Q14" s="264">
        <f>_xll.qlRateHelperLatestDate($L14)</f>
        <v>41806</v>
      </c>
    </row>
    <row r="15" spans="1:17" x14ac:dyDescent="0.2">
      <c r="A15" s="112"/>
      <c r="B15" s="271"/>
      <c r="C15" s="270" t="s">
        <v>59</v>
      </c>
      <c r="D15" s="271" t="s">
        <v>73</v>
      </c>
      <c r="E15" s="270" t="s">
        <v>59</v>
      </c>
      <c r="F15" s="269" t="s">
        <v>181</v>
      </c>
      <c r="G15" s="269" t="s">
        <v>170</v>
      </c>
      <c r="H15" s="269" t="str">
        <f t="shared" si="0"/>
        <v>Actual/360</v>
      </c>
      <c r="I15" s="268">
        <v>0</v>
      </c>
      <c r="J15" s="267" t="str">
        <f t="shared" si="1"/>
        <v>USDOIS7M_Quote</v>
      </c>
      <c r="K15" s="267" t="str">
        <f t="shared" si="2"/>
        <v>USD_YCRH_OIS7M</v>
      </c>
      <c r="L15" s="266" t="str">
        <f>_xll.qlOISRateHelper(K15,2,C15,J15,$L$4,Permanent,,ObjectOverwrite)</f>
        <v>USD_YCRH_OIS7M#0002</v>
      </c>
      <c r="M15" s="116" t="str">
        <f>_xll.ohRangeRetrieveError(L15)</f>
        <v/>
      </c>
      <c r="N15" s="262"/>
      <c r="P15" s="264">
        <f>_xll.qlRateHelperEarliestDate($L15)</f>
        <v>41624</v>
      </c>
      <c r="Q15" s="264">
        <f>_xll.qlRateHelperLatestDate($L15)</f>
        <v>41836</v>
      </c>
    </row>
    <row r="16" spans="1:17" x14ac:dyDescent="0.2">
      <c r="A16" s="112"/>
      <c r="B16" s="271"/>
      <c r="C16" s="270" t="s">
        <v>58</v>
      </c>
      <c r="D16" s="271" t="s">
        <v>73</v>
      </c>
      <c r="E16" s="270" t="s">
        <v>58</v>
      </c>
      <c r="F16" s="269" t="s">
        <v>181</v>
      </c>
      <c r="G16" s="269" t="s">
        <v>170</v>
      </c>
      <c r="H16" s="269" t="str">
        <f t="shared" si="0"/>
        <v>Actual/360</v>
      </c>
      <c r="I16" s="268">
        <v>0</v>
      </c>
      <c r="J16" s="267" t="str">
        <f t="shared" si="1"/>
        <v>USDOIS8M_Quote</v>
      </c>
      <c r="K16" s="267" t="str">
        <f t="shared" si="2"/>
        <v>USD_YCRH_OIS8M</v>
      </c>
      <c r="L16" s="266" t="str">
        <f>_xll.qlOISRateHelper(K16,2,C16,J16,$L$4,Permanent,,ObjectOverwrite)</f>
        <v>USD_YCRH_OIS8M#0002</v>
      </c>
      <c r="M16" s="116" t="str">
        <f>_xll.ohRangeRetrieveError(L16)</f>
        <v/>
      </c>
      <c r="N16" s="262"/>
      <c r="P16" s="264">
        <f>_xll.qlRateHelperEarliestDate($L16)</f>
        <v>41624</v>
      </c>
      <c r="Q16" s="264">
        <f>_xll.qlRateHelperLatestDate($L16)</f>
        <v>41869</v>
      </c>
    </row>
    <row r="17" spans="1:17" x14ac:dyDescent="0.2">
      <c r="A17" s="112"/>
      <c r="B17" s="271"/>
      <c r="C17" s="270" t="s">
        <v>57</v>
      </c>
      <c r="D17" s="271" t="s">
        <v>73</v>
      </c>
      <c r="E17" s="270" t="s">
        <v>57</v>
      </c>
      <c r="F17" s="269" t="s">
        <v>181</v>
      </c>
      <c r="G17" s="269" t="s">
        <v>170</v>
      </c>
      <c r="H17" s="269" t="str">
        <f t="shared" si="0"/>
        <v>Actual/360</v>
      </c>
      <c r="I17" s="268">
        <v>0</v>
      </c>
      <c r="J17" s="267" t="str">
        <f t="shared" si="1"/>
        <v>USDOIS9M_Quote</v>
      </c>
      <c r="K17" s="267" t="str">
        <f t="shared" si="2"/>
        <v>USD_YCRH_OIS9M</v>
      </c>
      <c r="L17" s="266" t="str">
        <f>_xll.qlOISRateHelper(K17,2,C17,J17,$L$4,Permanent,,ObjectOverwrite)</f>
        <v>USD_YCRH_OIS9M#0002</v>
      </c>
      <c r="M17" s="116" t="str">
        <f>_xll.ohRangeRetrieveError(L17)</f>
        <v/>
      </c>
      <c r="N17" s="262"/>
      <c r="P17" s="264">
        <f>_xll.qlRateHelperEarliestDate($L17)</f>
        <v>41624</v>
      </c>
      <c r="Q17" s="264">
        <f>_xll.qlRateHelperLatestDate($L17)</f>
        <v>41898</v>
      </c>
    </row>
    <row r="18" spans="1:17" x14ac:dyDescent="0.2">
      <c r="A18" s="112"/>
      <c r="B18" s="271"/>
      <c r="C18" s="270" t="s">
        <v>56</v>
      </c>
      <c r="D18" s="271" t="s">
        <v>73</v>
      </c>
      <c r="E18" s="270" t="s">
        <v>56</v>
      </c>
      <c r="F18" s="269" t="s">
        <v>181</v>
      </c>
      <c r="G18" s="269" t="s">
        <v>170</v>
      </c>
      <c r="H18" s="269" t="str">
        <f t="shared" si="0"/>
        <v>Actual/360</v>
      </c>
      <c r="I18" s="268">
        <v>0</v>
      </c>
      <c r="J18" s="267" t="str">
        <f t="shared" si="1"/>
        <v>USDOIS10M_Quote</v>
      </c>
      <c r="K18" s="267" t="str">
        <f t="shared" si="2"/>
        <v>USD_YCRH_OIS10M</v>
      </c>
      <c r="L18" s="266" t="str">
        <f>_xll.qlOISRateHelper(K18,2,C18,J18,$L$4,Permanent,,ObjectOverwrite)</f>
        <v>USD_YCRH_OIS10M#0002</v>
      </c>
      <c r="M18" s="116" t="str">
        <f>_xll.ohRangeRetrieveError(L18)</f>
        <v/>
      </c>
      <c r="N18" s="262"/>
      <c r="P18" s="264">
        <f>_xll.qlRateHelperEarliestDate($L18)</f>
        <v>41624</v>
      </c>
      <c r="Q18" s="264">
        <f>_xll.qlRateHelperLatestDate($L18)</f>
        <v>41928</v>
      </c>
    </row>
    <row r="19" spans="1:17" x14ac:dyDescent="0.2">
      <c r="A19" s="112"/>
      <c r="B19" s="271"/>
      <c r="C19" s="270" t="s">
        <v>55</v>
      </c>
      <c r="D19" s="271" t="s">
        <v>73</v>
      </c>
      <c r="E19" s="270" t="s">
        <v>55</v>
      </c>
      <c r="F19" s="269" t="s">
        <v>181</v>
      </c>
      <c r="G19" s="269" t="s">
        <v>170</v>
      </c>
      <c r="H19" s="269" t="str">
        <f t="shared" si="0"/>
        <v>Actual/360</v>
      </c>
      <c r="I19" s="268">
        <v>0</v>
      </c>
      <c r="J19" s="267" t="str">
        <f t="shared" si="1"/>
        <v>USDOIS11M_Quote</v>
      </c>
      <c r="K19" s="267" t="str">
        <f t="shared" si="2"/>
        <v>USD_YCRH_OIS11M</v>
      </c>
      <c r="L19" s="266" t="str">
        <f>_xll.qlOISRateHelper(K19,2,C19,J19,$L$4,Permanent,,ObjectOverwrite)</f>
        <v>USD_YCRH_OIS11M#0002</v>
      </c>
      <c r="M19" s="116" t="str">
        <f>_xll.ohRangeRetrieveError(L19)</f>
        <v/>
      </c>
      <c r="N19" s="262"/>
      <c r="P19" s="264">
        <f>_xll.qlRateHelperEarliestDate($L19)</f>
        <v>41624</v>
      </c>
      <c r="Q19" s="264">
        <f>_xll.qlRateHelperLatestDate($L19)</f>
        <v>41960</v>
      </c>
    </row>
    <row r="20" spans="1:17" x14ac:dyDescent="0.2">
      <c r="A20" s="112"/>
      <c r="B20" s="271"/>
      <c r="C20" s="270" t="s">
        <v>36</v>
      </c>
      <c r="D20" s="271" t="s">
        <v>73</v>
      </c>
      <c r="E20" s="270" t="s">
        <v>36</v>
      </c>
      <c r="F20" s="269" t="s">
        <v>181</v>
      </c>
      <c r="G20" s="269" t="s">
        <v>170</v>
      </c>
      <c r="H20" s="269" t="str">
        <f t="shared" si="0"/>
        <v>Actual/360</v>
      </c>
      <c r="I20" s="268">
        <v>0</v>
      </c>
      <c r="J20" s="267" t="str">
        <f t="shared" si="1"/>
        <v>USDOIS1Y_Quote</v>
      </c>
      <c r="K20" s="267" t="str">
        <f t="shared" si="2"/>
        <v>USD_YCRH_OIS1Y</v>
      </c>
      <c r="L20" s="266" t="str">
        <f>_xll.qlOISRateHelper(K20,2,C20,J20,$L$4,Permanent,,ObjectOverwrite)</f>
        <v>USD_YCRH_OIS1Y#0002</v>
      </c>
      <c r="M20" s="116" t="str">
        <f>_xll.ohRangeRetrieveError(L20)</f>
        <v/>
      </c>
      <c r="N20" s="262"/>
      <c r="P20" s="264">
        <f>_xll.qlRateHelperEarliestDate($L20)</f>
        <v>41624</v>
      </c>
      <c r="Q20" s="264">
        <f>_xll.qlRateHelperLatestDate($L20)</f>
        <v>41989</v>
      </c>
    </row>
    <row r="21" spans="1:17" x14ac:dyDescent="0.2">
      <c r="A21" s="112"/>
      <c r="B21" s="271"/>
      <c r="C21" s="270" t="s">
        <v>54</v>
      </c>
      <c r="D21" s="271" t="s">
        <v>73</v>
      </c>
      <c r="E21" s="270" t="s">
        <v>54</v>
      </c>
      <c r="F21" s="269" t="s">
        <v>181</v>
      </c>
      <c r="G21" s="269" t="s">
        <v>170</v>
      </c>
      <c r="H21" s="269" t="str">
        <f t="shared" si="0"/>
        <v>Actual/360</v>
      </c>
      <c r="I21" s="268">
        <v>0</v>
      </c>
      <c r="J21" s="267" t="str">
        <f t="shared" si="1"/>
        <v>USDOIS13M_Quote</v>
      </c>
      <c r="K21" s="267" t="str">
        <f t="shared" si="2"/>
        <v>USD_YCRH_OIS13M</v>
      </c>
      <c r="L21" s="266" t="str">
        <f>_xll.qlOISRateHelper(K21,2,C21,J21,$L$4,Permanent,,ObjectOverwrite)</f>
        <v>USD_YCRH_OIS13M#0002</v>
      </c>
      <c r="M21" s="116" t="str">
        <f>_xll.ohRangeRetrieveError(L21)</f>
        <v/>
      </c>
      <c r="N21" s="262"/>
      <c r="P21" s="264">
        <f>_xll.qlRateHelperEarliestDate($L21)</f>
        <v>41624</v>
      </c>
      <c r="Q21" s="264">
        <f>_xll.qlRateHelperLatestDate($L21)</f>
        <v>42020</v>
      </c>
    </row>
    <row r="22" spans="1:17" x14ac:dyDescent="0.2">
      <c r="A22" s="112"/>
      <c r="B22" s="271"/>
      <c r="C22" s="270" t="s">
        <v>53</v>
      </c>
      <c r="D22" s="271" t="s">
        <v>73</v>
      </c>
      <c r="E22" s="270" t="s">
        <v>53</v>
      </c>
      <c r="F22" s="269" t="s">
        <v>181</v>
      </c>
      <c r="G22" s="269" t="s">
        <v>170</v>
      </c>
      <c r="H22" s="269" t="str">
        <f t="shared" si="0"/>
        <v>Actual/360</v>
      </c>
      <c r="I22" s="268">
        <v>0</v>
      </c>
      <c r="J22" s="267" t="str">
        <f t="shared" si="1"/>
        <v>USDOIS14M_Quote</v>
      </c>
      <c r="K22" s="267" t="str">
        <f t="shared" si="2"/>
        <v>USD_YCRH_OIS14M</v>
      </c>
      <c r="L22" s="266" t="str">
        <f>_xll.qlOISRateHelper(K22,2,C22,J22,$L$4,Permanent,,ObjectOverwrite)</f>
        <v>USD_YCRH_OIS14M#0002</v>
      </c>
      <c r="M22" s="116" t="str">
        <f>_xll.ohRangeRetrieveError(L22)</f>
        <v/>
      </c>
      <c r="N22" s="262"/>
      <c r="P22" s="264">
        <f>_xll.qlRateHelperEarliestDate($L22)</f>
        <v>41624</v>
      </c>
      <c r="Q22" s="264">
        <f>_xll.qlRateHelperLatestDate($L22)</f>
        <v>42051</v>
      </c>
    </row>
    <row r="23" spans="1:17" x14ac:dyDescent="0.2">
      <c r="A23" s="112"/>
      <c r="B23" s="271"/>
      <c r="C23" s="270" t="s">
        <v>35</v>
      </c>
      <c r="D23" s="271" t="s">
        <v>73</v>
      </c>
      <c r="E23" s="270" t="s">
        <v>35</v>
      </c>
      <c r="F23" s="269" t="s">
        <v>181</v>
      </c>
      <c r="G23" s="269" t="s">
        <v>170</v>
      </c>
      <c r="H23" s="269" t="str">
        <f t="shared" si="0"/>
        <v>Actual/360</v>
      </c>
      <c r="I23" s="268">
        <v>0</v>
      </c>
      <c r="J23" s="267" t="str">
        <f t="shared" si="1"/>
        <v>USDOIS15M_Quote</v>
      </c>
      <c r="K23" s="267" t="str">
        <f t="shared" si="2"/>
        <v>USD_YCRH_OIS15M</v>
      </c>
      <c r="L23" s="266" t="str">
        <f>_xll.qlOISRateHelper(K23,2,C23,J23,$L$4,Permanent,,ObjectOverwrite)</f>
        <v>USD_YCRH_OIS15M#0002</v>
      </c>
      <c r="M23" s="116" t="str">
        <f>_xll.ohRangeRetrieveError(L23)</f>
        <v/>
      </c>
      <c r="N23" s="262"/>
      <c r="P23" s="264">
        <f>_xll.qlRateHelperEarliestDate($L23)</f>
        <v>41624</v>
      </c>
      <c r="Q23" s="264">
        <f>_xll.qlRateHelperLatestDate($L23)</f>
        <v>42079</v>
      </c>
    </row>
    <row r="24" spans="1:17" x14ac:dyDescent="0.2">
      <c r="A24" s="112"/>
      <c r="B24" s="271"/>
      <c r="C24" s="270" t="s">
        <v>52</v>
      </c>
      <c r="D24" s="271" t="s">
        <v>73</v>
      </c>
      <c r="E24" s="270" t="s">
        <v>52</v>
      </c>
      <c r="F24" s="269" t="s">
        <v>181</v>
      </c>
      <c r="G24" s="269" t="s">
        <v>170</v>
      </c>
      <c r="H24" s="269" t="str">
        <f t="shared" si="0"/>
        <v>Actual/360</v>
      </c>
      <c r="I24" s="268">
        <v>0</v>
      </c>
      <c r="J24" s="267" t="str">
        <f t="shared" si="1"/>
        <v>USDOIS16M_Quote</v>
      </c>
      <c r="K24" s="267" t="str">
        <f t="shared" si="2"/>
        <v>USD_YCRH_OIS16M</v>
      </c>
      <c r="L24" s="266" t="str">
        <f>_xll.qlOISRateHelper(K24,2,C24,J24,$L$4,Permanent,,ObjectOverwrite)</f>
        <v>USD_YCRH_OIS16M#0002</v>
      </c>
      <c r="M24" s="116" t="str">
        <f>_xll.ohRangeRetrieveError(L24)</f>
        <v/>
      </c>
      <c r="N24" s="262"/>
      <c r="P24" s="264">
        <f>_xll.qlRateHelperEarliestDate($L24)</f>
        <v>41624</v>
      </c>
      <c r="Q24" s="264">
        <f>_xll.qlRateHelperLatestDate($L24)</f>
        <v>42110</v>
      </c>
    </row>
    <row r="25" spans="1:17" x14ac:dyDescent="0.2">
      <c r="A25" s="112"/>
      <c r="B25" s="271"/>
      <c r="C25" s="270" t="s">
        <v>51</v>
      </c>
      <c r="D25" s="271" t="s">
        <v>73</v>
      </c>
      <c r="E25" s="270" t="s">
        <v>51</v>
      </c>
      <c r="F25" s="269" t="s">
        <v>181</v>
      </c>
      <c r="G25" s="269" t="s">
        <v>170</v>
      </c>
      <c r="H25" s="269" t="str">
        <f t="shared" si="0"/>
        <v>Actual/360</v>
      </c>
      <c r="I25" s="268">
        <v>0</v>
      </c>
      <c r="J25" s="267" t="str">
        <f t="shared" si="1"/>
        <v>USDOIS17M_Quote</v>
      </c>
      <c r="K25" s="267" t="str">
        <f t="shared" si="2"/>
        <v>USD_YCRH_OIS17M</v>
      </c>
      <c r="L25" s="266" t="str">
        <f>_xll.qlOISRateHelper(K25,2,C25,J25,$L$4,Permanent,,ObjectOverwrite)</f>
        <v>USD_YCRH_OIS17M#0002</v>
      </c>
      <c r="M25" s="116" t="str">
        <f>_xll.ohRangeRetrieveError(L25)</f>
        <v/>
      </c>
      <c r="N25" s="262"/>
      <c r="P25" s="264">
        <f>_xll.qlRateHelperEarliestDate($L25)</f>
        <v>41624</v>
      </c>
      <c r="Q25" s="264">
        <f>_xll.qlRateHelperLatestDate($L25)</f>
        <v>42142</v>
      </c>
    </row>
    <row r="26" spans="1:17" x14ac:dyDescent="0.2">
      <c r="A26" s="112"/>
      <c r="B26" s="271"/>
      <c r="C26" s="270" t="s">
        <v>34</v>
      </c>
      <c r="D26" s="271" t="s">
        <v>73</v>
      </c>
      <c r="E26" s="270" t="s">
        <v>34</v>
      </c>
      <c r="F26" s="269" t="s">
        <v>181</v>
      </c>
      <c r="G26" s="269" t="s">
        <v>170</v>
      </c>
      <c r="H26" s="269" t="str">
        <f t="shared" si="0"/>
        <v>Actual/360</v>
      </c>
      <c r="I26" s="268">
        <v>0</v>
      </c>
      <c r="J26" s="267" t="str">
        <f t="shared" si="1"/>
        <v>USDOIS18M_Quote</v>
      </c>
      <c r="K26" s="267" t="str">
        <f t="shared" si="2"/>
        <v>USD_YCRH_OIS18M</v>
      </c>
      <c r="L26" s="266" t="str">
        <f>_xll.qlOISRateHelper(K26,2,C26,J26,$L$4,Permanent,,ObjectOverwrite)</f>
        <v>USD_YCRH_OIS18M#0002</v>
      </c>
      <c r="M26" s="116" t="str">
        <f>_xll.ohRangeRetrieveError(L26)</f>
        <v/>
      </c>
      <c r="N26" s="262"/>
      <c r="P26" s="264">
        <f>_xll.qlRateHelperEarliestDate($L26)</f>
        <v>41624</v>
      </c>
      <c r="Q26" s="264">
        <f>_xll.qlRateHelperLatestDate($L26)</f>
        <v>42171</v>
      </c>
    </row>
    <row r="27" spans="1:17" x14ac:dyDescent="0.2">
      <c r="A27" s="112"/>
      <c r="B27" s="271"/>
      <c r="C27" s="270" t="s">
        <v>50</v>
      </c>
      <c r="D27" s="271" t="s">
        <v>73</v>
      </c>
      <c r="E27" s="270" t="s">
        <v>50</v>
      </c>
      <c r="F27" s="269" t="s">
        <v>181</v>
      </c>
      <c r="G27" s="269" t="s">
        <v>170</v>
      </c>
      <c r="H27" s="269" t="str">
        <f t="shared" si="0"/>
        <v>Actual/360</v>
      </c>
      <c r="I27" s="268">
        <v>0</v>
      </c>
      <c r="J27" s="267" t="str">
        <f t="shared" si="1"/>
        <v>USDOIS19M_Quote</v>
      </c>
      <c r="K27" s="267" t="str">
        <f t="shared" si="2"/>
        <v>USD_YCRH_OIS19M</v>
      </c>
      <c r="L27" s="266" t="str">
        <f>_xll.qlOISRateHelper(K27,2,C27,J27,$L$4,Permanent,,ObjectOverwrite)</f>
        <v>USD_YCRH_OIS19M#0002</v>
      </c>
      <c r="M27" s="116" t="str">
        <f>_xll.ohRangeRetrieveError(L27)</f>
        <v/>
      </c>
      <c r="N27" s="262"/>
      <c r="P27" s="264">
        <f>_xll.qlRateHelperEarliestDate($L27)</f>
        <v>41624</v>
      </c>
      <c r="Q27" s="264">
        <f>_xll.qlRateHelperLatestDate($L27)</f>
        <v>42201</v>
      </c>
    </row>
    <row r="28" spans="1:17" x14ac:dyDescent="0.2">
      <c r="A28" s="112"/>
      <c r="B28" s="271"/>
      <c r="C28" s="270" t="s">
        <v>49</v>
      </c>
      <c r="D28" s="271" t="s">
        <v>73</v>
      </c>
      <c r="E28" s="270" t="s">
        <v>49</v>
      </c>
      <c r="F28" s="269" t="s">
        <v>181</v>
      </c>
      <c r="G28" s="269" t="s">
        <v>170</v>
      </c>
      <c r="H28" s="269" t="str">
        <f t="shared" si="0"/>
        <v>Actual/360</v>
      </c>
      <c r="I28" s="268">
        <v>0</v>
      </c>
      <c r="J28" s="267" t="str">
        <f t="shared" si="1"/>
        <v>USDOIS20M_Quote</v>
      </c>
      <c r="K28" s="267" t="str">
        <f t="shared" si="2"/>
        <v>USD_YCRH_OIS20M</v>
      </c>
      <c r="L28" s="266" t="str">
        <f>_xll.qlOISRateHelper(K28,2,C28,J28,$L$4,Permanent,,ObjectOverwrite)</f>
        <v>USD_YCRH_OIS20M#0002</v>
      </c>
      <c r="M28" s="116" t="str">
        <f>_xll.ohRangeRetrieveError(L28)</f>
        <v/>
      </c>
      <c r="N28" s="262"/>
      <c r="P28" s="264">
        <f>_xll.qlRateHelperEarliestDate($L28)</f>
        <v>41624</v>
      </c>
      <c r="Q28" s="264">
        <f>_xll.qlRateHelperLatestDate($L28)</f>
        <v>42233</v>
      </c>
    </row>
    <row r="29" spans="1:17" x14ac:dyDescent="0.2">
      <c r="A29" s="112"/>
      <c r="B29" s="271"/>
      <c r="C29" s="270" t="s">
        <v>33</v>
      </c>
      <c r="D29" s="271" t="s">
        <v>73</v>
      </c>
      <c r="E29" s="270" t="s">
        <v>33</v>
      </c>
      <c r="F29" s="269" t="s">
        <v>181</v>
      </c>
      <c r="G29" s="269" t="s">
        <v>170</v>
      </c>
      <c r="H29" s="269" t="str">
        <f t="shared" si="0"/>
        <v>Actual/360</v>
      </c>
      <c r="I29" s="268">
        <v>0</v>
      </c>
      <c r="J29" s="267" t="str">
        <f t="shared" si="1"/>
        <v>USDOIS21M_Quote</v>
      </c>
      <c r="K29" s="267" t="str">
        <f t="shared" si="2"/>
        <v>USD_YCRH_OIS21M</v>
      </c>
      <c r="L29" s="266" t="str">
        <f>_xll.qlOISRateHelper(K29,2,C29,J29,$L$4,Permanent,,ObjectOverwrite)</f>
        <v>USD_YCRH_OIS21M#0002</v>
      </c>
      <c r="M29" s="116" t="str">
        <f>_xll.ohRangeRetrieveError(L29)</f>
        <v/>
      </c>
      <c r="N29" s="262"/>
      <c r="P29" s="264">
        <f>_xll.qlRateHelperEarliestDate($L29)</f>
        <v>41624</v>
      </c>
      <c r="Q29" s="264">
        <f>_xll.qlRateHelperLatestDate($L29)</f>
        <v>42263</v>
      </c>
    </row>
    <row r="30" spans="1:17" x14ac:dyDescent="0.2">
      <c r="A30" s="112"/>
      <c r="B30" s="271"/>
      <c r="C30" s="270" t="s">
        <v>48</v>
      </c>
      <c r="D30" s="271" t="s">
        <v>73</v>
      </c>
      <c r="E30" s="270" t="s">
        <v>48</v>
      </c>
      <c r="F30" s="269" t="s">
        <v>181</v>
      </c>
      <c r="G30" s="269" t="s">
        <v>170</v>
      </c>
      <c r="H30" s="269" t="str">
        <f t="shared" si="0"/>
        <v>Actual/360</v>
      </c>
      <c r="I30" s="268">
        <v>0</v>
      </c>
      <c r="J30" s="267" t="str">
        <f t="shared" si="1"/>
        <v>USDOIS22M_Quote</v>
      </c>
      <c r="K30" s="267" t="str">
        <f t="shared" si="2"/>
        <v>USD_YCRH_OIS22M</v>
      </c>
      <c r="L30" s="266" t="str">
        <f>_xll.qlOISRateHelper(K30,2,C30,J30,$L$4,Permanent,,ObjectOverwrite)</f>
        <v>USD_YCRH_OIS22M#0002</v>
      </c>
      <c r="M30" s="116" t="str">
        <f>_xll.ohRangeRetrieveError(L30)</f>
        <v/>
      </c>
      <c r="N30" s="262"/>
      <c r="P30" s="264">
        <f>_xll.qlRateHelperEarliestDate($L30)</f>
        <v>41624</v>
      </c>
      <c r="Q30" s="264">
        <f>_xll.qlRateHelperLatestDate($L30)</f>
        <v>42293</v>
      </c>
    </row>
    <row r="31" spans="1:17" x14ac:dyDescent="0.2">
      <c r="A31" s="112"/>
      <c r="B31" s="271"/>
      <c r="C31" s="270" t="s">
        <v>47</v>
      </c>
      <c r="D31" s="271" t="s">
        <v>73</v>
      </c>
      <c r="E31" s="270" t="s">
        <v>47</v>
      </c>
      <c r="F31" s="269" t="s">
        <v>181</v>
      </c>
      <c r="G31" s="269" t="s">
        <v>170</v>
      </c>
      <c r="H31" s="269" t="str">
        <f t="shared" si="0"/>
        <v>Actual/360</v>
      </c>
      <c r="I31" s="268">
        <v>0</v>
      </c>
      <c r="J31" s="267" t="str">
        <f t="shared" si="1"/>
        <v>USDOIS23M_Quote</v>
      </c>
      <c r="K31" s="267" t="str">
        <f t="shared" si="2"/>
        <v>USD_YCRH_OIS23M</v>
      </c>
      <c r="L31" s="266" t="str">
        <f>_xll.qlOISRateHelper(K31,2,C31,J31,$L$4,Permanent,,ObjectOverwrite)</f>
        <v>USD_YCRH_OIS23M#0002</v>
      </c>
      <c r="M31" s="116" t="str">
        <f>_xll.ohRangeRetrieveError(L31)</f>
        <v/>
      </c>
      <c r="N31" s="262"/>
      <c r="P31" s="264">
        <f>_xll.qlRateHelperEarliestDate($L31)</f>
        <v>41624</v>
      </c>
      <c r="Q31" s="264">
        <f>_xll.qlRateHelperLatestDate($L31)</f>
        <v>42324</v>
      </c>
    </row>
    <row r="32" spans="1:17" x14ac:dyDescent="0.2">
      <c r="A32" s="112"/>
      <c r="B32" s="271"/>
      <c r="C32" s="270" t="s">
        <v>32</v>
      </c>
      <c r="D32" s="271" t="s">
        <v>73</v>
      </c>
      <c r="E32" s="270" t="s">
        <v>32</v>
      </c>
      <c r="F32" s="269" t="s">
        <v>181</v>
      </c>
      <c r="G32" s="269" t="s">
        <v>170</v>
      </c>
      <c r="H32" s="269" t="str">
        <f t="shared" si="0"/>
        <v>Actual/360</v>
      </c>
      <c r="I32" s="268">
        <v>0</v>
      </c>
      <c r="J32" s="267" t="str">
        <f t="shared" si="1"/>
        <v>USDOIS2Y_Quote</v>
      </c>
      <c r="K32" s="267" t="str">
        <f t="shared" si="2"/>
        <v>USD_YCRH_OIS2Y</v>
      </c>
      <c r="L32" s="266" t="str">
        <f>_xll.qlOISRateHelper(K32,2,C32,J32,$L$4,Permanent,,ObjectOverwrite)</f>
        <v>USD_YCRH_OIS2Y#0002</v>
      </c>
      <c r="M32" s="116" t="str">
        <f>_xll.ohRangeRetrieveError(L32)</f>
        <v/>
      </c>
      <c r="N32" s="262"/>
      <c r="P32" s="264">
        <f>_xll.qlRateHelperEarliestDate($L32)</f>
        <v>41624</v>
      </c>
      <c r="Q32" s="264">
        <f>_xll.qlRateHelperLatestDate($L32)</f>
        <v>42354</v>
      </c>
    </row>
    <row r="33" spans="1:17" x14ac:dyDescent="0.2">
      <c r="A33" s="112"/>
      <c r="B33" s="271"/>
      <c r="C33" s="270" t="s">
        <v>46</v>
      </c>
      <c r="D33" s="271" t="s">
        <v>73</v>
      </c>
      <c r="E33" s="270" t="s">
        <v>46</v>
      </c>
      <c r="F33" s="269" t="s">
        <v>181</v>
      </c>
      <c r="G33" s="269" t="s">
        <v>170</v>
      </c>
      <c r="H33" s="269" t="str">
        <f t="shared" si="0"/>
        <v>Actual/360</v>
      </c>
      <c r="I33" s="268">
        <v>0</v>
      </c>
      <c r="J33" s="267" t="str">
        <f t="shared" si="1"/>
        <v>USDOIS27M_Quote</v>
      </c>
      <c r="K33" s="267" t="str">
        <f t="shared" si="2"/>
        <v>USD_YCRH_OIS27M</v>
      </c>
      <c r="L33" s="266" t="str">
        <f>_xll.qlOISRateHelper(K33,2,C33,J33,$L$4,Permanent,,ObjectOverwrite)</f>
        <v>USD_YCRH_OIS27M#0002</v>
      </c>
      <c r="M33" s="116" t="str">
        <f>_xll.ohRangeRetrieveError(L33)</f>
        <v/>
      </c>
      <c r="N33" s="262"/>
      <c r="P33" s="264"/>
      <c r="Q33" s="264"/>
    </row>
    <row r="34" spans="1:17" x14ac:dyDescent="0.2">
      <c r="A34" s="112"/>
      <c r="B34" s="271"/>
      <c r="C34" s="270" t="s">
        <v>45</v>
      </c>
      <c r="D34" s="271" t="s">
        <v>73</v>
      </c>
      <c r="E34" s="270" t="s">
        <v>45</v>
      </c>
      <c r="F34" s="269" t="s">
        <v>181</v>
      </c>
      <c r="G34" s="269" t="s">
        <v>170</v>
      </c>
      <c r="H34" s="269" t="str">
        <f t="shared" si="0"/>
        <v>Actual/360</v>
      </c>
      <c r="I34" s="268">
        <v>0</v>
      </c>
      <c r="J34" s="267" t="str">
        <f t="shared" si="1"/>
        <v>USDOIS30M_Quote</v>
      </c>
      <c r="K34" s="267" t="str">
        <f t="shared" si="2"/>
        <v>USD_YCRH_OIS30M</v>
      </c>
      <c r="L34" s="266" t="str">
        <f>_xll.qlOISRateHelper(K34,2,C34,J34,$L$4,Permanent,,ObjectOverwrite)</f>
        <v>USD_YCRH_OIS30M#0002</v>
      </c>
      <c r="M34" s="116" t="str">
        <f>_xll.ohRangeRetrieveError(L34)</f>
        <v/>
      </c>
      <c r="N34" s="262"/>
      <c r="P34" s="264"/>
      <c r="Q34" s="264"/>
    </row>
    <row r="35" spans="1:17" x14ac:dyDescent="0.2">
      <c r="A35" s="112"/>
      <c r="B35" s="271"/>
      <c r="C35" s="270" t="s">
        <v>44</v>
      </c>
      <c r="D35" s="271" t="s">
        <v>73</v>
      </c>
      <c r="E35" s="270" t="s">
        <v>44</v>
      </c>
      <c r="F35" s="269" t="s">
        <v>181</v>
      </c>
      <c r="G35" s="269" t="s">
        <v>170</v>
      </c>
      <c r="H35" s="269" t="str">
        <f t="shared" si="0"/>
        <v>Actual/360</v>
      </c>
      <c r="I35" s="268">
        <v>0</v>
      </c>
      <c r="J35" s="267" t="str">
        <f t="shared" si="1"/>
        <v>USDOIS33M_Quote</v>
      </c>
      <c r="K35" s="267" t="str">
        <f t="shared" si="2"/>
        <v>USD_YCRH_OIS33M</v>
      </c>
      <c r="L35" s="266" t="str">
        <f>_xll.qlOISRateHelper(K35,2,C35,J35,$L$4,Permanent,,ObjectOverwrite)</f>
        <v>USD_YCRH_OIS33M#0002</v>
      </c>
      <c r="M35" s="116" t="str">
        <f>_xll.ohRangeRetrieveError(L35)</f>
        <v/>
      </c>
      <c r="N35" s="262"/>
      <c r="P35" s="264"/>
      <c r="Q35" s="264"/>
    </row>
    <row r="36" spans="1:17" x14ac:dyDescent="0.2">
      <c r="A36" s="112"/>
      <c r="B36" s="271"/>
      <c r="C36" s="270" t="s">
        <v>31</v>
      </c>
      <c r="D36" s="271" t="s">
        <v>73</v>
      </c>
      <c r="E36" s="270" t="s">
        <v>31</v>
      </c>
      <c r="F36" s="269" t="s">
        <v>181</v>
      </c>
      <c r="G36" s="269" t="s">
        <v>170</v>
      </c>
      <c r="H36" s="269" t="str">
        <f t="shared" si="0"/>
        <v>Actual/360</v>
      </c>
      <c r="I36" s="268">
        <v>0</v>
      </c>
      <c r="J36" s="267" t="str">
        <f t="shared" si="1"/>
        <v>USDOIS3Y_Quote</v>
      </c>
      <c r="K36" s="267" t="str">
        <f t="shared" si="2"/>
        <v>USD_YCRH_OIS3Y</v>
      </c>
      <c r="L36" s="266" t="str">
        <f>_xll.qlOISRateHelper(K36,2,C36,J36,$L$4,Permanent,,ObjectOverwrite)</f>
        <v>USD_YCRH_OIS3Y#0002</v>
      </c>
      <c r="M36" s="116" t="str">
        <f>_xll.ohRangeRetrieveError(L36)</f>
        <v/>
      </c>
      <c r="N36" s="262"/>
      <c r="P36" s="264"/>
      <c r="Q36" s="264"/>
    </row>
    <row r="37" spans="1:17" x14ac:dyDescent="0.2">
      <c r="A37" s="112"/>
      <c r="B37" s="271"/>
      <c r="C37" s="270" t="s">
        <v>43</v>
      </c>
      <c r="D37" s="271" t="s">
        <v>73</v>
      </c>
      <c r="E37" s="270" t="s">
        <v>43</v>
      </c>
      <c r="F37" s="269" t="s">
        <v>181</v>
      </c>
      <c r="G37" s="269" t="s">
        <v>170</v>
      </c>
      <c r="H37" s="269" t="str">
        <f t="shared" si="0"/>
        <v>Actual/360</v>
      </c>
      <c r="I37" s="268">
        <v>0</v>
      </c>
      <c r="J37" s="267" t="str">
        <f t="shared" si="1"/>
        <v>USDOIS39M_Quote</v>
      </c>
      <c r="K37" s="267" t="str">
        <f t="shared" si="2"/>
        <v>USD_YCRH_OIS39M</v>
      </c>
      <c r="L37" s="266" t="str">
        <f>_xll.qlOISRateHelper(K37,2,C37,J37,$L$4,Permanent,,ObjectOverwrite)</f>
        <v>USD_YCRH_OIS39M#0002</v>
      </c>
      <c r="M37" s="116" t="str">
        <f>_xll.ohRangeRetrieveError(L37)</f>
        <v/>
      </c>
      <c r="N37" s="262"/>
      <c r="P37" s="264"/>
      <c r="Q37" s="264"/>
    </row>
    <row r="38" spans="1:17" x14ac:dyDescent="0.2">
      <c r="A38" s="112"/>
      <c r="B38" s="271"/>
      <c r="C38" s="270" t="s">
        <v>42</v>
      </c>
      <c r="D38" s="271" t="s">
        <v>73</v>
      </c>
      <c r="E38" s="270" t="s">
        <v>42</v>
      </c>
      <c r="F38" s="269" t="s">
        <v>181</v>
      </c>
      <c r="G38" s="269" t="s">
        <v>170</v>
      </c>
      <c r="H38" s="269" t="str">
        <f t="shared" ref="H38:H59" si="3">MoneyMarketDayCounter</f>
        <v>Actual/360</v>
      </c>
      <c r="I38" s="268">
        <v>0</v>
      </c>
      <c r="J38" s="267" t="str">
        <f t="shared" ref="J38:J59" si="4">Currency&amp;$D38&amp;$E38&amp;QuoteSuffix</f>
        <v>USDOIS42M_Quote</v>
      </c>
      <c r="K38" s="267" t="str">
        <f t="shared" ref="K38:K59" si="5">$K$2&amp;"_"&amp;$D38&amp;$E38</f>
        <v>USD_YCRH_OIS42M</v>
      </c>
      <c r="L38" s="266" t="str">
        <f>_xll.qlOISRateHelper(K38,2,C38,J38,$L$4,Permanent,,ObjectOverwrite)</f>
        <v>USD_YCRH_OIS42M#0002</v>
      </c>
      <c r="M38" s="116" t="str">
        <f>_xll.ohRangeRetrieveError(L38)</f>
        <v/>
      </c>
      <c r="N38" s="262"/>
      <c r="P38" s="264"/>
      <c r="Q38" s="264"/>
    </row>
    <row r="39" spans="1:17" x14ac:dyDescent="0.2">
      <c r="A39" s="112"/>
      <c r="B39" s="271"/>
      <c r="C39" s="270" t="s">
        <v>41</v>
      </c>
      <c r="D39" s="271" t="s">
        <v>73</v>
      </c>
      <c r="E39" s="270" t="s">
        <v>41</v>
      </c>
      <c r="F39" s="269" t="s">
        <v>181</v>
      </c>
      <c r="G39" s="269" t="s">
        <v>170</v>
      </c>
      <c r="H39" s="269" t="str">
        <f t="shared" si="3"/>
        <v>Actual/360</v>
      </c>
      <c r="I39" s="268">
        <v>0</v>
      </c>
      <c r="J39" s="267" t="str">
        <f t="shared" si="4"/>
        <v>USDOIS45M_Quote</v>
      </c>
      <c r="K39" s="267" t="str">
        <f t="shared" si="5"/>
        <v>USD_YCRH_OIS45M</v>
      </c>
      <c r="L39" s="266" t="str">
        <f>_xll.qlOISRateHelper(K39,2,C39,J39,$L$4,Permanent,,ObjectOverwrite)</f>
        <v>USD_YCRH_OIS45M#0002</v>
      </c>
      <c r="M39" s="116" t="str">
        <f>_xll.ohRangeRetrieveError(L39)</f>
        <v/>
      </c>
      <c r="N39" s="262"/>
      <c r="P39" s="264"/>
      <c r="Q39" s="264"/>
    </row>
    <row r="40" spans="1:17" x14ac:dyDescent="0.2">
      <c r="A40" s="112"/>
      <c r="B40" s="271"/>
      <c r="C40" s="270" t="s">
        <v>30</v>
      </c>
      <c r="D40" s="271" t="s">
        <v>73</v>
      </c>
      <c r="E40" s="270" t="s">
        <v>30</v>
      </c>
      <c r="F40" s="269" t="s">
        <v>181</v>
      </c>
      <c r="G40" s="269" t="s">
        <v>170</v>
      </c>
      <c r="H40" s="269" t="str">
        <f t="shared" si="3"/>
        <v>Actual/360</v>
      </c>
      <c r="I40" s="268">
        <v>0</v>
      </c>
      <c r="J40" s="267" t="str">
        <f t="shared" si="4"/>
        <v>USDOIS4Y_Quote</v>
      </c>
      <c r="K40" s="267" t="str">
        <f t="shared" si="5"/>
        <v>USD_YCRH_OIS4Y</v>
      </c>
      <c r="L40" s="266" t="str">
        <f>_xll.qlOISRateHelper(K40,2,C40,J40,$L$4,Permanent,,ObjectOverwrite)</f>
        <v>USD_YCRH_OIS4Y#0002</v>
      </c>
      <c r="M40" s="116" t="str">
        <f>_xll.ohRangeRetrieveError(L40)</f>
        <v/>
      </c>
      <c r="N40" s="262"/>
      <c r="P40" s="264"/>
      <c r="Q40" s="264"/>
    </row>
    <row r="41" spans="1:17" x14ac:dyDescent="0.2">
      <c r="A41" s="112"/>
      <c r="B41" s="271"/>
      <c r="C41" s="270" t="s">
        <v>40</v>
      </c>
      <c r="D41" s="271" t="s">
        <v>73</v>
      </c>
      <c r="E41" s="270" t="s">
        <v>40</v>
      </c>
      <c r="F41" s="269" t="s">
        <v>181</v>
      </c>
      <c r="G41" s="269" t="s">
        <v>170</v>
      </c>
      <c r="H41" s="269" t="str">
        <f t="shared" si="3"/>
        <v>Actual/360</v>
      </c>
      <c r="I41" s="268">
        <v>0</v>
      </c>
      <c r="J41" s="267" t="str">
        <f t="shared" si="4"/>
        <v>USDOIS51M_Quote</v>
      </c>
      <c r="K41" s="267" t="str">
        <f t="shared" si="5"/>
        <v>USD_YCRH_OIS51M</v>
      </c>
      <c r="L41" s="266" t="str">
        <f>_xll.qlOISRateHelper(K41,2,C41,J41,$L$4,Permanent,,ObjectOverwrite)</f>
        <v>USD_YCRH_OIS51M#0002</v>
      </c>
      <c r="M41" s="116" t="str">
        <f>_xll.ohRangeRetrieveError(L41)</f>
        <v/>
      </c>
      <c r="N41" s="262"/>
      <c r="P41" s="264"/>
      <c r="Q41" s="264"/>
    </row>
    <row r="42" spans="1:17" x14ac:dyDescent="0.2">
      <c r="A42" s="112"/>
      <c r="B42" s="271"/>
      <c r="C42" s="270" t="s">
        <v>39</v>
      </c>
      <c r="D42" s="271" t="s">
        <v>73</v>
      </c>
      <c r="E42" s="270" t="s">
        <v>39</v>
      </c>
      <c r="F42" s="269" t="s">
        <v>181</v>
      </c>
      <c r="G42" s="269" t="s">
        <v>170</v>
      </c>
      <c r="H42" s="269" t="str">
        <f t="shared" si="3"/>
        <v>Actual/360</v>
      </c>
      <c r="I42" s="268">
        <v>0</v>
      </c>
      <c r="J42" s="267" t="str">
        <f t="shared" si="4"/>
        <v>USDOIS54M_Quote</v>
      </c>
      <c r="K42" s="267" t="str">
        <f t="shared" si="5"/>
        <v>USD_YCRH_OIS54M</v>
      </c>
      <c r="L42" s="266" t="str">
        <f>_xll.qlOISRateHelper(K42,2,C42,J42,$L$4,Permanent,,ObjectOverwrite)</f>
        <v>USD_YCRH_OIS54M#0002</v>
      </c>
      <c r="M42" s="116" t="str">
        <f>_xll.ohRangeRetrieveError(L42)</f>
        <v/>
      </c>
      <c r="N42" s="262"/>
      <c r="P42" s="264"/>
      <c r="Q42" s="264"/>
    </row>
    <row r="43" spans="1:17" x14ac:dyDescent="0.2">
      <c r="A43" s="112"/>
      <c r="B43" s="271"/>
      <c r="C43" s="270" t="s">
        <v>38</v>
      </c>
      <c r="D43" s="271" t="s">
        <v>73</v>
      </c>
      <c r="E43" s="270" t="s">
        <v>38</v>
      </c>
      <c r="F43" s="269" t="s">
        <v>181</v>
      </c>
      <c r="G43" s="269" t="s">
        <v>170</v>
      </c>
      <c r="H43" s="269" t="str">
        <f t="shared" si="3"/>
        <v>Actual/360</v>
      </c>
      <c r="I43" s="268">
        <v>0</v>
      </c>
      <c r="J43" s="267" t="str">
        <f t="shared" si="4"/>
        <v>USDOIS57M_Quote</v>
      </c>
      <c r="K43" s="267" t="str">
        <f t="shared" si="5"/>
        <v>USD_YCRH_OIS57M</v>
      </c>
      <c r="L43" s="266" t="str">
        <f>_xll.qlOISRateHelper(K43,2,C43,J43,$L$4,Permanent,,ObjectOverwrite)</f>
        <v>USD_YCRH_OIS57M#0002</v>
      </c>
      <c r="M43" s="116" t="str">
        <f>_xll.ohRangeRetrieveError(L43)</f>
        <v/>
      </c>
      <c r="N43" s="262"/>
      <c r="P43" s="264"/>
      <c r="Q43" s="264"/>
    </row>
    <row r="44" spans="1:17" x14ac:dyDescent="0.2">
      <c r="A44" s="112"/>
      <c r="B44" s="271"/>
      <c r="C44" s="270" t="s">
        <v>29</v>
      </c>
      <c r="D44" s="271" t="s">
        <v>73</v>
      </c>
      <c r="E44" s="270" t="s">
        <v>29</v>
      </c>
      <c r="F44" s="269" t="s">
        <v>181</v>
      </c>
      <c r="G44" s="269" t="s">
        <v>170</v>
      </c>
      <c r="H44" s="269" t="str">
        <f t="shared" si="3"/>
        <v>Actual/360</v>
      </c>
      <c r="I44" s="268">
        <v>0</v>
      </c>
      <c r="J44" s="267" t="str">
        <f t="shared" si="4"/>
        <v>USDOIS5Y_Quote</v>
      </c>
      <c r="K44" s="267" t="str">
        <f t="shared" si="5"/>
        <v>USD_YCRH_OIS5Y</v>
      </c>
      <c r="L44" s="266" t="str">
        <f>_xll.qlOISRateHelper(K44,2,C44,J44,$L$4,Permanent,,ObjectOverwrite)</f>
        <v>USD_YCRH_OIS5Y#0002</v>
      </c>
      <c r="M44" s="116" t="str">
        <f>_xll.ohRangeRetrieveError(L44)</f>
        <v/>
      </c>
      <c r="N44" s="262"/>
      <c r="P44" s="264"/>
      <c r="Q44" s="264"/>
    </row>
    <row r="45" spans="1:17" x14ac:dyDescent="0.2">
      <c r="A45" s="112"/>
      <c r="B45" s="271"/>
      <c r="C45" s="270" t="s">
        <v>28</v>
      </c>
      <c r="D45" s="271" t="s">
        <v>73</v>
      </c>
      <c r="E45" s="270" t="s">
        <v>28</v>
      </c>
      <c r="F45" s="269" t="s">
        <v>181</v>
      </c>
      <c r="G45" s="269" t="s">
        <v>170</v>
      </c>
      <c r="H45" s="269" t="str">
        <f t="shared" si="3"/>
        <v>Actual/360</v>
      </c>
      <c r="I45" s="268">
        <v>0</v>
      </c>
      <c r="J45" s="267" t="str">
        <f t="shared" si="4"/>
        <v>USDOIS6Y_Quote</v>
      </c>
      <c r="K45" s="267" t="str">
        <f t="shared" si="5"/>
        <v>USD_YCRH_OIS6Y</v>
      </c>
      <c r="L45" s="266" t="str">
        <f>_xll.qlOISRateHelper(K45,2,C45,J45,$L$4,Permanent,,ObjectOverwrite)</f>
        <v>USD_YCRH_OIS6Y#0002</v>
      </c>
      <c r="M45" s="116" t="str">
        <f>_xll.ohRangeRetrieveError(L45)</f>
        <v/>
      </c>
      <c r="N45" s="262"/>
      <c r="P45" s="264"/>
      <c r="Q45" s="264"/>
    </row>
    <row r="46" spans="1:17" x14ac:dyDescent="0.2">
      <c r="A46" s="112"/>
      <c r="B46" s="271"/>
      <c r="C46" s="270" t="s">
        <v>27</v>
      </c>
      <c r="D46" s="271" t="s">
        <v>73</v>
      </c>
      <c r="E46" s="270" t="s">
        <v>27</v>
      </c>
      <c r="F46" s="269" t="s">
        <v>181</v>
      </c>
      <c r="G46" s="269" t="s">
        <v>170</v>
      </c>
      <c r="H46" s="269" t="str">
        <f t="shared" si="3"/>
        <v>Actual/360</v>
      </c>
      <c r="I46" s="268">
        <v>0</v>
      </c>
      <c r="J46" s="267" t="str">
        <f t="shared" si="4"/>
        <v>USDOIS7Y_Quote</v>
      </c>
      <c r="K46" s="267" t="str">
        <f t="shared" si="5"/>
        <v>USD_YCRH_OIS7Y</v>
      </c>
      <c r="L46" s="266" t="str">
        <f>_xll.qlOISRateHelper(K46,2,C46,J46,$L$4,Permanent,,ObjectOverwrite)</f>
        <v>USD_YCRH_OIS7Y#0002</v>
      </c>
      <c r="M46" s="116" t="str">
        <f>_xll.ohRangeRetrieveError(L46)</f>
        <v/>
      </c>
      <c r="N46" s="262"/>
      <c r="P46" s="264"/>
      <c r="Q46" s="264"/>
    </row>
    <row r="47" spans="1:17" x14ac:dyDescent="0.2">
      <c r="A47" s="112"/>
      <c r="B47" s="271"/>
      <c r="C47" s="270" t="s">
        <v>26</v>
      </c>
      <c r="D47" s="271" t="s">
        <v>73</v>
      </c>
      <c r="E47" s="270" t="s">
        <v>26</v>
      </c>
      <c r="F47" s="269" t="s">
        <v>181</v>
      </c>
      <c r="G47" s="269" t="s">
        <v>170</v>
      </c>
      <c r="H47" s="269" t="str">
        <f t="shared" si="3"/>
        <v>Actual/360</v>
      </c>
      <c r="I47" s="268">
        <v>0</v>
      </c>
      <c r="J47" s="267" t="str">
        <f t="shared" si="4"/>
        <v>USDOIS8Y_Quote</v>
      </c>
      <c r="K47" s="267" t="str">
        <f t="shared" si="5"/>
        <v>USD_YCRH_OIS8Y</v>
      </c>
      <c r="L47" s="266" t="str">
        <f>_xll.qlOISRateHelper(K47,2,C47,J47,$L$4,Permanent,,ObjectOverwrite)</f>
        <v>USD_YCRH_OIS8Y#0002</v>
      </c>
      <c r="M47" s="116" t="str">
        <f>_xll.ohRangeRetrieveError(L47)</f>
        <v/>
      </c>
      <c r="N47" s="262"/>
      <c r="P47" s="264"/>
      <c r="Q47" s="264"/>
    </row>
    <row r="48" spans="1:17" x14ac:dyDescent="0.2">
      <c r="A48" s="112"/>
      <c r="B48" s="271"/>
      <c r="C48" s="270" t="s">
        <v>25</v>
      </c>
      <c r="D48" s="271" t="s">
        <v>73</v>
      </c>
      <c r="E48" s="270" t="s">
        <v>25</v>
      </c>
      <c r="F48" s="269" t="s">
        <v>181</v>
      </c>
      <c r="G48" s="269" t="s">
        <v>170</v>
      </c>
      <c r="H48" s="269" t="str">
        <f t="shared" si="3"/>
        <v>Actual/360</v>
      </c>
      <c r="I48" s="268">
        <v>0</v>
      </c>
      <c r="J48" s="267" t="str">
        <f t="shared" si="4"/>
        <v>USDOIS9Y_Quote</v>
      </c>
      <c r="K48" s="267" t="str">
        <f t="shared" si="5"/>
        <v>USD_YCRH_OIS9Y</v>
      </c>
      <c r="L48" s="266" t="str">
        <f>_xll.qlOISRateHelper(K48,2,C48,J48,$L$4,Permanent,,ObjectOverwrite)</f>
        <v>USD_YCRH_OIS9Y#0002</v>
      </c>
      <c r="M48" s="116" t="str">
        <f>_xll.ohRangeRetrieveError(L48)</f>
        <v/>
      </c>
      <c r="N48" s="262"/>
      <c r="P48" s="264"/>
      <c r="Q48" s="264"/>
    </row>
    <row r="49" spans="1:17" x14ac:dyDescent="0.2">
      <c r="A49" s="112"/>
      <c r="B49" s="271"/>
      <c r="C49" s="270" t="s">
        <v>24</v>
      </c>
      <c r="D49" s="271" t="s">
        <v>73</v>
      </c>
      <c r="E49" s="270" t="s">
        <v>24</v>
      </c>
      <c r="F49" s="269" t="s">
        <v>181</v>
      </c>
      <c r="G49" s="269" t="s">
        <v>170</v>
      </c>
      <c r="H49" s="269" t="str">
        <f t="shared" si="3"/>
        <v>Actual/360</v>
      </c>
      <c r="I49" s="268">
        <v>0</v>
      </c>
      <c r="J49" s="267" t="str">
        <f t="shared" si="4"/>
        <v>USDOIS10Y_Quote</v>
      </c>
      <c r="K49" s="267" t="str">
        <f t="shared" si="5"/>
        <v>USD_YCRH_OIS10Y</v>
      </c>
      <c r="L49" s="266" t="str">
        <f>_xll.qlOISRateHelper(K49,2,C49,J49,$L$4,Permanent,,ObjectOverwrite)</f>
        <v>USD_YCRH_OIS10Y#0002</v>
      </c>
      <c r="M49" s="116" t="str">
        <f>_xll.ohRangeRetrieveError(L49)</f>
        <v/>
      </c>
      <c r="N49" s="262"/>
      <c r="P49" s="264"/>
      <c r="Q49" s="264"/>
    </row>
    <row r="50" spans="1:17" x14ac:dyDescent="0.2">
      <c r="A50" s="112"/>
      <c r="B50" s="271"/>
      <c r="C50" s="270" t="s">
        <v>22</v>
      </c>
      <c r="D50" s="271" t="s">
        <v>73</v>
      </c>
      <c r="E50" s="270" t="s">
        <v>22</v>
      </c>
      <c r="F50" s="269" t="s">
        <v>181</v>
      </c>
      <c r="G50" s="269" t="s">
        <v>170</v>
      </c>
      <c r="H50" s="269" t="str">
        <f t="shared" si="3"/>
        <v>Actual/360</v>
      </c>
      <c r="I50" s="268">
        <v>0</v>
      </c>
      <c r="J50" s="267" t="str">
        <f t="shared" si="4"/>
        <v>USDOIS12Y_Quote</v>
      </c>
      <c r="K50" s="267" t="str">
        <f t="shared" si="5"/>
        <v>USD_YCRH_OIS12Y</v>
      </c>
      <c r="L50" s="266" t="str">
        <f>_xll.qlOISRateHelper(K50,2,C50,J50,$L$4,Permanent,,ObjectOverwrite)</f>
        <v>USD_YCRH_OIS12Y#0002</v>
      </c>
      <c r="M50" s="116" t="str">
        <f>_xll.ohRangeRetrieveError(L50)</f>
        <v/>
      </c>
      <c r="N50" s="262"/>
      <c r="P50" s="264"/>
      <c r="Q50" s="264"/>
    </row>
    <row r="51" spans="1:17" x14ac:dyDescent="0.2">
      <c r="A51" s="112"/>
      <c r="B51" s="271"/>
      <c r="C51" s="270" t="s">
        <v>19</v>
      </c>
      <c r="D51" s="271" t="s">
        <v>73</v>
      </c>
      <c r="E51" s="270" t="s">
        <v>19</v>
      </c>
      <c r="F51" s="269" t="s">
        <v>181</v>
      </c>
      <c r="G51" s="269" t="s">
        <v>170</v>
      </c>
      <c r="H51" s="269" t="str">
        <f t="shared" si="3"/>
        <v>Actual/360</v>
      </c>
      <c r="I51" s="268">
        <v>0</v>
      </c>
      <c r="J51" s="267" t="str">
        <f t="shared" si="4"/>
        <v>USDOIS15Y_Quote</v>
      </c>
      <c r="K51" s="267" t="str">
        <f t="shared" si="5"/>
        <v>USD_YCRH_OIS15Y</v>
      </c>
      <c r="L51" s="266" t="str">
        <f>_xll.qlOISRateHelper(K51,2,C51,J51,$L$4,Permanent,,ObjectOverwrite)</f>
        <v>USD_YCRH_OIS15Y#0002</v>
      </c>
      <c r="M51" s="116" t="str">
        <f>_xll.ohRangeRetrieveError(L51)</f>
        <v/>
      </c>
      <c r="N51" s="262"/>
      <c r="P51" s="264"/>
      <c r="Q51" s="264"/>
    </row>
    <row r="52" spans="1:17" x14ac:dyDescent="0.2">
      <c r="A52" s="112"/>
      <c r="B52" s="271"/>
      <c r="C52" s="270" t="s">
        <v>14</v>
      </c>
      <c r="D52" s="271" t="s">
        <v>73</v>
      </c>
      <c r="E52" s="270" t="s">
        <v>14</v>
      </c>
      <c r="F52" s="269" t="s">
        <v>181</v>
      </c>
      <c r="G52" s="269" t="s">
        <v>170</v>
      </c>
      <c r="H52" s="269" t="str">
        <f t="shared" si="3"/>
        <v>Actual/360</v>
      </c>
      <c r="I52" s="268">
        <v>0</v>
      </c>
      <c r="J52" s="267" t="str">
        <f t="shared" si="4"/>
        <v>USDOIS20Y_Quote</v>
      </c>
      <c r="K52" s="267" t="str">
        <f t="shared" si="5"/>
        <v>USD_YCRH_OIS20Y</v>
      </c>
      <c r="L52" s="266" t="str">
        <f>_xll.qlOISRateHelper(K52,2,C52,J52,$L$4,Permanent,,ObjectOverwrite)</f>
        <v>USD_YCRH_OIS20Y#0002</v>
      </c>
      <c r="M52" s="116" t="str">
        <f>_xll.ohRangeRetrieveError(L52)</f>
        <v/>
      </c>
      <c r="N52" s="262"/>
      <c r="P52" s="264"/>
      <c r="Q52" s="264"/>
    </row>
    <row r="53" spans="1:17" x14ac:dyDescent="0.2">
      <c r="A53" s="112"/>
      <c r="B53" s="271"/>
      <c r="C53" s="270" t="s">
        <v>9</v>
      </c>
      <c r="D53" s="271" t="s">
        <v>73</v>
      </c>
      <c r="E53" s="270" t="s">
        <v>9</v>
      </c>
      <c r="F53" s="269" t="s">
        <v>181</v>
      </c>
      <c r="G53" s="269" t="s">
        <v>170</v>
      </c>
      <c r="H53" s="269" t="str">
        <f t="shared" si="3"/>
        <v>Actual/360</v>
      </c>
      <c r="I53" s="268">
        <v>0</v>
      </c>
      <c r="J53" s="267" t="str">
        <f t="shared" si="4"/>
        <v>USDOIS25Y_Quote</v>
      </c>
      <c r="K53" s="267" t="str">
        <f t="shared" si="5"/>
        <v>USD_YCRH_OIS25Y</v>
      </c>
      <c r="L53" s="266" t="str">
        <f>_xll.qlOISRateHelper(K53,2,C53,J53,$L$4,Permanent,,ObjectOverwrite)</f>
        <v>USD_YCRH_OIS25Y#0002</v>
      </c>
      <c r="M53" s="116" t="str">
        <f>_xll.ohRangeRetrieveError(L53)</f>
        <v/>
      </c>
      <c r="N53" s="262"/>
      <c r="P53" s="264"/>
      <c r="Q53" s="264"/>
    </row>
    <row r="54" spans="1:17" x14ac:dyDescent="0.2">
      <c r="A54" s="112"/>
      <c r="B54" s="271"/>
      <c r="C54" s="270" t="s">
        <v>7</v>
      </c>
      <c r="D54" s="271" t="s">
        <v>73</v>
      </c>
      <c r="E54" s="270" t="s">
        <v>7</v>
      </c>
      <c r="F54" s="269" t="s">
        <v>181</v>
      </c>
      <c r="G54" s="269" t="s">
        <v>170</v>
      </c>
      <c r="H54" s="269" t="str">
        <f t="shared" si="3"/>
        <v>Actual/360</v>
      </c>
      <c r="I54" s="268">
        <v>0</v>
      </c>
      <c r="J54" s="267" t="str">
        <f t="shared" si="4"/>
        <v>USDOIS27Y_Quote</v>
      </c>
      <c r="K54" s="267" t="str">
        <f t="shared" si="5"/>
        <v>USD_YCRH_OIS27Y</v>
      </c>
      <c r="L54" s="266" t="str">
        <f>_xll.qlOISRateHelper(K54,2,C54,J54,$L$4,Permanent,,ObjectOverwrite)</f>
        <v>USD_YCRH_OIS27Y#0002</v>
      </c>
      <c r="M54" s="116" t="str">
        <f>_xll.ohRangeRetrieveError(L54)</f>
        <v/>
      </c>
      <c r="N54" s="262"/>
      <c r="P54" s="264">
        <f>_xll.qlRateHelperEarliestDate($L54)</f>
        <v>41624</v>
      </c>
      <c r="Q54" s="264">
        <f>_xll.qlRateHelperLatestDate($L54)</f>
        <v>51487</v>
      </c>
    </row>
    <row r="55" spans="1:17" x14ac:dyDescent="0.2">
      <c r="A55" s="112"/>
      <c r="B55" s="271"/>
      <c r="C55" s="270" t="s">
        <v>4</v>
      </c>
      <c r="D55" s="271" t="s">
        <v>73</v>
      </c>
      <c r="E55" s="270" t="s">
        <v>4</v>
      </c>
      <c r="F55" s="269" t="s">
        <v>181</v>
      </c>
      <c r="G55" s="269" t="s">
        <v>170</v>
      </c>
      <c r="H55" s="269" t="str">
        <f t="shared" si="3"/>
        <v>Actual/360</v>
      </c>
      <c r="I55" s="268">
        <v>0</v>
      </c>
      <c r="J55" s="267" t="str">
        <f t="shared" si="4"/>
        <v>USDOIS30Y_Quote</v>
      </c>
      <c r="K55" s="267" t="str">
        <f t="shared" si="5"/>
        <v>USD_YCRH_OIS30Y</v>
      </c>
      <c r="L55" s="266" t="str">
        <f>_xll.qlOISRateHelper(K55,2,C55,J55,$L$4,Permanent,,ObjectOverwrite)</f>
        <v>USD_YCRH_OIS30Y#0002</v>
      </c>
      <c r="M55" s="116" t="str">
        <f>_xll.ohRangeRetrieveError(L55)</f>
        <v/>
      </c>
      <c r="N55" s="262"/>
      <c r="P55" s="264">
        <f>_xll.qlRateHelperEarliestDate($L55)</f>
        <v>41624</v>
      </c>
      <c r="Q55" s="264">
        <f>_xll.qlRateHelperLatestDate($L55)</f>
        <v>52581</v>
      </c>
    </row>
    <row r="56" spans="1:17" x14ac:dyDescent="0.2">
      <c r="A56" s="112"/>
      <c r="B56" s="271"/>
      <c r="C56" s="270" t="s">
        <v>3</v>
      </c>
      <c r="D56" s="271" t="s">
        <v>73</v>
      </c>
      <c r="E56" s="270" t="s">
        <v>3</v>
      </c>
      <c r="F56" s="269" t="s">
        <v>181</v>
      </c>
      <c r="G56" s="269" t="s">
        <v>170</v>
      </c>
      <c r="H56" s="269" t="str">
        <f t="shared" si="3"/>
        <v>Actual/360</v>
      </c>
      <c r="I56" s="268">
        <v>0</v>
      </c>
      <c r="J56" s="267" t="str">
        <f t="shared" si="4"/>
        <v>USDOIS35Y_Quote</v>
      </c>
      <c r="K56" s="267" t="str">
        <f t="shared" si="5"/>
        <v>USD_YCRH_OIS35Y</v>
      </c>
      <c r="L56" s="266" t="str">
        <f>_xll.qlOISRateHelper(K56,2,C56,J56,$L$4,Permanent,,ObjectOverwrite)</f>
        <v>USD_YCRH_OIS35Y#0002</v>
      </c>
      <c r="M56" s="116" t="str">
        <f>_xll.ohRangeRetrieveError(L56)</f>
        <v/>
      </c>
      <c r="N56" s="262"/>
      <c r="P56" s="264">
        <f>_xll.qlRateHelperEarliestDate($L56)</f>
        <v>41624</v>
      </c>
      <c r="Q56" s="264">
        <f>_xll.qlRateHelperLatestDate($L56)</f>
        <v>54408</v>
      </c>
    </row>
    <row r="57" spans="1:17" x14ac:dyDescent="0.2">
      <c r="A57" s="112"/>
      <c r="B57" s="271"/>
      <c r="C57" s="270" t="s">
        <v>2</v>
      </c>
      <c r="D57" s="271" t="s">
        <v>73</v>
      </c>
      <c r="E57" s="270" t="s">
        <v>2</v>
      </c>
      <c r="F57" s="269" t="s">
        <v>181</v>
      </c>
      <c r="G57" s="269" t="s">
        <v>170</v>
      </c>
      <c r="H57" s="269" t="str">
        <f t="shared" si="3"/>
        <v>Actual/360</v>
      </c>
      <c r="I57" s="268">
        <v>0</v>
      </c>
      <c r="J57" s="267" t="str">
        <f t="shared" si="4"/>
        <v>USDOIS40Y_Quote</v>
      </c>
      <c r="K57" s="267" t="str">
        <f t="shared" si="5"/>
        <v>USD_YCRH_OIS40Y</v>
      </c>
      <c r="L57" s="266" t="str">
        <f>_xll.qlOISRateHelper(K57,2,C57,J57,$L$4,Permanent,,ObjectOverwrite)</f>
        <v>USD_YCRH_OIS40Y#0002</v>
      </c>
      <c r="M57" s="116" t="str">
        <f>_xll.ohRangeRetrieveError(L57)</f>
        <v/>
      </c>
      <c r="N57" s="262"/>
      <c r="P57" s="264">
        <f>_xll.qlRateHelperEarliestDate($L57)</f>
        <v>41624</v>
      </c>
      <c r="Q57" s="264">
        <f>_xll.qlRateHelperLatestDate($L57)</f>
        <v>56234</v>
      </c>
    </row>
    <row r="58" spans="1:17" x14ac:dyDescent="0.2">
      <c r="A58" s="112"/>
      <c r="B58" s="271"/>
      <c r="C58" s="270" t="s">
        <v>37</v>
      </c>
      <c r="D58" s="271" t="s">
        <v>73</v>
      </c>
      <c r="E58" s="270" t="s">
        <v>37</v>
      </c>
      <c r="F58" s="269" t="s">
        <v>181</v>
      </c>
      <c r="G58" s="269" t="s">
        <v>170</v>
      </c>
      <c r="H58" s="269" t="str">
        <f t="shared" si="3"/>
        <v>Actual/360</v>
      </c>
      <c r="I58" s="268">
        <v>0</v>
      </c>
      <c r="J58" s="267" t="str">
        <f t="shared" si="4"/>
        <v>USDOIS45Y_Quote</v>
      </c>
      <c r="K58" s="267" t="str">
        <f t="shared" si="5"/>
        <v>USD_YCRH_OIS45Y</v>
      </c>
      <c r="L58" s="266" t="str">
        <f>_xll.qlOISRateHelper(K58,2,C58,J58,$L$4,Permanent,,ObjectOverwrite)</f>
        <v>USD_YCRH_OIS45Y#0002</v>
      </c>
      <c r="M58" s="116" t="str">
        <f>_xll.ohRangeRetrieveError(L58)</f>
        <v/>
      </c>
      <c r="N58" s="262"/>
      <c r="P58" s="264">
        <f>_xll.qlRateHelperEarliestDate($L58)</f>
        <v>41624</v>
      </c>
      <c r="Q58" s="264">
        <f>_xll.qlRateHelperLatestDate($L58)</f>
        <v>58060</v>
      </c>
    </row>
    <row r="59" spans="1:17" x14ac:dyDescent="0.2">
      <c r="A59" s="112"/>
      <c r="B59" s="271"/>
      <c r="C59" s="270" t="s">
        <v>1</v>
      </c>
      <c r="D59" s="271" t="s">
        <v>73</v>
      </c>
      <c r="E59" s="270" t="s">
        <v>1</v>
      </c>
      <c r="F59" s="269" t="s">
        <v>181</v>
      </c>
      <c r="G59" s="269" t="s">
        <v>170</v>
      </c>
      <c r="H59" s="269" t="str">
        <f t="shared" si="3"/>
        <v>Actual/360</v>
      </c>
      <c r="I59" s="268">
        <v>0</v>
      </c>
      <c r="J59" s="267" t="str">
        <f t="shared" si="4"/>
        <v>USDOIS50Y_Quote</v>
      </c>
      <c r="K59" s="267" t="str">
        <f t="shared" si="5"/>
        <v>USD_YCRH_OIS50Y</v>
      </c>
      <c r="L59" s="266" t="str">
        <f>_xll.qlOISRateHelper(K59,2,C59,J59,$L$4,Permanent,,ObjectOverwrite)</f>
        <v>USD_YCRH_OIS50Y#0002</v>
      </c>
      <c r="M59" s="116" t="str">
        <f>_xll.ohRangeRetrieveError(L59)</f>
        <v/>
      </c>
      <c r="N59" s="262"/>
      <c r="P59" s="264">
        <f>_xll.qlRateHelperEarliestDate($L59)</f>
        <v>41624</v>
      </c>
      <c r="Q59" s="264">
        <f>_xll.qlRateHelperLatestDate($L59)</f>
        <v>59887</v>
      </c>
    </row>
    <row r="60" spans="1:17" x14ac:dyDescent="0.2">
      <c r="A60" s="112"/>
      <c r="B60" s="15"/>
      <c r="C60" s="15"/>
      <c r="D60" s="15"/>
      <c r="E60" s="15"/>
      <c r="F60" s="6"/>
      <c r="G60" s="6"/>
      <c r="H60" s="6"/>
      <c r="I60" s="41"/>
      <c r="J60" s="263"/>
      <c r="K60" s="263"/>
      <c r="L60" s="263"/>
      <c r="M60" s="263"/>
      <c r="N60" s="262"/>
      <c r="P60" s="264"/>
      <c r="Q60" s="264"/>
    </row>
    <row r="61" spans="1:17" x14ac:dyDescent="0.2">
      <c r="A61" s="112"/>
      <c r="B61" s="272">
        <f>_xll.qlECBdate(E61,,Trigger)</f>
        <v>41290</v>
      </c>
      <c r="C61" s="270"/>
      <c r="D61" s="271" t="s">
        <v>182</v>
      </c>
      <c r="E61" s="270" t="str">
        <f>_xll.qlECBNextCode(_xll.qlSettingsEvaluationDate(Trigger)-365)</f>
        <v>JAN13</v>
      </c>
      <c r="F61" s="269" t="s">
        <v>181</v>
      </c>
      <c r="G61" s="269" t="s">
        <v>180</v>
      </c>
      <c r="H61" s="269" t="str">
        <f t="shared" ref="H61:H95" si="6">MoneyMarketDayCounter</f>
        <v>Actual/360</v>
      </c>
      <c r="I61" s="268">
        <v>0</v>
      </c>
      <c r="J61" s="267" t="str">
        <f t="shared" ref="J61:J95" si="7">Currency&amp;$D61&amp;$E61&amp;QuoteSuffix</f>
        <v>USDECBOISJAN13_Quote</v>
      </c>
      <c r="K61" s="267" t="str">
        <f t="shared" ref="K61:K95" si="8">$K$2&amp;"_"&amp;$D61&amp;$E61</f>
        <v>USD_YCRH_ECBOISJAN13</v>
      </c>
      <c r="L61" s="266" t="e">
        <f>_xll.qlDatedOISRateHelper(K61,B61,B62,J61,$L$4,Permanent,,ObjectOverwrite)</f>
        <v>#NUM!</v>
      </c>
      <c r="M61" s="116" t="e">
        <f ca="1">_xll.ohRangeRetrieveError(L61)</f>
        <v>#NUM!</v>
      </c>
      <c r="N61" s="262"/>
      <c r="P61" s="264" t="e">
        <f>_xll.qlRateHelperEarliestDate($L61)</f>
        <v>#VALUE!</v>
      </c>
      <c r="Q61" s="264" t="e">
        <f>_xll.qlRateHelperLatestDate($L61)</f>
        <v>#VALUE!</v>
      </c>
    </row>
    <row r="62" spans="1:17" x14ac:dyDescent="0.2">
      <c r="A62" s="112"/>
      <c r="B62" s="272">
        <f>_xll.qlECBdate(E62,,Trigger)</f>
        <v>41318</v>
      </c>
      <c r="C62" s="270"/>
      <c r="D62" s="271" t="s">
        <v>182</v>
      </c>
      <c r="E62" s="270" t="str">
        <f>_xll.qlECBNextCode(B61)</f>
        <v>FEB13</v>
      </c>
      <c r="F62" s="269" t="s">
        <v>181</v>
      </c>
      <c r="G62" s="269" t="s">
        <v>180</v>
      </c>
      <c r="H62" s="269" t="str">
        <f t="shared" si="6"/>
        <v>Actual/360</v>
      </c>
      <c r="I62" s="268">
        <v>0</v>
      </c>
      <c r="J62" s="267" t="str">
        <f t="shared" si="7"/>
        <v>USDECBOISFEB13_Quote</v>
      </c>
      <c r="K62" s="267" t="str">
        <f t="shared" si="8"/>
        <v>USD_YCRH_ECBOISFEB13</v>
      </c>
      <c r="L62" s="266" t="e">
        <f>_xll.qlDatedOISRateHelper(K62,B62,B63,J62,$L$4,Permanent,,ObjectOverwrite)</f>
        <v>#NUM!</v>
      </c>
      <c r="M62" s="116" t="e">
        <f ca="1">_xll.ohRangeRetrieveError(L62)</f>
        <v>#NUM!</v>
      </c>
      <c r="N62" s="262"/>
      <c r="P62" s="264" t="e">
        <f>_xll.qlRateHelperEarliestDate($L62)</f>
        <v>#VALUE!</v>
      </c>
      <c r="Q62" s="264" t="e">
        <f>_xll.qlRateHelperLatestDate($L62)</f>
        <v>#VALUE!</v>
      </c>
    </row>
    <row r="63" spans="1:17" x14ac:dyDescent="0.2">
      <c r="A63" s="112"/>
      <c r="B63" s="272">
        <f>_xll.qlECBdate(E63,,Trigger)</f>
        <v>41346</v>
      </c>
      <c r="C63" s="270"/>
      <c r="D63" s="271" t="s">
        <v>182</v>
      </c>
      <c r="E63" s="270" t="str">
        <f>_xll.qlECBNextCode(B62)</f>
        <v>MAR13</v>
      </c>
      <c r="F63" s="269" t="s">
        <v>181</v>
      </c>
      <c r="G63" s="269" t="s">
        <v>180</v>
      </c>
      <c r="H63" s="269" t="str">
        <f t="shared" si="6"/>
        <v>Actual/360</v>
      </c>
      <c r="I63" s="268">
        <v>0</v>
      </c>
      <c r="J63" s="267" t="str">
        <f t="shared" si="7"/>
        <v>USDECBOISMAR13_Quote</v>
      </c>
      <c r="K63" s="267" t="str">
        <f t="shared" si="8"/>
        <v>USD_YCRH_ECBOISMAR13</v>
      </c>
      <c r="L63" s="266" t="e">
        <f>_xll.qlDatedOISRateHelper(K63,B63,B64,J63,$L$4,Permanent,,ObjectOverwrite)</f>
        <v>#NUM!</v>
      </c>
      <c r="M63" s="116" t="e">
        <f ca="1">_xll.ohRangeRetrieveError(L63)</f>
        <v>#NUM!</v>
      </c>
      <c r="N63" s="262"/>
      <c r="P63" s="264" t="e">
        <f>_xll.qlRateHelperEarliestDate($L63)</f>
        <v>#VALUE!</v>
      </c>
      <c r="Q63" s="264" t="e">
        <f>_xll.qlRateHelperLatestDate($L63)</f>
        <v>#VALUE!</v>
      </c>
    </row>
    <row r="64" spans="1:17" x14ac:dyDescent="0.2">
      <c r="A64" s="112"/>
      <c r="B64" s="272">
        <f>_xll.qlECBdate(E64,,Trigger)</f>
        <v>41374</v>
      </c>
      <c r="C64" s="270"/>
      <c r="D64" s="271" t="s">
        <v>182</v>
      </c>
      <c r="E64" s="270" t="str">
        <f>_xll.qlECBNextCode(B63)</f>
        <v>APR13</v>
      </c>
      <c r="F64" s="269" t="s">
        <v>181</v>
      </c>
      <c r="G64" s="269" t="s">
        <v>180</v>
      </c>
      <c r="H64" s="269" t="str">
        <f t="shared" si="6"/>
        <v>Actual/360</v>
      </c>
      <c r="I64" s="268">
        <v>0</v>
      </c>
      <c r="J64" s="267" t="str">
        <f t="shared" si="7"/>
        <v>USDECBOISAPR13_Quote</v>
      </c>
      <c r="K64" s="267" t="str">
        <f t="shared" si="8"/>
        <v>USD_YCRH_ECBOISAPR13</v>
      </c>
      <c r="L64" s="266" t="e">
        <f>_xll.qlDatedOISRateHelper(K64,B64,B65,J64,$L$4,Permanent,,ObjectOverwrite)</f>
        <v>#NUM!</v>
      </c>
      <c r="M64" s="116" t="e">
        <f ca="1">_xll.ohRangeRetrieveError(L64)</f>
        <v>#NUM!</v>
      </c>
      <c r="N64" s="262"/>
      <c r="P64" s="264" t="e">
        <f>_xll.qlRateHelperEarliestDate($L64)</f>
        <v>#VALUE!</v>
      </c>
      <c r="Q64" s="264" t="e">
        <f>_xll.qlRateHelperLatestDate($L64)</f>
        <v>#VALUE!</v>
      </c>
    </row>
    <row r="65" spans="1:17" x14ac:dyDescent="0.2">
      <c r="A65" s="112"/>
      <c r="B65" s="272">
        <f>_xll.qlECBdate(E65,,Trigger)</f>
        <v>41402</v>
      </c>
      <c r="C65" s="270"/>
      <c r="D65" s="271" t="s">
        <v>182</v>
      </c>
      <c r="E65" s="270" t="str">
        <f>_xll.qlECBNextCode(B64)</f>
        <v>MAY13</v>
      </c>
      <c r="F65" s="269" t="s">
        <v>181</v>
      </c>
      <c r="G65" s="269" t="s">
        <v>180</v>
      </c>
      <c r="H65" s="269" t="str">
        <f t="shared" si="6"/>
        <v>Actual/360</v>
      </c>
      <c r="I65" s="268">
        <v>0</v>
      </c>
      <c r="J65" s="267" t="str">
        <f t="shared" si="7"/>
        <v>USDECBOISMAY13_Quote</v>
      </c>
      <c r="K65" s="267" t="str">
        <f t="shared" si="8"/>
        <v>USD_YCRH_ECBOISMAY13</v>
      </c>
      <c r="L65" s="266" t="e">
        <f>_xll.qlDatedOISRateHelper(K65,B65,B66,J65,$L$4,Permanent,,ObjectOverwrite)</f>
        <v>#NUM!</v>
      </c>
      <c r="M65" s="116" t="e">
        <f ca="1">_xll.ohRangeRetrieveError(L65)</f>
        <v>#NUM!</v>
      </c>
      <c r="N65" s="262"/>
      <c r="P65" s="264" t="e">
        <f>_xll.qlRateHelperEarliestDate($L65)</f>
        <v>#VALUE!</v>
      </c>
      <c r="Q65" s="264" t="e">
        <f>_xll.qlRateHelperLatestDate($L65)</f>
        <v>#VALUE!</v>
      </c>
    </row>
    <row r="66" spans="1:17" x14ac:dyDescent="0.2">
      <c r="A66" s="112"/>
      <c r="B66" s="272">
        <f>_xll.qlECBdate(E66,,Trigger)</f>
        <v>41437</v>
      </c>
      <c r="C66" s="270"/>
      <c r="D66" s="271" t="s">
        <v>182</v>
      </c>
      <c r="E66" s="270" t="str">
        <f>_xll.qlECBNextCode(B65)</f>
        <v>JUN13</v>
      </c>
      <c r="F66" s="269" t="s">
        <v>181</v>
      </c>
      <c r="G66" s="269" t="s">
        <v>180</v>
      </c>
      <c r="H66" s="269" t="str">
        <f t="shared" si="6"/>
        <v>Actual/360</v>
      </c>
      <c r="I66" s="268">
        <v>0</v>
      </c>
      <c r="J66" s="267" t="str">
        <f t="shared" si="7"/>
        <v>USDECBOISJUN13_Quote</v>
      </c>
      <c r="K66" s="267" t="str">
        <f t="shared" si="8"/>
        <v>USD_YCRH_ECBOISJUN13</v>
      </c>
      <c r="L66" s="266" t="e">
        <f>_xll.qlDatedOISRateHelper(K66,B66,B67,J66,$L$4,Permanent,,ObjectOverwrite)</f>
        <v>#NUM!</v>
      </c>
      <c r="M66" s="116" t="e">
        <f ca="1">_xll.ohRangeRetrieveError(L66)</f>
        <v>#NUM!</v>
      </c>
      <c r="N66" s="262"/>
      <c r="P66" s="264" t="e">
        <f>_xll.qlRateHelperEarliestDate($L66)</f>
        <v>#VALUE!</v>
      </c>
      <c r="Q66" s="264" t="e">
        <f>_xll.qlRateHelperLatestDate($L66)</f>
        <v>#VALUE!</v>
      </c>
    </row>
    <row r="67" spans="1:17" x14ac:dyDescent="0.2">
      <c r="A67" s="112"/>
      <c r="B67" s="272">
        <f>_xll.qlECBdate(E67,,Trigger)</f>
        <v>41465</v>
      </c>
      <c r="C67" s="270"/>
      <c r="D67" s="271" t="s">
        <v>182</v>
      </c>
      <c r="E67" s="270" t="str">
        <f>_xll.qlECBNextCode(B66)</f>
        <v>JUL13</v>
      </c>
      <c r="F67" s="269" t="s">
        <v>181</v>
      </c>
      <c r="G67" s="269" t="s">
        <v>180</v>
      </c>
      <c r="H67" s="269" t="str">
        <f t="shared" si="6"/>
        <v>Actual/360</v>
      </c>
      <c r="I67" s="268">
        <v>0</v>
      </c>
      <c r="J67" s="267" t="str">
        <f t="shared" si="7"/>
        <v>USDECBOISJUL13_Quote</v>
      </c>
      <c r="K67" s="267" t="str">
        <f t="shared" si="8"/>
        <v>USD_YCRH_ECBOISJUL13</v>
      </c>
      <c r="L67" s="266" t="e">
        <f>_xll.qlDatedOISRateHelper(K67,B67,B68,J67,$L$4,Permanent,,ObjectOverwrite)</f>
        <v>#NUM!</v>
      </c>
      <c r="M67" s="116" t="e">
        <f ca="1">_xll.ohRangeRetrieveError(L67)</f>
        <v>#NUM!</v>
      </c>
      <c r="N67" s="262"/>
      <c r="P67" s="264" t="e">
        <f>_xll.qlRateHelperEarliestDate($L67)</f>
        <v>#VALUE!</v>
      </c>
      <c r="Q67" s="264" t="e">
        <f>_xll.qlRateHelperLatestDate($L67)</f>
        <v>#VALUE!</v>
      </c>
    </row>
    <row r="68" spans="1:17" x14ac:dyDescent="0.2">
      <c r="A68" s="112"/>
      <c r="B68" s="272">
        <f>_xll.qlECBdate(E68,,Trigger)</f>
        <v>41493</v>
      </c>
      <c r="C68" s="270"/>
      <c r="D68" s="271" t="s">
        <v>182</v>
      </c>
      <c r="E68" s="270" t="str">
        <f>_xll.qlECBNextCode(B67)</f>
        <v>AUG13</v>
      </c>
      <c r="F68" s="269" t="s">
        <v>181</v>
      </c>
      <c r="G68" s="269" t="s">
        <v>180</v>
      </c>
      <c r="H68" s="269" t="str">
        <f t="shared" si="6"/>
        <v>Actual/360</v>
      </c>
      <c r="I68" s="268">
        <v>0</v>
      </c>
      <c r="J68" s="267" t="str">
        <f t="shared" si="7"/>
        <v>USDECBOISAUG13_Quote</v>
      </c>
      <c r="K68" s="267" t="str">
        <f t="shared" si="8"/>
        <v>USD_YCRH_ECBOISAUG13</v>
      </c>
      <c r="L68" s="266" t="e">
        <f>_xll.qlDatedOISRateHelper(K68,B68,B69,J68,$L$4,Permanent,,ObjectOverwrite)</f>
        <v>#NUM!</v>
      </c>
      <c r="M68" s="116" t="e">
        <f ca="1">_xll.ohRangeRetrieveError(L68)</f>
        <v>#NUM!</v>
      </c>
      <c r="N68" s="262"/>
      <c r="P68" s="264" t="e">
        <f>_xll.qlRateHelperEarliestDate($L68)</f>
        <v>#VALUE!</v>
      </c>
      <c r="Q68" s="264" t="e">
        <f>_xll.qlRateHelperLatestDate($L68)</f>
        <v>#VALUE!</v>
      </c>
    </row>
    <row r="69" spans="1:17" x14ac:dyDescent="0.2">
      <c r="A69" s="112"/>
      <c r="B69" s="272">
        <f>_xll.qlECBdate(E69,,Trigger)</f>
        <v>41528</v>
      </c>
      <c r="C69" s="270"/>
      <c r="D69" s="271" t="s">
        <v>182</v>
      </c>
      <c r="E69" s="270" t="str">
        <f>_xll.qlECBNextCode(B68)</f>
        <v>SEP13</v>
      </c>
      <c r="F69" s="269" t="s">
        <v>181</v>
      </c>
      <c r="G69" s="269" t="s">
        <v>180</v>
      </c>
      <c r="H69" s="269" t="str">
        <f t="shared" si="6"/>
        <v>Actual/360</v>
      </c>
      <c r="I69" s="268">
        <v>0</v>
      </c>
      <c r="J69" s="267" t="str">
        <f t="shared" si="7"/>
        <v>USDECBOISSEP13_Quote</v>
      </c>
      <c r="K69" s="267" t="str">
        <f t="shared" si="8"/>
        <v>USD_YCRH_ECBOISSEP13</v>
      </c>
      <c r="L69" s="266" t="e">
        <f>_xll.qlDatedOISRateHelper(K69,B69,B70,J69,$L$4,Permanent,,ObjectOverwrite)</f>
        <v>#NUM!</v>
      </c>
      <c r="M69" s="116" t="e">
        <f ca="1">_xll.ohRangeRetrieveError(L69)</f>
        <v>#NUM!</v>
      </c>
      <c r="N69" s="262"/>
      <c r="P69" s="264" t="e">
        <f>_xll.qlRateHelperEarliestDate($L69)</f>
        <v>#VALUE!</v>
      </c>
      <c r="Q69" s="264" t="e">
        <f>_xll.qlRateHelperLatestDate($L69)</f>
        <v>#VALUE!</v>
      </c>
    </row>
    <row r="70" spans="1:17" x14ac:dyDescent="0.2">
      <c r="A70" s="112"/>
      <c r="B70" s="272">
        <f>_xll.qlECBdate(E70,,Trigger)</f>
        <v>41556</v>
      </c>
      <c r="C70" s="270"/>
      <c r="D70" s="271" t="s">
        <v>182</v>
      </c>
      <c r="E70" s="270" t="str">
        <f>_xll.qlECBNextCode(B69)</f>
        <v>OCT13</v>
      </c>
      <c r="F70" s="269" t="s">
        <v>181</v>
      </c>
      <c r="G70" s="269" t="s">
        <v>180</v>
      </c>
      <c r="H70" s="269" t="str">
        <f t="shared" si="6"/>
        <v>Actual/360</v>
      </c>
      <c r="I70" s="268">
        <v>0</v>
      </c>
      <c r="J70" s="267" t="str">
        <f t="shared" si="7"/>
        <v>USDECBOISOCT13_Quote</v>
      </c>
      <c r="K70" s="267" t="str">
        <f t="shared" si="8"/>
        <v>USD_YCRH_ECBOISOCT13</v>
      </c>
      <c r="L70" s="266" t="e">
        <f>_xll.qlDatedOISRateHelper(K70,B70,B71,J70,$L$4,Permanent,,ObjectOverwrite)</f>
        <v>#NUM!</v>
      </c>
      <c r="M70" s="116" t="e">
        <f ca="1">_xll.ohRangeRetrieveError(L70)</f>
        <v>#NUM!</v>
      </c>
      <c r="N70" s="262"/>
      <c r="P70" s="264" t="e">
        <f>_xll.qlRateHelperEarliestDate($L70)</f>
        <v>#VALUE!</v>
      </c>
      <c r="Q70" s="264" t="e">
        <f>_xll.qlRateHelperLatestDate($L70)</f>
        <v>#VALUE!</v>
      </c>
    </row>
    <row r="71" spans="1:17" x14ac:dyDescent="0.2">
      <c r="A71" s="112"/>
      <c r="B71" s="272">
        <f>_xll.qlECBdate(E71,,Trigger)</f>
        <v>41591</v>
      </c>
      <c r="C71" s="270"/>
      <c r="D71" s="271" t="s">
        <v>182</v>
      </c>
      <c r="E71" s="270" t="str">
        <f>_xll.qlECBNextCode(B70)</f>
        <v>NOV13</v>
      </c>
      <c r="F71" s="269" t="s">
        <v>181</v>
      </c>
      <c r="G71" s="269" t="s">
        <v>180</v>
      </c>
      <c r="H71" s="269" t="str">
        <f t="shared" si="6"/>
        <v>Actual/360</v>
      </c>
      <c r="I71" s="268">
        <v>0</v>
      </c>
      <c r="J71" s="267" t="str">
        <f t="shared" si="7"/>
        <v>USDECBOISNOV13_Quote</v>
      </c>
      <c r="K71" s="267" t="str">
        <f t="shared" si="8"/>
        <v>USD_YCRH_ECBOISNOV13</v>
      </c>
      <c r="L71" s="266" t="e">
        <f>_xll.qlDatedOISRateHelper(K71,B71,B72,J71,$L$4,Permanent,,ObjectOverwrite)</f>
        <v>#NUM!</v>
      </c>
      <c r="M71" s="116" t="e">
        <f ca="1">_xll.ohRangeRetrieveError(L71)</f>
        <v>#NUM!</v>
      </c>
      <c r="N71" s="262"/>
      <c r="P71" s="264" t="e">
        <f>_xll.qlRateHelperEarliestDate($L71)</f>
        <v>#VALUE!</v>
      </c>
      <c r="Q71" s="264" t="e">
        <f>_xll.qlRateHelperLatestDate($L71)</f>
        <v>#VALUE!</v>
      </c>
    </row>
    <row r="72" spans="1:17" x14ac:dyDescent="0.2">
      <c r="A72" s="112"/>
      <c r="B72" s="272">
        <f>_xll.qlECBdate(E72,,Trigger)</f>
        <v>41619</v>
      </c>
      <c r="C72" s="270"/>
      <c r="D72" s="271" t="s">
        <v>182</v>
      </c>
      <c r="E72" s="270" t="str">
        <f>_xll.qlECBNextCode(B71)</f>
        <v>DEC13</v>
      </c>
      <c r="F72" s="269" t="s">
        <v>181</v>
      </c>
      <c r="G72" s="269" t="s">
        <v>180</v>
      </c>
      <c r="H72" s="269" t="str">
        <f t="shared" si="6"/>
        <v>Actual/360</v>
      </c>
      <c r="I72" s="268">
        <v>0</v>
      </c>
      <c r="J72" s="267" t="str">
        <f t="shared" si="7"/>
        <v>USDECBOISDEC13_Quote</v>
      </c>
      <c r="K72" s="267" t="str">
        <f t="shared" si="8"/>
        <v>USD_YCRH_ECBOISDEC13</v>
      </c>
      <c r="L72" s="266" t="e">
        <f>_xll.qlDatedOISRateHelper(K72,B72,B73,J72,$L$4,Permanent,,ObjectOverwrite)</f>
        <v>#NUM!</v>
      </c>
      <c r="M72" s="116" t="e">
        <f ca="1">_xll.ohRangeRetrieveError(L72)</f>
        <v>#NUM!</v>
      </c>
      <c r="N72" s="262"/>
      <c r="P72" s="264" t="e">
        <f>_xll.qlRateHelperEarliestDate($L72)</f>
        <v>#VALUE!</v>
      </c>
      <c r="Q72" s="264" t="e">
        <f>_xll.qlRateHelperLatestDate($L72)</f>
        <v>#VALUE!</v>
      </c>
    </row>
    <row r="73" spans="1:17" x14ac:dyDescent="0.2">
      <c r="A73" s="112"/>
      <c r="B73" s="272" t="e">
        <f>_xll.qlECBdate(E73,,Trigger)</f>
        <v>#VALUE!</v>
      </c>
      <c r="C73" s="270"/>
      <c r="D73" s="271" t="s">
        <v>182</v>
      </c>
      <c r="E73" s="270" t="e">
        <f>_xll.qlECBNextCode(B72)</f>
        <v>#NUM!</v>
      </c>
      <c r="F73" s="269" t="s">
        <v>181</v>
      </c>
      <c r="G73" s="269" t="s">
        <v>180</v>
      </c>
      <c r="H73" s="269" t="str">
        <f t="shared" si="6"/>
        <v>Actual/360</v>
      </c>
      <c r="I73" s="268">
        <v>0</v>
      </c>
      <c r="J73" s="267" t="e">
        <f t="shared" si="7"/>
        <v>#NUM!</v>
      </c>
      <c r="K73" s="267" t="e">
        <f t="shared" si="8"/>
        <v>#NUM!</v>
      </c>
      <c r="L73" s="266" t="e">
        <f>_xll.qlDatedOISRateHelper(K73,B73,B74,J73,$L$4,Permanent,,ObjectOverwrite)</f>
        <v>#VALUE!</v>
      </c>
      <c r="M73" s="116" t="e">
        <f ca="1">_xll.ohRangeRetrieveError(L73)</f>
        <v>#NUM!</v>
      </c>
      <c r="N73" s="262"/>
      <c r="P73" s="264" t="e">
        <f>_xll.qlRateHelperEarliestDate($L73)</f>
        <v>#VALUE!</v>
      </c>
      <c r="Q73" s="264" t="e">
        <f>_xll.qlRateHelperLatestDate($L73)</f>
        <v>#VALUE!</v>
      </c>
    </row>
    <row r="74" spans="1:17" x14ac:dyDescent="0.2">
      <c r="A74" s="112"/>
      <c r="B74" s="272" t="e">
        <f>_xll.qlECBdate(E74,,Trigger)</f>
        <v>#VALUE!</v>
      </c>
      <c r="C74" s="270"/>
      <c r="D74" s="271" t="s">
        <v>182</v>
      </c>
      <c r="E74" s="270" t="e">
        <f>_xll.qlECBNextCode(B73)</f>
        <v>#NUM!</v>
      </c>
      <c r="F74" s="269" t="s">
        <v>181</v>
      </c>
      <c r="G74" s="269" t="s">
        <v>180</v>
      </c>
      <c r="H74" s="269" t="str">
        <f t="shared" si="6"/>
        <v>Actual/360</v>
      </c>
      <c r="I74" s="268">
        <v>0</v>
      </c>
      <c r="J74" s="267" t="e">
        <f t="shared" si="7"/>
        <v>#NUM!</v>
      </c>
      <c r="K74" s="267" t="e">
        <f t="shared" si="8"/>
        <v>#NUM!</v>
      </c>
      <c r="L74" s="266" t="e">
        <f>_xll.qlDatedOISRateHelper(K74,B74,B75,J74,$L$4,Permanent,,ObjectOverwrite)</f>
        <v>#VALUE!</v>
      </c>
      <c r="M74" s="116" t="e">
        <f ca="1">_xll.ohRangeRetrieveError(L74)</f>
        <v>#NUM!</v>
      </c>
      <c r="N74" s="262"/>
      <c r="P74" s="264" t="e">
        <f>_xll.qlRateHelperEarliestDate($L74)</f>
        <v>#VALUE!</v>
      </c>
      <c r="Q74" s="264" t="e">
        <f>_xll.qlRateHelperLatestDate($L74)</f>
        <v>#VALUE!</v>
      </c>
    </row>
    <row r="75" spans="1:17" x14ac:dyDescent="0.2">
      <c r="A75" s="112"/>
      <c r="B75" s="272" t="e">
        <f>_xll.qlECBdate(E75,,Trigger)</f>
        <v>#VALUE!</v>
      </c>
      <c r="C75" s="270"/>
      <c r="D75" s="271" t="s">
        <v>182</v>
      </c>
      <c r="E75" s="270" t="e">
        <f>_xll.qlECBNextCode(B74)</f>
        <v>#NUM!</v>
      </c>
      <c r="F75" s="269" t="s">
        <v>181</v>
      </c>
      <c r="G75" s="269" t="s">
        <v>180</v>
      </c>
      <c r="H75" s="269" t="str">
        <f t="shared" si="6"/>
        <v>Actual/360</v>
      </c>
      <c r="I75" s="268">
        <v>0</v>
      </c>
      <c r="J75" s="267" t="e">
        <f t="shared" si="7"/>
        <v>#NUM!</v>
      </c>
      <c r="K75" s="267" t="e">
        <f t="shared" si="8"/>
        <v>#NUM!</v>
      </c>
      <c r="L75" s="266" t="e">
        <f>_xll.qlDatedOISRateHelper(K75,B75,B76,J75,$L$4,Permanent,,ObjectOverwrite)</f>
        <v>#VALUE!</v>
      </c>
      <c r="M75" s="116" t="e">
        <f ca="1">_xll.ohRangeRetrieveError(L75)</f>
        <v>#NUM!</v>
      </c>
      <c r="N75" s="262"/>
      <c r="P75" s="264" t="e">
        <f>_xll.qlRateHelperEarliestDate($L75)</f>
        <v>#VALUE!</v>
      </c>
      <c r="Q75" s="264" t="e">
        <f>_xll.qlRateHelperLatestDate($L75)</f>
        <v>#VALUE!</v>
      </c>
    </row>
    <row r="76" spans="1:17" x14ac:dyDescent="0.2">
      <c r="A76" s="112"/>
      <c r="B76" s="272" t="e">
        <f>_xll.qlECBdate(E76,,Trigger)</f>
        <v>#VALUE!</v>
      </c>
      <c r="C76" s="270"/>
      <c r="D76" s="271" t="s">
        <v>182</v>
      </c>
      <c r="E76" s="270" t="e">
        <f>_xll.qlECBNextCode(B75)</f>
        <v>#NUM!</v>
      </c>
      <c r="F76" s="269" t="s">
        <v>181</v>
      </c>
      <c r="G76" s="269" t="s">
        <v>180</v>
      </c>
      <c r="H76" s="269" t="str">
        <f t="shared" si="6"/>
        <v>Actual/360</v>
      </c>
      <c r="I76" s="268">
        <v>0</v>
      </c>
      <c r="J76" s="267" t="e">
        <f t="shared" si="7"/>
        <v>#NUM!</v>
      </c>
      <c r="K76" s="267" t="e">
        <f t="shared" si="8"/>
        <v>#NUM!</v>
      </c>
      <c r="L76" s="266" t="e">
        <f>_xll.qlDatedOISRateHelper(K76,B76,B77,J76,$L$4,Permanent,,ObjectOverwrite)</f>
        <v>#VALUE!</v>
      </c>
      <c r="M76" s="116" t="e">
        <f ca="1">_xll.ohRangeRetrieveError(L76)</f>
        <v>#NUM!</v>
      </c>
      <c r="N76" s="262"/>
      <c r="P76" s="264" t="e">
        <f>_xll.qlRateHelperEarliestDate($L76)</f>
        <v>#VALUE!</v>
      </c>
      <c r="Q76" s="264" t="e">
        <f>_xll.qlRateHelperLatestDate($L76)</f>
        <v>#VALUE!</v>
      </c>
    </row>
    <row r="77" spans="1:17" x14ac:dyDescent="0.2">
      <c r="A77" s="112"/>
      <c r="B77" s="272" t="e">
        <f>_xll.qlECBdate(E77,,Trigger)</f>
        <v>#VALUE!</v>
      </c>
      <c r="C77" s="270"/>
      <c r="D77" s="271" t="s">
        <v>182</v>
      </c>
      <c r="E77" s="270" t="e">
        <f>_xll.qlECBNextCode(B76)</f>
        <v>#NUM!</v>
      </c>
      <c r="F77" s="269" t="s">
        <v>181</v>
      </c>
      <c r="G77" s="269" t="s">
        <v>180</v>
      </c>
      <c r="H77" s="269" t="str">
        <f t="shared" si="6"/>
        <v>Actual/360</v>
      </c>
      <c r="I77" s="268">
        <v>0</v>
      </c>
      <c r="J77" s="267" t="e">
        <f t="shared" si="7"/>
        <v>#NUM!</v>
      </c>
      <c r="K77" s="267" t="e">
        <f t="shared" si="8"/>
        <v>#NUM!</v>
      </c>
      <c r="L77" s="266" t="e">
        <f>_xll.qlDatedOISRateHelper(K77,B77,B78,J77,$L$4,Permanent,,ObjectOverwrite)</f>
        <v>#VALUE!</v>
      </c>
      <c r="M77" s="116" t="e">
        <f ca="1">_xll.ohRangeRetrieveError(L77)</f>
        <v>#NUM!</v>
      </c>
      <c r="N77" s="262"/>
      <c r="P77" s="264" t="e">
        <f>_xll.qlRateHelperEarliestDate($L77)</f>
        <v>#VALUE!</v>
      </c>
      <c r="Q77" s="264" t="e">
        <f>_xll.qlRateHelperLatestDate($L77)</f>
        <v>#VALUE!</v>
      </c>
    </row>
    <row r="78" spans="1:17" x14ac:dyDescent="0.2">
      <c r="A78" s="112"/>
      <c r="B78" s="272" t="e">
        <f>_xll.qlECBdate(E78,,Trigger)</f>
        <v>#VALUE!</v>
      </c>
      <c r="C78" s="270"/>
      <c r="D78" s="271" t="s">
        <v>182</v>
      </c>
      <c r="E78" s="270" t="e">
        <f>_xll.qlECBNextCode(B77)</f>
        <v>#NUM!</v>
      </c>
      <c r="F78" s="269" t="s">
        <v>181</v>
      </c>
      <c r="G78" s="269" t="s">
        <v>180</v>
      </c>
      <c r="H78" s="269" t="str">
        <f t="shared" si="6"/>
        <v>Actual/360</v>
      </c>
      <c r="I78" s="268">
        <v>0</v>
      </c>
      <c r="J78" s="267" t="e">
        <f t="shared" si="7"/>
        <v>#NUM!</v>
      </c>
      <c r="K78" s="267" t="e">
        <f t="shared" si="8"/>
        <v>#NUM!</v>
      </c>
      <c r="L78" s="266" t="e">
        <f>_xll.qlDatedOISRateHelper(K78,B78,B79,J78,$L$4,Permanent,,ObjectOverwrite)</f>
        <v>#VALUE!</v>
      </c>
      <c r="M78" s="116" t="e">
        <f ca="1">_xll.ohRangeRetrieveError(L78)</f>
        <v>#NUM!</v>
      </c>
      <c r="N78" s="262"/>
      <c r="P78" s="264" t="e">
        <f>_xll.qlRateHelperEarliestDate($L78)</f>
        <v>#VALUE!</v>
      </c>
      <c r="Q78" s="264" t="e">
        <f>_xll.qlRateHelperLatestDate($L78)</f>
        <v>#VALUE!</v>
      </c>
    </row>
    <row r="79" spans="1:17" x14ac:dyDescent="0.2">
      <c r="A79" s="112"/>
      <c r="B79" s="272" t="e">
        <f>_xll.qlECBdate(E79,,Trigger)</f>
        <v>#VALUE!</v>
      </c>
      <c r="C79" s="270"/>
      <c r="D79" s="271" t="s">
        <v>182</v>
      </c>
      <c r="E79" s="270" t="e">
        <f>_xll.qlECBNextCode(B78)</f>
        <v>#NUM!</v>
      </c>
      <c r="F79" s="269" t="s">
        <v>181</v>
      </c>
      <c r="G79" s="269" t="s">
        <v>180</v>
      </c>
      <c r="H79" s="269" t="str">
        <f t="shared" si="6"/>
        <v>Actual/360</v>
      </c>
      <c r="I79" s="268">
        <v>0</v>
      </c>
      <c r="J79" s="267" t="e">
        <f t="shared" si="7"/>
        <v>#NUM!</v>
      </c>
      <c r="K79" s="267" t="e">
        <f t="shared" si="8"/>
        <v>#NUM!</v>
      </c>
      <c r="L79" s="266" t="e">
        <f>_xll.qlDatedOISRateHelper(K79,B79,B80,J79,$L$4,Permanent,,ObjectOverwrite)</f>
        <v>#VALUE!</v>
      </c>
      <c r="M79" s="116" t="e">
        <f ca="1">_xll.ohRangeRetrieveError(L79)</f>
        <v>#NUM!</v>
      </c>
      <c r="N79" s="262"/>
      <c r="P79" s="264" t="e">
        <f>_xll.qlRateHelperEarliestDate($L79)</f>
        <v>#VALUE!</v>
      </c>
      <c r="Q79" s="264" t="e">
        <f>_xll.qlRateHelperLatestDate($L79)</f>
        <v>#VALUE!</v>
      </c>
    </row>
    <row r="80" spans="1:17" x14ac:dyDescent="0.2">
      <c r="A80" s="112"/>
      <c r="B80" s="272" t="e">
        <f>_xll.qlECBdate(E80,,Trigger)</f>
        <v>#VALUE!</v>
      </c>
      <c r="C80" s="270"/>
      <c r="D80" s="271" t="s">
        <v>182</v>
      </c>
      <c r="E80" s="270" t="e">
        <f>_xll.qlECBNextCode(B79)</f>
        <v>#NUM!</v>
      </c>
      <c r="F80" s="269" t="s">
        <v>181</v>
      </c>
      <c r="G80" s="269" t="s">
        <v>180</v>
      </c>
      <c r="H80" s="269" t="str">
        <f t="shared" si="6"/>
        <v>Actual/360</v>
      </c>
      <c r="I80" s="268">
        <v>0</v>
      </c>
      <c r="J80" s="267" t="e">
        <f t="shared" si="7"/>
        <v>#NUM!</v>
      </c>
      <c r="K80" s="267" t="e">
        <f t="shared" si="8"/>
        <v>#NUM!</v>
      </c>
      <c r="L80" s="266" t="e">
        <f>_xll.qlDatedOISRateHelper(K80,B80,B81,J80,$L$4,Permanent,,ObjectOverwrite)</f>
        <v>#VALUE!</v>
      </c>
      <c r="M80" s="116" t="e">
        <f ca="1">_xll.ohRangeRetrieveError(L80)</f>
        <v>#NUM!</v>
      </c>
      <c r="N80" s="262"/>
      <c r="P80" s="264" t="e">
        <f>_xll.qlRateHelperEarliestDate($L80)</f>
        <v>#VALUE!</v>
      </c>
      <c r="Q80" s="264" t="e">
        <f>_xll.qlRateHelperLatestDate($L80)</f>
        <v>#VALUE!</v>
      </c>
    </row>
    <row r="81" spans="1:17" x14ac:dyDescent="0.2">
      <c r="A81" s="112"/>
      <c r="B81" s="272" t="e">
        <f>_xll.qlECBdate(E81,,Trigger)</f>
        <v>#VALUE!</v>
      </c>
      <c r="C81" s="270"/>
      <c r="D81" s="271" t="s">
        <v>182</v>
      </c>
      <c r="E81" s="270" t="e">
        <f>_xll.qlECBNextCode(B80)</f>
        <v>#NUM!</v>
      </c>
      <c r="F81" s="269" t="s">
        <v>181</v>
      </c>
      <c r="G81" s="269" t="s">
        <v>180</v>
      </c>
      <c r="H81" s="269" t="str">
        <f t="shared" si="6"/>
        <v>Actual/360</v>
      </c>
      <c r="I81" s="268">
        <v>0</v>
      </c>
      <c r="J81" s="267" t="e">
        <f t="shared" si="7"/>
        <v>#NUM!</v>
      </c>
      <c r="K81" s="267" t="e">
        <f t="shared" si="8"/>
        <v>#NUM!</v>
      </c>
      <c r="L81" s="266" t="e">
        <f>_xll.qlDatedOISRateHelper(K81,B81,B82,J81,$L$4,Permanent,,ObjectOverwrite)</f>
        <v>#VALUE!</v>
      </c>
      <c r="M81" s="116" t="e">
        <f ca="1">_xll.ohRangeRetrieveError(L81)</f>
        <v>#NUM!</v>
      </c>
      <c r="N81" s="262"/>
      <c r="P81" s="264" t="e">
        <f>_xll.qlRateHelperEarliestDate($L81)</f>
        <v>#VALUE!</v>
      </c>
      <c r="Q81" s="264" t="e">
        <f>_xll.qlRateHelperLatestDate($L81)</f>
        <v>#VALUE!</v>
      </c>
    </row>
    <row r="82" spans="1:17" x14ac:dyDescent="0.2">
      <c r="A82" s="112"/>
      <c r="B82" s="272" t="e">
        <f>_xll.qlECBdate(E82,,Trigger)</f>
        <v>#VALUE!</v>
      </c>
      <c r="C82" s="270"/>
      <c r="D82" s="271" t="s">
        <v>182</v>
      </c>
      <c r="E82" s="270" t="e">
        <f>_xll.qlECBNextCode(B81)</f>
        <v>#NUM!</v>
      </c>
      <c r="F82" s="269" t="s">
        <v>181</v>
      </c>
      <c r="G82" s="269" t="s">
        <v>180</v>
      </c>
      <c r="H82" s="269" t="str">
        <f t="shared" si="6"/>
        <v>Actual/360</v>
      </c>
      <c r="I82" s="268">
        <v>0</v>
      </c>
      <c r="J82" s="267" t="e">
        <f t="shared" si="7"/>
        <v>#NUM!</v>
      </c>
      <c r="K82" s="267" t="e">
        <f t="shared" si="8"/>
        <v>#NUM!</v>
      </c>
      <c r="L82" s="266" t="e">
        <f>_xll.qlDatedOISRateHelper(K82,B82,B83,J82,$L$4,Permanent,,ObjectOverwrite)</f>
        <v>#VALUE!</v>
      </c>
      <c r="M82" s="116" t="e">
        <f ca="1">_xll.ohRangeRetrieveError(L82)</f>
        <v>#NUM!</v>
      </c>
      <c r="N82" s="262"/>
      <c r="P82" s="264" t="e">
        <f>_xll.qlRateHelperEarliestDate($L82)</f>
        <v>#VALUE!</v>
      </c>
      <c r="Q82" s="264" t="e">
        <f>_xll.qlRateHelperLatestDate($L82)</f>
        <v>#VALUE!</v>
      </c>
    </row>
    <row r="83" spans="1:17" x14ac:dyDescent="0.2">
      <c r="A83" s="112"/>
      <c r="B83" s="272" t="e">
        <f>_xll.qlECBdate(E83,,Trigger)</f>
        <v>#VALUE!</v>
      </c>
      <c r="C83" s="270"/>
      <c r="D83" s="271" t="s">
        <v>182</v>
      </c>
      <c r="E83" s="270" t="e">
        <f>_xll.qlECBNextCode(B82)</f>
        <v>#NUM!</v>
      </c>
      <c r="F83" s="269" t="s">
        <v>181</v>
      </c>
      <c r="G83" s="269" t="s">
        <v>180</v>
      </c>
      <c r="H83" s="269" t="str">
        <f t="shared" si="6"/>
        <v>Actual/360</v>
      </c>
      <c r="I83" s="268">
        <v>0</v>
      </c>
      <c r="J83" s="267" t="e">
        <f t="shared" si="7"/>
        <v>#NUM!</v>
      </c>
      <c r="K83" s="267" t="e">
        <f t="shared" si="8"/>
        <v>#NUM!</v>
      </c>
      <c r="L83" s="266" t="e">
        <f>_xll.qlDatedOISRateHelper(K83,B83,B84,J83,$L$4,Permanent,,ObjectOverwrite)</f>
        <v>#VALUE!</v>
      </c>
      <c r="M83" s="116" t="e">
        <f ca="1">_xll.ohRangeRetrieveError(L83)</f>
        <v>#NUM!</v>
      </c>
      <c r="N83" s="262"/>
      <c r="P83" s="264" t="e">
        <f>_xll.qlRateHelperEarliestDate($L83)</f>
        <v>#VALUE!</v>
      </c>
      <c r="Q83" s="264" t="e">
        <f>_xll.qlRateHelperLatestDate($L83)</f>
        <v>#VALUE!</v>
      </c>
    </row>
    <row r="84" spans="1:17" x14ac:dyDescent="0.2">
      <c r="A84" s="112"/>
      <c r="B84" s="272" t="e">
        <f>_xll.qlECBdate(E84,,Trigger)</f>
        <v>#VALUE!</v>
      </c>
      <c r="C84" s="270"/>
      <c r="D84" s="271" t="s">
        <v>182</v>
      </c>
      <c r="E84" s="270" t="e">
        <f>_xll.qlECBNextCode(B83)</f>
        <v>#NUM!</v>
      </c>
      <c r="F84" s="269" t="s">
        <v>181</v>
      </c>
      <c r="G84" s="269" t="s">
        <v>180</v>
      </c>
      <c r="H84" s="269" t="str">
        <f t="shared" si="6"/>
        <v>Actual/360</v>
      </c>
      <c r="I84" s="268">
        <v>0</v>
      </c>
      <c r="J84" s="267" t="e">
        <f t="shared" si="7"/>
        <v>#NUM!</v>
      </c>
      <c r="K84" s="267" t="e">
        <f t="shared" si="8"/>
        <v>#NUM!</v>
      </c>
      <c r="L84" s="266" t="e">
        <f>_xll.qlDatedOISRateHelper(K84,B84,B85,J84,$L$4,Permanent,,ObjectOverwrite)</f>
        <v>#VALUE!</v>
      </c>
      <c r="M84" s="116" t="e">
        <f ca="1">_xll.ohRangeRetrieveError(L84)</f>
        <v>#NUM!</v>
      </c>
      <c r="N84" s="262"/>
      <c r="P84" s="264" t="e">
        <f>_xll.qlRateHelperEarliestDate($L84)</f>
        <v>#VALUE!</v>
      </c>
      <c r="Q84" s="264" t="e">
        <f>_xll.qlRateHelperLatestDate($L84)</f>
        <v>#VALUE!</v>
      </c>
    </row>
    <row r="85" spans="1:17" x14ac:dyDescent="0.2">
      <c r="A85" s="112"/>
      <c r="B85" s="272" t="e">
        <f>_xll.qlECBdate(E85,,Trigger)</f>
        <v>#VALUE!</v>
      </c>
      <c r="C85" s="270"/>
      <c r="D85" s="271" t="s">
        <v>182</v>
      </c>
      <c r="E85" s="270" t="e">
        <f>_xll.qlECBNextCode(B84)</f>
        <v>#NUM!</v>
      </c>
      <c r="F85" s="269" t="s">
        <v>181</v>
      </c>
      <c r="G85" s="269" t="s">
        <v>180</v>
      </c>
      <c r="H85" s="269" t="str">
        <f t="shared" si="6"/>
        <v>Actual/360</v>
      </c>
      <c r="I85" s="268">
        <v>0</v>
      </c>
      <c r="J85" s="267" t="e">
        <f t="shared" si="7"/>
        <v>#NUM!</v>
      </c>
      <c r="K85" s="267" t="e">
        <f t="shared" si="8"/>
        <v>#NUM!</v>
      </c>
      <c r="L85" s="266" t="e">
        <f>_xll.qlDatedOISRateHelper(K85,B85,B86,J85,$L$4,Permanent,,ObjectOverwrite)</f>
        <v>#VALUE!</v>
      </c>
      <c r="M85" s="116" t="e">
        <f ca="1">_xll.ohRangeRetrieveError(L85)</f>
        <v>#NUM!</v>
      </c>
      <c r="N85" s="262"/>
      <c r="P85" s="264" t="e">
        <f>_xll.qlRateHelperEarliestDate($L85)</f>
        <v>#VALUE!</v>
      </c>
      <c r="Q85" s="264" t="e">
        <f>_xll.qlRateHelperLatestDate($L85)</f>
        <v>#VALUE!</v>
      </c>
    </row>
    <row r="86" spans="1:17" x14ac:dyDescent="0.2">
      <c r="A86" s="112"/>
      <c r="B86" s="272" t="e">
        <f>_xll.qlECBdate(E86,,Trigger)</f>
        <v>#VALUE!</v>
      </c>
      <c r="C86" s="270"/>
      <c r="D86" s="271" t="s">
        <v>182</v>
      </c>
      <c r="E86" s="270" t="e">
        <f>_xll.qlECBNextCode(B85)</f>
        <v>#NUM!</v>
      </c>
      <c r="F86" s="269" t="s">
        <v>181</v>
      </c>
      <c r="G86" s="269" t="s">
        <v>180</v>
      </c>
      <c r="H86" s="269" t="str">
        <f t="shared" si="6"/>
        <v>Actual/360</v>
      </c>
      <c r="I86" s="268">
        <v>0</v>
      </c>
      <c r="J86" s="267" t="e">
        <f t="shared" si="7"/>
        <v>#NUM!</v>
      </c>
      <c r="K86" s="267" t="e">
        <f t="shared" si="8"/>
        <v>#NUM!</v>
      </c>
      <c r="L86" s="266" t="e">
        <f>_xll.qlDatedOISRateHelper(K86,B86,B87,J86,$L$4,Permanent,,ObjectOverwrite)</f>
        <v>#VALUE!</v>
      </c>
      <c r="M86" s="265"/>
      <c r="N86" s="262"/>
      <c r="P86" s="264" t="e">
        <f>_xll.qlRateHelperEarliestDate($L86)</f>
        <v>#VALUE!</v>
      </c>
      <c r="Q86" s="264" t="e">
        <f>_xll.qlRateHelperLatestDate($L86)</f>
        <v>#VALUE!</v>
      </c>
    </row>
    <row r="87" spans="1:17" x14ac:dyDescent="0.2">
      <c r="A87" s="112"/>
      <c r="B87" s="272" t="e">
        <f>_xll.qlECBdate(E87,,Trigger)</f>
        <v>#VALUE!</v>
      </c>
      <c r="C87" s="270"/>
      <c r="D87" s="271" t="s">
        <v>182</v>
      </c>
      <c r="E87" s="270" t="e">
        <f>_xll.qlECBNextCode(B86)</f>
        <v>#NUM!</v>
      </c>
      <c r="F87" s="269" t="s">
        <v>181</v>
      </c>
      <c r="G87" s="269" t="s">
        <v>180</v>
      </c>
      <c r="H87" s="269" t="str">
        <f t="shared" si="6"/>
        <v>Actual/360</v>
      </c>
      <c r="I87" s="268">
        <v>0</v>
      </c>
      <c r="J87" s="267" t="e">
        <f t="shared" si="7"/>
        <v>#NUM!</v>
      </c>
      <c r="K87" s="267" t="e">
        <f t="shared" si="8"/>
        <v>#NUM!</v>
      </c>
      <c r="L87" s="266" t="e">
        <f>_xll.qlDatedOISRateHelper(K87,B87,B88,J87,$L$4,Permanent,,ObjectOverwrite)</f>
        <v>#VALUE!</v>
      </c>
      <c r="M87" s="265"/>
      <c r="N87" s="262"/>
      <c r="P87" s="264" t="e">
        <f>_xll.qlRateHelperEarliestDate($L87)</f>
        <v>#VALUE!</v>
      </c>
      <c r="Q87" s="264" t="e">
        <f>_xll.qlRateHelperLatestDate($L87)</f>
        <v>#VALUE!</v>
      </c>
    </row>
    <row r="88" spans="1:17" x14ac:dyDescent="0.2">
      <c r="A88" s="112"/>
      <c r="B88" s="272" t="e">
        <f>_xll.qlECBdate(E88,,Trigger)</f>
        <v>#VALUE!</v>
      </c>
      <c r="C88" s="270"/>
      <c r="D88" s="271" t="s">
        <v>182</v>
      </c>
      <c r="E88" s="270" t="e">
        <f>_xll.qlECBNextCode(B87)</f>
        <v>#NUM!</v>
      </c>
      <c r="F88" s="269" t="s">
        <v>181</v>
      </c>
      <c r="G88" s="269" t="s">
        <v>180</v>
      </c>
      <c r="H88" s="269" t="str">
        <f t="shared" si="6"/>
        <v>Actual/360</v>
      </c>
      <c r="I88" s="268">
        <v>0</v>
      </c>
      <c r="J88" s="267" t="e">
        <f t="shared" si="7"/>
        <v>#NUM!</v>
      </c>
      <c r="K88" s="267" t="e">
        <f t="shared" si="8"/>
        <v>#NUM!</v>
      </c>
      <c r="L88" s="266" t="e">
        <f>_xll.qlDatedOISRateHelper(K88,B88,B89,J88,$L$4,Permanent,,ObjectOverwrite)</f>
        <v>#VALUE!</v>
      </c>
      <c r="M88" s="265"/>
      <c r="N88" s="262"/>
      <c r="P88" s="264" t="e">
        <f>_xll.qlRateHelperEarliestDate($L88)</f>
        <v>#VALUE!</v>
      </c>
      <c r="Q88" s="264" t="e">
        <f>_xll.qlRateHelperLatestDate($L88)</f>
        <v>#VALUE!</v>
      </c>
    </row>
    <row r="89" spans="1:17" x14ac:dyDescent="0.2">
      <c r="A89" s="112"/>
      <c r="B89" s="272" t="e">
        <f>_xll.qlECBdate(E89,,Trigger)</f>
        <v>#VALUE!</v>
      </c>
      <c r="C89" s="270"/>
      <c r="D89" s="271" t="s">
        <v>182</v>
      </c>
      <c r="E89" s="270" t="e">
        <f>_xll.qlECBNextCode(B88)</f>
        <v>#NUM!</v>
      </c>
      <c r="F89" s="269" t="s">
        <v>181</v>
      </c>
      <c r="G89" s="269" t="s">
        <v>180</v>
      </c>
      <c r="H89" s="269" t="str">
        <f t="shared" si="6"/>
        <v>Actual/360</v>
      </c>
      <c r="I89" s="268">
        <v>0</v>
      </c>
      <c r="J89" s="267" t="e">
        <f t="shared" si="7"/>
        <v>#NUM!</v>
      </c>
      <c r="K89" s="267" t="e">
        <f t="shared" si="8"/>
        <v>#NUM!</v>
      </c>
      <c r="L89" s="266" t="e">
        <f>_xll.qlDatedOISRateHelper(K89,B89,B90,J89,$L$4,Permanent,,ObjectOverwrite)</f>
        <v>#VALUE!</v>
      </c>
      <c r="M89" s="265"/>
      <c r="N89" s="262"/>
      <c r="P89" s="264" t="e">
        <f>_xll.qlRateHelperEarliestDate($L89)</f>
        <v>#VALUE!</v>
      </c>
      <c r="Q89" s="264" t="e">
        <f>_xll.qlRateHelperLatestDate($L89)</f>
        <v>#VALUE!</v>
      </c>
    </row>
    <row r="90" spans="1:17" x14ac:dyDescent="0.2">
      <c r="A90" s="112"/>
      <c r="B90" s="272" t="e">
        <f>_xll.qlECBdate(E90,,Trigger)</f>
        <v>#VALUE!</v>
      </c>
      <c r="C90" s="270"/>
      <c r="D90" s="271" t="s">
        <v>182</v>
      </c>
      <c r="E90" s="270" t="e">
        <f>_xll.qlECBNextCode(B89)</f>
        <v>#NUM!</v>
      </c>
      <c r="F90" s="269" t="s">
        <v>181</v>
      </c>
      <c r="G90" s="269" t="s">
        <v>180</v>
      </c>
      <c r="H90" s="269" t="str">
        <f t="shared" si="6"/>
        <v>Actual/360</v>
      </c>
      <c r="I90" s="268">
        <v>0</v>
      </c>
      <c r="J90" s="267" t="e">
        <f t="shared" si="7"/>
        <v>#NUM!</v>
      </c>
      <c r="K90" s="267" t="e">
        <f t="shared" si="8"/>
        <v>#NUM!</v>
      </c>
      <c r="L90" s="266" t="e">
        <f>_xll.qlDatedOISRateHelper(K90,B90,B91,J90,$L$4,Permanent,,ObjectOverwrite)</f>
        <v>#VALUE!</v>
      </c>
      <c r="M90" s="265"/>
      <c r="N90" s="262"/>
      <c r="P90" s="264" t="e">
        <f>_xll.qlRateHelperEarliestDate($L90)</f>
        <v>#VALUE!</v>
      </c>
      <c r="Q90" s="264" t="e">
        <f>_xll.qlRateHelperLatestDate($L90)</f>
        <v>#VALUE!</v>
      </c>
    </row>
    <row r="91" spans="1:17" x14ac:dyDescent="0.2">
      <c r="A91" s="112"/>
      <c r="B91" s="272" t="e">
        <f>_xll.qlECBdate(E91,,Trigger)</f>
        <v>#VALUE!</v>
      </c>
      <c r="C91" s="270"/>
      <c r="D91" s="271" t="s">
        <v>182</v>
      </c>
      <c r="E91" s="270" t="e">
        <f>_xll.qlECBNextCode(B90)</f>
        <v>#NUM!</v>
      </c>
      <c r="F91" s="269" t="s">
        <v>181</v>
      </c>
      <c r="G91" s="269" t="s">
        <v>180</v>
      </c>
      <c r="H91" s="269" t="str">
        <f t="shared" si="6"/>
        <v>Actual/360</v>
      </c>
      <c r="I91" s="268">
        <v>0</v>
      </c>
      <c r="J91" s="267" t="e">
        <f t="shared" si="7"/>
        <v>#NUM!</v>
      </c>
      <c r="K91" s="267" t="e">
        <f t="shared" si="8"/>
        <v>#NUM!</v>
      </c>
      <c r="L91" s="266" t="e">
        <f>_xll.qlDatedOISRateHelper(K91,B91,B92,J91,$L$4,Permanent,,ObjectOverwrite)</f>
        <v>#VALUE!</v>
      </c>
      <c r="M91" s="265"/>
      <c r="N91" s="262"/>
      <c r="P91" s="264" t="e">
        <f>_xll.qlRateHelperEarliestDate($L91)</f>
        <v>#VALUE!</v>
      </c>
      <c r="Q91" s="264" t="e">
        <f>_xll.qlRateHelperLatestDate($L91)</f>
        <v>#VALUE!</v>
      </c>
    </row>
    <row r="92" spans="1:17" x14ac:dyDescent="0.2">
      <c r="A92" s="112"/>
      <c r="B92" s="272" t="e">
        <f>_xll.qlECBdate(E92,,Trigger)</f>
        <v>#VALUE!</v>
      </c>
      <c r="C92" s="270"/>
      <c r="D92" s="271" t="s">
        <v>182</v>
      </c>
      <c r="E92" s="270" t="e">
        <f>_xll.qlECBNextCode(B91)</f>
        <v>#NUM!</v>
      </c>
      <c r="F92" s="269" t="s">
        <v>181</v>
      </c>
      <c r="G92" s="269" t="s">
        <v>180</v>
      </c>
      <c r="H92" s="269" t="str">
        <f t="shared" si="6"/>
        <v>Actual/360</v>
      </c>
      <c r="I92" s="268">
        <v>0</v>
      </c>
      <c r="J92" s="267" t="e">
        <f t="shared" si="7"/>
        <v>#NUM!</v>
      </c>
      <c r="K92" s="267" t="e">
        <f t="shared" si="8"/>
        <v>#NUM!</v>
      </c>
      <c r="L92" s="266" t="e">
        <f>_xll.qlDatedOISRateHelper(K92,B92,B93,J92,$L$4,Permanent,,ObjectOverwrite)</f>
        <v>#VALUE!</v>
      </c>
      <c r="M92" s="265"/>
      <c r="N92" s="262"/>
      <c r="P92" s="264" t="e">
        <f>_xll.qlRateHelperEarliestDate($L92)</f>
        <v>#VALUE!</v>
      </c>
      <c r="Q92" s="264" t="e">
        <f>_xll.qlRateHelperLatestDate($L92)</f>
        <v>#VALUE!</v>
      </c>
    </row>
    <row r="93" spans="1:17" x14ac:dyDescent="0.2">
      <c r="A93" s="112"/>
      <c r="B93" s="272" t="e">
        <f>_xll.qlECBdate(E93,,Trigger)</f>
        <v>#VALUE!</v>
      </c>
      <c r="C93" s="270"/>
      <c r="D93" s="271" t="s">
        <v>182</v>
      </c>
      <c r="E93" s="270" t="e">
        <f>_xll.qlECBNextCode(B92)</f>
        <v>#NUM!</v>
      </c>
      <c r="F93" s="269" t="s">
        <v>181</v>
      </c>
      <c r="G93" s="269" t="s">
        <v>180</v>
      </c>
      <c r="H93" s="269" t="str">
        <f t="shared" si="6"/>
        <v>Actual/360</v>
      </c>
      <c r="I93" s="268">
        <v>0</v>
      </c>
      <c r="J93" s="267" t="e">
        <f t="shared" si="7"/>
        <v>#NUM!</v>
      </c>
      <c r="K93" s="267" t="e">
        <f t="shared" si="8"/>
        <v>#NUM!</v>
      </c>
      <c r="L93" s="266" t="e">
        <f>_xll.qlDatedOISRateHelper(K93,B93,B94,J93,$L$4,Permanent,,ObjectOverwrite)</f>
        <v>#VALUE!</v>
      </c>
      <c r="M93" s="265"/>
      <c r="N93" s="262"/>
      <c r="P93" s="264" t="e">
        <f>_xll.qlRateHelperEarliestDate($L93)</f>
        <v>#VALUE!</v>
      </c>
      <c r="Q93" s="264" t="e">
        <f>_xll.qlRateHelperLatestDate($L93)</f>
        <v>#VALUE!</v>
      </c>
    </row>
    <row r="94" spans="1:17" x14ac:dyDescent="0.2">
      <c r="A94" s="112"/>
      <c r="B94" s="272" t="e">
        <f>_xll.qlECBdate(E94,,Trigger)</f>
        <v>#VALUE!</v>
      </c>
      <c r="C94" s="270"/>
      <c r="D94" s="271" t="s">
        <v>182</v>
      </c>
      <c r="E94" s="270" t="e">
        <f>_xll.qlECBNextCode(B93)</f>
        <v>#NUM!</v>
      </c>
      <c r="F94" s="269" t="s">
        <v>181</v>
      </c>
      <c r="G94" s="269" t="s">
        <v>180</v>
      </c>
      <c r="H94" s="269" t="str">
        <f t="shared" si="6"/>
        <v>Actual/360</v>
      </c>
      <c r="I94" s="268">
        <v>0</v>
      </c>
      <c r="J94" s="267" t="e">
        <f t="shared" si="7"/>
        <v>#NUM!</v>
      </c>
      <c r="K94" s="267" t="e">
        <f t="shared" si="8"/>
        <v>#NUM!</v>
      </c>
      <c r="L94" s="266" t="e">
        <f>_xll.qlDatedOISRateHelper(K94,B94,B95,J94,$L$4,Permanent,,ObjectOverwrite)</f>
        <v>#VALUE!</v>
      </c>
      <c r="M94" s="265"/>
      <c r="N94" s="262"/>
      <c r="P94" s="264" t="e">
        <f>_xll.qlRateHelperEarliestDate($L94)</f>
        <v>#VALUE!</v>
      </c>
      <c r="Q94" s="264" t="e">
        <f>_xll.qlRateHelperLatestDate($L94)</f>
        <v>#VALUE!</v>
      </c>
    </row>
    <row r="95" spans="1:17" x14ac:dyDescent="0.2">
      <c r="A95" s="112"/>
      <c r="B95" s="272" t="e">
        <f>_xll.qlECBdate(E95,,Trigger)</f>
        <v>#VALUE!</v>
      </c>
      <c r="C95" s="270"/>
      <c r="D95" s="271" t="s">
        <v>182</v>
      </c>
      <c r="E95" s="270" t="e">
        <f>_xll.qlECBNextCode(B94)</f>
        <v>#NUM!</v>
      </c>
      <c r="F95" s="269" t="s">
        <v>181</v>
      </c>
      <c r="G95" s="269" t="s">
        <v>180</v>
      </c>
      <c r="H95" s="269" t="str">
        <f t="shared" si="6"/>
        <v>Actual/360</v>
      </c>
      <c r="I95" s="268">
        <v>0</v>
      </c>
      <c r="J95" s="267" t="e">
        <f t="shared" si="7"/>
        <v>#NUM!</v>
      </c>
      <c r="K95" s="267" t="e">
        <f t="shared" si="8"/>
        <v>#NUM!</v>
      </c>
      <c r="L95" s="266" t="e">
        <f>_xll.qlDatedOISRateHelper(K95,B95,B96,J95,$L$4,Permanent,,ObjectOverwrite)</f>
        <v>#VALUE!</v>
      </c>
      <c r="M95" s="265"/>
      <c r="N95" s="262"/>
      <c r="P95" s="264" t="e">
        <f>_xll.qlRateHelperEarliestDate($L95)</f>
        <v>#VALUE!</v>
      </c>
      <c r="Q95" s="264" t="e">
        <f>_xll.qlRateHelperLatestDate($L95)</f>
        <v>#VALUE!</v>
      </c>
    </row>
    <row r="96" spans="1:17" x14ac:dyDescent="0.2">
      <c r="A96" s="112"/>
      <c r="B96" s="15"/>
      <c r="C96" s="15"/>
      <c r="D96" s="15"/>
      <c r="E96" s="15"/>
      <c r="F96" s="6"/>
      <c r="G96" s="6"/>
      <c r="H96" s="6"/>
      <c r="I96" s="41"/>
      <c r="J96" s="263"/>
      <c r="K96" s="263"/>
      <c r="L96" s="263"/>
      <c r="M96" s="263"/>
      <c r="N96" s="262"/>
    </row>
    <row r="97" spans="1:14" ht="12" thickBot="1" x14ac:dyDescent="0.25">
      <c r="A97" s="104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261"/>
      <c r="M97" s="261"/>
      <c r="N97" s="260"/>
    </row>
  </sheetData>
  <dataValidations count="2">
    <dataValidation type="list" allowBlank="1" showInputMessage="1" showErrorMessage="1" sqref="G6:G96">
      <formula1>"Following,Modified Following,Preceding,Modified Preceding,Month End Reference,Unadjusted Month End,Unadjusted"</formula1>
    </dataValidation>
    <dataValidation type="list" allowBlank="1" showInputMessage="1" showErrorMessage="1" sqref="F6:F96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217" t="s">
        <v>195</v>
      </c>
      <c r="B1" s="279"/>
      <c r="C1" s="279"/>
      <c r="D1" s="279"/>
      <c r="E1" s="279"/>
      <c r="F1" s="279"/>
      <c r="G1" s="279"/>
      <c r="H1" s="279"/>
      <c r="I1" s="279"/>
      <c r="J1" s="279"/>
      <c r="K1" s="280"/>
      <c r="L1" s="279"/>
      <c r="M1" s="279"/>
      <c r="N1" s="278"/>
    </row>
    <row r="2" spans="1:17" x14ac:dyDescent="0.2">
      <c r="A2" s="112"/>
      <c r="B2" s="121"/>
      <c r="C2" s="121"/>
      <c r="D2" s="121"/>
      <c r="E2" s="121"/>
      <c r="F2" s="121"/>
      <c r="G2" s="121"/>
      <c r="H2" s="121"/>
      <c r="I2" s="121"/>
      <c r="J2" s="6" t="s">
        <v>132</v>
      </c>
      <c r="K2" s="6" t="str">
        <f>Currency&amp;"_YC"&amp;$J$2&amp;"RH"</f>
        <v>USD_YCONRH</v>
      </c>
      <c r="L2" s="141" t="e">
        <f>NA()</f>
        <v>#N/A</v>
      </c>
      <c r="M2" s="121"/>
      <c r="N2" s="262"/>
    </row>
    <row r="3" spans="1:17" ht="36" customHeight="1" x14ac:dyDescent="0.2">
      <c r="A3" s="112"/>
      <c r="B3" s="119" t="s">
        <v>179</v>
      </c>
      <c r="C3" s="119" t="s">
        <v>184</v>
      </c>
      <c r="D3" s="119"/>
      <c r="E3" s="119"/>
      <c r="F3" s="119" t="s">
        <v>178</v>
      </c>
      <c r="G3" s="119" t="s">
        <v>177</v>
      </c>
      <c r="H3" s="119" t="s">
        <v>176</v>
      </c>
      <c r="I3" s="119" t="s">
        <v>175</v>
      </c>
      <c r="J3" s="119" t="s">
        <v>141</v>
      </c>
      <c r="K3" s="277" t="str">
        <f>K2&amp;"_Swaps.xml"</f>
        <v>USD_YCONRH_Swaps.xml</v>
      </c>
      <c r="L3" s="276">
        <f ca="1">IF(Serialize,_xll.ohObjectSave(_xll.ohPack(L4:L95),SerializationPath&amp;K3,FileOverwrite,Serialize),"---")</f>
        <v>55</v>
      </c>
      <c r="M3" s="116" t="str">
        <f ca="1">_xll.ohRangeRetrieveError(L3)</f>
        <v/>
      </c>
      <c r="N3" s="262"/>
    </row>
    <row r="4" spans="1:17" x14ac:dyDescent="0.2">
      <c r="A4" s="122"/>
      <c r="B4" s="121"/>
      <c r="C4" s="121"/>
      <c r="D4" s="121"/>
      <c r="E4" s="121"/>
      <c r="F4" s="121"/>
      <c r="G4" s="121"/>
      <c r="H4" s="121"/>
      <c r="I4" s="121"/>
      <c r="J4" s="121"/>
      <c r="K4" s="275" t="str">
        <f>$K$2&amp;"_"&amp;$D6&amp;"_"&amp;FamilyName&amp;$J$2</f>
        <v>USD_YCONRH_OIS_LiborON</v>
      </c>
      <c r="L4" s="274" t="str">
        <f>_xll.qlEonia(K4,,Permanent,Trigger,ObjectOverwrite)</f>
        <v>USD_YCONRH_OIS_LiborON#0003</v>
      </c>
      <c r="M4" s="273" t="str">
        <f>_xll.ohRangeRetrieveError(L4)</f>
        <v/>
      </c>
      <c r="N4" s="262"/>
    </row>
    <row r="5" spans="1:17" x14ac:dyDescent="0.2">
      <c r="A5" s="122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262"/>
    </row>
    <row r="6" spans="1:17" x14ac:dyDescent="0.2">
      <c r="A6" s="112"/>
      <c r="B6" s="271"/>
      <c r="C6" s="270" t="s">
        <v>183</v>
      </c>
      <c r="D6" s="271" t="s">
        <v>73</v>
      </c>
      <c r="E6" s="270" t="s">
        <v>68</v>
      </c>
      <c r="F6" s="269" t="s">
        <v>181</v>
      </c>
      <c r="G6" s="269" t="s">
        <v>180</v>
      </c>
      <c r="H6" s="269" t="str">
        <f t="shared" ref="H6:H37" si="0">MoneyMarketDayCounter</f>
        <v>Actual/360</v>
      </c>
      <c r="I6" s="268">
        <v>0</v>
      </c>
      <c r="J6" s="267" t="str">
        <f t="shared" ref="J6:J37" si="1">Currency&amp;$D6&amp;$E6&amp;QuoteSuffix</f>
        <v>USDOISSW_Quote</v>
      </c>
      <c r="K6" s="267" t="str">
        <f t="shared" ref="K6:K37" si="2">$K$2&amp;"_"&amp;$D6&amp;$E6</f>
        <v>USD_YCONRH_OISSW</v>
      </c>
      <c r="L6" s="266" t="str">
        <f>_xll.qlOISRateHelper(K6,2,C6,J6,$L$4,Permanent,,ObjectOverwrite)</f>
        <v>USD_YCONRH_OISSW#0002</v>
      </c>
      <c r="M6" s="116" t="str">
        <f>_xll.ohRangeRetrieveError(L6)</f>
        <v/>
      </c>
      <c r="N6" s="262"/>
      <c r="P6" s="264">
        <f>_xll.qlRateHelperEarliestDate($L6)</f>
        <v>41624</v>
      </c>
      <c r="Q6" s="264">
        <f>_xll.qlRateHelperLatestDate($L6)</f>
        <v>41631</v>
      </c>
    </row>
    <row r="7" spans="1:17" x14ac:dyDescent="0.2">
      <c r="A7" s="112"/>
      <c r="B7" s="271"/>
      <c r="C7" s="270" t="s">
        <v>67</v>
      </c>
      <c r="D7" s="271" t="s">
        <v>73</v>
      </c>
      <c r="E7" s="270" t="str">
        <f t="shared" ref="E7:E38" si="3">C7</f>
        <v>2W</v>
      </c>
      <c r="F7" s="269" t="s">
        <v>181</v>
      </c>
      <c r="G7" s="269" t="s">
        <v>180</v>
      </c>
      <c r="H7" s="269" t="str">
        <f t="shared" si="0"/>
        <v>Actual/360</v>
      </c>
      <c r="I7" s="268">
        <v>0</v>
      </c>
      <c r="J7" s="267" t="str">
        <f t="shared" si="1"/>
        <v>USDOIS2W_Quote</v>
      </c>
      <c r="K7" s="267" t="str">
        <f t="shared" si="2"/>
        <v>USD_YCONRH_OIS2W</v>
      </c>
      <c r="L7" s="266" t="str">
        <f>_xll.qlOISRateHelper(K7,2,C7,J7,$L$4,Permanent,,ObjectOverwrite)</f>
        <v>USD_YCONRH_OIS2W#0002</v>
      </c>
      <c r="M7" s="116" t="str">
        <f>_xll.ohRangeRetrieveError(L7)</f>
        <v/>
      </c>
      <c r="N7" s="262"/>
      <c r="P7" s="264">
        <f>_xll.qlRateHelperEarliestDate(L7)</f>
        <v>41624</v>
      </c>
      <c r="Q7" s="264">
        <f>_xll.qlRateHelperLatestDate($L7)</f>
        <v>41638</v>
      </c>
    </row>
    <row r="8" spans="1:17" x14ac:dyDescent="0.2">
      <c r="A8" s="112"/>
      <c r="B8" s="271"/>
      <c r="C8" s="270" t="s">
        <v>66</v>
      </c>
      <c r="D8" s="271" t="s">
        <v>73</v>
      </c>
      <c r="E8" s="270" t="str">
        <f t="shared" si="3"/>
        <v>3W</v>
      </c>
      <c r="F8" s="269" t="s">
        <v>181</v>
      </c>
      <c r="G8" s="269" t="s">
        <v>180</v>
      </c>
      <c r="H8" s="269" t="str">
        <f t="shared" si="0"/>
        <v>Actual/360</v>
      </c>
      <c r="I8" s="268">
        <v>0</v>
      </c>
      <c r="J8" s="267" t="str">
        <f t="shared" si="1"/>
        <v>USDOIS3W_Quote</v>
      </c>
      <c r="K8" s="267" t="str">
        <f t="shared" si="2"/>
        <v>USD_YCONRH_OIS3W</v>
      </c>
      <c r="L8" s="266" t="str">
        <f>_xll.qlOISRateHelper(K8,2,C8,J8,$L$4,Permanent,,ObjectOverwrite)</f>
        <v>USD_YCONRH_OIS3W#0002</v>
      </c>
      <c r="M8" s="116" t="str">
        <f>_xll.ohRangeRetrieveError(L8)</f>
        <v/>
      </c>
      <c r="N8" s="262"/>
      <c r="P8" s="264">
        <f>_xll.qlRateHelperEarliestDate(L8)</f>
        <v>41624</v>
      </c>
      <c r="Q8" s="264">
        <f>_xll.qlRateHelperLatestDate($L8)</f>
        <v>41645</v>
      </c>
    </row>
    <row r="9" spans="1:17" x14ac:dyDescent="0.2">
      <c r="A9" s="112"/>
      <c r="B9" s="271"/>
      <c r="C9" s="270" t="s">
        <v>65</v>
      </c>
      <c r="D9" s="271" t="s">
        <v>73</v>
      </c>
      <c r="E9" s="270" t="str">
        <f t="shared" si="3"/>
        <v>1M</v>
      </c>
      <c r="F9" s="269" t="s">
        <v>181</v>
      </c>
      <c r="G9" s="269" t="s">
        <v>170</v>
      </c>
      <c r="H9" s="269" t="str">
        <f t="shared" si="0"/>
        <v>Actual/360</v>
      </c>
      <c r="I9" s="268">
        <v>0</v>
      </c>
      <c r="J9" s="267" t="str">
        <f t="shared" si="1"/>
        <v>USDOIS1M_Quote</v>
      </c>
      <c r="K9" s="267" t="str">
        <f t="shared" si="2"/>
        <v>USD_YCONRH_OIS1M</v>
      </c>
      <c r="L9" s="266" t="str">
        <f>_xll.qlOISRateHelper(K9,2,C9,J9,$L$4,Permanent,,ObjectOverwrite)</f>
        <v>USD_YCONRH_OIS1M#0002</v>
      </c>
      <c r="M9" s="116" t="str">
        <f>_xll.ohRangeRetrieveError(L9)</f>
        <v/>
      </c>
      <c r="N9" s="262"/>
      <c r="P9" s="264">
        <f>_xll.qlRateHelperEarliestDate(L9)</f>
        <v>41624</v>
      </c>
      <c r="Q9" s="264">
        <f>_xll.qlRateHelperLatestDate($L9)</f>
        <v>41655</v>
      </c>
    </row>
    <row r="10" spans="1:17" x14ac:dyDescent="0.2">
      <c r="A10" s="112"/>
      <c r="B10" s="271"/>
      <c r="C10" s="270" t="s">
        <v>64</v>
      </c>
      <c r="D10" s="271" t="s">
        <v>73</v>
      </c>
      <c r="E10" s="270" t="str">
        <f t="shared" si="3"/>
        <v>2M</v>
      </c>
      <c r="F10" s="269" t="s">
        <v>181</v>
      </c>
      <c r="G10" s="269" t="s">
        <v>170</v>
      </c>
      <c r="H10" s="269" t="str">
        <f t="shared" si="0"/>
        <v>Actual/360</v>
      </c>
      <c r="I10" s="268">
        <v>0</v>
      </c>
      <c r="J10" s="267" t="str">
        <f t="shared" si="1"/>
        <v>USDOIS2M_Quote</v>
      </c>
      <c r="K10" s="267" t="str">
        <f t="shared" si="2"/>
        <v>USD_YCONRH_OIS2M</v>
      </c>
      <c r="L10" s="266" t="str">
        <f>_xll.qlOISRateHelper(K10,2,C10,J10,$L$4,Permanent,,ObjectOverwrite)</f>
        <v>USD_YCONRH_OIS2M#0002</v>
      </c>
      <c r="M10" s="116" t="str">
        <f>_xll.ohRangeRetrieveError(L10)</f>
        <v/>
      </c>
      <c r="N10" s="262"/>
      <c r="P10" s="264">
        <f>_xll.qlRateHelperEarliestDate(L10)</f>
        <v>41624</v>
      </c>
      <c r="Q10" s="264">
        <f>_xll.qlRateHelperLatestDate($L10)</f>
        <v>41687</v>
      </c>
    </row>
    <row r="11" spans="1:17" x14ac:dyDescent="0.2">
      <c r="A11" s="112"/>
      <c r="B11" s="271"/>
      <c r="C11" s="270" t="s">
        <v>63</v>
      </c>
      <c r="D11" s="271" t="s">
        <v>73</v>
      </c>
      <c r="E11" s="270" t="str">
        <f t="shared" si="3"/>
        <v>3M</v>
      </c>
      <c r="F11" s="269" t="s">
        <v>181</v>
      </c>
      <c r="G11" s="269" t="s">
        <v>170</v>
      </c>
      <c r="H11" s="269" t="str">
        <f t="shared" si="0"/>
        <v>Actual/360</v>
      </c>
      <c r="I11" s="268">
        <v>0</v>
      </c>
      <c r="J11" s="267" t="str">
        <f t="shared" si="1"/>
        <v>USDOIS3M_Quote</v>
      </c>
      <c r="K11" s="267" t="str">
        <f t="shared" si="2"/>
        <v>USD_YCONRH_OIS3M</v>
      </c>
      <c r="L11" s="266" t="str">
        <f>_xll.qlOISRateHelper(K11,2,C11,J11,$L$4,Permanent,,ObjectOverwrite)</f>
        <v>USD_YCONRH_OIS3M#0002</v>
      </c>
      <c r="M11" s="116" t="str">
        <f>_xll.ohRangeRetrieveError(L11)</f>
        <v/>
      </c>
      <c r="N11" s="262"/>
      <c r="P11" s="264">
        <f>_xll.qlRateHelperEarliestDate(L11)</f>
        <v>41624</v>
      </c>
      <c r="Q11" s="264">
        <f>_xll.qlRateHelperLatestDate($L11)</f>
        <v>41715</v>
      </c>
    </row>
    <row r="12" spans="1:17" x14ac:dyDescent="0.2">
      <c r="A12" s="112"/>
      <c r="B12" s="271"/>
      <c r="C12" s="270" t="s">
        <v>62</v>
      </c>
      <c r="D12" s="271" t="s">
        <v>73</v>
      </c>
      <c r="E12" s="270" t="str">
        <f t="shared" si="3"/>
        <v>4M</v>
      </c>
      <c r="F12" s="269" t="s">
        <v>181</v>
      </c>
      <c r="G12" s="269" t="s">
        <v>170</v>
      </c>
      <c r="H12" s="269" t="str">
        <f t="shared" si="0"/>
        <v>Actual/360</v>
      </c>
      <c r="I12" s="268">
        <v>0</v>
      </c>
      <c r="J12" s="267" t="str">
        <f t="shared" si="1"/>
        <v>USDOIS4M_Quote</v>
      </c>
      <c r="K12" s="267" t="str">
        <f t="shared" si="2"/>
        <v>USD_YCONRH_OIS4M</v>
      </c>
      <c r="L12" s="266" t="str">
        <f>_xll.qlOISRateHelper(K12,2,C12,J12,$L$4,Permanent,,ObjectOverwrite)</f>
        <v>USD_YCONRH_OIS4M#0002</v>
      </c>
      <c r="M12" s="116" t="str">
        <f>_xll.ohRangeRetrieveError(L12)</f>
        <v/>
      </c>
      <c r="N12" s="262"/>
      <c r="P12" s="264">
        <f>_xll.qlRateHelperEarliestDate(L12)</f>
        <v>41624</v>
      </c>
      <c r="Q12" s="264">
        <f>_xll.qlRateHelperLatestDate($L12)</f>
        <v>41745</v>
      </c>
    </row>
    <row r="13" spans="1:17" x14ac:dyDescent="0.2">
      <c r="A13" s="112"/>
      <c r="B13" s="271"/>
      <c r="C13" s="270" t="s">
        <v>61</v>
      </c>
      <c r="D13" s="271" t="s">
        <v>73</v>
      </c>
      <c r="E13" s="270" t="str">
        <f t="shared" si="3"/>
        <v>5M</v>
      </c>
      <c r="F13" s="269" t="s">
        <v>181</v>
      </c>
      <c r="G13" s="269" t="s">
        <v>170</v>
      </c>
      <c r="H13" s="269" t="str">
        <f t="shared" si="0"/>
        <v>Actual/360</v>
      </c>
      <c r="I13" s="268">
        <v>0</v>
      </c>
      <c r="J13" s="267" t="str">
        <f t="shared" si="1"/>
        <v>USDOIS5M_Quote</v>
      </c>
      <c r="K13" s="267" t="str">
        <f t="shared" si="2"/>
        <v>USD_YCONRH_OIS5M</v>
      </c>
      <c r="L13" s="266" t="str">
        <f>_xll.qlOISRateHelper(K13,2,C13,J13,$L$4,Permanent,,ObjectOverwrite)</f>
        <v>USD_YCONRH_OIS5M#0002</v>
      </c>
      <c r="M13" s="116" t="str">
        <f>_xll.ohRangeRetrieveError(L13)</f>
        <v/>
      </c>
      <c r="N13" s="262"/>
      <c r="P13" s="264">
        <f>_xll.qlRateHelperEarliestDate(L13)</f>
        <v>41624</v>
      </c>
      <c r="Q13" s="264">
        <f>_xll.qlRateHelperLatestDate($L13)</f>
        <v>41775</v>
      </c>
    </row>
    <row r="14" spans="1:17" x14ac:dyDescent="0.2">
      <c r="A14" s="112"/>
      <c r="B14" s="271"/>
      <c r="C14" s="270" t="s">
        <v>60</v>
      </c>
      <c r="D14" s="271" t="s">
        <v>73</v>
      </c>
      <c r="E14" s="270" t="str">
        <f t="shared" si="3"/>
        <v>6M</v>
      </c>
      <c r="F14" s="269" t="s">
        <v>181</v>
      </c>
      <c r="G14" s="269" t="s">
        <v>170</v>
      </c>
      <c r="H14" s="269" t="str">
        <f t="shared" si="0"/>
        <v>Actual/360</v>
      </c>
      <c r="I14" s="268">
        <v>0</v>
      </c>
      <c r="J14" s="267" t="str">
        <f t="shared" si="1"/>
        <v>USDOIS6M_Quote</v>
      </c>
      <c r="K14" s="267" t="str">
        <f t="shared" si="2"/>
        <v>USD_YCONRH_OIS6M</v>
      </c>
      <c r="L14" s="266" t="str">
        <f>_xll.qlOISRateHelper(K14,2,C14,J14,$L$4,Permanent,,ObjectOverwrite)</f>
        <v>USD_YCONRH_OIS6M#0002</v>
      </c>
      <c r="M14" s="116" t="str">
        <f>_xll.ohRangeRetrieveError(L14)</f>
        <v/>
      </c>
      <c r="N14" s="262"/>
      <c r="P14" s="264">
        <f>_xll.qlRateHelperEarliestDate(L14)</f>
        <v>41624</v>
      </c>
      <c r="Q14" s="264">
        <f>_xll.qlRateHelperLatestDate($L14)</f>
        <v>41806</v>
      </c>
    </row>
    <row r="15" spans="1:17" x14ac:dyDescent="0.2">
      <c r="A15" s="112"/>
      <c r="B15" s="271"/>
      <c r="C15" s="270" t="s">
        <v>59</v>
      </c>
      <c r="D15" s="271" t="s">
        <v>73</v>
      </c>
      <c r="E15" s="270" t="str">
        <f t="shared" si="3"/>
        <v>7M</v>
      </c>
      <c r="F15" s="269" t="s">
        <v>181</v>
      </c>
      <c r="G15" s="269" t="s">
        <v>170</v>
      </c>
      <c r="H15" s="269" t="str">
        <f t="shared" si="0"/>
        <v>Actual/360</v>
      </c>
      <c r="I15" s="268">
        <v>0</v>
      </c>
      <c r="J15" s="267" t="str">
        <f t="shared" si="1"/>
        <v>USDOIS7M_Quote</v>
      </c>
      <c r="K15" s="267" t="str">
        <f t="shared" si="2"/>
        <v>USD_YCONRH_OIS7M</v>
      </c>
      <c r="L15" s="266" t="str">
        <f>_xll.qlOISRateHelper(K15,2,C15,J15,$L$4,Permanent,,ObjectOverwrite)</f>
        <v>USD_YCONRH_OIS7M#0002</v>
      </c>
      <c r="M15" s="116" t="str">
        <f>_xll.ohRangeRetrieveError(L15)</f>
        <v/>
      </c>
      <c r="N15" s="262"/>
      <c r="P15" s="264">
        <f>_xll.qlRateHelperEarliestDate(L15)</f>
        <v>41624</v>
      </c>
      <c r="Q15" s="264">
        <f>_xll.qlRateHelperLatestDate($L15)</f>
        <v>41836</v>
      </c>
    </row>
    <row r="16" spans="1:17" x14ac:dyDescent="0.2">
      <c r="A16" s="112"/>
      <c r="B16" s="271"/>
      <c r="C16" s="270" t="s">
        <v>58</v>
      </c>
      <c r="D16" s="271" t="s">
        <v>73</v>
      </c>
      <c r="E16" s="270" t="str">
        <f t="shared" si="3"/>
        <v>8M</v>
      </c>
      <c r="F16" s="269" t="s">
        <v>181</v>
      </c>
      <c r="G16" s="269" t="s">
        <v>170</v>
      </c>
      <c r="H16" s="269" t="str">
        <f t="shared" si="0"/>
        <v>Actual/360</v>
      </c>
      <c r="I16" s="268">
        <v>0</v>
      </c>
      <c r="J16" s="267" t="str">
        <f t="shared" si="1"/>
        <v>USDOIS8M_Quote</v>
      </c>
      <c r="K16" s="267" t="str">
        <f t="shared" si="2"/>
        <v>USD_YCONRH_OIS8M</v>
      </c>
      <c r="L16" s="266" t="str">
        <f>_xll.qlOISRateHelper(K16,2,C16,J16,$L$4,Permanent,,ObjectOverwrite)</f>
        <v>USD_YCONRH_OIS8M#0002</v>
      </c>
      <c r="M16" s="116" t="str">
        <f>_xll.ohRangeRetrieveError(L16)</f>
        <v/>
      </c>
      <c r="N16" s="262"/>
      <c r="P16" s="264">
        <f>_xll.qlRateHelperEarliestDate(L16)</f>
        <v>41624</v>
      </c>
      <c r="Q16" s="264">
        <f>_xll.qlRateHelperLatestDate($L16)</f>
        <v>41869</v>
      </c>
    </row>
    <row r="17" spans="1:17" x14ac:dyDescent="0.2">
      <c r="A17" s="112"/>
      <c r="B17" s="271"/>
      <c r="C17" s="270" t="s">
        <v>57</v>
      </c>
      <c r="D17" s="271" t="s">
        <v>73</v>
      </c>
      <c r="E17" s="270" t="str">
        <f t="shared" si="3"/>
        <v>9M</v>
      </c>
      <c r="F17" s="269" t="s">
        <v>181</v>
      </c>
      <c r="G17" s="269" t="s">
        <v>170</v>
      </c>
      <c r="H17" s="269" t="str">
        <f t="shared" si="0"/>
        <v>Actual/360</v>
      </c>
      <c r="I17" s="268">
        <v>0</v>
      </c>
      <c r="J17" s="267" t="str">
        <f t="shared" si="1"/>
        <v>USDOIS9M_Quote</v>
      </c>
      <c r="K17" s="267" t="str">
        <f t="shared" si="2"/>
        <v>USD_YCONRH_OIS9M</v>
      </c>
      <c r="L17" s="266" t="str">
        <f>_xll.qlOISRateHelper(K17,2,C17,J17,$L$4,Permanent,,ObjectOverwrite)</f>
        <v>USD_YCONRH_OIS9M#0002</v>
      </c>
      <c r="M17" s="116" t="str">
        <f>_xll.ohRangeRetrieveError(L17)</f>
        <v/>
      </c>
      <c r="N17" s="262"/>
      <c r="P17" s="264">
        <f>_xll.qlRateHelperEarliestDate(L17)</f>
        <v>41624</v>
      </c>
      <c r="Q17" s="264">
        <f>_xll.qlRateHelperLatestDate($L17)</f>
        <v>41898</v>
      </c>
    </row>
    <row r="18" spans="1:17" x14ac:dyDescent="0.2">
      <c r="A18" s="112"/>
      <c r="B18" s="271"/>
      <c r="C18" s="270" t="s">
        <v>56</v>
      </c>
      <c r="D18" s="271" t="s">
        <v>73</v>
      </c>
      <c r="E18" s="270" t="str">
        <f t="shared" si="3"/>
        <v>10M</v>
      </c>
      <c r="F18" s="269" t="s">
        <v>181</v>
      </c>
      <c r="G18" s="269" t="s">
        <v>170</v>
      </c>
      <c r="H18" s="269" t="str">
        <f t="shared" si="0"/>
        <v>Actual/360</v>
      </c>
      <c r="I18" s="268">
        <v>0</v>
      </c>
      <c r="J18" s="267" t="str">
        <f t="shared" si="1"/>
        <v>USDOIS10M_Quote</v>
      </c>
      <c r="K18" s="267" t="str">
        <f t="shared" si="2"/>
        <v>USD_YCONRH_OIS10M</v>
      </c>
      <c r="L18" s="266" t="str">
        <f>_xll.qlOISRateHelper(K18,2,C18,J18,$L$4,Permanent,,ObjectOverwrite)</f>
        <v>USD_YCONRH_OIS10M#0002</v>
      </c>
      <c r="M18" s="116" t="str">
        <f>_xll.ohRangeRetrieveError(L18)</f>
        <v/>
      </c>
      <c r="N18" s="262"/>
      <c r="P18" s="264">
        <f>_xll.qlRateHelperEarliestDate(L18)</f>
        <v>41624</v>
      </c>
      <c r="Q18" s="264">
        <f>_xll.qlRateHelperLatestDate($L18)</f>
        <v>41928</v>
      </c>
    </row>
    <row r="19" spans="1:17" x14ac:dyDescent="0.2">
      <c r="A19" s="112"/>
      <c r="B19" s="271"/>
      <c r="C19" s="270" t="s">
        <v>55</v>
      </c>
      <c r="D19" s="271" t="s">
        <v>73</v>
      </c>
      <c r="E19" s="270" t="str">
        <f t="shared" si="3"/>
        <v>11M</v>
      </c>
      <c r="F19" s="269" t="s">
        <v>181</v>
      </c>
      <c r="G19" s="269" t="s">
        <v>170</v>
      </c>
      <c r="H19" s="269" t="str">
        <f t="shared" si="0"/>
        <v>Actual/360</v>
      </c>
      <c r="I19" s="268">
        <v>0</v>
      </c>
      <c r="J19" s="267" t="str">
        <f t="shared" si="1"/>
        <v>USDOIS11M_Quote</v>
      </c>
      <c r="K19" s="267" t="str">
        <f t="shared" si="2"/>
        <v>USD_YCONRH_OIS11M</v>
      </c>
      <c r="L19" s="266" t="str">
        <f>_xll.qlOISRateHelper(K19,2,C19,J19,$L$4,Permanent,,ObjectOverwrite)</f>
        <v>USD_YCONRH_OIS11M#0002</v>
      </c>
      <c r="M19" s="116" t="str">
        <f>_xll.ohRangeRetrieveError(L19)</f>
        <v/>
      </c>
      <c r="N19" s="262"/>
      <c r="P19" s="264">
        <f>_xll.qlRateHelperEarliestDate(L19)</f>
        <v>41624</v>
      </c>
      <c r="Q19" s="264">
        <f>_xll.qlRateHelperLatestDate($L19)</f>
        <v>41960</v>
      </c>
    </row>
    <row r="20" spans="1:17" x14ac:dyDescent="0.2">
      <c r="A20" s="112"/>
      <c r="B20" s="271"/>
      <c r="C20" s="270" t="s">
        <v>36</v>
      </c>
      <c r="D20" s="271" t="s">
        <v>73</v>
      </c>
      <c r="E20" s="270" t="str">
        <f t="shared" si="3"/>
        <v>1Y</v>
      </c>
      <c r="F20" s="269" t="s">
        <v>181</v>
      </c>
      <c r="G20" s="269" t="s">
        <v>170</v>
      </c>
      <c r="H20" s="269" t="str">
        <f t="shared" si="0"/>
        <v>Actual/360</v>
      </c>
      <c r="I20" s="268">
        <v>0</v>
      </c>
      <c r="J20" s="267" t="str">
        <f t="shared" si="1"/>
        <v>USDOIS1Y_Quote</v>
      </c>
      <c r="K20" s="267" t="str">
        <f t="shared" si="2"/>
        <v>USD_YCONRH_OIS1Y</v>
      </c>
      <c r="L20" s="266" t="str">
        <f>_xll.qlOISRateHelper(K20,2,C20,J20,$L$4,Permanent,,ObjectOverwrite)</f>
        <v>USD_YCONRH_OIS1Y#0002</v>
      </c>
      <c r="M20" s="116" t="str">
        <f>_xll.ohRangeRetrieveError(L20)</f>
        <v/>
      </c>
      <c r="N20" s="262"/>
      <c r="P20" s="264">
        <f>_xll.qlRateHelperEarliestDate(L20)</f>
        <v>41624</v>
      </c>
      <c r="Q20" s="264">
        <f>_xll.qlRateHelperLatestDate($L20)</f>
        <v>41989</v>
      </c>
    </row>
    <row r="21" spans="1:17" x14ac:dyDescent="0.2">
      <c r="A21" s="112"/>
      <c r="B21" s="271"/>
      <c r="C21" s="270" t="s">
        <v>54</v>
      </c>
      <c r="D21" s="271" t="s">
        <v>73</v>
      </c>
      <c r="E21" s="270" t="str">
        <f t="shared" si="3"/>
        <v>13M</v>
      </c>
      <c r="F21" s="269" t="s">
        <v>181</v>
      </c>
      <c r="G21" s="269" t="s">
        <v>170</v>
      </c>
      <c r="H21" s="269" t="str">
        <f t="shared" si="0"/>
        <v>Actual/360</v>
      </c>
      <c r="I21" s="268">
        <v>0</v>
      </c>
      <c r="J21" s="267" t="str">
        <f t="shared" si="1"/>
        <v>USDOIS13M_Quote</v>
      </c>
      <c r="K21" s="267" t="str">
        <f t="shared" si="2"/>
        <v>USD_YCONRH_OIS13M</v>
      </c>
      <c r="L21" s="266" t="str">
        <f>_xll.qlOISRateHelper(K21,2,C21,J21,$L$4,Permanent,,ObjectOverwrite)</f>
        <v>USD_YCONRH_OIS13M#0002</v>
      </c>
      <c r="M21" s="116" t="str">
        <f>_xll.ohRangeRetrieveError(L21)</f>
        <v/>
      </c>
      <c r="N21" s="262"/>
      <c r="P21" s="264">
        <f>_xll.qlRateHelperEarliestDate(L21)</f>
        <v>41624</v>
      </c>
      <c r="Q21" s="264">
        <f>_xll.qlRateHelperLatestDate($L21)</f>
        <v>42020</v>
      </c>
    </row>
    <row r="22" spans="1:17" x14ac:dyDescent="0.2">
      <c r="A22" s="112"/>
      <c r="B22" s="271"/>
      <c r="C22" s="270" t="s">
        <v>53</v>
      </c>
      <c r="D22" s="271" t="s">
        <v>73</v>
      </c>
      <c r="E22" s="270" t="str">
        <f t="shared" si="3"/>
        <v>14M</v>
      </c>
      <c r="F22" s="269" t="s">
        <v>181</v>
      </c>
      <c r="G22" s="269" t="s">
        <v>170</v>
      </c>
      <c r="H22" s="269" t="str">
        <f t="shared" si="0"/>
        <v>Actual/360</v>
      </c>
      <c r="I22" s="268">
        <v>0</v>
      </c>
      <c r="J22" s="267" t="str">
        <f t="shared" si="1"/>
        <v>USDOIS14M_Quote</v>
      </c>
      <c r="K22" s="267" t="str">
        <f t="shared" si="2"/>
        <v>USD_YCONRH_OIS14M</v>
      </c>
      <c r="L22" s="266" t="str">
        <f>_xll.qlOISRateHelper(K22,2,C22,J22,$L$4,Permanent,,ObjectOverwrite)</f>
        <v>USD_YCONRH_OIS14M#0002</v>
      </c>
      <c r="M22" s="116" t="str">
        <f>_xll.ohRangeRetrieveError(L22)</f>
        <v/>
      </c>
      <c r="N22" s="262"/>
      <c r="P22" s="264">
        <f>_xll.qlRateHelperEarliestDate(L22)</f>
        <v>41624</v>
      </c>
      <c r="Q22" s="264">
        <f>_xll.qlRateHelperLatestDate($L22)</f>
        <v>42051</v>
      </c>
    </row>
    <row r="23" spans="1:17" x14ac:dyDescent="0.2">
      <c r="A23" s="112"/>
      <c r="B23" s="271"/>
      <c r="C23" s="270" t="s">
        <v>35</v>
      </c>
      <c r="D23" s="271" t="s">
        <v>73</v>
      </c>
      <c r="E23" s="270" t="str">
        <f t="shared" si="3"/>
        <v>15M</v>
      </c>
      <c r="F23" s="269" t="s">
        <v>181</v>
      </c>
      <c r="G23" s="269" t="s">
        <v>170</v>
      </c>
      <c r="H23" s="269" t="str">
        <f t="shared" si="0"/>
        <v>Actual/360</v>
      </c>
      <c r="I23" s="268">
        <v>0</v>
      </c>
      <c r="J23" s="267" t="str">
        <f t="shared" si="1"/>
        <v>USDOIS15M_Quote</v>
      </c>
      <c r="K23" s="267" t="str">
        <f t="shared" si="2"/>
        <v>USD_YCONRH_OIS15M</v>
      </c>
      <c r="L23" s="266" t="str">
        <f>_xll.qlOISRateHelper(K23,2,C23,J23,$L$4,Permanent,,ObjectOverwrite)</f>
        <v>USD_YCONRH_OIS15M#0002</v>
      </c>
      <c r="M23" s="116" t="str">
        <f>_xll.ohRangeRetrieveError(L23)</f>
        <v/>
      </c>
      <c r="N23" s="262"/>
      <c r="P23" s="264">
        <f>_xll.qlRateHelperEarliestDate(L23)</f>
        <v>41624</v>
      </c>
      <c r="Q23" s="264">
        <f>_xll.qlRateHelperLatestDate($L23)</f>
        <v>42079</v>
      </c>
    </row>
    <row r="24" spans="1:17" x14ac:dyDescent="0.2">
      <c r="A24" s="112"/>
      <c r="B24" s="271"/>
      <c r="C24" s="270" t="s">
        <v>52</v>
      </c>
      <c r="D24" s="271" t="s">
        <v>73</v>
      </c>
      <c r="E24" s="270" t="str">
        <f t="shared" si="3"/>
        <v>16M</v>
      </c>
      <c r="F24" s="269" t="s">
        <v>181</v>
      </c>
      <c r="G24" s="269" t="s">
        <v>170</v>
      </c>
      <c r="H24" s="269" t="str">
        <f t="shared" si="0"/>
        <v>Actual/360</v>
      </c>
      <c r="I24" s="268">
        <v>0</v>
      </c>
      <c r="J24" s="267" t="str">
        <f t="shared" si="1"/>
        <v>USDOIS16M_Quote</v>
      </c>
      <c r="K24" s="267" t="str">
        <f t="shared" si="2"/>
        <v>USD_YCONRH_OIS16M</v>
      </c>
      <c r="L24" s="266" t="str">
        <f>_xll.qlOISRateHelper(K24,2,C24,J24,$L$4,Permanent,,ObjectOverwrite)</f>
        <v>USD_YCONRH_OIS16M#0002</v>
      </c>
      <c r="M24" s="116" t="str">
        <f>_xll.ohRangeRetrieveError(L24)</f>
        <v/>
      </c>
      <c r="N24" s="262"/>
      <c r="P24" s="264">
        <f>_xll.qlRateHelperEarliestDate(L24)</f>
        <v>41624</v>
      </c>
      <c r="Q24" s="264">
        <f>_xll.qlRateHelperLatestDate($L24)</f>
        <v>42110</v>
      </c>
    </row>
    <row r="25" spans="1:17" x14ac:dyDescent="0.2">
      <c r="A25" s="112"/>
      <c r="B25" s="271"/>
      <c r="C25" s="270" t="s">
        <v>51</v>
      </c>
      <c r="D25" s="271" t="s">
        <v>73</v>
      </c>
      <c r="E25" s="270" t="str">
        <f t="shared" si="3"/>
        <v>17M</v>
      </c>
      <c r="F25" s="269" t="s">
        <v>181</v>
      </c>
      <c r="G25" s="269" t="s">
        <v>170</v>
      </c>
      <c r="H25" s="269" t="str">
        <f t="shared" si="0"/>
        <v>Actual/360</v>
      </c>
      <c r="I25" s="268">
        <v>0</v>
      </c>
      <c r="J25" s="267" t="str">
        <f t="shared" si="1"/>
        <v>USDOIS17M_Quote</v>
      </c>
      <c r="K25" s="267" t="str">
        <f t="shared" si="2"/>
        <v>USD_YCONRH_OIS17M</v>
      </c>
      <c r="L25" s="266" t="str">
        <f>_xll.qlOISRateHelper(K25,2,C25,J25,$L$4,Permanent,,ObjectOverwrite)</f>
        <v>USD_YCONRH_OIS17M#0002</v>
      </c>
      <c r="M25" s="116" t="str">
        <f>_xll.ohRangeRetrieveError(L25)</f>
        <v/>
      </c>
      <c r="N25" s="262"/>
      <c r="P25" s="264">
        <f>_xll.qlRateHelperEarliestDate(L25)</f>
        <v>41624</v>
      </c>
      <c r="Q25" s="264">
        <f>_xll.qlRateHelperLatestDate($L25)</f>
        <v>42142</v>
      </c>
    </row>
    <row r="26" spans="1:17" x14ac:dyDescent="0.2">
      <c r="A26" s="112"/>
      <c r="B26" s="271"/>
      <c r="C26" s="270" t="s">
        <v>34</v>
      </c>
      <c r="D26" s="271" t="s">
        <v>73</v>
      </c>
      <c r="E26" s="270" t="str">
        <f t="shared" si="3"/>
        <v>18M</v>
      </c>
      <c r="F26" s="269" t="s">
        <v>181</v>
      </c>
      <c r="G26" s="269" t="s">
        <v>170</v>
      </c>
      <c r="H26" s="269" t="str">
        <f t="shared" si="0"/>
        <v>Actual/360</v>
      </c>
      <c r="I26" s="268">
        <v>0</v>
      </c>
      <c r="J26" s="267" t="str">
        <f t="shared" si="1"/>
        <v>USDOIS18M_Quote</v>
      </c>
      <c r="K26" s="267" t="str">
        <f t="shared" si="2"/>
        <v>USD_YCONRH_OIS18M</v>
      </c>
      <c r="L26" s="266" t="str">
        <f>_xll.qlOISRateHelper(K26,2,C26,J26,$L$4,Permanent,,ObjectOverwrite)</f>
        <v>USD_YCONRH_OIS18M#0002</v>
      </c>
      <c r="M26" s="116" t="str">
        <f>_xll.ohRangeRetrieveError(L26)</f>
        <v/>
      </c>
      <c r="N26" s="262"/>
      <c r="P26" s="264">
        <f>_xll.qlRateHelperEarliestDate(L26)</f>
        <v>41624</v>
      </c>
      <c r="Q26" s="264">
        <f>_xll.qlRateHelperLatestDate($L26)</f>
        <v>42171</v>
      </c>
    </row>
    <row r="27" spans="1:17" x14ac:dyDescent="0.2">
      <c r="A27" s="112"/>
      <c r="B27" s="271"/>
      <c r="C27" s="270" t="s">
        <v>50</v>
      </c>
      <c r="D27" s="271" t="s">
        <v>73</v>
      </c>
      <c r="E27" s="270" t="str">
        <f t="shared" si="3"/>
        <v>19M</v>
      </c>
      <c r="F27" s="269" t="s">
        <v>181</v>
      </c>
      <c r="G27" s="269" t="s">
        <v>170</v>
      </c>
      <c r="H27" s="269" t="str">
        <f t="shared" si="0"/>
        <v>Actual/360</v>
      </c>
      <c r="I27" s="268">
        <v>0</v>
      </c>
      <c r="J27" s="267" t="str">
        <f t="shared" si="1"/>
        <v>USDOIS19M_Quote</v>
      </c>
      <c r="K27" s="267" t="str">
        <f t="shared" si="2"/>
        <v>USD_YCONRH_OIS19M</v>
      </c>
      <c r="L27" s="266" t="str">
        <f>_xll.qlOISRateHelper(K27,2,C27,J27,$L$4,Permanent,,ObjectOverwrite)</f>
        <v>USD_YCONRH_OIS19M#0002</v>
      </c>
      <c r="M27" s="116" t="str">
        <f>_xll.ohRangeRetrieveError(L27)</f>
        <v/>
      </c>
      <c r="N27" s="262"/>
      <c r="P27" s="264">
        <f>_xll.qlRateHelperEarliestDate(L27)</f>
        <v>41624</v>
      </c>
      <c r="Q27" s="264">
        <f>_xll.qlRateHelperLatestDate($L27)</f>
        <v>42201</v>
      </c>
    </row>
    <row r="28" spans="1:17" x14ac:dyDescent="0.2">
      <c r="A28" s="112"/>
      <c r="B28" s="271"/>
      <c r="C28" s="270" t="s">
        <v>49</v>
      </c>
      <c r="D28" s="271" t="s">
        <v>73</v>
      </c>
      <c r="E28" s="270" t="str">
        <f t="shared" si="3"/>
        <v>20M</v>
      </c>
      <c r="F28" s="269" t="s">
        <v>181</v>
      </c>
      <c r="G28" s="269" t="s">
        <v>170</v>
      </c>
      <c r="H28" s="269" t="str">
        <f t="shared" si="0"/>
        <v>Actual/360</v>
      </c>
      <c r="I28" s="268">
        <v>0</v>
      </c>
      <c r="J28" s="267" t="str">
        <f t="shared" si="1"/>
        <v>USDOIS20M_Quote</v>
      </c>
      <c r="K28" s="267" t="str">
        <f t="shared" si="2"/>
        <v>USD_YCONRH_OIS20M</v>
      </c>
      <c r="L28" s="266" t="str">
        <f>_xll.qlOISRateHelper(K28,2,C28,J28,$L$4,Permanent,,ObjectOverwrite)</f>
        <v>USD_YCONRH_OIS20M#0002</v>
      </c>
      <c r="M28" s="116" t="str">
        <f>_xll.ohRangeRetrieveError(L28)</f>
        <v/>
      </c>
      <c r="N28" s="262"/>
      <c r="P28" s="264">
        <f>_xll.qlRateHelperEarliestDate(L28)</f>
        <v>41624</v>
      </c>
      <c r="Q28" s="264">
        <f>_xll.qlRateHelperLatestDate($L28)</f>
        <v>42233</v>
      </c>
    </row>
    <row r="29" spans="1:17" x14ac:dyDescent="0.2">
      <c r="A29" s="112"/>
      <c r="B29" s="271"/>
      <c r="C29" s="270" t="s">
        <v>33</v>
      </c>
      <c r="D29" s="271" t="s">
        <v>73</v>
      </c>
      <c r="E29" s="270" t="str">
        <f t="shared" si="3"/>
        <v>21M</v>
      </c>
      <c r="F29" s="269" t="s">
        <v>181</v>
      </c>
      <c r="G29" s="269" t="s">
        <v>170</v>
      </c>
      <c r="H29" s="269" t="str">
        <f t="shared" si="0"/>
        <v>Actual/360</v>
      </c>
      <c r="I29" s="268">
        <v>0</v>
      </c>
      <c r="J29" s="267" t="str">
        <f t="shared" si="1"/>
        <v>USDOIS21M_Quote</v>
      </c>
      <c r="K29" s="267" t="str">
        <f t="shared" si="2"/>
        <v>USD_YCONRH_OIS21M</v>
      </c>
      <c r="L29" s="266" t="str">
        <f>_xll.qlOISRateHelper(K29,2,C29,J29,$L$4,Permanent,,ObjectOverwrite)</f>
        <v>USD_YCONRH_OIS21M#0002</v>
      </c>
      <c r="M29" s="116" t="str">
        <f>_xll.ohRangeRetrieveError(L29)</f>
        <v/>
      </c>
      <c r="N29" s="262"/>
      <c r="P29" s="264">
        <f>_xll.qlRateHelperEarliestDate(L29)</f>
        <v>41624</v>
      </c>
      <c r="Q29" s="264">
        <f>_xll.qlRateHelperLatestDate($L29)</f>
        <v>42263</v>
      </c>
    </row>
    <row r="30" spans="1:17" x14ac:dyDescent="0.2">
      <c r="A30" s="112"/>
      <c r="B30" s="271"/>
      <c r="C30" s="270" t="s">
        <v>48</v>
      </c>
      <c r="D30" s="271" t="s">
        <v>73</v>
      </c>
      <c r="E30" s="270" t="str">
        <f t="shared" si="3"/>
        <v>22M</v>
      </c>
      <c r="F30" s="269" t="s">
        <v>181</v>
      </c>
      <c r="G30" s="269" t="s">
        <v>170</v>
      </c>
      <c r="H30" s="269" t="str">
        <f t="shared" si="0"/>
        <v>Actual/360</v>
      </c>
      <c r="I30" s="268">
        <v>0</v>
      </c>
      <c r="J30" s="267" t="str">
        <f t="shared" si="1"/>
        <v>USDOIS22M_Quote</v>
      </c>
      <c r="K30" s="267" t="str">
        <f t="shared" si="2"/>
        <v>USD_YCONRH_OIS22M</v>
      </c>
      <c r="L30" s="266" t="str">
        <f>_xll.qlOISRateHelper(K30,2,C30,J30,$L$4,Permanent,,ObjectOverwrite)</f>
        <v>USD_YCONRH_OIS22M#0002</v>
      </c>
      <c r="M30" s="116" t="str">
        <f>_xll.ohRangeRetrieveError(L30)</f>
        <v/>
      </c>
      <c r="N30" s="262"/>
      <c r="P30" s="264">
        <f>_xll.qlRateHelperEarliestDate(L30)</f>
        <v>41624</v>
      </c>
      <c r="Q30" s="264">
        <f>_xll.qlRateHelperLatestDate($L30)</f>
        <v>42293</v>
      </c>
    </row>
    <row r="31" spans="1:17" x14ac:dyDescent="0.2">
      <c r="A31" s="112"/>
      <c r="B31" s="271"/>
      <c r="C31" s="270" t="s">
        <v>47</v>
      </c>
      <c r="D31" s="271" t="s">
        <v>73</v>
      </c>
      <c r="E31" s="270" t="str">
        <f t="shared" si="3"/>
        <v>23M</v>
      </c>
      <c r="F31" s="269" t="s">
        <v>181</v>
      </c>
      <c r="G31" s="269" t="s">
        <v>170</v>
      </c>
      <c r="H31" s="269" t="str">
        <f t="shared" si="0"/>
        <v>Actual/360</v>
      </c>
      <c r="I31" s="268">
        <v>0</v>
      </c>
      <c r="J31" s="267" t="str">
        <f t="shared" si="1"/>
        <v>USDOIS23M_Quote</v>
      </c>
      <c r="K31" s="267" t="str">
        <f t="shared" si="2"/>
        <v>USD_YCONRH_OIS23M</v>
      </c>
      <c r="L31" s="266" t="str">
        <f>_xll.qlOISRateHelper(K31,2,C31,J31,$L$4,Permanent,,ObjectOverwrite)</f>
        <v>USD_YCONRH_OIS23M#0002</v>
      </c>
      <c r="M31" s="116" t="str">
        <f>_xll.ohRangeRetrieveError(L31)</f>
        <v/>
      </c>
      <c r="N31" s="262"/>
      <c r="P31" s="264">
        <f>_xll.qlRateHelperEarliestDate(L31)</f>
        <v>41624</v>
      </c>
      <c r="Q31" s="264">
        <f>_xll.qlRateHelperLatestDate($L31)</f>
        <v>42324</v>
      </c>
    </row>
    <row r="32" spans="1:17" x14ac:dyDescent="0.2">
      <c r="A32" s="112"/>
      <c r="B32" s="271"/>
      <c r="C32" s="270" t="s">
        <v>32</v>
      </c>
      <c r="D32" s="271" t="s">
        <v>73</v>
      </c>
      <c r="E32" s="270" t="str">
        <f t="shared" si="3"/>
        <v>2Y</v>
      </c>
      <c r="F32" s="269" t="s">
        <v>181</v>
      </c>
      <c r="G32" s="269" t="s">
        <v>170</v>
      </c>
      <c r="H32" s="269" t="str">
        <f t="shared" si="0"/>
        <v>Actual/360</v>
      </c>
      <c r="I32" s="268">
        <v>0</v>
      </c>
      <c r="J32" s="267" t="str">
        <f t="shared" si="1"/>
        <v>USDOIS2Y_Quote</v>
      </c>
      <c r="K32" s="267" t="str">
        <f t="shared" si="2"/>
        <v>USD_YCONRH_OIS2Y</v>
      </c>
      <c r="L32" s="266" t="str">
        <f>_xll.qlOISRateHelper(K32,2,C32,J32,$L$4,Permanent,,ObjectOverwrite)</f>
        <v>USD_YCONRH_OIS2Y#0002</v>
      </c>
      <c r="M32" s="116" t="str">
        <f>_xll.ohRangeRetrieveError(L32)</f>
        <v/>
      </c>
      <c r="N32" s="262"/>
      <c r="P32" s="264">
        <f>_xll.qlRateHelperEarliestDate(L32)</f>
        <v>41624</v>
      </c>
      <c r="Q32" s="264">
        <f>_xll.qlRateHelperLatestDate($L32)</f>
        <v>42354</v>
      </c>
    </row>
    <row r="33" spans="1:17" x14ac:dyDescent="0.2">
      <c r="A33" s="112"/>
      <c r="B33" s="271"/>
      <c r="C33" s="270" t="s">
        <v>46</v>
      </c>
      <c r="D33" s="271" t="s">
        <v>73</v>
      </c>
      <c r="E33" s="270" t="str">
        <f t="shared" si="3"/>
        <v>27M</v>
      </c>
      <c r="F33" s="269" t="s">
        <v>181</v>
      </c>
      <c r="G33" s="269" t="s">
        <v>170</v>
      </c>
      <c r="H33" s="269" t="str">
        <f t="shared" si="0"/>
        <v>Actual/360</v>
      </c>
      <c r="I33" s="268">
        <v>0</v>
      </c>
      <c r="J33" s="267" t="str">
        <f t="shared" si="1"/>
        <v>USDOIS27M_Quote</v>
      </c>
      <c r="K33" s="267" t="str">
        <f t="shared" si="2"/>
        <v>USD_YCONRH_OIS27M</v>
      </c>
      <c r="L33" s="266" t="str">
        <f>_xll.qlOISRateHelper(K33,2,C33,J33,$L$4,Permanent,,ObjectOverwrite)</f>
        <v>USD_YCONRH_OIS27M#0002</v>
      </c>
      <c r="M33" s="116" t="str">
        <f>_xll.ohRangeRetrieveError(L33)</f>
        <v/>
      </c>
      <c r="N33" s="262"/>
      <c r="P33" s="264">
        <f>_xll.qlRateHelperEarliestDate(L33)</f>
        <v>41624</v>
      </c>
      <c r="Q33" s="264">
        <f>_xll.qlRateHelperLatestDate($L33)</f>
        <v>42445</v>
      </c>
    </row>
    <row r="34" spans="1:17" x14ac:dyDescent="0.2">
      <c r="A34" s="112"/>
      <c r="B34" s="271"/>
      <c r="C34" s="270" t="s">
        <v>45</v>
      </c>
      <c r="D34" s="271" t="s">
        <v>73</v>
      </c>
      <c r="E34" s="270" t="str">
        <f t="shared" si="3"/>
        <v>30M</v>
      </c>
      <c r="F34" s="269" t="s">
        <v>181</v>
      </c>
      <c r="G34" s="269" t="s">
        <v>170</v>
      </c>
      <c r="H34" s="269" t="str">
        <f t="shared" si="0"/>
        <v>Actual/360</v>
      </c>
      <c r="I34" s="268">
        <v>0</v>
      </c>
      <c r="J34" s="267" t="str">
        <f t="shared" si="1"/>
        <v>USDOIS30M_Quote</v>
      </c>
      <c r="K34" s="267" t="str">
        <f t="shared" si="2"/>
        <v>USD_YCONRH_OIS30M</v>
      </c>
      <c r="L34" s="266" t="str">
        <f>_xll.qlOISRateHelper(K34,2,C34,J34,$L$4,Permanent,,ObjectOverwrite)</f>
        <v>USD_YCONRH_OIS30M#0002</v>
      </c>
      <c r="M34" s="116" t="str">
        <f>_xll.ohRangeRetrieveError(L34)</f>
        <v/>
      </c>
      <c r="N34" s="262"/>
      <c r="P34" s="264">
        <f>_xll.qlRateHelperEarliestDate(L34)</f>
        <v>41624</v>
      </c>
      <c r="Q34" s="264">
        <f>_xll.qlRateHelperLatestDate($L34)</f>
        <v>42537</v>
      </c>
    </row>
    <row r="35" spans="1:17" x14ac:dyDescent="0.2">
      <c r="A35" s="112"/>
      <c r="B35" s="271"/>
      <c r="C35" s="270" t="s">
        <v>44</v>
      </c>
      <c r="D35" s="271" t="s">
        <v>73</v>
      </c>
      <c r="E35" s="270" t="str">
        <f t="shared" si="3"/>
        <v>33M</v>
      </c>
      <c r="F35" s="269" t="s">
        <v>181</v>
      </c>
      <c r="G35" s="269" t="s">
        <v>170</v>
      </c>
      <c r="H35" s="269" t="str">
        <f t="shared" si="0"/>
        <v>Actual/360</v>
      </c>
      <c r="I35" s="268">
        <v>0</v>
      </c>
      <c r="J35" s="267" t="str">
        <f t="shared" si="1"/>
        <v>USDOIS33M_Quote</v>
      </c>
      <c r="K35" s="267" t="str">
        <f t="shared" si="2"/>
        <v>USD_YCONRH_OIS33M</v>
      </c>
      <c r="L35" s="266" t="str">
        <f>_xll.qlOISRateHelper(K35,2,C35,J35,$L$4,Permanent,,ObjectOverwrite)</f>
        <v>USD_YCONRH_OIS33M#0002</v>
      </c>
      <c r="M35" s="116" t="str">
        <f>_xll.ohRangeRetrieveError(L35)</f>
        <v/>
      </c>
      <c r="N35" s="262"/>
      <c r="P35" s="264">
        <f>_xll.qlRateHelperEarliestDate(L35)</f>
        <v>41624</v>
      </c>
      <c r="Q35" s="264">
        <f>_xll.qlRateHelperLatestDate($L35)</f>
        <v>42629</v>
      </c>
    </row>
    <row r="36" spans="1:17" x14ac:dyDescent="0.2">
      <c r="A36" s="112"/>
      <c r="B36" s="271"/>
      <c r="C36" s="270" t="s">
        <v>31</v>
      </c>
      <c r="D36" s="271" t="s">
        <v>73</v>
      </c>
      <c r="E36" s="270" t="str">
        <f t="shared" si="3"/>
        <v>3Y</v>
      </c>
      <c r="F36" s="269" t="s">
        <v>181</v>
      </c>
      <c r="G36" s="269" t="s">
        <v>170</v>
      </c>
      <c r="H36" s="269" t="str">
        <f t="shared" si="0"/>
        <v>Actual/360</v>
      </c>
      <c r="I36" s="268">
        <v>0</v>
      </c>
      <c r="J36" s="267" t="str">
        <f t="shared" si="1"/>
        <v>USDOIS3Y_Quote</v>
      </c>
      <c r="K36" s="267" t="str">
        <f t="shared" si="2"/>
        <v>USD_YCONRH_OIS3Y</v>
      </c>
      <c r="L36" s="266" t="str">
        <f>_xll.qlOISRateHelper(K36,2,C36,J36,$L$4,Permanent,,ObjectOverwrite)</f>
        <v>USD_YCONRH_OIS3Y#0002</v>
      </c>
      <c r="M36" s="116" t="str">
        <f>_xll.ohRangeRetrieveError(L36)</f>
        <v/>
      </c>
      <c r="N36" s="262"/>
      <c r="P36" s="264">
        <f>_xll.qlRateHelperEarliestDate(L36)</f>
        <v>41624</v>
      </c>
      <c r="Q36" s="264">
        <f>_xll.qlRateHelperLatestDate($L36)</f>
        <v>42720</v>
      </c>
    </row>
    <row r="37" spans="1:17" x14ac:dyDescent="0.2">
      <c r="A37" s="112"/>
      <c r="B37" s="271"/>
      <c r="C37" s="270" t="s">
        <v>43</v>
      </c>
      <c r="D37" s="271" t="s">
        <v>73</v>
      </c>
      <c r="E37" s="270" t="str">
        <f t="shared" si="3"/>
        <v>39M</v>
      </c>
      <c r="F37" s="269" t="s">
        <v>181</v>
      </c>
      <c r="G37" s="269" t="s">
        <v>170</v>
      </c>
      <c r="H37" s="269" t="str">
        <f t="shared" si="0"/>
        <v>Actual/360</v>
      </c>
      <c r="I37" s="268">
        <v>0</v>
      </c>
      <c r="J37" s="267" t="str">
        <f t="shared" si="1"/>
        <v>USDOIS39M_Quote</v>
      </c>
      <c r="K37" s="267" t="str">
        <f t="shared" si="2"/>
        <v>USD_YCONRH_OIS39M</v>
      </c>
      <c r="L37" s="266" t="str">
        <f>_xll.qlOISRateHelper(K37,2,C37,J37,$L$4,Permanent,,ObjectOverwrite)</f>
        <v>USD_YCONRH_OIS39M#0002</v>
      </c>
      <c r="M37" s="116" t="str">
        <f>_xll.ohRangeRetrieveError(L37)</f>
        <v/>
      </c>
      <c r="N37" s="262"/>
      <c r="P37" s="264">
        <f>_xll.qlRateHelperEarliestDate(L37)</f>
        <v>41624</v>
      </c>
      <c r="Q37" s="264">
        <f>_xll.qlRateHelperLatestDate($L37)</f>
        <v>42810</v>
      </c>
    </row>
    <row r="38" spans="1:17" x14ac:dyDescent="0.2">
      <c r="A38" s="112"/>
      <c r="B38" s="271"/>
      <c r="C38" s="270" t="s">
        <v>42</v>
      </c>
      <c r="D38" s="271" t="s">
        <v>73</v>
      </c>
      <c r="E38" s="270" t="str">
        <f t="shared" si="3"/>
        <v>42M</v>
      </c>
      <c r="F38" s="269" t="s">
        <v>181</v>
      </c>
      <c r="G38" s="269" t="s">
        <v>170</v>
      </c>
      <c r="H38" s="269" t="str">
        <f t="shared" ref="H38:H59" si="4">MoneyMarketDayCounter</f>
        <v>Actual/360</v>
      </c>
      <c r="I38" s="268">
        <v>0</v>
      </c>
      <c r="J38" s="267" t="str">
        <f t="shared" ref="J38:J59" si="5">Currency&amp;$D38&amp;$E38&amp;QuoteSuffix</f>
        <v>USDOIS42M_Quote</v>
      </c>
      <c r="K38" s="267" t="str">
        <f t="shared" ref="K38:K59" si="6">$K$2&amp;"_"&amp;$D38&amp;$E38</f>
        <v>USD_YCONRH_OIS42M</v>
      </c>
      <c r="L38" s="266" t="str">
        <f>_xll.qlOISRateHelper(K38,2,C38,J38,$L$4,Permanent,,ObjectOverwrite)</f>
        <v>USD_YCONRH_OIS42M#0002</v>
      </c>
      <c r="M38" s="116" t="str">
        <f>_xll.ohRangeRetrieveError(L38)</f>
        <v/>
      </c>
      <c r="N38" s="262"/>
      <c r="P38" s="264"/>
      <c r="Q38" s="264"/>
    </row>
    <row r="39" spans="1:17" x14ac:dyDescent="0.2">
      <c r="A39" s="112"/>
      <c r="B39" s="271"/>
      <c r="C39" s="270" t="s">
        <v>41</v>
      </c>
      <c r="D39" s="271" t="s">
        <v>73</v>
      </c>
      <c r="E39" s="270" t="str">
        <f t="shared" ref="E39:E59" si="7">C39</f>
        <v>45M</v>
      </c>
      <c r="F39" s="269" t="s">
        <v>181</v>
      </c>
      <c r="G39" s="269" t="s">
        <v>170</v>
      </c>
      <c r="H39" s="269" t="str">
        <f t="shared" si="4"/>
        <v>Actual/360</v>
      </c>
      <c r="I39" s="268">
        <v>0</v>
      </c>
      <c r="J39" s="267" t="str">
        <f t="shared" si="5"/>
        <v>USDOIS45M_Quote</v>
      </c>
      <c r="K39" s="267" t="str">
        <f t="shared" si="6"/>
        <v>USD_YCONRH_OIS45M</v>
      </c>
      <c r="L39" s="266" t="str">
        <f>_xll.qlOISRateHelper(K39,2,C39,J39,$L$4,Permanent,,ObjectOverwrite)</f>
        <v>USD_YCONRH_OIS45M#0002</v>
      </c>
      <c r="M39" s="116" t="str">
        <f>_xll.ohRangeRetrieveError(L39)</f>
        <v/>
      </c>
      <c r="N39" s="262"/>
      <c r="P39" s="264"/>
      <c r="Q39" s="264"/>
    </row>
    <row r="40" spans="1:17" x14ac:dyDescent="0.2">
      <c r="A40" s="112"/>
      <c r="B40" s="271"/>
      <c r="C40" s="270" t="s">
        <v>30</v>
      </c>
      <c r="D40" s="271" t="s">
        <v>73</v>
      </c>
      <c r="E40" s="270" t="str">
        <f t="shared" si="7"/>
        <v>4Y</v>
      </c>
      <c r="F40" s="269" t="s">
        <v>181</v>
      </c>
      <c r="G40" s="269" t="s">
        <v>170</v>
      </c>
      <c r="H40" s="269" t="str">
        <f t="shared" si="4"/>
        <v>Actual/360</v>
      </c>
      <c r="I40" s="268">
        <v>0</v>
      </c>
      <c r="J40" s="267" t="str">
        <f t="shared" si="5"/>
        <v>USDOIS4Y_Quote</v>
      </c>
      <c r="K40" s="267" t="str">
        <f t="shared" si="6"/>
        <v>USD_YCONRH_OIS4Y</v>
      </c>
      <c r="L40" s="266" t="str">
        <f>_xll.qlOISRateHelper(K40,2,C40,J40,$L$4,Permanent,,ObjectOverwrite)</f>
        <v>USD_YCONRH_OIS4Y#0002</v>
      </c>
      <c r="M40" s="116" t="str">
        <f>_xll.ohRangeRetrieveError(L40)</f>
        <v/>
      </c>
      <c r="N40" s="262"/>
      <c r="P40" s="264"/>
      <c r="Q40" s="264"/>
    </row>
    <row r="41" spans="1:17" x14ac:dyDescent="0.2">
      <c r="A41" s="112"/>
      <c r="B41" s="271"/>
      <c r="C41" s="270" t="s">
        <v>40</v>
      </c>
      <c r="D41" s="271" t="s">
        <v>73</v>
      </c>
      <c r="E41" s="270" t="str">
        <f t="shared" si="7"/>
        <v>51M</v>
      </c>
      <c r="F41" s="269" t="s">
        <v>181</v>
      </c>
      <c r="G41" s="269" t="s">
        <v>170</v>
      </c>
      <c r="H41" s="269" t="str">
        <f t="shared" si="4"/>
        <v>Actual/360</v>
      </c>
      <c r="I41" s="268">
        <v>0</v>
      </c>
      <c r="J41" s="267" t="str">
        <f t="shared" si="5"/>
        <v>USDOIS51M_Quote</v>
      </c>
      <c r="K41" s="267" t="str">
        <f t="shared" si="6"/>
        <v>USD_YCONRH_OIS51M</v>
      </c>
      <c r="L41" s="266" t="str">
        <f>_xll.qlOISRateHelper(K41,2,C41,J41,$L$4,Permanent,,ObjectOverwrite)</f>
        <v>USD_YCONRH_OIS51M#0002</v>
      </c>
      <c r="M41" s="116" t="str">
        <f>_xll.ohRangeRetrieveError(L41)</f>
        <v/>
      </c>
      <c r="N41" s="262"/>
      <c r="P41" s="264"/>
      <c r="Q41" s="264"/>
    </row>
    <row r="42" spans="1:17" x14ac:dyDescent="0.2">
      <c r="A42" s="112"/>
      <c r="B42" s="271"/>
      <c r="C42" s="270" t="s">
        <v>39</v>
      </c>
      <c r="D42" s="271" t="s">
        <v>73</v>
      </c>
      <c r="E42" s="270" t="str">
        <f t="shared" si="7"/>
        <v>54M</v>
      </c>
      <c r="F42" s="269" t="s">
        <v>181</v>
      </c>
      <c r="G42" s="269" t="s">
        <v>170</v>
      </c>
      <c r="H42" s="269" t="str">
        <f t="shared" si="4"/>
        <v>Actual/360</v>
      </c>
      <c r="I42" s="268">
        <v>0</v>
      </c>
      <c r="J42" s="267" t="str">
        <f t="shared" si="5"/>
        <v>USDOIS54M_Quote</v>
      </c>
      <c r="K42" s="267" t="str">
        <f t="shared" si="6"/>
        <v>USD_YCONRH_OIS54M</v>
      </c>
      <c r="L42" s="266" t="str">
        <f>_xll.qlOISRateHelper(K42,2,C42,J42,$L$4,Permanent,,ObjectOverwrite)</f>
        <v>USD_YCONRH_OIS54M#0002</v>
      </c>
      <c r="M42" s="116" t="str">
        <f>_xll.ohRangeRetrieveError(L42)</f>
        <v/>
      </c>
      <c r="N42" s="262"/>
      <c r="P42" s="264"/>
      <c r="Q42" s="264"/>
    </row>
    <row r="43" spans="1:17" x14ac:dyDescent="0.2">
      <c r="A43" s="112"/>
      <c r="B43" s="271"/>
      <c r="C43" s="270" t="s">
        <v>38</v>
      </c>
      <c r="D43" s="271" t="s">
        <v>73</v>
      </c>
      <c r="E43" s="270" t="str">
        <f t="shared" si="7"/>
        <v>57M</v>
      </c>
      <c r="F43" s="269" t="s">
        <v>181</v>
      </c>
      <c r="G43" s="269" t="s">
        <v>170</v>
      </c>
      <c r="H43" s="269" t="str">
        <f t="shared" si="4"/>
        <v>Actual/360</v>
      </c>
      <c r="I43" s="268">
        <v>0</v>
      </c>
      <c r="J43" s="267" t="str">
        <f t="shared" si="5"/>
        <v>USDOIS57M_Quote</v>
      </c>
      <c r="K43" s="267" t="str">
        <f t="shared" si="6"/>
        <v>USD_YCONRH_OIS57M</v>
      </c>
      <c r="L43" s="266" t="str">
        <f>_xll.qlOISRateHelper(K43,2,C43,J43,$L$4,Permanent,,ObjectOverwrite)</f>
        <v>USD_YCONRH_OIS57M#0002</v>
      </c>
      <c r="M43" s="116" t="str">
        <f>_xll.ohRangeRetrieveError(L43)</f>
        <v/>
      </c>
      <c r="N43" s="262"/>
      <c r="P43" s="264"/>
      <c r="Q43" s="264"/>
    </row>
    <row r="44" spans="1:17" x14ac:dyDescent="0.2">
      <c r="A44" s="112"/>
      <c r="B44" s="271"/>
      <c r="C44" s="270" t="s">
        <v>29</v>
      </c>
      <c r="D44" s="271" t="s">
        <v>73</v>
      </c>
      <c r="E44" s="270" t="str">
        <f t="shared" si="7"/>
        <v>5Y</v>
      </c>
      <c r="F44" s="269" t="s">
        <v>181</v>
      </c>
      <c r="G44" s="269" t="s">
        <v>170</v>
      </c>
      <c r="H44" s="269" t="str">
        <f t="shared" si="4"/>
        <v>Actual/360</v>
      </c>
      <c r="I44" s="268">
        <v>0</v>
      </c>
      <c r="J44" s="267" t="str">
        <f t="shared" si="5"/>
        <v>USDOIS5Y_Quote</v>
      </c>
      <c r="K44" s="267" t="str">
        <f t="shared" si="6"/>
        <v>USD_YCONRH_OIS5Y</v>
      </c>
      <c r="L44" s="266" t="str">
        <f>_xll.qlOISRateHelper(K44,2,C44,J44,$L$4,Permanent,,ObjectOverwrite)</f>
        <v>USD_YCONRH_OIS5Y#0002</v>
      </c>
      <c r="M44" s="116" t="str">
        <f>_xll.ohRangeRetrieveError(L44)</f>
        <v/>
      </c>
      <c r="N44" s="262"/>
      <c r="P44" s="264"/>
      <c r="Q44" s="264"/>
    </row>
    <row r="45" spans="1:17" x14ac:dyDescent="0.2">
      <c r="A45" s="112"/>
      <c r="B45" s="271"/>
      <c r="C45" s="270" t="s">
        <v>28</v>
      </c>
      <c r="D45" s="271" t="s">
        <v>73</v>
      </c>
      <c r="E45" s="270" t="str">
        <f t="shared" si="7"/>
        <v>6Y</v>
      </c>
      <c r="F45" s="269" t="s">
        <v>181</v>
      </c>
      <c r="G45" s="269" t="s">
        <v>170</v>
      </c>
      <c r="H45" s="269" t="str">
        <f t="shared" si="4"/>
        <v>Actual/360</v>
      </c>
      <c r="I45" s="268">
        <v>0</v>
      </c>
      <c r="J45" s="267" t="str">
        <f t="shared" si="5"/>
        <v>USDOIS6Y_Quote</v>
      </c>
      <c r="K45" s="267" t="str">
        <f t="shared" si="6"/>
        <v>USD_YCONRH_OIS6Y</v>
      </c>
      <c r="L45" s="266" t="str">
        <f>_xll.qlOISRateHelper(K45,2,C45,J45,$L$4,Permanent,,ObjectOverwrite)</f>
        <v>USD_YCONRH_OIS6Y#0002</v>
      </c>
      <c r="M45" s="116" t="str">
        <f>_xll.ohRangeRetrieveError(L45)</f>
        <v/>
      </c>
      <c r="N45" s="262"/>
      <c r="P45" s="264"/>
      <c r="Q45" s="264"/>
    </row>
    <row r="46" spans="1:17" x14ac:dyDescent="0.2">
      <c r="A46" s="112"/>
      <c r="B46" s="271"/>
      <c r="C46" s="270" t="s">
        <v>27</v>
      </c>
      <c r="D46" s="271" t="s">
        <v>73</v>
      </c>
      <c r="E46" s="270" t="str">
        <f t="shared" si="7"/>
        <v>7Y</v>
      </c>
      <c r="F46" s="269" t="s">
        <v>181</v>
      </c>
      <c r="G46" s="269" t="s">
        <v>170</v>
      </c>
      <c r="H46" s="269" t="str">
        <f t="shared" si="4"/>
        <v>Actual/360</v>
      </c>
      <c r="I46" s="268">
        <v>0</v>
      </c>
      <c r="J46" s="267" t="str">
        <f t="shared" si="5"/>
        <v>USDOIS7Y_Quote</v>
      </c>
      <c r="K46" s="267" t="str">
        <f t="shared" si="6"/>
        <v>USD_YCONRH_OIS7Y</v>
      </c>
      <c r="L46" s="266" t="str">
        <f>_xll.qlOISRateHelper(K46,2,C46,J46,$L$4,Permanent,,ObjectOverwrite)</f>
        <v>USD_YCONRH_OIS7Y#0002</v>
      </c>
      <c r="M46" s="116" t="str">
        <f>_xll.ohRangeRetrieveError(L46)</f>
        <v/>
      </c>
      <c r="N46" s="262"/>
      <c r="P46" s="264"/>
      <c r="Q46" s="264"/>
    </row>
    <row r="47" spans="1:17" x14ac:dyDescent="0.2">
      <c r="A47" s="112"/>
      <c r="B47" s="271"/>
      <c r="C47" s="270" t="s">
        <v>26</v>
      </c>
      <c r="D47" s="271" t="s">
        <v>73</v>
      </c>
      <c r="E47" s="270" t="str">
        <f t="shared" si="7"/>
        <v>8Y</v>
      </c>
      <c r="F47" s="269" t="s">
        <v>181</v>
      </c>
      <c r="G47" s="269" t="s">
        <v>170</v>
      </c>
      <c r="H47" s="269" t="str">
        <f t="shared" si="4"/>
        <v>Actual/360</v>
      </c>
      <c r="I47" s="268">
        <v>0</v>
      </c>
      <c r="J47" s="267" t="str">
        <f t="shared" si="5"/>
        <v>USDOIS8Y_Quote</v>
      </c>
      <c r="K47" s="267" t="str">
        <f t="shared" si="6"/>
        <v>USD_YCONRH_OIS8Y</v>
      </c>
      <c r="L47" s="266" t="str">
        <f>_xll.qlOISRateHelper(K47,2,C47,J47,$L$4,Permanent,,ObjectOverwrite)</f>
        <v>USD_YCONRH_OIS8Y#0002</v>
      </c>
      <c r="M47" s="116" t="str">
        <f>_xll.ohRangeRetrieveError(L47)</f>
        <v/>
      </c>
      <c r="N47" s="262"/>
      <c r="P47" s="264"/>
      <c r="Q47" s="264"/>
    </row>
    <row r="48" spans="1:17" x14ac:dyDescent="0.2">
      <c r="A48" s="112"/>
      <c r="B48" s="271"/>
      <c r="C48" s="270" t="s">
        <v>25</v>
      </c>
      <c r="D48" s="271" t="s">
        <v>73</v>
      </c>
      <c r="E48" s="270" t="str">
        <f t="shared" si="7"/>
        <v>9Y</v>
      </c>
      <c r="F48" s="269" t="s">
        <v>181</v>
      </c>
      <c r="G48" s="269" t="s">
        <v>170</v>
      </c>
      <c r="H48" s="269" t="str">
        <f t="shared" si="4"/>
        <v>Actual/360</v>
      </c>
      <c r="I48" s="268">
        <v>0</v>
      </c>
      <c r="J48" s="267" t="str">
        <f t="shared" si="5"/>
        <v>USDOIS9Y_Quote</v>
      </c>
      <c r="K48" s="267" t="str">
        <f t="shared" si="6"/>
        <v>USD_YCONRH_OIS9Y</v>
      </c>
      <c r="L48" s="266" t="str">
        <f>_xll.qlOISRateHelper(K48,2,C48,J48,$L$4,Permanent,,ObjectOverwrite)</f>
        <v>USD_YCONRH_OIS9Y#0002</v>
      </c>
      <c r="M48" s="116" t="str">
        <f>_xll.ohRangeRetrieveError(L48)</f>
        <v/>
      </c>
      <c r="N48" s="262"/>
      <c r="P48" s="264"/>
      <c r="Q48" s="264"/>
    </row>
    <row r="49" spans="1:17" x14ac:dyDescent="0.2">
      <c r="A49" s="112"/>
      <c r="B49" s="271"/>
      <c r="C49" s="270" t="s">
        <v>24</v>
      </c>
      <c r="D49" s="271" t="s">
        <v>73</v>
      </c>
      <c r="E49" s="270" t="str">
        <f t="shared" si="7"/>
        <v>10Y</v>
      </c>
      <c r="F49" s="269" t="s">
        <v>181</v>
      </c>
      <c r="G49" s="269" t="s">
        <v>170</v>
      </c>
      <c r="H49" s="269" t="str">
        <f t="shared" si="4"/>
        <v>Actual/360</v>
      </c>
      <c r="I49" s="268">
        <v>0</v>
      </c>
      <c r="J49" s="267" t="str">
        <f t="shared" si="5"/>
        <v>USDOIS10Y_Quote</v>
      </c>
      <c r="K49" s="267" t="str">
        <f t="shared" si="6"/>
        <v>USD_YCONRH_OIS10Y</v>
      </c>
      <c r="L49" s="266" t="str">
        <f>_xll.qlOISRateHelper(K49,2,C49,J49,$L$4,Permanent,,ObjectOverwrite)</f>
        <v>USD_YCONRH_OIS10Y#0002</v>
      </c>
      <c r="M49" s="116" t="str">
        <f>_xll.ohRangeRetrieveError(L49)</f>
        <v/>
      </c>
      <c r="N49" s="262"/>
      <c r="P49" s="264"/>
      <c r="Q49" s="264"/>
    </row>
    <row r="50" spans="1:17" x14ac:dyDescent="0.2">
      <c r="A50" s="112"/>
      <c r="B50" s="271"/>
      <c r="C50" s="270" t="s">
        <v>22</v>
      </c>
      <c r="D50" s="271" t="s">
        <v>73</v>
      </c>
      <c r="E50" s="270" t="str">
        <f t="shared" si="7"/>
        <v>12Y</v>
      </c>
      <c r="F50" s="269" t="s">
        <v>181</v>
      </c>
      <c r="G50" s="269" t="s">
        <v>170</v>
      </c>
      <c r="H50" s="269" t="str">
        <f t="shared" si="4"/>
        <v>Actual/360</v>
      </c>
      <c r="I50" s="268">
        <v>0</v>
      </c>
      <c r="J50" s="267" t="str">
        <f t="shared" si="5"/>
        <v>USDOIS12Y_Quote</v>
      </c>
      <c r="K50" s="267" t="str">
        <f t="shared" si="6"/>
        <v>USD_YCONRH_OIS12Y</v>
      </c>
      <c r="L50" s="266" t="str">
        <f>_xll.qlOISRateHelper(K50,2,C50,J50,$L$4,Permanent,,ObjectOverwrite)</f>
        <v>USD_YCONRH_OIS12Y#0002</v>
      </c>
      <c r="M50" s="116" t="str">
        <f>_xll.ohRangeRetrieveError(L50)</f>
        <v/>
      </c>
      <c r="N50" s="262"/>
      <c r="P50" s="264"/>
      <c r="Q50" s="264"/>
    </row>
    <row r="51" spans="1:17" x14ac:dyDescent="0.2">
      <c r="A51" s="112"/>
      <c r="B51" s="271"/>
      <c r="C51" s="270" t="s">
        <v>19</v>
      </c>
      <c r="D51" s="271" t="s">
        <v>73</v>
      </c>
      <c r="E51" s="270" t="str">
        <f t="shared" si="7"/>
        <v>15Y</v>
      </c>
      <c r="F51" s="269" t="s">
        <v>181</v>
      </c>
      <c r="G51" s="269" t="s">
        <v>170</v>
      </c>
      <c r="H51" s="269" t="str">
        <f t="shared" si="4"/>
        <v>Actual/360</v>
      </c>
      <c r="I51" s="268">
        <v>0</v>
      </c>
      <c r="J51" s="267" t="str">
        <f t="shared" si="5"/>
        <v>USDOIS15Y_Quote</v>
      </c>
      <c r="K51" s="267" t="str">
        <f t="shared" si="6"/>
        <v>USD_YCONRH_OIS15Y</v>
      </c>
      <c r="L51" s="266" t="str">
        <f>_xll.qlOISRateHelper(K51,2,C51,J51,$L$4,Permanent,,ObjectOverwrite)</f>
        <v>USD_YCONRH_OIS15Y#0002</v>
      </c>
      <c r="M51" s="116" t="str">
        <f>_xll.ohRangeRetrieveError(L51)</f>
        <v/>
      </c>
      <c r="N51" s="262"/>
      <c r="P51" s="264"/>
      <c r="Q51" s="264"/>
    </row>
    <row r="52" spans="1:17" x14ac:dyDescent="0.2">
      <c r="A52" s="112"/>
      <c r="B52" s="271"/>
      <c r="C52" s="270" t="s">
        <v>14</v>
      </c>
      <c r="D52" s="271" t="s">
        <v>73</v>
      </c>
      <c r="E52" s="270" t="str">
        <f t="shared" si="7"/>
        <v>20Y</v>
      </c>
      <c r="F52" s="269" t="s">
        <v>181</v>
      </c>
      <c r="G52" s="269" t="s">
        <v>170</v>
      </c>
      <c r="H52" s="269" t="str">
        <f t="shared" si="4"/>
        <v>Actual/360</v>
      </c>
      <c r="I52" s="268">
        <v>0</v>
      </c>
      <c r="J52" s="267" t="str">
        <f t="shared" si="5"/>
        <v>USDOIS20Y_Quote</v>
      </c>
      <c r="K52" s="267" t="str">
        <f t="shared" si="6"/>
        <v>USD_YCONRH_OIS20Y</v>
      </c>
      <c r="L52" s="266" t="str">
        <f>_xll.qlOISRateHelper(K52,2,C52,J52,$L$4,Permanent,,ObjectOverwrite)</f>
        <v>USD_YCONRH_OIS20Y#0002</v>
      </c>
      <c r="M52" s="116" t="str">
        <f>_xll.ohRangeRetrieveError(L52)</f>
        <v/>
      </c>
      <c r="N52" s="262"/>
      <c r="P52" s="264"/>
      <c r="Q52" s="264"/>
    </row>
    <row r="53" spans="1:17" x14ac:dyDescent="0.2">
      <c r="A53" s="112"/>
      <c r="B53" s="271"/>
      <c r="C53" s="270" t="s">
        <v>9</v>
      </c>
      <c r="D53" s="271" t="s">
        <v>73</v>
      </c>
      <c r="E53" s="270" t="str">
        <f t="shared" si="7"/>
        <v>25Y</v>
      </c>
      <c r="F53" s="269" t="s">
        <v>181</v>
      </c>
      <c r="G53" s="269" t="s">
        <v>170</v>
      </c>
      <c r="H53" s="269" t="str">
        <f t="shared" si="4"/>
        <v>Actual/360</v>
      </c>
      <c r="I53" s="268">
        <v>0</v>
      </c>
      <c r="J53" s="267" t="str">
        <f t="shared" si="5"/>
        <v>USDOIS25Y_Quote</v>
      </c>
      <c r="K53" s="267" t="str">
        <f t="shared" si="6"/>
        <v>USD_YCONRH_OIS25Y</v>
      </c>
      <c r="L53" s="266" t="str">
        <f>_xll.qlOISRateHelper(K53,2,C53,J53,$L$4,Permanent,,ObjectOverwrite)</f>
        <v>USD_YCONRH_OIS25Y#0002</v>
      </c>
      <c r="M53" s="116" t="str">
        <f>_xll.ohRangeRetrieveError(L53)</f>
        <v/>
      </c>
      <c r="N53" s="262"/>
      <c r="P53" s="264"/>
      <c r="Q53" s="264"/>
    </row>
    <row r="54" spans="1:17" x14ac:dyDescent="0.2">
      <c r="A54" s="112"/>
      <c r="B54" s="271"/>
      <c r="C54" s="270" t="s">
        <v>7</v>
      </c>
      <c r="D54" s="271" t="s">
        <v>73</v>
      </c>
      <c r="E54" s="270" t="str">
        <f t="shared" si="7"/>
        <v>27Y</v>
      </c>
      <c r="F54" s="269" t="s">
        <v>181</v>
      </c>
      <c r="G54" s="269" t="s">
        <v>170</v>
      </c>
      <c r="H54" s="269" t="str">
        <f t="shared" si="4"/>
        <v>Actual/360</v>
      </c>
      <c r="I54" s="268">
        <v>0</v>
      </c>
      <c r="J54" s="267" t="str">
        <f t="shared" si="5"/>
        <v>USDOIS27Y_Quote</v>
      </c>
      <c r="K54" s="267" t="str">
        <f t="shared" si="6"/>
        <v>USD_YCONRH_OIS27Y</v>
      </c>
      <c r="L54" s="266" t="str">
        <f>_xll.qlOISRateHelper(K54,2,C54,J54,$L$4,Permanent,,ObjectOverwrite)</f>
        <v>USD_YCONRH_OIS27Y#0002</v>
      </c>
      <c r="M54" s="116" t="str">
        <f>_xll.ohRangeRetrieveError(L54)</f>
        <v/>
      </c>
      <c r="N54" s="262"/>
      <c r="P54" s="264"/>
      <c r="Q54" s="264"/>
    </row>
    <row r="55" spans="1:17" x14ac:dyDescent="0.2">
      <c r="A55" s="112"/>
      <c r="B55" s="271"/>
      <c r="C55" s="270" t="s">
        <v>4</v>
      </c>
      <c r="D55" s="271" t="s">
        <v>73</v>
      </c>
      <c r="E55" s="270" t="str">
        <f t="shared" si="7"/>
        <v>30Y</v>
      </c>
      <c r="F55" s="269" t="s">
        <v>181</v>
      </c>
      <c r="G55" s="269" t="s">
        <v>170</v>
      </c>
      <c r="H55" s="269" t="str">
        <f t="shared" si="4"/>
        <v>Actual/360</v>
      </c>
      <c r="I55" s="268">
        <v>0</v>
      </c>
      <c r="J55" s="267" t="str">
        <f t="shared" si="5"/>
        <v>USDOIS30Y_Quote</v>
      </c>
      <c r="K55" s="267" t="str">
        <f t="shared" si="6"/>
        <v>USD_YCONRH_OIS30Y</v>
      </c>
      <c r="L55" s="266" t="str">
        <f>_xll.qlOISRateHelper(K55,2,C55,J55,$L$4,Permanent,,ObjectOverwrite)</f>
        <v>USD_YCONRH_OIS30Y#0002</v>
      </c>
      <c r="M55" s="116" t="str">
        <f>_xll.ohRangeRetrieveError(L55)</f>
        <v/>
      </c>
      <c r="N55" s="262"/>
      <c r="P55" s="264"/>
      <c r="Q55" s="264"/>
    </row>
    <row r="56" spans="1:17" x14ac:dyDescent="0.2">
      <c r="A56" s="112"/>
      <c r="B56" s="271"/>
      <c r="C56" s="270" t="s">
        <v>3</v>
      </c>
      <c r="D56" s="271" t="s">
        <v>73</v>
      </c>
      <c r="E56" s="270" t="str">
        <f t="shared" si="7"/>
        <v>35Y</v>
      </c>
      <c r="F56" s="269" t="s">
        <v>181</v>
      </c>
      <c r="G56" s="269" t="s">
        <v>170</v>
      </c>
      <c r="H56" s="269" t="str">
        <f t="shared" si="4"/>
        <v>Actual/360</v>
      </c>
      <c r="I56" s="268">
        <v>0</v>
      </c>
      <c r="J56" s="267" t="str">
        <f t="shared" si="5"/>
        <v>USDOIS35Y_Quote</v>
      </c>
      <c r="K56" s="267" t="str">
        <f t="shared" si="6"/>
        <v>USD_YCONRH_OIS35Y</v>
      </c>
      <c r="L56" s="266" t="str">
        <f>_xll.qlOISRateHelper(K56,2,C56,J56,$L$4,Permanent,,ObjectOverwrite)</f>
        <v>USD_YCONRH_OIS35Y#0002</v>
      </c>
      <c r="M56" s="116" t="str">
        <f>_xll.ohRangeRetrieveError(L56)</f>
        <v/>
      </c>
      <c r="N56" s="262"/>
      <c r="P56" s="264"/>
      <c r="Q56" s="264"/>
    </row>
    <row r="57" spans="1:17" x14ac:dyDescent="0.2">
      <c r="A57" s="112"/>
      <c r="B57" s="271"/>
      <c r="C57" s="270" t="s">
        <v>2</v>
      </c>
      <c r="D57" s="271" t="s">
        <v>73</v>
      </c>
      <c r="E57" s="270" t="str">
        <f t="shared" si="7"/>
        <v>40Y</v>
      </c>
      <c r="F57" s="269" t="s">
        <v>181</v>
      </c>
      <c r="G57" s="269" t="s">
        <v>170</v>
      </c>
      <c r="H57" s="269" t="str">
        <f t="shared" si="4"/>
        <v>Actual/360</v>
      </c>
      <c r="I57" s="268">
        <v>0</v>
      </c>
      <c r="J57" s="267" t="str">
        <f t="shared" si="5"/>
        <v>USDOIS40Y_Quote</v>
      </c>
      <c r="K57" s="267" t="str">
        <f t="shared" si="6"/>
        <v>USD_YCONRH_OIS40Y</v>
      </c>
      <c r="L57" s="266" t="str">
        <f>_xll.qlOISRateHelper(K57,2,C57,J57,$L$4,Permanent,,ObjectOverwrite)</f>
        <v>USD_YCONRH_OIS40Y#0002</v>
      </c>
      <c r="M57" s="116" t="str">
        <f>_xll.ohRangeRetrieveError(L57)</f>
        <v/>
      </c>
      <c r="N57" s="262"/>
      <c r="P57" s="264"/>
      <c r="Q57" s="264"/>
    </row>
    <row r="58" spans="1:17" x14ac:dyDescent="0.2">
      <c r="A58" s="112"/>
      <c r="B58" s="271"/>
      <c r="C58" s="270" t="s">
        <v>37</v>
      </c>
      <c r="D58" s="271" t="s">
        <v>73</v>
      </c>
      <c r="E58" s="270" t="str">
        <f t="shared" si="7"/>
        <v>45Y</v>
      </c>
      <c r="F58" s="269" t="s">
        <v>181</v>
      </c>
      <c r="G58" s="269" t="s">
        <v>170</v>
      </c>
      <c r="H58" s="269" t="str">
        <f t="shared" si="4"/>
        <v>Actual/360</v>
      </c>
      <c r="I58" s="268">
        <v>0</v>
      </c>
      <c r="J58" s="267" t="str">
        <f t="shared" si="5"/>
        <v>USDOIS45Y_Quote</v>
      </c>
      <c r="K58" s="267" t="str">
        <f t="shared" si="6"/>
        <v>USD_YCONRH_OIS45Y</v>
      </c>
      <c r="L58" s="266" t="str">
        <f>_xll.qlOISRateHelper(K58,2,C58,J58,$L$4,Permanent,,ObjectOverwrite)</f>
        <v>USD_YCONRH_OIS45Y#0002</v>
      </c>
      <c r="M58" s="116" t="str">
        <f>_xll.ohRangeRetrieveError(L58)</f>
        <v/>
      </c>
      <c r="N58" s="262"/>
      <c r="P58" s="264"/>
      <c r="Q58" s="264"/>
    </row>
    <row r="59" spans="1:17" x14ac:dyDescent="0.2">
      <c r="A59" s="112"/>
      <c r="B59" s="271"/>
      <c r="C59" s="270" t="s">
        <v>1</v>
      </c>
      <c r="D59" s="271" t="s">
        <v>73</v>
      </c>
      <c r="E59" s="270" t="str">
        <f t="shared" si="7"/>
        <v>50Y</v>
      </c>
      <c r="F59" s="269" t="s">
        <v>181</v>
      </c>
      <c r="G59" s="269" t="s">
        <v>170</v>
      </c>
      <c r="H59" s="269" t="str">
        <f t="shared" si="4"/>
        <v>Actual/360</v>
      </c>
      <c r="I59" s="268">
        <v>0</v>
      </c>
      <c r="J59" s="267" t="str">
        <f t="shared" si="5"/>
        <v>USDOIS50Y_Quote</v>
      </c>
      <c r="K59" s="267" t="str">
        <f t="shared" si="6"/>
        <v>USD_YCONRH_OIS50Y</v>
      </c>
      <c r="L59" s="266" t="str">
        <f>_xll.qlOISRateHelper(K59,2,C59,J59,$L$4,Permanent,,ObjectOverwrite)</f>
        <v>USD_YCONRH_OIS50Y#0002</v>
      </c>
      <c r="M59" s="116" t="str">
        <f>_xll.ohRangeRetrieveError(L59)</f>
        <v/>
      </c>
      <c r="N59" s="262"/>
      <c r="P59" s="264">
        <f>_xll.qlRateHelperEarliestDate(L59)</f>
        <v>41624</v>
      </c>
      <c r="Q59" s="264">
        <f>_xll.qlRateHelperLatestDate($L59)</f>
        <v>59887</v>
      </c>
    </row>
    <row r="60" spans="1:17" x14ac:dyDescent="0.2">
      <c r="A60" s="112"/>
      <c r="B60" s="15"/>
      <c r="C60" s="15"/>
      <c r="D60" s="15"/>
      <c r="E60" s="15"/>
      <c r="F60" s="6"/>
      <c r="G60" s="6"/>
      <c r="H60" s="6"/>
      <c r="I60" s="41"/>
      <c r="J60" s="263"/>
      <c r="K60" s="263"/>
      <c r="L60" s="263"/>
      <c r="M60" s="263"/>
      <c r="N60" s="262"/>
      <c r="P60" s="264"/>
      <c r="Q60" s="264"/>
    </row>
    <row r="61" spans="1:17" x14ac:dyDescent="0.2">
      <c r="A61" s="112"/>
      <c r="B61" s="272">
        <f>_xll.qlECBdate(E61,,Trigger)</f>
        <v>41290</v>
      </c>
      <c r="C61" s="270"/>
      <c r="D61" s="271" t="s">
        <v>182</v>
      </c>
      <c r="E61" s="270" t="str">
        <f>_xll.qlECBNextCode(_xll.qlSettingsEvaluationDate(Trigger)-365)</f>
        <v>JAN13</v>
      </c>
      <c r="F61" s="269" t="s">
        <v>181</v>
      </c>
      <c r="G61" s="269" t="s">
        <v>180</v>
      </c>
      <c r="H61" s="269" t="str">
        <f t="shared" ref="H61:H95" si="8">MoneyMarketDayCounter</f>
        <v>Actual/360</v>
      </c>
      <c r="I61" s="268">
        <v>0</v>
      </c>
      <c r="J61" s="267" t="str">
        <f t="shared" ref="J61:J95" si="9">Currency&amp;$D61&amp;$E61&amp;QuoteSuffix</f>
        <v>USDECBOISJAN13_Quote</v>
      </c>
      <c r="K61" s="267" t="str">
        <f t="shared" ref="K61:K95" si="10">$K$2&amp;"_"&amp;$D61&amp;$E61</f>
        <v>USD_YCONRH_ECBOISJAN13</v>
      </c>
      <c r="L61" s="266" t="e">
        <f>_xll.qlDatedOISRateHelper(K61,B61,B62,J61,$L$4,Permanent,,ObjectOverwrite)</f>
        <v>#NUM!</v>
      </c>
      <c r="M61" s="116" t="e">
        <f ca="1">_xll.ohRangeRetrieveError(L61)</f>
        <v>#NUM!</v>
      </c>
      <c r="N61" s="262"/>
      <c r="P61" s="264" t="e">
        <f>_xll.qlRateHelperEarliestDate(L61)</f>
        <v>#VALUE!</v>
      </c>
      <c r="Q61" s="264" t="e">
        <f>_xll.qlRateHelperLatestDate($L61)</f>
        <v>#VALUE!</v>
      </c>
    </row>
    <row r="62" spans="1:17" x14ac:dyDescent="0.2">
      <c r="A62" s="112"/>
      <c r="B62" s="272">
        <f>_xll.qlECBdate(E62,,Trigger)</f>
        <v>41318</v>
      </c>
      <c r="C62" s="270"/>
      <c r="D62" s="271" t="s">
        <v>182</v>
      </c>
      <c r="E62" s="270" t="str">
        <f>_xll.qlECBNextCode(B61)</f>
        <v>FEB13</v>
      </c>
      <c r="F62" s="269" t="s">
        <v>181</v>
      </c>
      <c r="G62" s="269" t="s">
        <v>180</v>
      </c>
      <c r="H62" s="269" t="str">
        <f t="shared" si="8"/>
        <v>Actual/360</v>
      </c>
      <c r="I62" s="268">
        <v>0</v>
      </c>
      <c r="J62" s="267" t="str">
        <f t="shared" si="9"/>
        <v>USDECBOISFEB13_Quote</v>
      </c>
      <c r="K62" s="267" t="str">
        <f t="shared" si="10"/>
        <v>USD_YCONRH_ECBOISFEB13</v>
      </c>
      <c r="L62" s="266" t="e">
        <f>_xll.qlDatedOISRateHelper(K62,B62,B63,J62,$L$4,Permanent,,ObjectOverwrite)</f>
        <v>#NUM!</v>
      </c>
      <c r="M62" s="116" t="e">
        <f ca="1">_xll.ohRangeRetrieveError(L62)</f>
        <v>#NUM!</v>
      </c>
      <c r="N62" s="262"/>
      <c r="P62" s="264" t="e">
        <f>_xll.qlRateHelperEarliestDate(L62)</f>
        <v>#VALUE!</v>
      </c>
      <c r="Q62" s="264" t="e">
        <f>_xll.qlRateHelperLatestDate($L62)</f>
        <v>#VALUE!</v>
      </c>
    </row>
    <row r="63" spans="1:17" x14ac:dyDescent="0.2">
      <c r="A63" s="112"/>
      <c r="B63" s="272">
        <f>_xll.qlECBdate(E63,,Trigger)</f>
        <v>41346</v>
      </c>
      <c r="C63" s="270"/>
      <c r="D63" s="271" t="s">
        <v>182</v>
      </c>
      <c r="E63" s="270" t="str">
        <f>_xll.qlECBNextCode(B62)</f>
        <v>MAR13</v>
      </c>
      <c r="F63" s="269" t="s">
        <v>181</v>
      </c>
      <c r="G63" s="269" t="s">
        <v>180</v>
      </c>
      <c r="H63" s="269" t="str">
        <f t="shared" si="8"/>
        <v>Actual/360</v>
      </c>
      <c r="I63" s="268">
        <v>0</v>
      </c>
      <c r="J63" s="267" t="str">
        <f t="shared" si="9"/>
        <v>USDECBOISMAR13_Quote</v>
      </c>
      <c r="K63" s="267" t="str">
        <f t="shared" si="10"/>
        <v>USD_YCONRH_ECBOISMAR13</v>
      </c>
      <c r="L63" s="266" t="e">
        <f>_xll.qlDatedOISRateHelper(K63,B63,B64,J63,$L$4,Permanent,,ObjectOverwrite)</f>
        <v>#NUM!</v>
      </c>
      <c r="M63" s="116" t="e">
        <f ca="1">_xll.ohRangeRetrieveError(L63)</f>
        <v>#NUM!</v>
      </c>
      <c r="N63" s="262"/>
      <c r="P63" s="264" t="e">
        <f>_xll.qlRateHelperEarliestDate(L63)</f>
        <v>#VALUE!</v>
      </c>
      <c r="Q63" s="264" t="e">
        <f>_xll.qlRateHelperLatestDate($L63)</f>
        <v>#VALUE!</v>
      </c>
    </row>
    <row r="64" spans="1:17" x14ac:dyDescent="0.2">
      <c r="A64" s="112"/>
      <c r="B64" s="272">
        <f>_xll.qlECBdate(E64,,Trigger)</f>
        <v>41374</v>
      </c>
      <c r="C64" s="270"/>
      <c r="D64" s="271" t="s">
        <v>182</v>
      </c>
      <c r="E64" s="270" t="str">
        <f>_xll.qlECBNextCode(B63)</f>
        <v>APR13</v>
      </c>
      <c r="F64" s="269" t="s">
        <v>181</v>
      </c>
      <c r="G64" s="269" t="s">
        <v>180</v>
      </c>
      <c r="H64" s="269" t="str">
        <f t="shared" si="8"/>
        <v>Actual/360</v>
      </c>
      <c r="I64" s="268">
        <v>0</v>
      </c>
      <c r="J64" s="267" t="str">
        <f t="shared" si="9"/>
        <v>USDECBOISAPR13_Quote</v>
      </c>
      <c r="K64" s="267" t="str">
        <f t="shared" si="10"/>
        <v>USD_YCONRH_ECBOISAPR13</v>
      </c>
      <c r="L64" s="266" t="e">
        <f>_xll.qlDatedOISRateHelper(K64,B64,B65,J64,$L$4,Permanent,,ObjectOverwrite)</f>
        <v>#NUM!</v>
      </c>
      <c r="M64" s="116" t="e">
        <f ca="1">_xll.ohRangeRetrieveError(L64)</f>
        <v>#NUM!</v>
      </c>
      <c r="N64" s="262"/>
      <c r="P64" s="264" t="e">
        <f>_xll.qlRateHelperEarliestDate(L64)</f>
        <v>#VALUE!</v>
      </c>
      <c r="Q64" s="264" t="e">
        <f>_xll.qlRateHelperLatestDate($L64)</f>
        <v>#VALUE!</v>
      </c>
    </row>
    <row r="65" spans="1:17" x14ac:dyDescent="0.2">
      <c r="A65" s="112"/>
      <c r="B65" s="272">
        <f>_xll.qlECBdate(E65,,Trigger)</f>
        <v>41402</v>
      </c>
      <c r="C65" s="270"/>
      <c r="D65" s="271" t="s">
        <v>182</v>
      </c>
      <c r="E65" s="270" t="str">
        <f>_xll.qlECBNextCode(B64)</f>
        <v>MAY13</v>
      </c>
      <c r="F65" s="269" t="s">
        <v>181</v>
      </c>
      <c r="G65" s="269" t="s">
        <v>180</v>
      </c>
      <c r="H65" s="269" t="str">
        <f t="shared" si="8"/>
        <v>Actual/360</v>
      </c>
      <c r="I65" s="268">
        <v>0</v>
      </c>
      <c r="J65" s="267" t="str">
        <f t="shared" si="9"/>
        <v>USDECBOISMAY13_Quote</v>
      </c>
      <c r="K65" s="267" t="str">
        <f t="shared" si="10"/>
        <v>USD_YCONRH_ECBOISMAY13</v>
      </c>
      <c r="L65" s="266" t="e">
        <f>_xll.qlDatedOISRateHelper(K65,B65,B66,J65,$L$4,Permanent,,ObjectOverwrite)</f>
        <v>#NUM!</v>
      </c>
      <c r="M65" s="116" t="e">
        <f ca="1">_xll.ohRangeRetrieveError(L65)</f>
        <v>#NUM!</v>
      </c>
      <c r="N65" s="262"/>
      <c r="P65" s="264" t="e">
        <f>_xll.qlRateHelperEarliestDate(L65)</f>
        <v>#VALUE!</v>
      </c>
      <c r="Q65" s="264" t="e">
        <f>_xll.qlRateHelperLatestDate($L65)</f>
        <v>#VALUE!</v>
      </c>
    </row>
    <row r="66" spans="1:17" x14ac:dyDescent="0.2">
      <c r="A66" s="112"/>
      <c r="B66" s="272">
        <f>_xll.qlECBdate(E66,,Trigger)</f>
        <v>41437</v>
      </c>
      <c r="C66" s="270"/>
      <c r="D66" s="271" t="s">
        <v>182</v>
      </c>
      <c r="E66" s="270" t="str">
        <f>_xll.qlECBNextCode(B65)</f>
        <v>JUN13</v>
      </c>
      <c r="F66" s="269" t="s">
        <v>181</v>
      </c>
      <c r="G66" s="269" t="s">
        <v>180</v>
      </c>
      <c r="H66" s="269" t="str">
        <f t="shared" si="8"/>
        <v>Actual/360</v>
      </c>
      <c r="I66" s="268">
        <v>0</v>
      </c>
      <c r="J66" s="267" t="str">
        <f t="shared" si="9"/>
        <v>USDECBOISJUN13_Quote</v>
      </c>
      <c r="K66" s="267" t="str">
        <f t="shared" si="10"/>
        <v>USD_YCONRH_ECBOISJUN13</v>
      </c>
      <c r="L66" s="266" t="e">
        <f>_xll.qlDatedOISRateHelper(K66,B66,B67,J66,$L$4,Permanent,,ObjectOverwrite)</f>
        <v>#NUM!</v>
      </c>
      <c r="M66" s="116" t="e">
        <f ca="1">_xll.ohRangeRetrieveError(L66)</f>
        <v>#NUM!</v>
      </c>
      <c r="N66" s="262"/>
      <c r="P66" s="264" t="e">
        <f>_xll.qlRateHelperEarliestDate(L66)</f>
        <v>#VALUE!</v>
      </c>
      <c r="Q66" s="264" t="e">
        <f>_xll.qlRateHelperLatestDate($L66)</f>
        <v>#VALUE!</v>
      </c>
    </row>
    <row r="67" spans="1:17" x14ac:dyDescent="0.2">
      <c r="A67" s="112"/>
      <c r="B67" s="272">
        <f>_xll.qlECBdate(E67,,Trigger)</f>
        <v>41465</v>
      </c>
      <c r="C67" s="270"/>
      <c r="D67" s="271" t="s">
        <v>182</v>
      </c>
      <c r="E67" s="270" t="str">
        <f>_xll.qlECBNextCode(B66)</f>
        <v>JUL13</v>
      </c>
      <c r="F67" s="269" t="s">
        <v>181</v>
      </c>
      <c r="G67" s="269" t="s">
        <v>180</v>
      </c>
      <c r="H67" s="269" t="str">
        <f t="shared" si="8"/>
        <v>Actual/360</v>
      </c>
      <c r="I67" s="268">
        <v>0</v>
      </c>
      <c r="J67" s="267" t="str">
        <f t="shared" si="9"/>
        <v>USDECBOISJUL13_Quote</v>
      </c>
      <c r="K67" s="267" t="str">
        <f t="shared" si="10"/>
        <v>USD_YCONRH_ECBOISJUL13</v>
      </c>
      <c r="L67" s="266" t="e">
        <f>_xll.qlDatedOISRateHelper(K67,B67,B68,J67,$L$4,Permanent,,ObjectOverwrite)</f>
        <v>#NUM!</v>
      </c>
      <c r="M67" s="116" t="e">
        <f ca="1">_xll.ohRangeRetrieveError(L67)</f>
        <v>#NUM!</v>
      </c>
      <c r="N67" s="262"/>
      <c r="P67" s="264" t="e">
        <f>_xll.qlRateHelperEarliestDate(L67)</f>
        <v>#VALUE!</v>
      </c>
      <c r="Q67" s="264" t="e">
        <f>_xll.qlRateHelperLatestDate($L67)</f>
        <v>#VALUE!</v>
      </c>
    </row>
    <row r="68" spans="1:17" x14ac:dyDescent="0.2">
      <c r="A68" s="112"/>
      <c r="B68" s="272">
        <f>_xll.qlECBdate(E68,,Trigger)</f>
        <v>41493</v>
      </c>
      <c r="C68" s="270"/>
      <c r="D68" s="271" t="s">
        <v>182</v>
      </c>
      <c r="E68" s="270" t="str">
        <f>_xll.qlECBNextCode(B67)</f>
        <v>AUG13</v>
      </c>
      <c r="F68" s="269" t="s">
        <v>181</v>
      </c>
      <c r="G68" s="269" t="s">
        <v>180</v>
      </c>
      <c r="H68" s="269" t="str">
        <f t="shared" si="8"/>
        <v>Actual/360</v>
      </c>
      <c r="I68" s="268">
        <v>0</v>
      </c>
      <c r="J68" s="267" t="str">
        <f t="shared" si="9"/>
        <v>USDECBOISAUG13_Quote</v>
      </c>
      <c r="K68" s="267" t="str">
        <f t="shared" si="10"/>
        <v>USD_YCONRH_ECBOISAUG13</v>
      </c>
      <c r="L68" s="266" t="e">
        <f>_xll.qlDatedOISRateHelper(K68,B68,B69,J68,$L$4,Permanent,,ObjectOverwrite)</f>
        <v>#NUM!</v>
      </c>
      <c r="M68" s="116" t="e">
        <f ca="1">_xll.ohRangeRetrieveError(L68)</f>
        <v>#NUM!</v>
      </c>
      <c r="N68" s="262"/>
      <c r="P68" s="264" t="e">
        <f>_xll.qlRateHelperEarliestDate(L68)</f>
        <v>#VALUE!</v>
      </c>
      <c r="Q68" s="264" t="e">
        <f>_xll.qlRateHelperLatestDate($L68)</f>
        <v>#VALUE!</v>
      </c>
    </row>
    <row r="69" spans="1:17" x14ac:dyDescent="0.2">
      <c r="A69" s="112"/>
      <c r="B69" s="272">
        <f>_xll.qlECBdate(E69,,Trigger)</f>
        <v>41528</v>
      </c>
      <c r="C69" s="270"/>
      <c r="D69" s="271" t="s">
        <v>182</v>
      </c>
      <c r="E69" s="270" t="str">
        <f>_xll.qlECBNextCode(B68)</f>
        <v>SEP13</v>
      </c>
      <c r="F69" s="269" t="s">
        <v>181</v>
      </c>
      <c r="G69" s="269" t="s">
        <v>180</v>
      </c>
      <c r="H69" s="269" t="str">
        <f t="shared" si="8"/>
        <v>Actual/360</v>
      </c>
      <c r="I69" s="268">
        <v>0</v>
      </c>
      <c r="J69" s="267" t="str">
        <f t="shared" si="9"/>
        <v>USDECBOISSEP13_Quote</v>
      </c>
      <c r="K69" s="267" t="str">
        <f t="shared" si="10"/>
        <v>USD_YCONRH_ECBOISSEP13</v>
      </c>
      <c r="L69" s="266" t="e">
        <f>_xll.qlDatedOISRateHelper(K69,B69,B70,J69,$L$4,Permanent,,ObjectOverwrite)</f>
        <v>#NUM!</v>
      </c>
      <c r="M69" s="116" t="e">
        <f ca="1">_xll.ohRangeRetrieveError(L69)</f>
        <v>#NUM!</v>
      </c>
      <c r="N69" s="262"/>
      <c r="P69" s="264" t="e">
        <f>_xll.qlRateHelperEarliestDate(L69)</f>
        <v>#VALUE!</v>
      </c>
      <c r="Q69" s="264" t="e">
        <f>_xll.qlRateHelperLatestDate($L69)</f>
        <v>#VALUE!</v>
      </c>
    </row>
    <row r="70" spans="1:17" x14ac:dyDescent="0.2">
      <c r="A70" s="112"/>
      <c r="B70" s="272">
        <f>_xll.qlECBdate(E70,,Trigger)</f>
        <v>41556</v>
      </c>
      <c r="C70" s="270"/>
      <c r="D70" s="271" t="s">
        <v>182</v>
      </c>
      <c r="E70" s="270" t="str">
        <f>_xll.qlECBNextCode(B69)</f>
        <v>OCT13</v>
      </c>
      <c r="F70" s="269" t="s">
        <v>181</v>
      </c>
      <c r="G70" s="269" t="s">
        <v>180</v>
      </c>
      <c r="H70" s="269" t="str">
        <f t="shared" si="8"/>
        <v>Actual/360</v>
      </c>
      <c r="I70" s="268">
        <v>0</v>
      </c>
      <c r="J70" s="267" t="str">
        <f t="shared" si="9"/>
        <v>USDECBOISOCT13_Quote</v>
      </c>
      <c r="K70" s="267" t="str">
        <f t="shared" si="10"/>
        <v>USD_YCONRH_ECBOISOCT13</v>
      </c>
      <c r="L70" s="266" t="e">
        <f>_xll.qlDatedOISRateHelper(K70,B70,B71,J70,$L$4,Permanent,,ObjectOverwrite)</f>
        <v>#NUM!</v>
      </c>
      <c r="M70" s="116" t="e">
        <f ca="1">_xll.ohRangeRetrieveError(L70)</f>
        <v>#NUM!</v>
      </c>
      <c r="N70" s="262"/>
      <c r="P70" s="264" t="e">
        <f>_xll.qlRateHelperEarliestDate(L70)</f>
        <v>#VALUE!</v>
      </c>
      <c r="Q70" s="264" t="e">
        <f>_xll.qlRateHelperLatestDate($L70)</f>
        <v>#VALUE!</v>
      </c>
    </row>
    <row r="71" spans="1:17" x14ac:dyDescent="0.2">
      <c r="A71" s="112"/>
      <c r="B71" s="272">
        <f>_xll.qlECBdate(E71,,Trigger)</f>
        <v>41591</v>
      </c>
      <c r="C71" s="270"/>
      <c r="D71" s="271" t="s">
        <v>182</v>
      </c>
      <c r="E71" s="270" t="str">
        <f>_xll.qlECBNextCode(B70)</f>
        <v>NOV13</v>
      </c>
      <c r="F71" s="269" t="s">
        <v>181</v>
      </c>
      <c r="G71" s="269" t="s">
        <v>180</v>
      </c>
      <c r="H71" s="269" t="str">
        <f t="shared" si="8"/>
        <v>Actual/360</v>
      </c>
      <c r="I71" s="268">
        <v>0</v>
      </c>
      <c r="J71" s="267" t="str">
        <f t="shared" si="9"/>
        <v>USDECBOISNOV13_Quote</v>
      </c>
      <c r="K71" s="267" t="str">
        <f t="shared" si="10"/>
        <v>USD_YCONRH_ECBOISNOV13</v>
      </c>
      <c r="L71" s="266" t="e">
        <f>_xll.qlDatedOISRateHelper(K71,B71,B72,J71,$L$4,Permanent,,ObjectOverwrite)</f>
        <v>#NUM!</v>
      </c>
      <c r="M71" s="116" t="e">
        <f ca="1">_xll.ohRangeRetrieveError(L71)</f>
        <v>#NUM!</v>
      </c>
      <c r="N71" s="262"/>
      <c r="P71" s="264" t="e">
        <f>_xll.qlRateHelperEarliestDate(L71)</f>
        <v>#VALUE!</v>
      </c>
      <c r="Q71" s="264" t="e">
        <f>_xll.qlRateHelperLatestDate($L71)</f>
        <v>#VALUE!</v>
      </c>
    </row>
    <row r="72" spans="1:17" x14ac:dyDescent="0.2">
      <c r="A72" s="112"/>
      <c r="B72" s="272">
        <f>_xll.qlECBdate(E72,,Trigger)</f>
        <v>41619</v>
      </c>
      <c r="C72" s="270"/>
      <c r="D72" s="271" t="s">
        <v>182</v>
      </c>
      <c r="E72" s="270" t="str">
        <f>_xll.qlECBNextCode(B71)</f>
        <v>DEC13</v>
      </c>
      <c r="F72" s="269" t="s">
        <v>181</v>
      </c>
      <c r="G72" s="269" t="s">
        <v>180</v>
      </c>
      <c r="H72" s="269" t="str">
        <f t="shared" si="8"/>
        <v>Actual/360</v>
      </c>
      <c r="I72" s="268">
        <v>0</v>
      </c>
      <c r="J72" s="267" t="str">
        <f t="shared" si="9"/>
        <v>USDECBOISDEC13_Quote</v>
      </c>
      <c r="K72" s="267" t="str">
        <f t="shared" si="10"/>
        <v>USD_YCONRH_ECBOISDEC13</v>
      </c>
      <c r="L72" s="266" t="e">
        <f>_xll.qlDatedOISRateHelper(K72,B72,B73,J72,$L$4,Permanent,,ObjectOverwrite)</f>
        <v>#NUM!</v>
      </c>
      <c r="M72" s="116" t="e">
        <f ca="1">_xll.ohRangeRetrieveError(L72)</f>
        <v>#NUM!</v>
      </c>
      <c r="N72" s="262"/>
      <c r="P72" s="264" t="e">
        <f>_xll.qlRateHelperEarliestDate(L72)</f>
        <v>#VALUE!</v>
      </c>
      <c r="Q72" s="264" t="e">
        <f>_xll.qlRateHelperLatestDate($L72)</f>
        <v>#VALUE!</v>
      </c>
    </row>
    <row r="73" spans="1:17" x14ac:dyDescent="0.2">
      <c r="A73" s="112"/>
      <c r="B73" s="272" t="e">
        <f>_xll.qlECBdate(E73,,Trigger)</f>
        <v>#VALUE!</v>
      </c>
      <c r="C73" s="270"/>
      <c r="D73" s="271" t="s">
        <v>182</v>
      </c>
      <c r="E73" s="270" t="e">
        <f>_xll.qlECBNextCode(B72)</f>
        <v>#NUM!</v>
      </c>
      <c r="F73" s="269" t="s">
        <v>181</v>
      </c>
      <c r="G73" s="269" t="s">
        <v>180</v>
      </c>
      <c r="H73" s="269" t="str">
        <f t="shared" si="8"/>
        <v>Actual/360</v>
      </c>
      <c r="I73" s="268">
        <v>0</v>
      </c>
      <c r="J73" s="267" t="e">
        <f t="shared" si="9"/>
        <v>#NUM!</v>
      </c>
      <c r="K73" s="267" t="e">
        <f t="shared" si="10"/>
        <v>#NUM!</v>
      </c>
      <c r="L73" s="266" t="e">
        <f>_xll.qlDatedOISRateHelper(K73,B73,B74,J73,$L$4,Permanent,,ObjectOverwrite)</f>
        <v>#VALUE!</v>
      </c>
      <c r="M73" s="116" t="e">
        <f ca="1">_xll.ohRangeRetrieveError(L73)</f>
        <v>#NUM!</v>
      </c>
      <c r="N73" s="262"/>
      <c r="P73" s="264" t="e">
        <f>_xll.qlRateHelperEarliestDate(L73)</f>
        <v>#VALUE!</v>
      </c>
      <c r="Q73" s="264" t="e">
        <f>_xll.qlRateHelperLatestDate($L73)</f>
        <v>#VALUE!</v>
      </c>
    </row>
    <row r="74" spans="1:17" x14ac:dyDescent="0.2">
      <c r="A74" s="112"/>
      <c r="B74" s="272" t="e">
        <f>_xll.qlECBdate(E74,,Trigger)</f>
        <v>#VALUE!</v>
      </c>
      <c r="C74" s="270"/>
      <c r="D74" s="271" t="s">
        <v>182</v>
      </c>
      <c r="E74" s="270" t="e">
        <f>_xll.qlECBNextCode(B73)</f>
        <v>#NUM!</v>
      </c>
      <c r="F74" s="269" t="s">
        <v>181</v>
      </c>
      <c r="G74" s="269" t="s">
        <v>180</v>
      </c>
      <c r="H74" s="269" t="str">
        <f t="shared" si="8"/>
        <v>Actual/360</v>
      </c>
      <c r="I74" s="268">
        <v>0</v>
      </c>
      <c r="J74" s="267" t="e">
        <f t="shared" si="9"/>
        <v>#NUM!</v>
      </c>
      <c r="K74" s="267" t="e">
        <f t="shared" si="10"/>
        <v>#NUM!</v>
      </c>
      <c r="L74" s="266" t="e">
        <f>_xll.qlDatedOISRateHelper(K74,B74,B75,J74,$L$4,Permanent,,ObjectOverwrite)</f>
        <v>#VALUE!</v>
      </c>
      <c r="M74" s="116" t="e">
        <f ca="1">_xll.ohRangeRetrieveError(L74)</f>
        <v>#NUM!</v>
      </c>
      <c r="N74" s="262"/>
      <c r="P74" s="264" t="e">
        <f>_xll.qlRateHelperEarliestDate(L74)</f>
        <v>#VALUE!</v>
      </c>
      <c r="Q74" s="264" t="e">
        <f>_xll.qlRateHelperLatestDate($L74)</f>
        <v>#VALUE!</v>
      </c>
    </row>
    <row r="75" spans="1:17" x14ac:dyDescent="0.2">
      <c r="A75" s="112"/>
      <c r="B75" s="272" t="e">
        <f>_xll.qlECBdate(E75,,Trigger)</f>
        <v>#VALUE!</v>
      </c>
      <c r="C75" s="270"/>
      <c r="D75" s="271" t="s">
        <v>182</v>
      </c>
      <c r="E75" s="270" t="e">
        <f>_xll.qlECBNextCode(B74)</f>
        <v>#NUM!</v>
      </c>
      <c r="F75" s="269" t="s">
        <v>181</v>
      </c>
      <c r="G75" s="269" t="s">
        <v>180</v>
      </c>
      <c r="H75" s="269" t="str">
        <f t="shared" si="8"/>
        <v>Actual/360</v>
      </c>
      <c r="I75" s="268">
        <v>0</v>
      </c>
      <c r="J75" s="267" t="e">
        <f t="shared" si="9"/>
        <v>#NUM!</v>
      </c>
      <c r="K75" s="267" t="e">
        <f t="shared" si="10"/>
        <v>#NUM!</v>
      </c>
      <c r="L75" s="266" t="e">
        <f>_xll.qlDatedOISRateHelper(K75,B75,B76,J75,$L$4,Permanent,,ObjectOverwrite)</f>
        <v>#VALUE!</v>
      </c>
      <c r="M75" s="116" t="e">
        <f ca="1">_xll.ohRangeRetrieveError(L75)</f>
        <v>#NUM!</v>
      </c>
      <c r="N75" s="262"/>
      <c r="P75" s="264" t="e">
        <f>_xll.qlRateHelperEarliestDate(L75)</f>
        <v>#VALUE!</v>
      </c>
      <c r="Q75" s="264" t="e">
        <f>_xll.qlRateHelperLatestDate($L75)</f>
        <v>#VALUE!</v>
      </c>
    </row>
    <row r="76" spans="1:17" x14ac:dyDescent="0.2">
      <c r="A76" s="112"/>
      <c r="B76" s="272" t="e">
        <f>_xll.qlECBdate(E76,,Trigger)</f>
        <v>#VALUE!</v>
      </c>
      <c r="C76" s="270"/>
      <c r="D76" s="271" t="s">
        <v>182</v>
      </c>
      <c r="E76" s="270" t="e">
        <f>_xll.qlECBNextCode(B75)</f>
        <v>#NUM!</v>
      </c>
      <c r="F76" s="269" t="s">
        <v>181</v>
      </c>
      <c r="G76" s="269" t="s">
        <v>180</v>
      </c>
      <c r="H76" s="269" t="str">
        <f t="shared" si="8"/>
        <v>Actual/360</v>
      </c>
      <c r="I76" s="268">
        <v>0</v>
      </c>
      <c r="J76" s="267" t="e">
        <f t="shared" si="9"/>
        <v>#NUM!</v>
      </c>
      <c r="K76" s="267" t="e">
        <f t="shared" si="10"/>
        <v>#NUM!</v>
      </c>
      <c r="L76" s="266" t="e">
        <f>_xll.qlDatedOISRateHelper(K76,B76,B77,J76,$L$4,Permanent,,ObjectOverwrite)</f>
        <v>#VALUE!</v>
      </c>
      <c r="M76" s="116" t="e">
        <f ca="1">_xll.ohRangeRetrieveError(L76)</f>
        <v>#NUM!</v>
      </c>
      <c r="N76" s="262"/>
      <c r="P76" s="264" t="e">
        <f>_xll.qlRateHelperEarliestDate(L76)</f>
        <v>#VALUE!</v>
      </c>
      <c r="Q76" s="264" t="e">
        <f>_xll.qlRateHelperLatestDate($L76)</f>
        <v>#VALUE!</v>
      </c>
    </row>
    <row r="77" spans="1:17" x14ac:dyDescent="0.2">
      <c r="A77" s="112"/>
      <c r="B77" s="272" t="e">
        <f>_xll.qlECBdate(E77,,Trigger)</f>
        <v>#VALUE!</v>
      </c>
      <c r="C77" s="270"/>
      <c r="D77" s="271" t="s">
        <v>182</v>
      </c>
      <c r="E77" s="270" t="e">
        <f>_xll.qlECBNextCode(B76)</f>
        <v>#NUM!</v>
      </c>
      <c r="F77" s="269" t="s">
        <v>181</v>
      </c>
      <c r="G77" s="269" t="s">
        <v>180</v>
      </c>
      <c r="H77" s="269" t="str">
        <f t="shared" si="8"/>
        <v>Actual/360</v>
      </c>
      <c r="I77" s="268">
        <v>0</v>
      </c>
      <c r="J77" s="267" t="e">
        <f t="shared" si="9"/>
        <v>#NUM!</v>
      </c>
      <c r="K77" s="267" t="e">
        <f t="shared" si="10"/>
        <v>#NUM!</v>
      </c>
      <c r="L77" s="266" t="e">
        <f>_xll.qlDatedOISRateHelper(K77,B77,B78,J77,$L$4,Permanent,,ObjectOverwrite)</f>
        <v>#VALUE!</v>
      </c>
      <c r="M77" s="116" t="e">
        <f ca="1">_xll.ohRangeRetrieveError(L77)</f>
        <v>#NUM!</v>
      </c>
      <c r="N77" s="262"/>
      <c r="P77" s="264" t="e">
        <f>_xll.qlRateHelperEarliestDate(L77)</f>
        <v>#VALUE!</v>
      </c>
      <c r="Q77" s="264" t="e">
        <f>_xll.qlRateHelperLatestDate($L77)</f>
        <v>#VALUE!</v>
      </c>
    </row>
    <row r="78" spans="1:17" x14ac:dyDescent="0.2">
      <c r="A78" s="112"/>
      <c r="B78" s="272" t="e">
        <f>_xll.qlECBdate(E78,,Trigger)</f>
        <v>#VALUE!</v>
      </c>
      <c r="C78" s="270"/>
      <c r="D78" s="271" t="s">
        <v>182</v>
      </c>
      <c r="E78" s="270" t="e">
        <f>_xll.qlECBNextCode(B77)</f>
        <v>#NUM!</v>
      </c>
      <c r="F78" s="269" t="s">
        <v>181</v>
      </c>
      <c r="G78" s="269" t="s">
        <v>180</v>
      </c>
      <c r="H78" s="269" t="str">
        <f t="shared" si="8"/>
        <v>Actual/360</v>
      </c>
      <c r="I78" s="268">
        <v>0</v>
      </c>
      <c r="J78" s="267" t="e">
        <f t="shared" si="9"/>
        <v>#NUM!</v>
      </c>
      <c r="K78" s="267" t="e">
        <f t="shared" si="10"/>
        <v>#NUM!</v>
      </c>
      <c r="L78" s="266" t="e">
        <f>_xll.qlDatedOISRateHelper(K78,B78,B79,J78,$L$4,Permanent,,ObjectOverwrite)</f>
        <v>#VALUE!</v>
      </c>
      <c r="M78" s="116" t="e">
        <f ca="1">_xll.ohRangeRetrieveError(L78)</f>
        <v>#NUM!</v>
      </c>
      <c r="N78" s="262"/>
      <c r="P78" s="264" t="e">
        <f>_xll.qlRateHelperEarliestDate(L78)</f>
        <v>#VALUE!</v>
      </c>
      <c r="Q78" s="264" t="e">
        <f>_xll.qlRateHelperLatestDate($L78)</f>
        <v>#VALUE!</v>
      </c>
    </row>
    <row r="79" spans="1:17" x14ac:dyDescent="0.2">
      <c r="A79" s="112"/>
      <c r="B79" s="272" t="e">
        <f>_xll.qlECBdate(E79,,Trigger)</f>
        <v>#VALUE!</v>
      </c>
      <c r="C79" s="270"/>
      <c r="D79" s="271" t="s">
        <v>182</v>
      </c>
      <c r="E79" s="270" t="e">
        <f>_xll.qlECBNextCode(B78)</f>
        <v>#NUM!</v>
      </c>
      <c r="F79" s="269" t="s">
        <v>181</v>
      </c>
      <c r="G79" s="269" t="s">
        <v>180</v>
      </c>
      <c r="H79" s="269" t="str">
        <f t="shared" si="8"/>
        <v>Actual/360</v>
      </c>
      <c r="I79" s="268">
        <v>0</v>
      </c>
      <c r="J79" s="267" t="e">
        <f t="shared" si="9"/>
        <v>#NUM!</v>
      </c>
      <c r="K79" s="267" t="e">
        <f t="shared" si="10"/>
        <v>#NUM!</v>
      </c>
      <c r="L79" s="266" t="e">
        <f>_xll.qlDatedOISRateHelper(K79,B79,B80,J79,$L$4,Permanent,,ObjectOverwrite)</f>
        <v>#VALUE!</v>
      </c>
      <c r="M79" s="116" t="e">
        <f ca="1">_xll.ohRangeRetrieveError(L79)</f>
        <v>#NUM!</v>
      </c>
      <c r="N79" s="262"/>
      <c r="P79" s="264" t="e">
        <f>_xll.qlRateHelperEarliestDate(L79)</f>
        <v>#VALUE!</v>
      </c>
      <c r="Q79" s="264" t="e">
        <f>_xll.qlRateHelperLatestDate($L79)</f>
        <v>#VALUE!</v>
      </c>
    </row>
    <row r="80" spans="1:17" x14ac:dyDescent="0.2">
      <c r="A80" s="112"/>
      <c r="B80" s="272" t="e">
        <f>_xll.qlECBdate(E80,,Trigger)</f>
        <v>#VALUE!</v>
      </c>
      <c r="C80" s="270"/>
      <c r="D80" s="271" t="s">
        <v>182</v>
      </c>
      <c r="E80" s="270" t="e">
        <f>_xll.qlECBNextCode(B79)</f>
        <v>#NUM!</v>
      </c>
      <c r="F80" s="269" t="s">
        <v>181</v>
      </c>
      <c r="G80" s="269" t="s">
        <v>180</v>
      </c>
      <c r="H80" s="269" t="str">
        <f t="shared" si="8"/>
        <v>Actual/360</v>
      </c>
      <c r="I80" s="268">
        <v>0</v>
      </c>
      <c r="J80" s="267" t="e">
        <f t="shared" si="9"/>
        <v>#NUM!</v>
      </c>
      <c r="K80" s="267" t="e">
        <f t="shared" si="10"/>
        <v>#NUM!</v>
      </c>
      <c r="L80" s="266" t="e">
        <f>_xll.qlDatedOISRateHelper(K80,B80,B81,J80,$L$4,Permanent,,ObjectOverwrite)</f>
        <v>#VALUE!</v>
      </c>
      <c r="M80" s="116" t="e">
        <f ca="1">_xll.ohRangeRetrieveError(L80)</f>
        <v>#NUM!</v>
      </c>
      <c r="N80" s="262"/>
      <c r="P80" s="264" t="e">
        <f>_xll.qlRateHelperEarliestDate(L80)</f>
        <v>#VALUE!</v>
      </c>
      <c r="Q80" s="264" t="e">
        <f>_xll.qlRateHelperLatestDate($L80)</f>
        <v>#VALUE!</v>
      </c>
    </row>
    <row r="81" spans="1:17" x14ac:dyDescent="0.2">
      <c r="A81" s="112"/>
      <c r="B81" s="272" t="e">
        <f>_xll.qlECBdate(E81,,Trigger)</f>
        <v>#VALUE!</v>
      </c>
      <c r="C81" s="270"/>
      <c r="D81" s="271" t="s">
        <v>182</v>
      </c>
      <c r="E81" s="270" t="e">
        <f>_xll.qlECBNextCode(B80)</f>
        <v>#NUM!</v>
      </c>
      <c r="F81" s="269" t="s">
        <v>181</v>
      </c>
      <c r="G81" s="269" t="s">
        <v>180</v>
      </c>
      <c r="H81" s="269" t="str">
        <f t="shared" si="8"/>
        <v>Actual/360</v>
      </c>
      <c r="I81" s="268">
        <v>0</v>
      </c>
      <c r="J81" s="267" t="e">
        <f t="shared" si="9"/>
        <v>#NUM!</v>
      </c>
      <c r="K81" s="267" t="e">
        <f t="shared" si="10"/>
        <v>#NUM!</v>
      </c>
      <c r="L81" s="266" t="e">
        <f>_xll.qlDatedOISRateHelper(K81,B81,B82,J81,$L$4,Permanent,,ObjectOverwrite)</f>
        <v>#VALUE!</v>
      </c>
      <c r="M81" s="116" t="e">
        <f ca="1">_xll.ohRangeRetrieveError(L81)</f>
        <v>#NUM!</v>
      </c>
      <c r="N81" s="262"/>
      <c r="P81" s="264" t="e">
        <f>_xll.qlRateHelperEarliestDate(L81)</f>
        <v>#VALUE!</v>
      </c>
      <c r="Q81" s="264" t="e">
        <f>_xll.qlRateHelperLatestDate($L81)</f>
        <v>#VALUE!</v>
      </c>
    </row>
    <row r="82" spans="1:17" x14ac:dyDescent="0.2">
      <c r="A82" s="112"/>
      <c r="B82" s="272" t="e">
        <f>_xll.qlECBdate(E82,,Trigger)</f>
        <v>#VALUE!</v>
      </c>
      <c r="C82" s="270"/>
      <c r="D82" s="271" t="s">
        <v>182</v>
      </c>
      <c r="E82" s="270" t="e">
        <f>_xll.qlECBNextCode(B81)</f>
        <v>#NUM!</v>
      </c>
      <c r="F82" s="269" t="s">
        <v>181</v>
      </c>
      <c r="G82" s="269" t="s">
        <v>180</v>
      </c>
      <c r="H82" s="269" t="str">
        <f t="shared" si="8"/>
        <v>Actual/360</v>
      </c>
      <c r="I82" s="268">
        <v>0</v>
      </c>
      <c r="J82" s="267" t="e">
        <f t="shared" si="9"/>
        <v>#NUM!</v>
      </c>
      <c r="K82" s="267" t="e">
        <f t="shared" si="10"/>
        <v>#NUM!</v>
      </c>
      <c r="L82" s="266" t="e">
        <f>_xll.qlDatedOISRateHelper(K82,B82,B83,J82,$L$4,Permanent,,ObjectOverwrite)</f>
        <v>#VALUE!</v>
      </c>
      <c r="M82" s="116" t="e">
        <f ca="1">_xll.ohRangeRetrieveError(L82)</f>
        <v>#NUM!</v>
      </c>
      <c r="N82" s="262"/>
      <c r="P82" s="264" t="e">
        <f>_xll.qlRateHelperEarliestDate(L82)</f>
        <v>#VALUE!</v>
      </c>
      <c r="Q82" s="264" t="e">
        <f>_xll.qlRateHelperLatestDate($L82)</f>
        <v>#VALUE!</v>
      </c>
    </row>
    <row r="83" spans="1:17" x14ac:dyDescent="0.2">
      <c r="A83" s="112"/>
      <c r="B83" s="272" t="e">
        <f>_xll.qlECBdate(E83,,Trigger)</f>
        <v>#VALUE!</v>
      </c>
      <c r="C83" s="270"/>
      <c r="D83" s="271" t="s">
        <v>182</v>
      </c>
      <c r="E83" s="270" t="e">
        <f>_xll.qlECBNextCode(B82)</f>
        <v>#NUM!</v>
      </c>
      <c r="F83" s="269" t="s">
        <v>181</v>
      </c>
      <c r="G83" s="269" t="s">
        <v>180</v>
      </c>
      <c r="H83" s="269" t="str">
        <f t="shared" si="8"/>
        <v>Actual/360</v>
      </c>
      <c r="I83" s="268">
        <v>0</v>
      </c>
      <c r="J83" s="267" t="e">
        <f t="shared" si="9"/>
        <v>#NUM!</v>
      </c>
      <c r="K83" s="267" t="e">
        <f t="shared" si="10"/>
        <v>#NUM!</v>
      </c>
      <c r="L83" s="266" t="e">
        <f>_xll.qlDatedOISRateHelper(K83,B83,B84,J83,$L$4,Permanent,,ObjectOverwrite)</f>
        <v>#VALUE!</v>
      </c>
      <c r="M83" s="116" t="e">
        <f ca="1">_xll.ohRangeRetrieveError(L83)</f>
        <v>#NUM!</v>
      </c>
      <c r="N83" s="262"/>
      <c r="P83" s="264" t="e">
        <f>_xll.qlRateHelperEarliestDate(L83)</f>
        <v>#VALUE!</v>
      </c>
      <c r="Q83" s="264" t="e">
        <f>_xll.qlRateHelperLatestDate($L83)</f>
        <v>#VALUE!</v>
      </c>
    </row>
    <row r="84" spans="1:17" x14ac:dyDescent="0.2">
      <c r="A84" s="112"/>
      <c r="B84" s="272" t="e">
        <f>_xll.qlECBdate(E84,,Trigger)</f>
        <v>#VALUE!</v>
      </c>
      <c r="C84" s="270"/>
      <c r="D84" s="271" t="s">
        <v>182</v>
      </c>
      <c r="E84" s="270" t="e">
        <f>_xll.qlECBNextCode(B83)</f>
        <v>#NUM!</v>
      </c>
      <c r="F84" s="269" t="s">
        <v>181</v>
      </c>
      <c r="G84" s="269" t="s">
        <v>180</v>
      </c>
      <c r="H84" s="269" t="str">
        <f t="shared" si="8"/>
        <v>Actual/360</v>
      </c>
      <c r="I84" s="268">
        <v>0</v>
      </c>
      <c r="J84" s="267" t="e">
        <f t="shared" si="9"/>
        <v>#NUM!</v>
      </c>
      <c r="K84" s="267" t="e">
        <f t="shared" si="10"/>
        <v>#NUM!</v>
      </c>
      <c r="L84" s="266" t="e">
        <f>_xll.qlDatedOISRateHelper(K84,B84,B85,J84,$L$4,Permanent,,ObjectOverwrite)</f>
        <v>#VALUE!</v>
      </c>
      <c r="M84" s="116" t="e">
        <f ca="1">_xll.ohRangeRetrieveError(L84)</f>
        <v>#NUM!</v>
      </c>
      <c r="N84" s="262"/>
      <c r="P84" s="264" t="e">
        <f>_xll.qlRateHelperEarliestDate(L84)</f>
        <v>#VALUE!</v>
      </c>
      <c r="Q84" s="264" t="e">
        <f>_xll.qlRateHelperLatestDate($L84)</f>
        <v>#VALUE!</v>
      </c>
    </row>
    <row r="85" spans="1:17" x14ac:dyDescent="0.2">
      <c r="A85" s="112"/>
      <c r="B85" s="272" t="e">
        <f>_xll.qlECBdate(E85,,Trigger)</f>
        <v>#VALUE!</v>
      </c>
      <c r="C85" s="270"/>
      <c r="D85" s="271" t="s">
        <v>182</v>
      </c>
      <c r="E85" s="270" t="e">
        <f>_xll.qlECBNextCode(B84)</f>
        <v>#NUM!</v>
      </c>
      <c r="F85" s="269" t="s">
        <v>181</v>
      </c>
      <c r="G85" s="269" t="s">
        <v>180</v>
      </c>
      <c r="H85" s="269" t="str">
        <f t="shared" si="8"/>
        <v>Actual/360</v>
      </c>
      <c r="I85" s="268">
        <v>0</v>
      </c>
      <c r="J85" s="267" t="e">
        <f t="shared" si="9"/>
        <v>#NUM!</v>
      </c>
      <c r="K85" s="267" t="e">
        <f t="shared" si="10"/>
        <v>#NUM!</v>
      </c>
      <c r="L85" s="266" t="e">
        <f>_xll.qlDatedOISRateHelper(K85,B85,B86,J85,$L$4,Permanent,,ObjectOverwrite)</f>
        <v>#VALUE!</v>
      </c>
      <c r="M85" s="116" t="e">
        <f ca="1">_xll.ohRangeRetrieveError(L85)</f>
        <v>#NUM!</v>
      </c>
      <c r="N85" s="262"/>
      <c r="P85" s="264" t="e">
        <f>_xll.qlRateHelperEarliestDate(L85)</f>
        <v>#VALUE!</v>
      </c>
      <c r="Q85" s="264" t="e">
        <f>_xll.qlRateHelperLatestDate($L85)</f>
        <v>#VALUE!</v>
      </c>
    </row>
    <row r="86" spans="1:17" x14ac:dyDescent="0.2">
      <c r="A86" s="112"/>
      <c r="B86" s="272" t="e">
        <f>_xll.qlECBdate(E86,,Trigger)</f>
        <v>#VALUE!</v>
      </c>
      <c r="C86" s="270"/>
      <c r="D86" s="271" t="s">
        <v>182</v>
      </c>
      <c r="E86" s="270" t="e">
        <f>_xll.qlECBNextCode(B85)</f>
        <v>#NUM!</v>
      </c>
      <c r="F86" s="269" t="s">
        <v>181</v>
      </c>
      <c r="G86" s="269" t="s">
        <v>180</v>
      </c>
      <c r="H86" s="269" t="str">
        <f t="shared" si="8"/>
        <v>Actual/360</v>
      </c>
      <c r="I86" s="268">
        <v>0</v>
      </c>
      <c r="J86" s="267" t="e">
        <f t="shared" si="9"/>
        <v>#NUM!</v>
      </c>
      <c r="K86" s="267" t="e">
        <f t="shared" si="10"/>
        <v>#NUM!</v>
      </c>
      <c r="L86" s="266" t="e">
        <f>_xll.qlDatedOISRateHelper(K86,B86,B87,J86,$L$4,Permanent,,ObjectOverwrite)</f>
        <v>#VALUE!</v>
      </c>
      <c r="M86" s="116" t="e">
        <f ca="1">_xll.ohRangeRetrieveError(L86)</f>
        <v>#NUM!</v>
      </c>
      <c r="N86" s="262"/>
      <c r="P86" s="264" t="e">
        <f>_xll.qlRateHelperEarliestDate(L86)</f>
        <v>#VALUE!</v>
      </c>
      <c r="Q86" s="264" t="e">
        <f>_xll.qlRateHelperLatestDate($L86)</f>
        <v>#VALUE!</v>
      </c>
    </row>
    <row r="87" spans="1:17" x14ac:dyDescent="0.2">
      <c r="A87" s="112"/>
      <c r="B87" s="272" t="e">
        <f>_xll.qlECBdate(E87,,Trigger)</f>
        <v>#VALUE!</v>
      </c>
      <c r="C87" s="270"/>
      <c r="D87" s="271" t="s">
        <v>182</v>
      </c>
      <c r="E87" s="270" t="e">
        <f>_xll.qlECBNextCode(B86)</f>
        <v>#NUM!</v>
      </c>
      <c r="F87" s="269" t="s">
        <v>181</v>
      </c>
      <c r="G87" s="269" t="s">
        <v>180</v>
      </c>
      <c r="H87" s="269" t="str">
        <f t="shared" si="8"/>
        <v>Actual/360</v>
      </c>
      <c r="I87" s="268">
        <v>0</v>
      </c>
      <c r="J87" s="267" t="e">
        <f t="shared" si="9"/>
        <v>#NUM!</v>
      </c>
      <c r="K87" s="267" t="e">
        <f t="shared" si="10"/>
        <v>#NUM!</v>
      </c>
      <c r="L87" s="266" t="e">
        <f>_xll.qlDatedOISRateHelper(K87,B87,B88,J87,$L$4,Permanent,,ObjectOverwrite)</f>
        <v>#VALUE!</v>
      </c>
      <c r="M87" s="116" t="e">
        <f ca="1">_xll.ohRangeRetrieveError(L87)</f>
        <v>#NUM!</v>
      </c>
      <c r="N87" s="262"/>
      <c r="P87" s="264" t="e">
        <f>_xll.qlRateHelperEarliestDate(L87)</f>
        <v>#VALUE!</v>
      </c>
      <c r="Q87" s="264" t="e">
        <f>_xll.qlRateHelperLatestDate($L87)</f>
        <v>#VALUE!</v>
      </c>
    </row>
    <row r="88" spans="1:17" x14ac:dyDescent="0.2">
      <c r="A88" s="112"/>
      <c r="B88" s="272" t="e">
        <f>_xll.qlECBdate(E88,,Trigger)</f>
        <v>#VALUE!</v>
      </c>
      <c r="C88" s="270"/>
      <c r="D88" s="271" t="s">
        <v>182</v>
      </c>
      <c r="E88" s="270" t="e">
        <f>_xll.qlECBNextCode(B87)</f>
        <v>#NUM!</v>
      </c>
      <c r="F88" s="269" t="s">
        <v>181</v>
      </c>
      <c r="G88" s="269" t="s">
        <v>180</v>
      </c>
      <c r="H88" s="269" t="str">
        <f t="shared" si="8"/>
        <v>Actual/360</v>
      </c>
      <c r="I88" s="268">
        <v>0</v>
      </c>
      <c r="J88" s="267" t="e">
        <f t="shared" si="9"/>
        <v>#NUM!</v>
      </c>
      <c r="K88" s="267" t="e">
        <f t="shared" si="10"/>
        <v>#NUM!</v>
      </c>
      <c r="L88" s="266" t="e">
        <f>_xll.qlDatedOISRateHelper(K88,B88,B89,J88,$L$4,Permanent,,ObjectOverwrite)</f>
        <v>#VALUE!</v>
      </c>
      <c r="M88" s="116" t="e">
        <f ca="1">_xll.ohRangeRetrieveError(L88)</f>
        <v>#NUM!</v>
      </c>
      <c r="N88" s="262"/>
      <c r="P88" s="264" t="e">
        <f>_xll.qlRateHelperEarliestDate(L88)</f>
        <v>#VALUE!</v>
      </c>
      <c r="Q88" s="264" t="e">
        <f>_xll.qlRateHelperLatestDate($L88)</f>
        <v>#VALUE!</v>
      </c>
    </row>
    <row r="89" spans="1:17" x14ac:dyDescent="0.2">
      <c r="A89" s="112"/>
      <c r="B89" s="272" t="e">
        <f>_xll.qlECBdate(E89,,Trigger)</f>
        <v>#VALUE!</v>
      </c>
      <c r="C89" s="270"/>
      <c r="D89" s="271" t="s">
        <v>182</v>
      </c>
      <c r="E89" s="270" t="e">
        <f>_xll.qlECBNextCode(B88)</f>
        <v>#NUM!</v>
      </c>
      <c r="F89" s="269" t="s">
        <v>181</v>
      </c>
      <c r="G89" s="269" t="s">
        <v>180</v>
      </c>
      <c r="H89" s="269" t="str">
        <f t="shared" si="8"/>
        <v>Actual/360</v>
      </c>
      <c r="I89" s="268">
        <v>0</v>
      </c>
      <c r="J89" s="267" t="e">
        <f t="shared" si="9"/>
        <v>#NUM!</v>
      </c>
      <c r="K89" s="267" t="e">
        <f t="shared" si="10"/>
        <v>#NUM!</v>
      </c>
      <c r="L89" s="266" t="e">
        <f>_xll.qlDatedOISRateHelper(K89,B89,B90,J89,$L$4,Permanent,,ObjectOverwrite)</f>
        <v>#VALUE!</v>
      </c>
      <c r="M89" s="116" t="e">
        <f ca="1">_xll.ohRangeRetrieveError(L89)</f>
        <v>#NUM!</v>
      </c>
      <c r="N89" s="262"/>
      <c r="P89" s="264" t="e">
        <f>_xll.qlRateHelperEarliestDate(L89)</f>
        <v>#VALUE!</v>
      </c>
      <c r="Q89" s="264" t="e">
        <f>_xll.qlRateHelperLatestDate($L89)</f>
        <v>#VALUE!</v>
      </c>
    </row>
    <row r="90" spans="1:17" x14ac:dyDescent="0.2">
      <c r="A90" s="112"/>
      <c r="B90" s="272" t="e">
        <f>_xll.qlECBdate(E90,,Trigger)</f>
        <v>#VALUE!</v>
      </c>
      <c r="C90" s="270"/>
      <c r="D90" s="271" t="s">
        <v>182</v>
      </c>
      <c r="E90" s="270" t="e">
        <f>_xll.qlECBNextCode(B89)</f>
        <v>#NUM!</v>
      </c>
      <c r="F90" s="269" t="s">
        <v>181</v>
      </c>
      <c r="G90" s="269" t="s">
        <v>180</v>
      </c>
      <c r="H90" s="269" t="str">
        <f t="shared" si="8"/>
        <v>Actual/360</v>
      </c>
      <c r="I90" s="268">
        <v>0</v>
      </c>
      <c r="J90" s="267" t="e">
        <f t="shared" si="9"/>
        <v>#NUM!</v>
      </c>
      <c r="K90" s="267" t="e">
        <f t="shared" si="10"/>
        <v>#NUM!</v>
      </c>
      <c r="L90" s="266" t="e">
        <f>_xll.qlDatedOISRateHelper(K90,B90,B91,J90,$L$4,Permanent,,ObjectOverwrite)</f>
        <v>#VALUE!</v>
      </c>
      <c r="M90" s="116" t="e">
        <f ca="1">_xll.ohRangeRetrieveError(L90)</f>
        <v>#NUM!</v>
      </c>
      <c r="N90" s="262"/>
      <c r="P90" s="264" t="e">
        <f>_xll.qlRateHelperEarliestDate(L90)</f>
        <v>#VALUE!</v>
      </c>
      <c r="Q90" s="264" t="e">
        <f>_xll.qlRateHelperLatestDate($L90)</f>
        <v>#VALUE!</v>
      </c>
    </row>
    <row r="91" spans="1:17" x14ac:dyDescent="0.2">
      <c r="A91" s="112"/>
      <c r="B91" s="272" t="e">
        <f>_xll.qlECBdate(E91,,Trigger)</f>
        <v>#VALUE!</v>
      </c>
      <c r="C91" s="270"/>
      <c r="D91" s="271" t="s">
        <v>182</v>
      </c>
      <c r="E91" s="270" t="e">
        <f>_xll.qlECBNextCode(B90)</f>
        <v>#NUM!</v>
      </c>
      <c r="F91" s="269" t="s">
        <v>181</v>
      </c>
      <c r="G91" s="269" t="s">
        <v>180</v>
      </c>
      <c r="H91" s="269" t="str">
        <f t="shared" si="8"/>
        <v>Actual/360</v>
      </c>
      <c r="I91" s="268">
        <v>0</v>
      </c>
      <c r="J91" s="267" t="e">
        <f t="shared" si="9"/>
        <v>#NUM!</v>
      </c>
      <c r="K91" s="267" t="e">
        <f t="shared" si="10"/>
        <v>#NUM!</v>
      </c>
      <c r="L91" s="266" t="e">
        <f>_xll.qlDatedOISRateHelper(K91,B91,B92,J91,$L$4,Permanent,,ObjectOverwrite)</f>
        <v>#VALUE!</v>
      </c>
      <c r="M91" s="116" t="e">
        <f ca="1">_xll.ohRangeRetrieveError(L91)</f>
        <v>#NUM!</v>
      </c>
      <c r="N91" s="262"/>
      <c r="P91" s="264" t="e">
        <f>_xll.qlRateHelperEarliestDate(L91)</f>
        <v>#VALUE!</v>
      </c>
      <c r="Q91" s="264" t="e">
        <f>_xll.qlRateHelperLatestDate($L91)</f>
        <v>#VALUE!</v>
      </c>
    </row>
    <row r="92" spans="1:17" x14ac:dyDescent="0.2">
      <c r="A92" s="112"/>
      <c r="B92" s="272" t="e">
        <f>_xll.qlECBdate(E92,,Trigger)</f>
        <v>#VALUE!</v>
      </c>
      <c r="C92" s="270"/>
      <c r="D92" s="271" t="s">
        <v>182</v>
      </c>
      <c r="E92" s="270" t="e">
        <f>_xll.qlECBNextCode(B91)</f>
        <v>#NUM!</v>
      </c>
      <c r="F92" s="269" t="s">
        <v>181</v>
      </c>
      <c r="G92" s="269" t="s">
        <v>180</v>
      </c>
      <c r="H92" s="269" t="str">
        <f t="shared" si="8"/>
        <v>Actual/360</v>
      </c>
      <c r="I92" s="268">
        <v>0</v>
      </c>
      <c r="J92" s="267" t="e">
        <f t="shared" si="9"/>
        <v>#NUM!</v>
      </c>
      <c r="K92" s="267" t="e">
        <f t="shared" si="10"/>
        <v>#NUM!</v>
      </c>
      <c r="L92" s="266" t="e">
        <f>_xll.qlDatedOISRateHelper(K92,B92,B93,J92,$L$4,Permanent,,ObjectOverwrite)</f>
        <v>#VALUE!</v>
      </c>
      <c r="M92" s="116" t="e">
        <f ca="1">_xll.ohRangeRetrieveError(L92)</f>
        <v>#NUM!</v>
      </c>
      <c r="N92" s="262"/>
      <c r="P92" s="264" t="e">
        <f>_xll.qlRateHelperEarliestDate(L92)</f>
        <v>#VALUE!</v>
      </c>
      <c r="Q92" s="264" t="e">
        <f>_xll.qlRateHelperLatestDate($L92)</f>
        <v>#VALUE!</v>
      </c>
    </row>
    <row r="93" spans="1:17" x14ac:dyDescent="0.2">
      <c r="A93" s="112"/>
      <c r="B93" s="272" t="e">
        <f>_xll.qlECBdate(E93,,Trigger)</f>
        <v>#VALUE!</v>
      </c>
      <c r="C93" s="270"/>
      <c r="D93" s="271" t="s">
        <v>182</v>
      </c>
      <c r="E93" s="270" t="e">
        <f>_xll.qlECBNextCode(B92)</f>
        <v>#NUM!</v>
      </c>
      <c r="F93" s="269" t="s">
        <v>181</v>
      </c>
      <c r="G93" s="269" t="s">
        <v>180</v>
      </c>
      <c r="H93" s="269" t="str">
        <f t="shared" si="8"/>
        <v>Actual/360</v>
      </c>
      <c r="I93" s="268">
        <v>0</v>
      </c>
      <c r="J93" s="267" t="e">
        <f t="shared" si="9"/>
        <v>#NUM!</v>
      </c>
      <c r="K93" s="267" t="e">
        <f t="shared" si="10"/>
        <v>#NUM!</v>
      </c>
      <c r="L93" s="266" t="e">
        <f>_xll.qlDatedOISRateHelper(K93,B93,B94,J93,$L$4,Permanent,,ObjectOverwrite)</f>
        <v>#VALUE!</v>
      </c>
      <c r="M93" s="116" t="e">
        <f ca="1">_xll.ohRangeRetrieveError(L93)</f>
        <v>#NUM!</v>
      </c>
      <c r="N93" s="262"/>
      <c r="P93" s="264" t="e">
        <f>_xll.qlRateHelperEarliestDate(L93)</f>
        <v>#VALUE!</v>
      </c>
      <c r="Q93" s="264" t="e">
        <f>_xll.qlRateHelperLatestDate($L93)</f>
        <v>#VALUE!</v>
      </c>
    </row>
    <row r="94" spans="1:17" x14ac:dyDescent="0.2">
      <c r="A94" s="112"/>
      <c r="B94" s="272" t="e">
        <f>_xll.qlECBdate(E94,,Trigger)</f>
        <v>#VALUE!</v>
      </c>
      <c r="C94" s="270"/>
      <c r="D94" s="271" t="s">
        <v>182</v>
      </c>
      <c r="E94" s="270" t="e">
        <f>_xll.qlECBNextCode(B93)</f>
        <v>#NUM!</v>
      </c>
      <c r="F94" s="269" t="s">
        <v>181</v>
      </c>
      <c r="G94" s="269" t="s">
        <v>180</v>
      </c>
      <c r="H94" s="269" t="str">
        <f t="shared" si="8"/>
        <v>Actual/360</v>
      </c>
      <c r="I94" s="268">
        <v>0</v>
      </c>
      <c r="J94" s="267" t="e">
        <f t="shared" si="9"/>
        <v>#NUM!</v>
      </c>
      <c r="K94" s="267" t="e">
        <f t="shared" si="10"/>
        <v>#NUM!</v>
      </c>
      <c r="L94" s="266" t="e">
        <f>_xll.qlDatedOISRateHelper(K94,B94,B95,J94,$L$4,Permanent,,ObjectOverwrite)</f>
        <v>#VALUE!</v>
      </c>
      <c r="M94" s="116" t="e">
        <f ca="1">_xll.ohRangeRetrieveError(L94)</f>
        <v>#NUM!</v>
      </c>
      <c r="N94" s="262"/>
      <c r="P94" s="264" t="e">
        <f>_xll.qlRateHelperEarliestDate(L94)</f>
        <v>#VALUE!</v>
      </c>
      <c r="Q94" s="264" t="e">
        <f>_xll.qlRateHelperLatestDate($L94)</f>
        <v>#VALUE!</v>
      </c>
    </row>
    <row r="95" spans="1:17" x14ac:dyDescent="0.2">
      <c r="A95" s="112"/>
      <c r="B95" s="272" t="e">
        <f>_xll.qlECBdate(E95,,Trigger)</f>
        <v>#VALUE!</v>
      </c>
      <c r="C95" s="270"/>
      <c r="D95" s="271" t="s">
        <v>182</v>
      </c>
      <c r="E95" s="270" t="e">
        <f>_xll.qlECBNextCode(B94)</f>
        <v>#NUM!</v>
      </c>
      <c r="F95" s="269" t="s">
        <v>181</v>
      </c>
      <c r="G95" s="269" t="s">
        <v>180</v>
      </c>
      <c r="H95" s="269" t="str">
        <f t="shared" si="8"/>
        <v>Actual/360</v>
      </c>
      <c r="I95" s="268">
        <v>0</v>
      </c>
      <c r="J95" s="267" t="e">
        <f t="shared" si="9"/>
        <v>#NUM!</v>
      </c>
      <c r="K95" s="267" t="e">
        <f t="shared" si="10"/>
        <v>#NUM!</v>
      </c>
      <c r="L95" s="266" t="e">
        <f>_xll.qlDatedOISRateHelper(K95,B95,#REF!,J95,$L$4,Permanent,,ObjectOverwrite)</f>
        <v>#VALUE!</v>
      </c>
      <c r="M95" s="116" t="e">
        <f ca="1">_xll.ohRangeRetrieveError(L95)</f>
        <v>#NUM!</v>
      </c>
      <c r="N95" s="262"/>
      <c r="P95" s="264" t="e">
        <f>_xll.qlRateHelperEarliestDate(L95)</f>
        <v>#VALUE!</v>
      </c>
      <c r="Q95" s="264" t="e">
        <f>_xll.qlRateHelperLatestDate($L95)</f>
        <v>#VALUE!</v>
      </c>
    </row>
    <row r="96" spans="1:17" ht="12" thickBot="1" x14ac:dyDescent="0.25">
      <c r="A96" s="104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261"/>
      <c r="M96" s="261"/>
      <c r="N96" s="260"/>
      <c r="P96" s="264" t="e">
        <f>_xll.qlRateHelperEarliestDate(L96)</f>
        <v>#NUM!</v>
      </c>
      <c r="Q96" s="264" t="e">
        <f>_xll.qlRateHelperLatestDate($L96)</f>
        <v>#NUM!</v>
      </c>
    </row>
  </sheetData>
  <dataValidations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1.25" x14ac:dyDescent="0.2"/>
  <cols>
    <col min="1" max="1" width="1.7109375" style="138" customWidth="1"/>
    <col min="2" max="2" width="4.7109375" style="138" bestFit="1" customWidth="1"/>
    <col min="3" max="3" width="6.5703125" style="138" bestFit="1" customWidth="1"/>
    <col min="4" max="4" width="2.7109375" style="138" bestFit="1" customWidth="1"/>
    <col min="5" max="5" width="3.85546875" style="138" bestFit="1" customWidth="1"/>
    <col min="6" max="6" width="5.85546875" style="138" bestFit="1" customWidth="1"/>
    <col min="7" max="7" width="13.85546875" style="138" bestFit="1" customWidth="1"/>
    <col min="8" max="8" width="10" style="138" bestFit="1" customWidth="1"/>
    <col min="9" max="9" width="7.140625" style="138" bestFit="1" customWidth="1"/>
    <col min="10" max="10" width="13.5703125" style="138" bestFit="1" customWidth="1"/>
    <col min="11" max="11" width="21.140625" style="138" bestFit="1" customWidth="1"/>
    <col min="12" max="12" width="25.7109375" style="172" bestFit="1" customWidth="1"/>
    <col min="13" max="13" width="21" style="138" customWidth="1"/>
    <col min="14" max="14" width="3.7109375" style="138" customWidth="1"/>
    <col min="15" max="16384" width="9.140625" style="138"/>
  </cols>
  <sheetData>
    <row r="1" spans="1:14" x14ac:dyDescent="0.2">
      <c r="A1" s="217" t="s">
        <v>195</v>
      </c>
      <c r="B1" s="190"/>
      <c r="C1" s="190"/>
      <c r="D1" s="190"/>
      <c r="E1" s="190"/>
      <c r="F1" s="190"/>
      <c r="G1" s="190"/>
      <c r="H1" s="190"/>
      <c r="I1" s="190"/>
      <c r="J1" s="190"/>
      <c r="K1" s="189"/>
      <c r="L1" s="190"/>
      <c r="M1" s="190"/>
      <c r="N1" s="259"/>
    </row>
    <row r="2" spans="1:14" x14ac:dyDescent="0.2">
      <c r="A2" s="133"/>
      <c r="B2" s="141"/>
      <c r="C2" s="141"/>
      <c r="D2" s="141"/>
      <c r="E2" s="141"/>
      <c r="F2" s="141"/>
      <c r="G2" s="141"/>
      <c r="H2" s="141"/>
      <c r="I2" s="141"/>
      <c r="J2" s="140" t="s">
        <v>65</v>
      </c>
      <c r="K2" s="140" t="str">
        <f>Currency&amp;"_YC"&amp;$J$2&amp;"RH"</f>
        <v>USD_YC1MRH</v>
      </c>
      <c r="L2" s="140" t="str">
        <f>Discounting</f>
        <v>UsdYC</v>
      </c>
      <c r="M2" s="141"/>
      <c r="N2" s="254"/>
    </row>
    <row r="3" spans="1:14" ht="36" customHeight="1" x14ac:dyDescent="0.2">
      <c r="A3" s="133"/>
      <c r="B3" s="137" t="s">
        <v>179</v>
      </c>
      <c r="C3" s="137" t="s">
        <v>184</v>
      </c>
      <c r="D3" s="137"/>
      <c r="E3" s="137"/>
      <c r="F3" s="137" t="s">
        <v>178</v>
      </c>
      <c r="G3" s="137" t="s">
        <v>177</v>
      </c>
      <c r="H3" s="137" t="s">
        <v>176</v>
      </c>
      <c r="I3" s="137" t="s">
        <v>175</v>
      </c>
      <c r="J3" s="137" t="s">
        <v>141</v>
      </c>
      <c r="K3" s="258" t="str">
        <f>K2&amp;"_Swaps.xml"</f>
        <v>USD_YC1MRH_Swaps.xml</v>
      </c>
      <c r="L3" s="183">
        <f ca="1">IF(Serialize,_xll.ohObjectSave(L4:L16,SerializationPath&amp;K3,FileOverwrite,Serialize),"---")</f>
        <v>12</v>
      </c>
      <c r="M3" s="134" t="str">
        <f ca="1">_xll.ohRangeRetrieveError(L3)</f>
        <v/>
      </c>
      <c r="N3" s="254"/>
    </row>
    <row r="4" spans="1:14" x14ac:dyDescent="0.2">
      <c r="A4" s="142"/>
      <c r="B4" s="141"/>
      <c r="C4" s="141"/>
      <c r="D4" s="141"/>
      <c r="E4" s="141"/>
      <c r="F4" s="141"/>
      <c r="G4" s="141"/>
      <c r="H4" s="141"/>
      <c r="I4" s="141"/>
      <c r="J4" s="141"/>
      <c r="K4" s="257" t="str">
        <f>$K$2&amp;"_x"&amp;$E6&amp;"_"&amp;FamilyName&amp;$J$2</f>
        <v>USD_YC1MRH_xX1S_Libor1M</v>
      </c>
      <c r="L4" s="256" t="str">
        <f>IF(UPPER(FamilyName)="IBOR",_xll.qlEuribor($K4,$J$2,,Permanent,Trigger,ObjectOverwrite),IF(UPPER(FamilyName)="LIBOR",_xll.qlLibor($K4,Currency,$J$2,,Permanent,Trigger,ObjectOverwrite),"--"))</f>
        <v>USD_YC1MRH_xX1S_Libor1M#0003</v>
      </c>
      <c r="M4" s="255" t="str">
        <f>_xll.ohRangeRetrieveError(L4)</f>
        <v/>
      </c>
      <c r="N4" s="254"/>
    </row>
    <row r="5" spans="1:14" x14ac:dyDescent="0.2">
      <c r="A5" s="142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254"/>
    </row>
    <row r="6" spans="1:14" x14ac:dyDescent="0.2">
      <c r="A6" s="133"/>
      <c r="B6" s="213" t="s">
        <v>161</v>
      </c>
      <c r="C6" s="213" t="s">
        <v>64</v>
      </c>
      <c r="D6" s="213">
        <v>2</v>
      </c>
      <c r="E6" s="213" t="s">
        <v>185</v>
      </c>
      <c r="F6" s="224" t="s">
        <v>181</v>
      </c>
      <c r="G6" s="224" t="s">
        <v>170</v>
      </c>
      <c r="H6" s="224" t="str">
        <f t="shared" ref="H6:H16" si="0">MoneyMarketDayCounter</f>
        <v>Actual/360</v>
      </c>
      <c r="I6" s="244">
        <v>0</v>
      </c>
      <c r="J6" s="242" t="str">
        <f t="shared" ref="J6:J16" si="1">Currency&amp;$D6&amp;$E6&amp;QuoteSuffix</f>
        <v>USD2X1S_Quote</v>
      </c>
      <c r="K6" s="242" t="str">
        <f t="shared" ref="K6:K16" si="2">$K$2&amp;"_"&amp;$D6&amp;$E6</f>
        <v>USD_YC1MRH_2X1S</v>
      </c>
      <c r="L6" s="241" t="str">
        <f>_xll.qlSwapRateHelper2(K6,$J6,$C6,Calendar,$F6,$G6,$H6,$L$4,$I6,B6,DiscountingCurve,Permanent,,ObjectOverwrite)</f>
        <v>USD_YC1MRH_2X1S#0002</v>
      </c>
      <c r="M6" s="134" t="str">
        <f>_xll.ohRangeRetrieveError(L6)</f>
        <v/>
      </c>
      <c r="N6" s="254"/>
    </row>
    <row r="7" spans="1:14" x14ac:dyDescent="0.2">
      <c r="A7" s="133"/>
      <c r="B7" s="213" t="s">
        <v>161</v>
      </c>
      <c r="C7" s="213" t="s">
        <v>63</v>
      </c>
      <c r="D7" s="213">
        <v>3</v>
      </c>
      <c r="E7" s="213" t="s">
        <v>185</v>
      </c>
      <c r="F7" s="224" t="s">
        <v>181</v>
      </c>
      <c r="G7" s="224" t="s">
        <v>170</v>
      </c>
      <c r="H7" s="223" t="str">
        <f t="shared" si="0"/>
        <v>Actual/360</v>
      </c>
      <c r="I7" s="244">
        <v>0</v>
      </c>
      <c r="J7" s="242" t="str">
        <f t="shared" si="1"/>
        <v>USD3X1S_Quote</v>
      </c>
      <c r="K7" s="243" t="str">
        <f t="shared" si="2"/>
        <v>USD_YC1MRH_3X1S</v>
      </c>
      <c r="L7" s="241" t="str">
        <f>_xll.qlSwapRateHelper2(K7,$J7,$C7,Calendar,$F7,$G7,$H7,$L$4,$I7,B7,DiscountingCurve,Permanent,,ObjectOverwrite)</f>
        <v>USD_YC1MRH_3X1S#0002</v>
      </c>
      <c r="M7" s="134" t="str">
        <f>_xll.ohRangeRetrieveError(L7)</f>
        <v/>
      </c>
      <c r="N7" s="254"/>
    </row>
    <row r="8" spans="1:14" x14ac:dyDescent="0.2">
      <c r="A8" s="133"/>
      <c r="B8" s="213" t="s">
        <v>161</v>
      </c>
      <c r="C8" s="213" t="s">
        <v>62</v>
      </c>
      <c r="D8" s="213">
        <v>4</v>
      </c>
      <c r="E8" s="213" t="s">
        <v>185</v>
      </c>
      <c r="F8" s="224" t="s">
        <v>181</v>
      </c>
      <c r="G8" s="224" t="s">
        <v>170</v>
      </c>
      <c r="H8" s="223" t="str">
        <f t="shared" si="0"/>
        <v>Actual/360</v>
      </c>
      <c r="I8" s="244">
        <v>0</v>
      </c>
      <c r="J8" s="242" t="str">
        <f t="shared" si="1"/>
        <v>USD4X1S_Quote</v>
      </c>
      <c r="K8" s="243" t="str">
        <f t="shared" si="2"/>
        <v>USD_YC1MRH_4X1S</v>
      </c>
      <c r="L8" s="241" t="str">
        <f>_xll.qlSwapRateHelper2(K8,$J8,$C8,Calendar,$F8,$G8,$H8,$L$4,$I8,B8,DiscountingCurve,Permanent,,ObjectOverwrite)</f>
        <v>USD_YC1MRH_4X1S#0002</v>
      </c>
      <c r="M8" s="134" t="str">
        <f>_xll.ohRangeRetrieveError(L8)</f>
        <v/>
      </c>
      <c r="N8" s="254"/>
    </row>
    <row r="9" spans="1:14" x14ac:dyDescent="0.2">
      <c r="A9" s="133"/>
      <c r="B9" s="213" t="s">
        <v>161</v>
      </c>
      <c r="C9" s="213" t="s">
        <v>61</v>
      </c>
      <c r="D9" s="213">
        <v>5</v>
      </c>
      <c r="E9" s="213" t="s">
        <v>185</v>
      </c>
      <c r="F9" s="224" t="s">
        <v>181</v>
      </c>
      <c r="G9" s="224" t="s">
        <v>170</v>
      </c>
      <c r="H9" s="223" t="str">
        <f t="shared" si="0"/>
        <v>Actual/360</v>
      </c>
      <c r="I9" s="244">
        <v>0</v>
      </c>
      <c r="J9" s="242" t="str">
        <f t="shared" si="1"/>
        <v>USD5X1S_Quote</v>
      </c>
      <c r="K9" s="243" t="str">
        <f t="shared" si="2"/>
        <v>USD_YC1MRH_5X1S</v>
      </c>
      <c r="L9" s="241" t="str">
        <f>_xll.qlSwapRateHelper2(K9,$J9,$C9,Calendar,$F9,$G9,$H9,$L$4,$I9,B9,DiscountingCurve,Permanent,,ObjectOverwrite)</f>
        <v>USD_YC1MRH_5X1S#0002</v>
      </c>
      <c r="M9" s="134" t="str">
        <f>_xll.ohRangeRetrieveError(L9)</f>
        <v/>
      </c>
      <c r="N9" s="254"/>
    </row>
    <row r="10" spans="1:14" x14ac:dyDescent="0.2">
      <c r="A10" s="133"/>
      <c r="B10" s="213" t="s">
        <v>161</v>
      </c>
      <c r="C10" s="213" t="s">
        <v>60</v>
      </c>
      <c r="D10" s="213">
        <v>6</v>
      </c>
      <c r="E10" s="213" t="s">
        <v>185</v>
      </c>
      <c r="F10" s="224" t="s">
        <v>181</v>
      </c>
      <c r="G10" s="224" t="s">
        <v>170</v>
      </c>
      <c r="H10" s="223" t="str">
        <f t="shared" si="0"/>
        <v>Actual/360</v>
      </c>
      <c r="I10" s="244">
        <v>0</v>
      </c>
      <c r="J10" s="242" t="str">
        <f t="shared" si="1"/>
        <v>USD6X1S_Quote</v>
      </c>
      <c r="K10" s="243" t="str">
        <f t="shared" si="2"/>
        <v>USD_YC1MRH_6X1S</v>
      </c>
      <c r="L10" s="241" t="str">
        <f>_xll.qlSwapRateHelper2(K10,$J10,$C10,Calendar,$F10,$G10,$H10,$L$4,$I10,B10,DiscountingCurve,Permanent,,ObjectOverwrite)</f>
        <v>USD_YC1MRH_6X1S#0002</v>
      </c>
      <c r="M10" s="134" t="str">
        <f>_xll.ohRangeRetrieveError(L10)</f>
        <v/>
      </c>
      <c r="N10" s="254"/>
    </row>
    <row r="11" spans="1:14" x14ac:dyDescent="0.2">
      <c r="A11" s="133"/>
      <c r="B11" s="213" t="s">
        <v>161</v>
      </c>
      <c r="C11" s="213" t="s">
        <v>59</v>
      </c>
      <c r="D11" s="213">
        <v>7</v>
      </c>
      <c r="E11" s="213" t="s">
        <v>185</v>
      </c>
      <c r="F11" s="224" t="s">
        <v>181</v>
      </c>
      <c r="G11" s="224" t="s">
        <v>170</v>
      </c>
      <c r="H11" s="223" t="str">
        <f t="shared" si="0"/>
        <v>Actual/360</v>
      </c>
      <c r="I11" s="244">
        <v>0</v>
      </c>
      <c r="J11" s="242" t="str">
        <f t="shared" si="1"/>
        <v>USD7X1S_Quote</v>
      </c>
      <c r="K11" s="243" t="str">
        <f t="shared" si="2"/>
        <v>USD_YC1MRH_7X1S</v>
      </c>
      <c r="L11" s="241" t="str">
        <f>_xll.qlSwapRateHelper2(K11,$J11,$C11,Calendar,$F11,$G11,$H11,$L$4,$I11,B11,DiscountingCurve,Permanent,,ObjectOverwrite)</f>
        <v>USD_YC1MRH_7X1S#0002</v>
      </c>
      <c r="M11" s="134" t="str">
        <f>_xll.ohRangeRetrieveError(L11)</f>
        <v/>
      </c>
      <c r="N11" s="254"/>
    </row>
    <row r="12" spans="1:14" x14ac:dyDescent="0.2">
      <c r="A12" s="133"/>
      <c r="B12" s="213" t="s">
        <v>161</v>
      </c>
      <c r="C12" s="213" t="s">
        <v>58</v>
      </c>
      <c r="D12" s="213">
        <v>8</v>
      </c>
      <c r="E12" s="213" t="s">
        <v>185</v>
      </c>
      <c r="F12" s="224" t="s">
        <v>181</v>
      </c>
      <c r="G12" s="224" t="s">
        <v>170</v>
      </c>
      <c r="H12" s="223" t="str">
        <f t="shared" si="0"/>
        <v>Actual/360</v>
      </c>
      <c r="I12" s="244">
        <v>0</v>
      </c>
      <c r="J12" s="242" t="str">
        <f t="shared" si="1"/>
        <v>USD8X1S_Quote</v>
      </c>
      <c r="K12" s="243" t="str">
        <f t="shared" si="2"/>
        <v>USD_YC1MRH_8X1S</v>
      </c>
      <c r="L12" s="241" t="str">
        <f>_xll.qlSwapRateHelper2(K12,$J12,$C12,Calendar,$F12,$G12,$H12,$L$4,$I12,B12,DiscountingCurve,Permanent,,ObjectOverwrite)</f>
        <v>USD_YC1MRH_8X1S#0002</v>
      </c>
      <c r="M12" s="134" t="str">
        <f>_xll.ohRangeRetrieveError(L12)</f>
        <v/>
      </c>
      <c r="N12" s="254"/>
    </row>
    <row r="13" spans="1:14" x14ac:dyDescent="0.2">
      <c r="A13" s="133"/>
      <c r="B13" s="213" t="s">
        <v>161</v>
      </c>
      <c r="C13" s="213" t="s">
        <v>57</v>
      </c>
      <c r="D13" s="213">
        <v>9</v>
      </c>
      <c r="E13" s="213" t="s">
        <v>185</v>
      </c>
      <c r="F13" s="224" t="s">
        <v>181</v>
      </c>
      <c r="G13" s="224" t="s">
        <v>170</v>
      </c>
      <c r="H13" s="223" t="str">
        <f t="shared" si="0"/>
        <v>Actual/360</v>
      </c>
      <c r="I13" s="244">
        <v>0</v>
      </c>
      <c r="J13" s="242" t="str">
        <f t="shared" si="1"/>
        <v>USD9X1S_Quote</v>
      </c>
      <c r="K13" s="243" t="str">
        <f t="shared" si="2"/>
        <v>USD_YC1MRH_9X1S</v>
      </c>
      <c r="L13" s="241" t="str">
        <f>_xll.qlSwapRateHelper2(K13,$J13,$C13,Calendar,$F13,$G13,$H13,$L$4,$I13,B13,DiscountingCurve,Permanent,,ObjectOverwrite)</f>
        <v>USD_YC1MRH_9X1S#0002</v>
      </c>
      <c r="M13" s="134" t="str">
        <f>_xll.ohRangeRetrieveError(L13)</f>
        <v/>
      </c>
      <c r="N13" s="254"/>
    </row>
    <row r="14" spans="1:14" x14ac:dyDescent="0.2">
      <c r="A14" s="133"/>
      <c r="B14" s="213" t="s">
        <v>161</v>
      </c>
      <c r="C14" s="213" t="s">
        <v>56</v>
      </c>
      <c r="D14" s="213">
        <v>10</v>
      </c>
      <c r="E14" s="213" t="s">
        <v>185</v>
      </c>
      <c r="F14" s="224" t="s">
        <v>181</v>
      </c>
      <c r="G14" s="224" t="s">
        <v>170</v>
      </c>
      <c r="H14" s="223" t="str">
        <f t="shared" si="0"/>
        <v>Actual/360</v>
      </c>
      <c r="I14" s="244">
        <v>0</v>
      </c>
      <c r="J14" s="242" t="str">
        <f t="shared" si="1"/>
        <v>USD10X1S_Quote</v>
      </c>
      <c r="K14" s="243" t="str">
        <f t="shared" si="2"/>
        <v>USD_YC1MRH_10X1S</v>
      </c>
      <c r="L14" s="241" t="str">
        <f>_xll.qlSwapRateHelper2(K14,$J14,$C14,Calendar,$F14,$G14,$H14,$L$4,$I14,B14,DiscountingCurve,Permanent,,ObjectOverwrite)</f>
        <v>USD_YC1MRH_10X1S#0002</v>
      </c>
      <c r="M14" s="134" t="str">
        <f>_xll.ohRangeRetrieveError(L14)</f>
        <v/>
      </c>
      <c r="N14" s="254"/>
    </row>
    <row r="15" spans="1:14" x14ac:dyDescent="0.2">
      <c r="A15" s="133"/>
      <c r="B15" s="213" t="s">
        <v>161</v>
      </c>
      <c r="C15" s="213" t="s">
        <v>55</v>
      </c>
      <c r="D15" s="213">
        <v>11</v>
      </c>
      <c r="E15" s="213" t="s">
        <v>185</v>
      </c>
      <c r="F15" s="224" t="s">
        <v>181</v>
      </c>
      <c r="G15" s="224" t="s">
        <v>170</v>
      </c>
      <c r="H15" s="223" t="str">
        <f t="shared" si="0"/>
        <v>Actual/360</v>
      </c>
      <c r="I15" s="244">
        <v>0</v>
      </c>
      <c r="J15" s="242" t="str">
        <f t="shared" si="1"/>
        <v>USD11X1S_Quote</v>
      </c>
      <c r="K15" s="243" t="str">
        <f t="shared" si="2"/>
        <v>USD_YC1MRH_11X1S</v>
      </c>
      <c r="L15" s="241" t="str">
        <f>_xll.qlSwapRateHelper2(K15,$J15,$C15,Calendar,$F15,$G15,$H15,$L$4,$I15,B15,DiscountingCurve,Permanent,,ObjectOverwrite)</f>
        <v>USD_YC1MRH_11X1S#0002</v>
      </c>
      <c r="M15" s="134" t="str">
        <f>_xll.ohRangeRetrieveError(L15)</f>
        <v/>
      </c>
      <c r="N15" s="254"/>
    </row>
    <row r="16" spans="1:14" x14ac:dyDescent="0.2">
      <c r="A16" s="133"/>
      <c r="B16" s="213" t="s">
        <v>161</v>
      </c>
      <c r="C16" s="213" t="s">
        <v>186</v>
      </c>
      <c r="D16" s="213">
        <v>12</v>
      </c>
      <c r="E16" s="213" t="s">
        <v>185</v>
      </c>
      <c r="F16" s="224" t="s">
        <v>181</v>
      </c>
      <c r="G16" s="224" t="s">
        <v>170</v>
      </c>
      <c r="H16" s="223" t="str">
        <f t="shared" si="0"/>
        <v>Actual/360</v>
      </c>
      <c r="I16" s="244">
        <v>0</v>
      </c>
      <c r="J16" s="242" t="str">
        <f t="shared" si="1"/>
        <v>USD12X1S_Quote</v>
      </c>
      <c r="K16" s="243" t="str">
        <f t="shared" si="2"/>
        <v>USD_YC1MRH_12X1S</v>
      </c>
      <c r="L16" s="241" t="str">
        <f>_xll.qlSwapRateHelper2(K16,$J16,$C16,Calendar,$F16,$G16,$H16,$L$4,$I16,B16,DiscountingCurve,Permanent,,ObjectOverwrite)</f>
        <v>USD_YC1MRH_12X1S#0002</v>
      </c>
      <c r="M16" s="134" t="str">
        <f>_xll.ohRangeRetrieveError(L16)</f>
        <v/>
      </c>
      <c r="N16" s="254"/>
    </row>
    <row r="17" spans="1:14" x14ac:dyDescent="0.2">
      <c r="A17" s="133"/>
      <c r="B17" s="283"/>
      <c r="C17" s="283"/>
      <c r="D17" s="283"/>
      <c r="E17" s="283"/>
      <c r="F17" s="140"/>
      <c r="G17" s="140"/>
      <c r="H17" s="140"/>
      <c r="I17" s="282"/>
      <c r="J17" s="281"/>
      <c r="K17" s="281"/>
      <c r="L17" s="281"/>
      <c r="M17" s="281"/>
      <c r="N17" s="254"/>
    </row>
    <row r="18" spans="1:14" ht="12" thickBot="1" x14ac:dyDescent="0.25">
      <c r="A18" s="126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74"/>
      <c r="M18" s="174"/>
      <c r="N18" s="238"/>
    </row>
  </sheetData>
  <dataValidations count="2"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/>
  </sheetViews>
  <sheetFormatPr defaultRowHeight="11.25" x14ac:dyDescent="0.2"/>
  <cols>
    <col min="1" max="1" width="4.140625" style="138" customWidth="1"/>
    <col min="2" max="2" width="4.7109375" style="138" bestFit="1" customWidth="1"/>
    <col min="3" max="3" width="3.85546875" style="138" bestFit="1" customWidth="1"/>
    <col min="4" max="4" width="3.140625" style="138" bestFit="1" customWidth="1"/>
    <col min="5" max="5" width="2.7109375" style="138" bestFit="1" customWidth="1"/>
    <col min="6" max="6" width="5.85546875" style="138" bestFit="1" customWidth="1"/>
    <col min="7" max="7" width="13.85546875" style="138" bestFit="1" customWidth="1"/>
    <col min="8" max="8" width="15.28515625" style="138" bestFit="1" customWidth="1"/>
    <col min="9" max="9" width="7.140625" style="138" bestFit="1" customWidth="1"/>
    <col min="10" max="10" width="15.7109375" style="138" bestFit="1" customWidth="1"/>
    <col min="11" max="11" width="21.42578125" style="138" bestFit="1" customWidth="1"/>
    <col min="12" max="12" width="25.85546875" style="172" bestFit="1" customWidth="1"/>
    <col min="13" max="13" width="16" style="138" customWidth="1"/>
    <col min="14" max="14" width="3.5703125" style="138" customWidth="1"/>
    <col min="15" max="15" width="2.5703125" style="138" customWidth="1"/>
    <col min="16" max="16" width="4" style="138" customWidth="1"/>
    <col min="17" max="17" width="3.140625" style="138" customWidth="1"/>
    <col min="18" max="18" width="2.7109375" style="138" customWidth="1"/>
    <col min="19" max="16384" width="9.140625" style="138"/>
  </cols>
  <sheetData>
    <row r="1" spans="1:18" x14ac:dyDescent="0.2">
      <c r="A1" s="217" t="s">
        <v>195</v>
      </c>
      <c r="B1" s="190"/>
      <c r="C1" s="190"/>
      <c r="D1" s="190"/>
      <c r="E1" s="190"/>
      <c r="F1" s="190"/>
      <c r="G1" s="190"/>
      <c r="H1" s="190"/>
      <c r="I1" s="190"/>
      <c r="J1" s="190"/>
      <c r="K1" s="189"/>
      <c r="L1" s="190"/>
      <c r="M1" s="190"/>
      <c r="N1" s="259"/>
    </row>
    <row r="2" spans="1:18" x14ac:dyDescent="0.2">
      <c r="A2" s="133"/>
      <c r="B2" s="141"/>
      <c r="C2" s="141"/>
      <c r="D2" s="141"/>
      <c r="E2" s="141"/>
      <c r="F2" s="141"/>
      <c r="G2" s="141"/>
      <c r="H2" s="141"/>
      <c r="I2" s="141"/>
      <c r="J2" s="140" t="s">
        <v>63</v>
      </c>
      <c r="K2" s="140" t="str">
        <f>Currency&amp;"_YC"&amp;$J$2&amp;"RH"</f>
        <v>USD_YC3MRH</v>
      </c>
      <c r="L2" s="140" t="str">
        <f>Discounting</f>
        <v>UsdYC</v>
      </c>
      <c r="M2" s="141"/>
      <c r="N2" s="254"/>
    </row>
    <row r="3" spans="1:18" ht="36" customHeight="1" x14ac:dyDescent="0.2">
      <c r="A3" s="133"/>
      <c r="B3" s="137" t="s">
        <v>179</v>
      </c>
      <c r="C3" s="137"/>
      <c r="D3" s="137"/>
      <c r="E3" s="137"/>
      <c r="F3" s="137" t="s">
        <v>178</v>
      </c>
      <c r="G3" s="137" t="s">
        <v>177</v>
      </c>
      <c r="H3" s="137" t="s">
        <v>176</v>
      </c>
      <c r="I3" s="137" t="s">
        <v>175</v>
      </c>
      <c r="J3" s="137" t="s">
        <v>141</v>
      </c>
      <c r="K3" s="258" t="str">
        <f>K2&amp;"_Swaps.xml"</f>
        <v>USD_YC3MRH_Swaps.xml</v>
      </c>
      <c r="L3" s="183">
        <f ca="1">IF(Serialize,_xll.ohObjectSave(L4:L50,SerializationPath&amp;K3,FileOverwrite,Serialize),"---")</f>
        <v>45</v>
      </c>
      <c r="M3" s="240" t="str">
        <f ca="1">_xll.ohRangeRetrieveError(L3)</f>
        <v/>
      </c>
      <c r="N3" s="254"/>
    </row>
    <row r="4" spans="1:18" x14ac:dyDescent="0.2">
      <c r="A4" s="142"/>
      <c r="B4" s="141"/>
      <c r="C4" s="141"/>
      <c r="D4" s="141"/>
      <c r="E4" s="141"/>
      <c r="F4" s="141"/>
      <c r="G4" s="141"/>
      <c r="H4" s="141"/>
      <c r="I4" s="141"/>
      <c r="J4" s="141"/>
      <c r="K4" s="257" t="str">
        <f>$K$2&amp;"_"&amp;$D6&amp;$E6&amp;"_"&amp;FamilyName&amp;$J$2</f>
        <v>USD_YC3MRH_AM3L_Libor3M</v>
      </c>
      <c r="L4" s="256" t="str">
        <f>IF(UPPER(FamilyName)="IBOR",_xll.qlEuribor($K4,$J$2,,Permanent,Trigger,ObjectOverwrite),IF(UPPER(FamilyName)="LIBOR",_xll.qlLibor($K4,Currency,$J$2,,Permanent,Trigger,ObjectOverwrite),"--"))</f>
        <v>USD_YC3MRH_AM3L_Libor3M#0003</v>
      </c>
      <c r="M4" s="255" t="str">
        <f>_xll.ohRangeRetrieveError(L4)</f>
        <v/>
      </c>
      <c r="N4" s="254"/>
    </row>
    <row r="5" spans="1:18" ht="12" thickBot="1" x14ac:dyDescent="0.25">
      <c r="A5" s="142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254"/>
    </row>
    <row r="6" spans="1:18" x14ac:dyDescent="0.2">
      <c r="A6" s="133"/>
      <c r="B6" s="213" t="s">
        <v>161</v>
      </c>
      <c r="C6" s="287" t="s">
        <v>36</v>
      </c>
      <c r="D6" s="213" t="str">
        <f t="array" ref="D6:D42">VLOOKUP(Currency,Conventions,2)</f>
        <v>AM</v>
      </c>
      <c r="E6" s="213" t="str">
        <f t="array" ref="E6:E42">VLOOKUP(Currency,Conventions,3)</f>
        <v>3L</v>
      </c>
      <c r="F6" s="213" t="str">
        <f t="shared" ref="F6:F42" si="0">IF(UPPER(LEFT($D6))="A","Annual",IF(UPPER(LEFT($D6))="S","Semiannual","--"))</f>
        <v>Annual</v>
      </c>
      <c r="G6" s="224" t="s">
        <v>170</v>
      </c>
      <c r="H6" s="224" t="str">
        <f t="shared" ref="H6:H42" si="1">IF(UPPER(RIGHT($D6))="B",BondBasisDayCounter,IF(UPPER(RIGHT($D6))="M",MoneyMarketDayCounter,"--"))</f>
        <v>Actual/360</v>
      </c>
      <c r="I6" s="244">
        <v>0</v>
      </c>
      <c r="J6" s="212" t="str">
        <f t="shared" ref="J6:J42" si="2">Currency&amp;$D6&amp;$E6&amp;$C6&amp;"_Quote"</f>
        <v>USDAM3L1Y_Quote</v>
      </c>
      <c r="K6" s="242" t="str">
        <f t="shared" ref="K6:K42" si="3">$K$2&amp;"_"&amp;$D6&amp;$E6&amp;$C6</f>
        <v>USD_YC3MRH_AM3L1Y</v>
      </c>
      <c r="L6" s="241" t="str">
        <f>_xll.qlSwapRateHelper2(K6,$J6,$C6,Calendar,$F6,$G6,$H6,$L$4,$I6,B6,DiscountingCurve,Permanent,,ObjectOverwrite)</f>
        <v>USD_YC3MRH_AM3L1Y#0002</v>
      </c>
      <c r="M6" s="240" t="str">
        <f>_xll.ohRangeRetrieveError(L6)</f>
        <v/>
      </c>
      <c r="N6" s="254"/>
      <c r="P6" s="253" t="s">
        <v>137</v>
      </c>
      <c r="Q6" s="252" t="s">
        <v>134</v>
      </c>
      <c r="R6" s="251" t="s">
        <v>171</v>
      </c>
    </row>
    <row r="7" spans="1:18" x14ac:dyDescent="0.2">
      <c r="A7" s="133"/>
      <c r="B7" s="213" t="s">
        <v>161</v>
      </c>
      <c r="C7" s="287" t="s">
        <v>35</v>
      </c>
      <c r="D7" s="213" t="str">
        <v>AM</v>
      </c>
      <c r="E7" s="213" t="str">
        <v>3L</v>
      </c>
      <c r="F7" s="213" t="str">
        <f t="shared" si="0"/>
        <v>Annual</v>
      </c>
      <c r="G7" s="223" t="s">
        <v>170</v>
      </c>
      <c r="H7" s="223" t="str">
        <f t="shared" si="1"/>
        <v>Actual/360</v>
      </c>
      <c r="I7" s="244">
        <v>0</v>
      </c>
      <c r="J7" s="176" t="str">
        <f t="shared" si="2"/>
        <v>USDAM3L15M_Quote</v>
      </c>
      <c r="K7" s="242" t="str">
        <f t="shared" si="3"/>
        <v>USD_YC3MRH_AM3L15M</v>
      </c>
      <c r="L7" s="241" t="str">
        <f>_xll.qlSwapRateHelper2(K7,$J7,$C7,Calendar,$F7,$G7,$H7,$L$4,$I7,B7,DiscountingCurve,Permanent,,ObjectOverwrite)</f>
        <v>USD_YC3MRH_AM3L15M#0002</v>
      </c>
      <c r="M7" s="240" t="str">
        <f>_xll.ohRangeRetrieveError(L7)</f>
        <v/>
      </c>
      <c r="N7" s="254"/>
      <c r="P7" s="250" t="s">
        <v>135</v>
      </c>
      <c r="Q7" s="249" t="s">
        <v>134</v>
      </c>
      <c r="R7" s="248" t="s">
        <v>188</v>
      </c>
    </row>
    <row r="8" spans="1:18" x14ac:dyDescent="0.2">
      <c r="A8" s="133"/>
      <c r="B8" s="213" t="s">
        <v>161</v>
      </c>
      <c r="C8" s="287" t="s">
        <v>34</v>
      </c>
      <c r="D8" s="213" t="str">
        <v>AM</v>
      </c>
      <c r="E8" s="213" t="str">
        <v>3L</v>
      </c>
      <c r="F8" s="213" t="str">
        <f t="shared" si="0"/>
        <v>Annual</v>
      </c>
      <c r="G8" s="223" t="s">
        <v>170</v>
      </c>
      <c r="H8" s="223" t="str">
        <f t="shared" si="1"/>
        <v>Actual/360</v>
      </c>
      <c r="I8" s="244">
        <v>0</v>
      </c>
      <c r="J8" s="176" t="str">
        <f t="shared" si="2"/>
        <v>USDAM3L18M_Quote</v>
      </c>
      <c r="K8" s="242" t="str">
        <f t="shared" si="3"/>
        <v>USD_YC3MRH_AM3L18M</v>
      </c>
      <c r="L8" s="241" t="str">
        <f>_xll.qlSwapRateHelper2(K8,$J8,$C8,Calendar,$F8,$G8,$H8,$L$4,$I8,B8,DiscountingCurve,Permanent,,ObjectOverwrite)</f>
        <v>USD_YC3MRH_AM3L18M#0002</v>
      </c>
      <c r="M8" s="240" t="str">
        <f>_xll.ohRangeRetrieveError(L8)</f>
        <v/>
      </c>
      <c r="N8" s="254"/>
      <c r="P8" s="250" t="s">
        <v>131</v>
      </c>
      <c r="Q8" s="249" t="s">
        <v>125</v>
      </c>
      <c r="R8" s="248" t="s">
        <v>171</v>
      </c>
    </row>
    <row r="9" spans="1:18" x14ac:dyDescent="0.2">
      <c r="A9" s="133"/>
      <c r="B9" s="213" t="s">
        <v>161</v>
      </c>
      <c r="C9" s="287" t="s">
        <v>33</v>
      </c>
      <c r="D9" s="213" t="str">
        <v>AM</v>
      </c>
      <c r="E9" s="213" t="str">
        <v>3L</v>
      </c>
      <c r="F9" s="213" t="str">
        <f t="shared" si="0"/>
        <v>Annual</v>
      </c>
      <c r="G9" s="223" t="s">
        <v>170</v>
      </c>
      <c r="H9" s="223" t="str">
        <f t="shared" si="1"/>
        <v>Actual/360</v>
      </c>
      <c r="I9" s="244">
        <v>0</v>
      </c>
      <c r="J9" s="176" t="str">
        <f t="shared" si="2"/>
        <v>USDAM3L21M_Quote</v>
      </c>
      <c r="K9" s="242" t="str">
        <f t="shared" si="3"/>
        <v>USD_YC3MRH_AM3L21M</v>
      </c>
      <c r="L9" s="241" t="str">
        <f>_xll.qlSwapRateHelper2(K9,$J9,$C9,Calendar,$F9,$G9,$H9,$L$4,$I9,B9,DiscountingCurve,Permanent,,ObjectOverwrite)</f>
        <v>USD_YC3MRH_AM3L21M#0002</v>
      </c>
      <c r="M9" s="240" t="str">
        <f>_xll.ohRangeRetrieveError(L9)</f>
        <v/>
      </c>
      <c r="N9" s="254"/>
      <c r="P9" s="250" t="s">
        <v>129</v>
      </c>
      <c r="Q9" s="249" t="s">
        <v>173</v>
      </c>
      <c r="R9" s="248" t="s">
        <v>171</v>
      </c>
    </row>
    <row r="10" spans="1:18" ht="12" thickBot="1" x14ac:dyDescent="0.25">
      <c r="A10" s="133"/>
      <c r="B10" s="213" t="s">
        <v>161</v>
      </c>
      <c r="C10" s="286" t="s">
        <v>32</v>
      </c>
      <c r="D10" s="213" t="str">
        <v>AM</v>
      </c>
      <c r="E10" s="213" t="str">
        <v>3L</v>
      </c>
      <c r="F10" s="213" t="str">
        <f t="shared" si="0"/>
        <v>Annual</v>
      </c>
      <c r="G10" s="223" t="s">
        <v>170</v>
      </c>
      <c r="H10" s="223" t="str">
        <f t="shared" si="1"/>
        <v>Actual/360</v>
      </c>
      <c r="I10" s="244">
        <v>0</v>
      </c>
      <c r="J10" s="176" t="str">
        <f t="shared" si="2"/>
        <v>USDAM3L2Y_Quote</v>
      </c>
      <c r="K10" s="242" t="str">
        <f t="shared" si="3"/>
        <v>USD_YC3MRH_AM3L2Y</v>
      </c>
      <c r="L10" s="241" t="str">
        <f>_xll.qlSwapRateHelper2(K10,$J10,$C10,Calendar,$F10,$G10,$H10,$L$4,$I10,B10,DiscountingCurve,Permanent,,ObjectOverwrite)</f>
        <v>USD_YC3MRH_AM3L2Y#0002</v>
      </c>
      <c r="M10" s="240" t="str">
        <f>_xll.ohRangeRetrieveError(L10)</f>
        <v/>
      </c>
      <c r="N10" s="254"/>
      <c r="P10" s="247" t="s">
        <v>126</v>
      </c>
      <c r="Q10" s="246" t="s">
        <v>125</v>
      </c>
      <c r="R10" s="245" t="s">
        <v>171</v>
      </c>
    </row>
    <row r="11" spans="1:18" x14ac:dyDescent="0.2">
      <c r="A11" s="133"/>
      <c r="B11" s="213" t="s">
        <v>161</v>
      </c>
      <c r="C11" s="286" t="s">
        <v>31</v>
      </c>
      <c r="D11" s="213" t="str">
        <v>AM</v>
      </c>
      <c r="E11" s="213" t="str">
        <v>3L</v>
      </c>
      <c r="F11" s="213" t="str">
        <f t="shared" si="0"/>
        <v>Annual</v>
      </c>
      <c r="G11" s="223" t="s">
        <v>170</v>
      </c>
      <c r="H11" s="223" t="str">
        <f t="shared" si="1"/>
        <v>Actual/360</v>
      </c>
      <c r="I11" s="244">
        <v>0</v>
      </c>
      <c r="J11" s="176" t="str">
        <f t="shared" si="2"/>
        <v>USDAM3L3Y_Quote</v>
      </c>
      <c r="K11" s="242" t="str">
        <f t="shared" si="3"/>
        <v>USD_YC3MRH_AM3L3Y</v>
      </c>
      <c r="L11" s="241" t="str">
        <f>_xll.qlSwapRateHelper2(K11,$J11,$C11,Calendar,$F11,$G11,$H11,$L$4,$I11,B11,DiscountingCurve,Permanent,,ObjectOverwrite)</f>
        <v>USD_YC3MRH_AM3L3Y#0002</v>
      </c>
      <c r="M11" s="240" t="str">
        <f>_xll.ohRangeRetrieveError(L11)</f>
        <v/>
      </c>
      <c r="N11" s="254"/>
    </row>
    <row r="12" spans="1:18" x14ac:dyDescent="0.2">
      <c r="A12" s="133"/>
      <c r="B12" s="213" t="s">
        <v>161</v>
      </c>
      <c r="C12" s="286" t="s">
        <v>30</v>
      </c>
      <c r="D12" s="213" t="str">
        <v>AM</v>
      </c>
      <c r="E12" s="213" t="str">
        <v>3L</v>
      </c>
      <c r="F12" s="213" t="str">
        <f t="shared" si="0"/>
        <v>Annual</v>
      </c>
      <c r="G12" s="223" t="s">
        <v>170</v>
      </c>
      <c r="H12" s="223" t="str">
        <f t="shared" si="1"/>
        <v>Actual/360</v>
      </c>
      <c r="I12" s="244">
        <v>0</v>
      </c>
      <c r="J12" s="176" t="str">
        <f t="shared" si="2"/>
        <v>USDAM3L4Y_Quote</v>
      </c>
      <c r="K12" s="242" t="str">
        <f t="shared" si="3"/>
        <v>USD_YC3MRH_AM3L4Y</v>
      </c>
      <c r="L12" s="241" t="str">
        <f>_xll.qlSwapRateHelper2(K12,$J12,$C12,Calendar,$F12,$G12,$H12,$L$4,$I12,B12,DiscountingCurve,Permanent,,ObjectOverwrite)</f>
        <v>USD_YC3MRH_AM3L4Y#0002</v>
      </c>
      <c r="M12" s="240" t="str">
        <f>_xll.ohRangeRetrieveError(L12)</f>
        <v/>
      </c>
      <c r="N12" s="254"/>
    </row>
    <row r="13" spans="1:18" x14ac:dyDescent="0.2">
      <c r="A13" s="133"/>
      <c r="B13" s="213" t="s">
        <v>161</v>
      </c>
      <c r="C13" s="286" t="s">
        <v>29</v>
      </c>
      <c r="D13" s="213" t="str">
        <v>AM</v>
      </c>
      <c r="E13" s="213" t="str">
        <v>3L</v>
      </c>
      <c r="F13" s="213" t="str">
        <f t="shared" si="0"/>
        <v>Annual</v>
      </c>
      <c r="G13" s="223" t="s">
        <v>170</v>
      </c>
      <c r="H13" s="223" t="str">
        <f t="shared" si="1"/>
        <v>Actual/360</v>
      </c>
      <c r="I13" s="244">
        <v>0</v>
      </c>
      <c r="J13" s="176" t="str">
        <f t="shared" si="2"/>
        <v>USDAM3L5Y_Quote</v>
      </c>
      <c r="K13" s="242" t="str">
        <f t="shared" si="3"/>
        <v>USD_YC3MRH_AM3L5Y</v>
      </c>
      <c r="L13" s="241" t="str">
        <f>_xll.qlSwapRateHelper2(K13,$J13,$C13,Calendar,$F13,$G13,$H13,$L$4,$I13,B13,DiscountingCurve,Permanent,,ObjectOverwrite)</f>
        <v>USD_YC3MRH_AM3L5Y#0002</v>
      </c>
      <c r="M13" s="240" t="str">
        <f>_xll.ohRangeRetrieveError(L13)</f>
        <v/>
      </c>
      <c r="N13" s="254"/>
    </row>
    <row r="14" spans="1:18" x14ac:dyDescent="0.2">
      <c r="A14" s="133"/>
      <c r="B14" s="213" t="s">
        <v>161</v>
      </c>
      <c r="C14" s="286" t="s">
        <v>28</v>
      </c>
      <c r="D14" s="213" t="str">
        <v>AM</v>
      </c>
      <c r="E14" s="213" t="str">
        <v>3L</v>
      </c>
      <c r="F14" s="213" t="str">
        <f t="shared" si="0"/>
        <v>Annual</v>
      </c>
      <c r="G14" s="223" t="s">
        <v>170</v>
      </c>
      <c r="H14" s="223" t="str">
        <f t="shared" si="1"/>
        <v>Actual/360</v>
      </c>
      <c r="I14" s="244">
        <v>0</v>
      </c>
      <c r="J14" s="176" t="str">
        <f t="shared" si="2"/>
        <v>USDAM3L6Y_Quote</v>
      </c>
      <c r="K14" s="242" t="str">
        <f t="shared" si="3"/>
        <v>USD_YC3MRH_AM3L6Y</v>
      </c>
      <c r="L14" s="241" t="str">
        <f>_xll.qlSwapRateHelper2(K14,$J14,$C14,Calendar,$F14,$G14,$H14,$L$4,$I14,B14,DiscountingCurve,Permanent,,ObjectOverwrite)</f>
        <v>USD_YC3MRH_AM3L6Y#0002</v>
      </c>
      <c r="M14" s="240" t="str">
        <f>_xll.ohRangeRetrieveError(L14)</f>
        <v/>
      </c>
      <c r="N14" s="254"/>
    </row>
    <row r="15" spans="1:18" x14ac:dyDescent="0.2">
      <c r="A15" s="133"/>
      <c r="B15" s="213" t="s">
        <v>161</v>
      </c>
      <c r="C15" s="286" t="s">
        <v>27</v>
      </c>
      <c r="D15" s="213" t="str">
        <v>AM</v>
      </c>
      <c r="E15" s="213" t="str">
        <v>3L</v>
      </c>
      <c r="F15" s="213" t="str">
        <f t="shared" si="0"/>
        <v>Annual</v>
      </c>
      <c r="G15" s="223" t="s">
        <v>170</v>
      </c>
      <c r="H15" s="223" t="str">
        <f t="shared" si="1"/>
        <v>Actual/360</v>
      </c>
      <c r="I15" s="244">
        <v>0</v>
      </c>
      <c r="J15" s="176" t="str">
        <f t="shared" si="2"/>
        <v>USDAM3L7Y_Quote</v>
      </c>
      <c r="K15" s="242" t="str">
        <f t="shared" si="3"/>
        <v>USD_YC3MRH_AM3L7Y</v>
      </c>
      <c r="L15" s="241" t="str">
        <f>_xll.qlSwapRateHelper2(K15,$J15,$C15,Calendar,$F15,$G15,$H15,$L$4,$I15,B15,DiscountingCurve,Permanent,,ObjectOverwrite)</f>
        <v>USD_YC3MRH_AM3L7Y#0002</v>
      </c>
      <c r="M15" s="240" t="str">
        <f>_xll.ohRangeRetrieveError(L15)</f>
        <v/>
      </c>
      <c r="N15" s="254"/>
    </row>
    <row r="16" spans="1:18" x14ac:dyDescent="0.2">
      <c r="A16" s="133"/>
      <c r="B16" s="213" t="s">
        <v>161</v>
      </c>
      <c r="C16" s="286" t="s">
        <v>26</v>
      </c>
      <c r="D16" s="213" t="str">
        <v>AM</v>
      </c>
      <c r="E16" s="213" t="str">
        <v>3L</v>
      </c>
      <c r="F16" s="213" t="str">
        <f t="shared" si="0"/>
        <v>Annual</v>
      </c>
      <c r="G16" s="223" t="s">
        <v>170</v>
      </c>
      <c r="H16" s="223" t="str">
        <f t="shared" si="1"/>
        <v>Actual/360</v>
      </c>
      <c r="I16" s="244">
        <v>0</v>
      </c>
      <c r="J16" s="176" t="str">
        <f t="shared" si="2"/>
        <v>USDAM3L8Y_Quote</v>
      </c>
      <c r="K16" s="242" t="str">
        <f t="shared" si="3"/>
        <v>USD_YC3MRH_AM3L8Y</v>
      </c>
      <c r="L16" s="241" t="str">
        <f>_xll.qlSwapRateHelper2(K16,$J16,$C16,Calendar,$F16,$G16,$H16,$L$4,$I16,B16,DiscountingCurve,Permanent,,ObjectOverwrite)</f>
        <v>USD_YC3MRH_AM3L8Y#0002</v>
      </c>
      <c r="M16" s="240" t="str">
        <f>_xll.ohRangeRetrieveError(L16)</f>
        <v/>
      </c>
      <c r="N16" s="254"/>
    </row>
    <row r="17" spans="1:14" x14ac:dyDescent="0.2">
      <c r="A17" s="133"/>
      <c r="B17" s="213" t="s">
        <v>161</v>
      </c>
      <c r="C17" s="286" t="s">
        <v>25</v>
      </c>
      <c r="D17" s="213" t="str">
        <v>AM</v>
      </c>
      <c r="E17" s="213" t="str">
        <v>3L</v>
      </c>
      <c r="F17" s="213" t="str">
        <f t="shared" si="0"/>
        <v>Annual</v>
      </c>
      <c r="G17" s="223" t="s">
        <v>170</v>
      </c>
      <c r="H17" s="223" t="str">
        <f t="shared" si="1"/>
        <v>Actual/360</v>
      </c>
      <c r="I17" s="244">
        <v>0</v>
      </c>
      <c r="J17" s="176" t="str">
        <f t="shared" si="2"/>
        <v>USDAM3L9Y_Quote</v>
      </c>
      <c r="K17" s="242" t="str">
        <f t="shared" si="3"/>
        <v>USD_YC3MRH_AM3L9Y</v>
      </c>
      <c r="L17" s="241" t="str">
        <f>_xll.qlSwapRateHelper2(K17,$J17,$C17,Calendar,$F17,$G17,$H17,$L$4,$I17,B17,DiscountingCurve,Permanent,,ObjectOverwrite)</f>
        <v>USD_YC3MRH_AM3L9Y#0002</v>
      </c>
      <c r="M17" s="240" t="str">
        <f>_xll.ohRangeRetrieveError(L17)</f>
        <v/>
      </c>
      <c r="N17" s="254"/>
    </row>
    <row r="18" spans="1:14" x14ac:dyDescent="0.2">
      <c r="A18" s="133"/>
      <c r="B18" s="213" t="s">
        <v>161</v>
      </c>
      <c r="C18" s="286" t="s">
        <v>24</v>
      </c>
      <c r="D18" s="213" t="str">
        <v>AM</v>
      </c>
      <c r="E18" s="213" t="str">
        <v>3L</v>
      </c>
      <c r="F18" s="213" t="str">
        <f t="shared" si="0"/>
        <v>Annual</v>
      </c>
      <c r="G18" s="223" t="s">
        <v>170</v>
      </c>
      <c r="H18" s="223" t="str">
        <f t="shared" si="1"/>
        <v>Actual/360</v>
      </c>
      <c r="I18" s="244">
        <v>0</v>
      </c>
      <c r="J18" s="176" t="str">
        <f t="shared" si="2"/>
        <v>USDAM3L10Y_Quote</v>
      </c>
      <c r="K18" s="242" t="str">
        <f t="shared" si="3"/>
        <v>USD_YC3MRH_AM3L10Y</v>
      </c>
      <c r="L18" s="241" t="str">
        <f>_xll.qlSwapRateHelper2(K18,$J18,$C18,Calendar,$F18,$G18,$H18,$L$4,$I18,B18,DiscountingCurve,Permanent,,ObjectOverwrite)</f>
        <v>USD_YC3MRH_AM3L10Y#0002</v>
      </c>
      <c r="M18" s="240" t="str">
        <f>_xll.ohRangeRetrieveError(L18)</f>
        <v/>
      </c>
      <c r="N18" s="254"/>
    </row>
    <row r="19" spans="1:14" x14ac:dyDescent="0.2">
      <c r="A19" s="133"/>
      <c r="B19" s="213" t="s">
        <v>161</v>
      </c>
      <c r="C19" s="286" t="s">
        <v>23</v>
      </c>
      <c r="D19" s="213" t="str">
        <v>AM</v>
      </c>
      <c r="E19" s="213" t="str">
        <v>3L</v>
      </c>
      <c r="F19" s="213" t="str">
        <f t="shared" si="0"/>
        <v>Annual</v>
      </c>
      <c r="G19" s="223" t="s">
        <v>170</v>
      </c>
      <c r="H19" s="223" t="str">
        <f t="shared" si="1"/>
        <v>Actual/360</v>
      </c>
      <c r="I19" s="244">
        <v>0</v>
      </c>
      <c r="J19" s="176" t="str">
        <f t="shared" si="2"/>
        <v>USDAM3L11Y_Quote</v>
      </c>
      <c r="K19" s="242" t="str">
        <f t="shared" si="3"/>
        <v>USD_YC3MRH_AM3L11Y</v>
      </c>
      <c r="L19" s="241" t="str">
        <f>_xll.qlSwapRateHelper2(K19,$J19,$C19,Calendar,$F19,$G19,$H19,$L$4,$I19,B19,DiscountingCurve,Permanent,,ObjectOverwrite)</f>
        <v>USD_YC3MRH_AM3L11Y#0002</v>
      </c>
      <c r="M19" s="240" t="str">
        <f>_xll.ohRangeRetrieveError(L19)</f>
        <v/>
      </c>
      <c r="N19" s="254"/>
    </row>
    <row r="20" spans="1:14" x14ac:dyDescent="0.2">
      <c r="A20" s="133"/>
      <c r="B20" s="213" t="s">
        <v>161</v>
      </c>
      <c r="C20" s="286" t="s">
        <v>22</v>
      </c>
      <c r="D20" s="213" t="str">
        <v>AM</v>
      </c>
      <c r="E20" s="213" t="str">
        <v>3L</v>
      </c>
      <c r="F20" s="213" t="str">
        <f t="shared" si="0"/>
        <v>Annual</v>
      </c>
      <c r="G20" s="223" t="s">
        <v>170</v>
      </c>
      <c r="H20" s="223" t="str">
        <f t="shared" si="1"/>
        <v>Actual/360</v>
      </c>
      <c r="I20" s="244">
        <v>0</v>
      </c>
      <c r="J20" s="176" t="str">
        <f t="shared" si="2"/>
        <v>USDAM3L12Y_Quote</v>
      </c>
      <c r="K20" s="242" t="str">
        <f t="shared" si="3"/>
        <v>USD_YC3MRH_AM3L12Y</v>
      </c>
      <c r="L20" s="241" t="str">
        <f>_xll.qlSwapRateHelper2(K20,$J20,$C20,Calendar,$F20,$G20,$H20,$L$4,$I20,B20,DiscountingCurve,Permanent,,ObjectOverwrite)</f>
        <v>USD_YC3MRH_AM3L12Y#0002</v>
      </c>
      <c r="M20" s="240" t="str">
        <f>_xll.ohRangeRetrieveError(L20)</f>
        <v/>
      </c>
      <c r="N20" s="254"/>
    </row>
    <row r="21" spans="1:14" x14ac:dyDescent="0.2">
      <c r="A21" s="133"/>
      <c r="B21" s="213" t="s">
        <v>161</v>
      </c>
      <c r="C21" s="286" t="s">
        <v>21</v>
      </c>
      <c r="D21" s="213" t="str">
        <v>AM</v>
      </c>
      <c r="E21" s="213" t="str">
        <v>3L</v>
      </c>
      <c r="F21" s="213" t="str">
        <f t="shared" si="0"/>
        <v>Annual</v>
      </c>
      <c r="G21" s="223" t="s">
        <v>170</v>
      </c>
      <c r="H21" s="223" t="str">
        <f t="shared" si="1"/>
        <v>Actual/360</v>
      </c>
      <c r="I21" s="244">
        <v>0</v>
      </c>
      <c r="J21" s="176" t="str">
        <f t="shared" si="2"/>
        <v>USDAM3L13Y_Quote</v>
      </c>
      <c r="K21" s="242" t="str">
        <f t="shared" si="3"/>
        <v>USD_YC3MRH_AM3L13Y</v>
      </c>
      <c r="L21" s="241" t="str">
        <f>_xll.qlSwapRateHelper2(K21,$J21,$C21,Calendar,$F21,$G21,$H21,$L$4,$I21,B21,DiscountingCurve,Permanent,,ObjectOverwrite)</f>
        <v>USD_YC3MRH_AM3L13Y#0002</v>
      </c>
      <c r="M21" s="240" t="str">
        <f>_xll.ohRangeRetrieveError(L21)</f>
        <v/>
      </c>
      <c r="N21" s="254"/>
    </row>
    <row r="22" spans="1:14" x14ac:dyDescent="0.2">
      <c r="A22" s="133"/>
      <c r="B22" s="213" t="s">
        <v>161</v>
      </c>
      <c r="C22" s="286" t="s">
        <v>20</v>
      </c>
      <c r="D22" s="213" t="str">
        <v>AM</v>
      </c>
      <c r="E22" s="213" t="str">
        <v>3L</v>
      </c>
      <c r="F22" s="213" t="str">
        <f t="shared" si="0"/>
        <v>Annual</v>
      </c>
      <c r="G22" s="223" t="s">
        <v>170</v>
      </c>
      <c r="H22" s="223" t="str">
        <f t="shared" si="1"/>
        <v>Actual/360</v>
      </c>
      <c r="I22" s="244">
        <v>0</v>
      </c>
      <c r="J22" s="176" t="str">
        <f t="shared" si="2"/>
        <v>USDAM3L14Y_Quote</v>
      </c>
      <c r="K22" s="242" t="str">
        <f t="shared" si="3"/>
        <v>USD_YC3MRH_AM3L14Y</v>
      </c>
      <c r="L22" s="241" t="str">
        <f>_xll.qlSwapRateHelper2(K22,$J22,$C22,Calendar,$F22,$G22,$H22,$L$4,$I22,B22,DiscountingCurve,Permanent,,ObjectOverwrite)</f>
        <v>USD_YC3MRH_AM3L14Y#0002</v>
      </c>
      <c r="M22" s="240" t="str">
        <f>_xll.ohRangeRetrieveError(L22)</f>
        <v/>
      </c>
      <c r="N22" s="254"/>
    </row>
    <row r="23" spans="1:14" x14ac:dyDescent="0.2">
      <c r="A23" s="133"/>
      <c r="B23" s="213" t="s">
        <v>161</v>
      </c>
      <c r="C23" s="286" t="s">
        <v>19</v>
      </c>
      <c r="D23" s="213" t="str">
        <v>AM</v>
      </c>
      <c r="E23" s="213" t="str">
        <v>3L</v>
      </c>
      <c r="F23" s="213" t="str">
        <f t="shared" si="0"/>
        <v>Annual</v>
      </c>
      <c r="G23" s="223" t="s">
        <v>170</v>
      </c>
      <c r="H23" s="223" t="str">
        <f t="shared" si="1"/>
        <v>Actual/360</v>
      </c>
      <c r="I23" s="244">
        <v>0</v>
      </c>
      <c r="J23" s="176" t="str">
        <f t="shared" si="2"/>
        <v>USDAM3L15Y_Quote</v>
      </c>
      <c r="K23" s="242" t="str">
        <f t="shared" si="3"/>
        <v>USD_YC3MRH_AM3L15Y</v>
      </c>
      <c r="L23" s="241" t="str">
        <f>_xll.qlSwapRateHelper2(K23,$J23,$C23,Calendar,$F23,$G23,$H23,$L$4,$I23,B23,DiscountingCurve,Permanent,,ObjectOverwrite)</f>
        <v>USD_YC3MRH_AM3L15Y#0002</v>
      </c>
      <c r="M23" s="240" t="str">
        <f>_xll.ohRangeRetrieveError(L23)</f>
        <v/>
      </c>
      <c r="N23" s="254"/>
    </row>
    <row r="24" spans="1:14" x14ac:dyDescent="0.2">
      <c r="A24" s="133"/>
      <c r="B24" s="213" t="s">
        <v>161</v>
      </c>
      <c r="C24" s="286" t="s">
        <v>18</v>
      </c>
      <c r="D24" s="213" t="str">
        <v>AM</v>
      </c>
      <c r="E24" s="213" t="str">
        <v>3L</v>
      </c>
      <c r="F24" s="213" t="str">
        <f t="shared" si="0"/>
        <v>Annual</v>
      </c>
      <c r="G24" s="223" t="s">
        <v>170</v>
      </c>
      <c r="H24" s="223" t="str">
        <f t="shared" si="1"/>
        <v>Actual/360</v>
      </c>
      <c r="I24" s="244">
        <v>0</v>
      </c>
      <c r="J24" s="176" t="str">
        <f t="shared" si="2"/>
        <v>USDAM3L16Y_Quote</v>
      </c>
      <c r="K24" s="242" t="str">
        <f t="shared" si="3"/>
        <v>USD_YC3MRH_AM3L16Y</v>
      </c>
      <c r="L24" s="241" t="str">
        <f>_xll.qlSwapRateHelper2(K24,$J24,$C24,Calendar,$F24,$G24,$H24,$L$4,$I24,B24,DiscountingCurve,Permanent,,ObjectOverwrite)</f>
        <v>USD_YC3MRH_AM3L16Y#0002</v>
      </c>
      <c r="M24" s="240" t="str">
        <f>_xll.ohRangeRetrieveError(L24)</f>
        <v/>
      </c>
      <c r="N24" s="254"/>
    </row>
    <row r="25" spans="1:14" x14ac:dyDescent="0.2">
      <c r="A25" s="133"/>
      <c r="B25" s="213" t="s">
        <v>161</v>
      </c>
      <c r="C25" s="286" t="s">
        <v>17</v>
      </c>
      <c r="D25" s="213" t="str">
        <v>AM</v>
      </c>
      <c r="E25" s="213" t="str">
        <v>3L</v>
      </c>
      <c r="F25" s="213" t="str">
        <f t="shared" si="0"/>
        <v>Annual</v>
      </c>
      <c r="G25" s="223" t="s">
        <v>170</v>
      </c>
      <c r="H25" s="223" t="str">
        <f t="shared" si="1"/>
        <v>Actual/360</v>
      </c>
      <c r="I25" s="244">
        <v>0</v>
      </c>
      <c r="J25" s="176" t="str">
        <f t="shared" si="2"/>
        <v>USDAM3L17Y_Quote</v>
      </c>
      <c r="K25" s="242" t="str">
        <f t="shared" si="3"/>
        <v>USD_YC3MRH_AM3L17Y</v>
      </c>
      <c r="L25" s="241" t="str">
        <f>_xll.qlSwapRateHelper2(K25,$J25,$C25,Calendar,$F25,$G25,$H25,$L$4,$I25,B25,DiscountingCurve,Permanent,,ObjectOverwrite)</f>
        <v>USD_YC3MRH_AM3L17Y#0002</v>
      </c>
      <c r="M25" s="240" t="str">
        <f>_xll.ohRangeRetrieveError(L25)</f>
        <v/>
      </c>
      <c r="N25" s="254"/>
    </row>
    <row r="26" spans="1:14" x14ac:dyDescent="0.2">
      <c r="A26" s="133"/>
      <c r="B26" s="213" t="s">
        <v>161</v>
      </c>
      <c r="C26" s="286" t="s">
        <v>16</v>
      </c>
      <c r="D26" s="213" t="str">
        <v>AM</v>
      </c>
      <c r="E26" s="213" t="str">
        <v>3L</v>
      </c>
      <c r="F26" s="213" t="str">
        <f t="shared" si="0"/>
        <v>Annual</v>
      </c>
      <c r="G26" s="223" t="s">
        <v>170</v>
      </c>
      <c r="H26" s="223" t="str">
        <f t="shared" si="1"/>
        <v>Actual/360</v>
      </c>
      <c r="I26" s="244">
        <v>0</v>
      </c>
      <c r="J26" s="176" t="str">
        <f t="shared" si="2"/>
        <v>USDAM3L18Y_Quote</v>
      </c>
      <c r="K26" s="242" t="str">
        <f t="shared" si="3"/>
        <v>USD_YC3MRH_AM3L18Y</v>
      </c>
      <c r="L26" s="241" t="str">
        <f>_xll.qlSwapRateHelper2(K26,$J26,$C26,Calendar,$F26,$G26,$H26,$L$4,$I26,B26,DiscountingCurve,Permanent,,ObjectOverwrite)</f>
        <v>USD_YC3MRH_AM3L18Y#0002</v>
      </c>
      <c r="M26" s="240" t="str">
        <f>_xll.ohRangeRetrieveError(L26)</f>
        <v/>
      </c>
      <c r="N26" s="254"/>
    </row>
    <row r="27" spans="1:14" x14ac:dyDescent="0.2">
      <c r="A27" s="133"/>
      <c r="B27" s="213" t="s">
        <v>161</v>
      </c>
      <c r="C27" s="286" t="s">
        <v>15</v>
      </c>
      <c r="D27" s="213" t="str">
        <v>AM</v>
      </c>
      <c r="E27" s="213" t="str">
        <v>3L</v>
      </c>
      <c r="F27" s="213" t="str">
        <f t="shared" si="0"/>
        <v>Annual</v>
      </c>
      <c r="G27" s="223" t="s">
        <v>170</v>
      </c>
      <c r="H27" s="223" t="str">
        <f t="shared" si="1"/>
        <v>Actual/360</v>
      </c>
      <c r="I27" s="244">
        <v>0</v>
      </c>
      <c r="J27" s="176" t="str">
        <f t="shared" si="2"/>
        <v>USDAM3L19Y_Quote</v>
      </c>
      <c r="K27" s="242" t="str">
        <f t="shared" si="3"/>
        <v>USD_YC3MRH_AM3L19Y</v>
      </c>
      <c r="L27" s="241" t="str">
        <f>_xll.qlSwapRateHelper2(K27,$J27,$C27,Calendar,$F27,$G27,$H27,$L$4,$I27,B27,DiscountingCurve,Permanent,,ObjectOverwrite)</f>
        <v>USD_YC3MRH_AM3L19Y#0002</v>
      </c>
      <c r="M27" s="240" t="str">
        <f>_xll.ohRangeRetrieveError(L27)</f>
        <v/>
      </c>
      <c r="N27" s="254"/>
    </row>
    <row r="28" spans="1:14" x14ac:dyDescent="0.2">
      <c r="A28" s="133"/>
      <c r="B28" s="213" t="s">
        <v>161</v>
      </c>
      <c r="C28" s="286" t="s">
        <v>14</v>
      </c>
      <c r="D28" s="213" t="str">
        <v>AM</v>
      </c>
      <c r="E28" s="213" t="str">
        <v>3L</v>
      </c>
      <c r="F28" s="213" t="str">
        <f t="shared" si="0"/>
        <v>Annual</v>
      </c>
      <c r="G28" s="223" t="s">
        <v>170</v>
      </c>
      <c r="H28" s="223" t="str">
        <f t="shared" si="1"/>
        <v>Actual/360</v>
      </c>
      <c r="I28" s="244">
        <v>0</v>
      </c>
      <c r="J28" s="176" t="str">
        <f t="shared" si="2"/>
        <v>USDAM3L20Y_Quote</v>
      </c>
      <c r="K28" s="242" t="str">
        <f t="shared" si="3"/>
        <v>USD_YC3MRH_AM3L20Y</v>
      </c>
      <c r="L28" s="241" t="str">
        <f>_xll.qlSwapRateHelper2(K28,$J28,$C28,Calendar,$F28,$G28,$H28,$L$4,$I28,B28,DiscountingCurve,Permanent,,ObjectOverwrite)</f>
        <v>USD_YC3MRH_AM3L20Y#0002</v>
      </c>
      <c r="M28" s="240" t="str">
        <f>_xll.ohRangeRetrieveError(L28)</f>
        <v/>
      </c>
      <c r="N28" s="254"/>
    </row>
    <row r="29" spans="1:14" x14ac:dyDescent="0.2">
      <c r="A29" s="133"/>
      <c r="B29" s="213" t="s">
        <v>161</v>
      </c>
      <c r="C29" s="286" t="s">
        <v>13</v>
      </c>
      <c r="D29" s="213" t="str">
        <v>AM</v>
      </c>
      <c r="E29" s="213" t="str">
        <v>3L</v>
      </c>
      <c r="F29" s="213" t="str">
        <f t="shared" si="0"/>
        <v>Annual</v>
      </c>
      <c r="G29" s="223" t="s">
        <v>170</v>
      </c>
      <c r="H29" s="223" t="str">
        <f t="shared" si="1"/>
        <v>Actual/360</v>
      </c>
      <c r="I29" s="244">
        <v>0</v>
      </c>
      <c r="J29" s="176" t="str">
        <f t="shared" si="2"/>
        <v>USDAM3L21Y_Quote</v>
      </c>
      <c r="K29" s="242" t="str">
        <f t="shared" si="3"/>
        <v>USD_YC3MRH_AM3L21Y</v>
      </c>
      <c r="L29" s="241" t="str">
        <f>_xll.qlSwapRateHelper2(K29,$J29,$C29,Calendar,$F29,$G29,$H29,$L$4,$I29,B29,DiscountingCurve,Permanent,,ObjectOverwrite)</f>
        <v>USD_YC3MRH_AM3L21Y#0002</v>
      </c>
      <c r="M29" s="240" t="str">
        <f>_xll.ohRangeRetrieveError(L29)</f>
        <v/>
      </c>
      <c r="N29" s="254"/>
    </row>
    <row r="30" spans="1:14" x14ac:dyDescent="0.2">
      <c r="A30" s="133"/>
      <c r="B30" s="213" t="s">
        <v>161</v>
      </c>
      <c r="C30" s="286" t="s">
        <v>12</v>
      </c>
      <c r="D30" s="213" t="str">
        <v>AM</v>
      </c>
      <c r="E30" s="213" t="str">
        <v>3L</v>
      </c>
      <c r="F30" s="213" t="str">
        <f t="shared" si="0"/>
        <v>Annual</v>
      </c>
      <c r="G30" s="223" t="s">
        <v>170</v>
      </c>
      <c r="H30" s="223" t="str">
        <f t="shared" si="1"/>
        <v>Actual/360</v>
      </c>
      <c r="I30" s="244">
        <v>0</v>
      </c>
      <c r="J30" s="176" t="str">
        <f t="shared" si="2"/>
        <v>USDAM3L22Y_Quote</v>
      </c>
      <c r="K30" s="242" t="str">
        <f t="shared" si="3"/>
        <v>USD_YC3MRH_AM3L22Y</v>
      </c>
      <c r="L30" s="241" t="str">
        <f>_xll.qlSwapRateHelper2(K30,$J30,$C30,Calendar,$F30,$G30,$H30,$L$4,$I30,B30,DiscountingCurve,Permanent,,ObjectOverwrite)</f>
        <v>USD_YC3MRH_AM3L22Y#0002</v>
      </c>
      <c r="M30" s="240" t="str">
        <f>_xll.ohRangeRetrieveError(L30)</f>
        <v/>
      </c>
      <c r="N30" s="254"/>
    </row>
    <row r="31" spans="1:14" x14ac:dyDescent="0.2">
      <c r="A31" s="133"/>
      <c r="B31" s="213" t="s">
        <v>161</v>
      </c>
      <c r="C31" s="286" t="s">
        <v>11</v>
      </c>
      <c r="D31" s="213" t="str">
        <v>AM</v>
      </c>
      <c r="E31" s="213" t="str">
        <v>3L</v>
      </c>
      <c r="F31" s="213" t="str">
        <f t="shared" si="0"/>
        <v>Annual</v>
      </c>
      <c r="G31" s="223" t="s">
        <v>170</v>
      </c>
      <c r="H31" s="223" t="str">
        <f t="shared" si="1"/>
        <v>Actual/360</v>
      </c>
      <c r="I31" s="244">
        <v>0</v>
      </c>
      <c r="J31" s="176" t="str">
        <f t="shared" si="2"/>
        <v>USDAM3L23Y_Quote</v>
      </c>
      <c r="K31" s="242" t="str">
        <f t="shared" si="3"/>
        <v>USD_YC3MRH_AM3L23Y</v>
      </c>
      <c r="L31" s="241" t="str">
        <f>_xll.qlSwapRateHelper2(K31,$J31,$C31,Calendar,$F31,$G31,$H31,$L$4,$I31,B31,DiscountingCurve,Permanent,,ObjectOverwrite)</f>
        <v>USD_YC3MRH_AM3L23Y#0002</v>
      </c>
      <c r="M31" s="240" t="str">
        <f>_xll.ohRangeRetrieveError(L31)</f>
        <v/>
      </c>
      <c r="N31" s="254"/>
    </row>
    <row r="32" spans="1:14" x14ac:dyDescent="0.2">
      <c r="A32" s="133"/>
      <c r="B32" s="213" t="s">
        <v>161</v>
      </c>
      <c r="C32" s="286" t="s">
        <v>10</v>
      </c>
      <c r="D32" s="213" t="str">
        <v>AM</v>
      </c>
      <c r="E32" s="213" t="str">
        <v>3L</v>
      </c>
      <c r="F32" s="213" t="str">
        <f t="shared" si="0"/>
        <v>Annual</v>
      </c>
      <c r="G32" s="223" t="s">
        <v>170</v>
      </c>
      <c r="H32" s="223" t="str">
        <f t="shared" si="1"/>
        <v>Actual/360</v>
      </c>
      <c r="I32" s="244">
        <v>0</v>
      </c>
      <c r="J32" s="176" t="str">
        <f t="shared" si="2"/>
        <v>USDAM3L24Y_Quote</v>
      </c>
      <c r="K32" s="242" t="str">
        <f t="shared" si="3"/>
        <v>USD_YC3MRH_AM3L24Y</v>
      </c>
      <c r="L32" s="241" t="str">
        <f>_xll.qlSwapRateHelper2(K32,$J32,$C32,Calendar,$F32,$G32,$H32,$L$4,$I32,B32,DiscountingCurve,Permanent,,ObjectOverwrite)</f>
        <v>USD_YC3MRH_AM3L24Y#0002</v>
      </c>
      <c r="M32" s="240" t="str">
        <f>_xll.ohRangeRetrieveError(L32)</f>
        <v/>
      </c>
      <c r="N32" s="254"/>
    </row>
    <row r="33" spans="1:17" x14ac:dyDescent="0.2">
      <c r="A33" s="133"/>
      <c r="B33" s="213" t="s">
        <v>161</v>
      </c>
      <c r="C33" s="286" t="s">
        <v>9</v>
      </c>
      <c r="D33" s="213" t="str">
        <v>AM</v>
      </c>
      <c r="E33" s="213" t="str">
        <v>3L</v>
      </c>
      <c r="F33" s="213" t="str">
        <f t="shared" si="0"/>
        <v>Annual</v>
      </c>
      <c r="G33" s="223" t="s">
        <v>170</v>
      </c>
      <c r="H33" s="223" t="str">
        <f t="shared" si="1"/>
        <v>Actual/360</v>
      </c>
      <c r="I33" s="244">
        <v>0</v>
      </c>
      <c r="J33" s="176" t="str">
        <f t="shared" si="2"/>
        <v>USDAM3L25Y_Quote</v>
      </c>
      <c r="K33" s="242" t="str">
        <f t="shared" si="3"/>
        <v>USD_YC3MRH_AM3L25Y</v>
      </c>
      <c r="L33" s="241" t="str">
        <f>_xll.qlSwapRateHelper2(K33,$J33,$C33,Calendar,$F33,$G33,$H33,$L$4,$I33,B33,DiscountingCurve,Permanent,,ObjectOverwrite)</f>
        <v>USD_YC3MRH_AM3L25Y#0002</v>
      </c>
      <c r="M33" s="240" t="str">
        <f>_xll.ohRangeRetrieveError(L33)</f>
        <v/>
      </c>
      <c r="N33" s="254"/>
    </row>
    <row r="34" spans="1:17" x14ac:dyDescent="0.2">
      <c r="A34" s="133"/>
      <c r="B34" s="213" t="s">
        <v>161</v>
      </c>
      <c r="C34" s="286" t="s">
        <v>8</v>
      </c>
      <c r="D34" s="213" t="str">
        <v>AM</v>
      </c>
      <c r="E34" s="213" t="str">
        <v>3L</v>
      </c>
      <c r="F34" s="213" t="str">
        <f t="shared" si="0"/>
        <v>Annual</v>
      </c>
      <c r="G34" s="223" t="s">
        <v>170</v>
      </c>
      <c r="H34" s="223" t="str">
        <f t="shared" si="1"/>
        <v>Actual/360</v>
      </c>
      <c r="I34" s="244">
        <v>0</v>
      </c>
      <c r="J34" s="176" t="str">
        <f t="shared" si="2"/>
        <v>USDAM3L26Y_Quote</v>
      </c>
      <c r="K34" s="242" t="str">
        <f t="shared" si="3"/>
        <v>USD_YC3MRH_AM3L26Y</v>
      </c>
      <c r="L34" s="241" t="str">
        <f>_xll.qlSwapRateHelper2(K34,$J34,$C34,Calendar,$F34,$G34,$H34,$L$4,$I34,B34,DiscountingCurve,Permanent,,ObjectOverwrite)</f>
        <v>USD_YC3MRH_AM3L26Y#0002</v>
      </c>
      <c r="M34" s="240" t="str">
        <f>_xll.ohRangeRetrieveError(L34)</f>
        <v/>
      </c>
      <c r="N34" s="254"/>
    </row>
    <row r="35" spans="1:17" x14ac:dyDescent="0.2">
      <c r="A35" s="133"/>
      <c r="B35" s="213" t="s">
        <v>161</v>
      </c>
      <c r="C35" s="286" t="s">
        <v>7</v>
      </c>
      <c r="D35" s="213" t="str">
        <v>AM</v>
      </c>
      <c r="E35" s="213" t="str">
        <v>3L</v>
      </c>
      <c r="F35" s="213" t="str">
        <f t="shared" si="0"/>
        <v>Annual</v>
      </c>
      <c r="G35" s="223" t="s">
        <v>170</v>
      </c>
      <c r="H35" s="223" t="str">
        <f t="shared" si="1"/>
        <v>Actual/360</v>
      </c>
      <c r="I35" s="244">
        <v>0</v>
      </c>
      <c r="J35" s="176" t="str">
        <f t="shared" si="2"/>
        <v>USDAM3L27Y_Quote</v>
      </c>
      <c r="K35" s="242" t="str">
        <f t="shared" si="3"/>
        <v>USD_YC3MRH_AM3L27Y</v>
      </c>
      <c r="L35" s="241" t="str">
        <f>_xll.qlSwapRateHelper2(K35,$J35,$C35,Calendar,$F35,$G35,$H35,$L$4,$I35,B35,DiscountingCurve,Permanent,,ObjectOverwrite)</f>
        <v>USD_YC3MRH_AM3L27Y#0002</v>
      </c>
      <c r="M35" s="240" t="str">
        <f>_xll.ohRangeRetrieveError(L35)</f>
        <v/>
      </c>
      <c r="N35" s="254"/>
    </row>
    <row r="36" spans="1:17" x14ac:dyDescent="0.2">
      <c r="A36" s="133"/>
      <c r="B36" s="213" t="s">
        <v>161</v>
      </c>
      <c r="C36" s="286" t="s">
        <v>6</v>
      </c>
      <c r="D36" s="213" t="str">
        <v>AM</v>
      </c>
      <c r="E36" s="213" t="str">
        <v>3L</v>
      </c>
      <c r="F36" s="213" t="str">
        <f t="shared" si="0"/>
        <v>Annual</v>
      </c>
      <c r="G36" s="223" t="s">
        <v>170</v>
      </c>
      <c r="H36" s="223" t="str">
        <f t="shared" si="1"/>
        <v>Actual/360</v>
      </c>
      <c r="I36" s="244">
        <v>0</v>
      </c>
      <c r="J36" s="176" t="str">
        <f t="shared" si="2"/>
        <v>USDAM3L28Y_Quote</v>
      </c>
      <c r="K36" s="242" t="str">
        <f t="shared" si="3"/>
        <v>USD_YC3MRH_AM3L28Y</v>
      </c>
      <c r="L36" s="241" t="str">
        <f>_xll.qlSwapRateHelper2(K36,$J36,$C36,Calendar,$F36,$G36,$H36,$L$4,$I36,B36,DiscountingCurve,Permanent,,ObjectOverwrite)</f>
        <v>USD_YC3MRH_AM3L28Y#0002</v>
      </c>
      <c r="M36" s="240" t="str">
        <f>_xll.ohRangeRetrieveError(L36)</f>
        <v/>
      </c>
      <c r="N36" s="254"/>
    </row>
    <row r="37" spans="1:17" x14ac:dyDescent="0.2">
      <c r="A37" s="133"/>
      <c r="B37" s="213" t="s">
        <v>161</v>
      </c>
      <c r="C37" s="286" t="s">
        <v>5</v>
      </c>
      <c r="D37" s="213" t="str">
        <v>AM</v>
      </c>
      <c r="E37" s="213" t="str">
        <v>3L</v>
      </c>
      <c r="F37" s="213" t="str">
        <f t="shared" si="0"/>
        <v>Annual</v>
      </c>
      <c r="G37" s="223" t="s">
        <v>170</v>
      </c>
      <c r="H37" s="223" t="str">
        <f t="shared" si="1"/>
        <v>Actual/360</v>
      </c>
      <c r="I37" s="244">
        <v>0</v>
      </c>
      <c r="J37" s="176" t="str">
        <f t="shared" si="2"/>
        <v>USDAM3L29Y_Quote</v>
      </c>
      <c r="K37" s="242" t="str">
        <f t="shared" si="3"/>
        <v>USD_YC3MRH_AM3L29Y</v>
      </c>
      <c r="L37" s="241" t="str">
        <f>_xll.qlSwapRateHelper2(K37,$J37,$C37,Calendar,$F37,$G37,$H37,$L$4,$I37,B37,DiscountingCurve,Permanent,,ObjectOverwrite)</f>
        <v>USD_YC3MRH_AM3L29Y#0002</v>
      </c>
      <c r="M37" s="240" t="str">
        <f>_xll.ohRangeRetrieveError(L37)</f>
        <v/>
      </c>
      <c r="N37" s="254"/>
    </row>
    <row r="38" spans="1:17" x14ac:dyDescent="0.2">
      <c r="A38" s="133"/>
      <c r="B38" s="213" t="s">
        <v>161</v>
      </c>
      <c r="C38" s="286" t="s">
        <v>4</v>
      </c>
      <c r="D38" s="213" t="str">
        <v>AM</v>
      </c>
      <c r="E38" s="213" t="str">
        <v>3L</v>
      </c>
      <c r="F38" s="213" t="str">
        <f t="shared" si="0"/>
        <v>Annual</v>
      </c>
      <c r="G38" s="223" t="s">
        <v>170</v>
      </c>
      <c r="H38" s="223" t="str">
        <f t="shared" si="1"/>
        <v>Actual/360</v>
      </c>
      <c r="I38" s="244">
        <v>0</v>
      </c>
      <c r="J38" s="176" t="str">
        <f t="shared" si="2"/>
        <v>USDAM3L30Y_Quote</v>
      </c>
      <c r="K38" s="242" t="str">
        <f t="shared" si="3"/>
        <v>USD_YC3MRH_AM3L30Y</v>
      </c>
      <c r="L38" s="241" t="str">
        <f>_xll.qlSwapRateHelper2(K38,$J38,$C38,Calendar,$F38,$G38,$H38,$L$4,$I38,B38,DiscountingCurve,Permanent,,ObjectOverwrite)</f>
        <v>USD_YC3MRH_AM3L30Y#0002</v>
      </c>
      <c r="M38" s="240" t="str">
        <f>_xll.ohRangeRetrieveError(L38)</f>
        <v/>
      </c>
      <c r="N38" s="254"/>
    </row>
    <row r="39" spans="1:17" x14ac:dyDescent="0.2">
      <c r="A39" s="133"/>
      <c r="B39" s="213" t="s">
        <v>161</v>
      </c>
      <c r="C39" s="286" t="s">
        <v>3</v>
      </c>
      <c r="D39" s="213" t="str">
        <v>AM</v>
      </c>
      <c r="E39" s="213" t="str">
        <v>3L</v>
      </c>
      <c r="F39" s="213" t="str">
        <f t="shared" si="0"/>
        <v>Annual</v>
      </c>
      <c r="G39" s="223" t="s">
        <v>170</v>
      </c>
      <c r="H39" s="223" t="str">
        <f t="shared" si="1"/>
        <v>Actual/360</v>
      </c>
      <c r="I39" s="244">
        <v>0</v>
      </c>
      <c r="J39" s="176" t="str">
        <f t="shared" si="2"/>
        <v>USDAM3L35Y_Quote</v>
      </c>
      <c r="K39" s="242" t="str">
        <f t="shared" si="3"/>
        <v>USD_YC3MRH_AM3L35Y</v>
      </c>
      <c r="L39" s="241" t="str">
        <f>_xll.qlSwapRateHelper2(K39,$J39,$C39,Calendar,$F39,$G39,$H39,$L$4,$I39,B39,DiscountingCurve,Permanent,,ObjectOverwrite)</f>
        <v>USD_YC3MRH_AM3L35Y#0002</v>
      </c>
      <c r="M39" s="240" t="str">
        <f>_xll.ohRangeRetrieveError(L39)</f>
        <v/>
      </c>
      <c r="N39" s="254"/>
    </row>
    <row r="40" spans="1:17" x14ac:dyDescent="0.2">
      <c r="A40" s="133"/>
      <c r="B40" s="213" t="s">
        <v>161</v>
      </c>
      <c r="C40" s="286" t="s">
        <v>2</v>
      </c>
      <c r="D40" s="213" t="str">
        <v>AM</v>
      </c>
      <c r="E40" s="213" t="str">
        <v>3L</v>
      </c>
      <c r="F40" s="213" t="str">
        <f t="shared" si="0"/>
        <v>Annual</v>
      </c>
      <c r="G40" s="223" t="s">
        <v>170</v>
      </c>
      <c r="H40" s="223" t="str">
        <f t="shared" si="1"/>
        <v>Actual/360</v>
      </c>
      <c r="I40" s="244">
        <v>0</v>
      </c>
      <c r="J40" s="176" t="str">
        <f t="shared" si="2"/>
        <v>USDAM3L40Y_Quote</v>
      </c>
      <c r="K40" s="242" t="str">
        <f t="shared" si="3"/>
        <v>USD_YC3MRH_AM3L40Y</v>
      </c>
      <c r="L40" s="241" t="str">
        <f>_xll.qlSwapRateHelper2(K40,$J40,$C40,Calendar,$F40,$G40,$H40,$L$4,$I40,B40,DiscountingCurve,Permanent,,ObjectOverwrite)</f>
        <v>USD_YC3MRH_AM3L40Y#0002</v>
      </c>
      <c r="M40" s="240" t="str">
        <f>_xll.ohRangeRetrieveError(L40)</f>
        <v/>
      </c>
      <c r="N40" s="254"/>
    </row>
    <row r="41" spans="1:17" x14ac:dyDescent="0.2">
      <c r="A41" s="133"/>
      <c r="B41" s="213" t="s">
        <v>161</v>
      </c>
      <c r="C41" s="286" t="s">
        <v>1</v>
      </c>
      <c r="D41" s="213" t="str">
        <v>AM</v>
      </c>
      <c r="E41" s="213" t="str">
        <v>3L</v>
      </c>
      <c r="F41" s="213" t="str">
        <f t="shared" si="0"/>
        <v>Annual</v>
      </c>
      <c r="G41" s="223" t="s">
        <v>170</v>
      </c>
      <c r="H41" s="223" t="str">
        <f t="shared" si="1"/>
        <v>Actual/360</v>
      </c>
      <c r="I41" s="244">
        <v>0</v>
      </c>
      <c r="J41" s="176" t="str">
        <f t="shared" si="2"/>
        <v>USDAM3L50Y_Quote</v>
      </c>
      <c r="K41" s="242" t="str">
        <f t="shared" si="3"/>
        <v>USD_YC3MRH_AM3L50Y</v>
      </c>
      <c r="L41" s="241" t="str">
        <f>_xll.qlSwapRateHelper2(K41,$J41,$C41,Calendar,$F41,$G41,$H41,$L$4,$I41,B41,DiscountingCurve,Permanent,,ObjectOverwrite)</f>
        <v>USD_YC3MRH_AM3L50Y#0002</v>
      </c>
      <c r="M41" s="240" t="str">
        <f>_xll.ohRangeRetrieveError(L41)</f>
        <v/>
      </c>
      <c r="N41" s="254"/>
    </row>
    <row r="42" spans="1:17" x14ac:dyDescent="0.2">
      <c r="A42" s="133"/>
      <c r="B42" s="213" t="s">
        <v>161</v>
      </c>
      <c r="C42" s="286" t="s">
        <v>0</v>
      </c>
      <c r="D42" s="213" t="str">
        <v>AM</v>
      </c>
      <c r="E42" s="213" t="str">
        <v>3L</v>
      </c>
      <c r="F42" s="213" t="str">
        <f t="shared" si="0"/>
        <v>Annual</v>
      </c>
      <c r="G42" s="223" t="s">
        <v>170</v>
      </c>
      <c r="H42" s="223" t="str">
        <f t="shared" si="1"/>
        <v>Actual/360</v>
      </c>
      <c r="I42" s="244">
        <v>0</v>
      </c>
      <c r="J42" s="176" t="str">
        <f t="shared" si="2"/>
        <v>USDAM3L60Y_Quote</v>
      </c>
      <c r="K42" s="242" t="str">
        <f t="shared" si="3"/>
        <v>USD_YC3MRH_AM3L60Y</v>
      </c>
      <c r="L42" s="241" t="str">
        <f>_xll.qlSwapRateHelper2(K42,$J42,$C42,Calendar,$F42,$G42,$H42,$L$4,$I42,B42,DiscountingCurve,Permanent,,ObjectOverwrite)</f>
        <v>USD_YC3MRH_AM3L60Y#0002</v>
      </c>
      <c r="M42" s="240" t="str">
        <f>_xll.ohRangeRetrieveError(L42)</f>
        <v/>
      </c>
      <c r="N42" s="254"/>
    </row>
    <row r="43" spans="1:17" x14ac:dyDescent="0.2">
      <c r="A43" s="142"/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254"/>
    </row>
    <row r="44" spans="1:17" x14ac:dyDescent="0.2">
      <c r="A44" s="133"/>
      <c r="B44" s="213" t="s">
        <v>161</v>
      </c>
      <c r="C44" s="287"/>
      <c r="D44" s="213" t="s">
        <v>69</v>
      </c>
      <c r="E44" s="213">
        <v>12</v>
      </c>
      <c r="F44" s="213" t="s">
        <v>181</v>
      </c>
      <c r="G44" s="224" t="s">
        <v>170</v>
      </c>
      <c r="H44" s="224" t="s">
        <v>187</v>
      </c>
      <c r="I44" s="244">
        <v>0</v>
      </c>
      <c r="J44" s="212" t="str">
        <f t="shared" ref="J44:J50" si="4">Currency&amp;$D44&amp;$E44&amp;QuoteSuffix</f>
        <v>USD1S12_Quote</v>
      </c>
      <c r="K44" s="242" t="str">
        <f t="shared" ref="K44:K50" si="5">$K$2&amp;"_"&amp;$D44&amp;$E44&amp;$C44</f>
        <v>USD_YC3MRH_1S12</v>
      </c>
      <c r="L44" s="241" t="str">
        <f>_xll.qlSwapRateHelper2(K44,$J44,$E44&amp;"M",Calendar,$F44,$G44,$H44,$L$4,$I44,B44,DiscountingCurve,Permanent,,ObjectOverwrite)</f>
        <v>USD_YC3MRH_1S12#0002</v>
      </c>
      <c r="M44" s="240" t="str">
        <f>_xll.ohRangeRetrieveError(L44)</f>
        <v/>
      </c>
      <c r="N44" s="254"/>
      <c r="O44" s="285"/>
      <c r="P44" s="285"/>
      <c r="Q44" s="285"/>
    </row>
    <row r="45" spans="1:17" x14ac:dyDescent="0.2">
      <c r="A45" s="133"/>
      <c r="B45" s="213" t="s">
        <v>161</v>
      </c>
      <c r="C45" s="286"/>
      <c r="D45" s="213" t="s">
        <v>70</v>
      </c>
      <c r="E45" s="213">
        <v>12</v>
      </c>
      <c r="F45" s="213" t="s">
        <v>181</v>
      </c>
      <c r="G45" s="223" t="s">
        <v>170</v>
      </c>
      <c r="H45" s="223" t="s">
        <v>187</v>
      </c>
      <c r="I45" s="244">
        <v>0</v>
      </c>
      <c r="J45" s="176" t="str">
        <f t="shared" si="4"/>
        <v>USD2S12_Quote</v>
      </c>
      <c r="K45" s="242" t="str">
        <f t="shared" si="5"/>
        <v>USD_YC3MRH_2S12</v>
      </c>
      <c r="L45" s="241" t="str">
        <f>_xll.qlSwapRateHelper2(K45,$J45,$E45&amp;"M",Calendar,$F45,$G45,$H45,$L$4,$I45,B45,DiscountingCurve,Permanent,,ObjectOverwrite)</f>
        <v>USD_YC3MRH_2S12#0002</v>
      </c>
      <c r="M45" s="240" t="str">
        <f>_xll.ohRangeRetrieveError(L45)</f>
        <v/>
      </c>
      <c r="N45" s="254"/>
      <c r="O45" s="285"/>
      <c r="P45" s="285"/>
      <c r="Q45" s="285"/>
    </row>
    <row r="46" spans="1:17" x14ac:dyDescent="0.2">
      <c r="A46" s="133"/>
      <c r="B46" s="213" t="s">
        <v>161</v>
      </c>
      <c r="C46" s="286"/>
      <c r="D46" s="213" t="s">
        <v>72</v>
      </c>
      <c r="E46" s="213">
        <v>12</v>
      </c>
      <c r="F46" s="213" t="s">
        <v>181</v>
      </c>
      <c r="G46" s="223" t="s">
        <v>170</v>
      </c>
      <c r="H46" s="223" t="s">
        <v>187</v>
      </c>
      <c r="I46" s="244">
        <v>0</v>
      </c>
      <c r="J46" s="176" t="str">
        <f t="shared" si="4"/>
        <v>USD3S12_Quote</v>
      </c>
      <c r="K46" s="242" t="str">
        <f t="shared" si="5"/>
        <v>USD_YC3MRH_3S12</v>
      </c>
      <c r="L46" s="241" t="str">
        <f>_xll.qlSwapRateHelper2(K46,$J46,$E46&amp;"M",Calendar,$F46,$G46,$H46,$L$4,$I46,B46,DiscountingCurve,Permanent,,ObjectOverwrite)</f>
        <v>USD_YC3MRH_3S12#0002</v>
      </c>
      <c r="M46" s="240" t="str">
        <f>_xll.ohRangeRetrieveError(L46)</f>
        <v/>
      </c>
      <c r="N46" s="254"/>
      <c r="O46" s="285"/>
      <c r="P46" s="285"/>
      <c r="Q46" s="285"/>
    </row>
    <row r="47" spans="1:17" x14ac:dyDescent="0.2">
      <c r="A47" s="133"/>
      <c r="B47" s="213" t="s">
        <v>161</v>
      </c>
      <c r="C47" s="286"/>
      <c r="D47" s="213" t="s">
        <v>71</v>
      </c>
      <c r="E47" s="213">
        <v>12</v>
      </c>
      <c r="F47" s="213" t="s">
        <v>181</v>
      </c>
      <c r="G47" s="223" t="s">
        <v>170</v>
      </c>
      <c r="H47" s="223" t="s">
        <v>187</v>
      </c>
      <c r="I47" s="244">
        <v>0</v>
      </c>
      <c r="J47" s="176" t="str">
        <f t="shared" si="4"/>
        <v>USD4S12_Quote</v>
      </c>
      <c r="K47" s="242" t="str">
        <f t="shared" si="5"/>
        <v>USD_YC3MRH_4S12</v>
      </c>
      <c r="L47" s="241" t="str">
        <f>_xll.qlSwapRateHelper2(K47,$J47,$E47&amp;"M",Calendar,$F47,$G47,$H47,$L$4,$I47,B47,DiscountingCurve,Permanent,,ObjectOverwrite)</f>
        <v>USD_YC3MRH_4S12#0002</v>
      </c>
      <c r="M47" s="240" t="str">
        <f>_xll.ohRangeRetrieveError(L47)</f>
        <v/>
      </c>
      <c r="N47" s="254"/>
      <c r="O47" s="285"/>
      <c r="P47" s="285"/>
      <c r="Q47" s="285"/>
    </row>
    <row r="48" spans="1:17" x14ac:dyDescent="0.2">
      <c r="A48" s="133"/>
      <c r="B48" s="213" t="s">
        <v>161</v>
      </c>
      <c r="C48" s="286"/>
      <c r="D48" s="213" t="s">
        <v>69</v>
      </c>
      <c r="E48" s="213">
        <v>24</v>
      </c>
      <c r="F48" s="213" t="s">
        <v>181</v>
      </c>
      <c r="G48" s="223" t="s">
        <v>170</v>
      </c>
      <c r="H48" s="223" t="s">
        <v>187</v>
      </c>
      <c r="I48" s="244">
        <v>0</v>
      </c>
      <c r="J48" s="176" t="str">
        <f t="shared" si="4"/>
        <v>USD1S24_Quote</v>
      </c>
      <c r="K48" s="242" t="str">
        <f t="shared" si="5"/>
        <v>USD_YC3MRH_1S24</v>
      </c>
      <c r="L48" s="241" t="str">
        <f>_xll.qlSwapRateHelper2(K48,$J48,$E48&amp;"M",Calendar,$F48,$G48,$H48,$L$4,$I48,B48,DiscountingCurve,Permanent,,ObjectOverwrite)</f>
        <v>USD_YC3MRH_1S24#0002</v>
      </c>
      <c r="M48" s="240" t="str">
        <f>_xll.ohRangeRetrieveError(L48)</f>
        <v/>
      </c>
      <c r="N48" s="254"/>
      <c r="O48" s="285"/>
      <c r="P48" s="285"/>
      <c r="Q48" s="285"/>
    </row>
    <row r="49" spans="1:17" x14ac:dyDescent="0.2">
      <c r="A49" s="133"/>
      <c r="B49" s="213" t="s">
        <v>161</v>
      </c>
      <c r="C49" s="286"/>
      <c r="D49" s="213" t="s">
        <v>70</v>
      </c>
      <c r="E49" s="213">
        <v>24</v>
      </c>
      <c r="F49" s="213" t="s">
        <v>181</v>
      </c>
      <c r="G49" s="223" t="s">
        <v>170</v>
      </c>
      <c r="H49" s="223" t="s">
        <v>187</v>
      </c>
      <c r="I49" s="244">
        <v>0</v>
      </c>
      <c r="J49" s="176" t="str">
        <f t="shared" si="4"/>
        <v>USD2S24_Quote</v>
      </c>
      <c r="K49" s="242" t="str">
        <f t="shared" si="5"/>
        <v>USD_YC3MRH_2S24</v>
      </c>
      <c r="L49" s="241" t="str">
        <f>_xll.qlSwapRateHelper2(K49,$J49,$E49&amp;"M",Calendar,$F49,$G49,$H49,$L$4,$I49,B49,DiscountingCurve,Permanent,,ObjectOverwrite)</f>
        <v>USD_YC3MRH_2S24#0002</v>
      </c>
      <c r="M49" s="240" t="str">
        <f>_xll.ohRangeRetrieveError(L49)</f>
        <v/>
      </c>
      <c r="N49" s="254"/>
      <c r="O49" s="285"/>
      <c r="P49" s="285"/>
      <c r="Q49" s="285"/>
    </row>
    <row r="50" spans="1:17" x14ac:dyDescent="0.2">
      <c r="A50" s="133"/>
      <c r="B50" s="213" t="s">
        <v>161</v>
      </c>
      <c r="C50" s="286"/>
      <c r="D50" s="213" t="s">
        <v>69</v>
      </c>
      <c r="E50" s="213">
        <v>36</v>
      </c>
      <c r="F50" s="213" t="s">
        <v>181</v>
      </c>
      <c r="G50" s="223" t="s">
        <v>170</v>
      </c>
      <c r="H50" s="223" t="s">
        <v>187</v>
      </c>
      <c r="I50" s="244">
        <v>0</v>
      </c>
      <c r="J50" s="176" t="str">
        <f t="shared" si="4"/>
        <v>USD1S36_Quote</v>
      </c>
      <c r="K50" s="242" t="str">
        <f t="shared" si="5"/>
        <v>USD_YC3MRH_1S36</v>
      </c>
      <c r="L50" s="241" t="str">
        <f>_xll.qlSwapRateHelper2(K50,$J50,$E50&amp;"M",Calendar,$F50,$G50,$H50,$L$4,$I50,B50,DiscountingCurve,Permanent,,ObjectOverwrite)</f>
        <v>USD_YC3MRH_1S36#0002</v>
      </c>
      <c r="M50" s="240" t="str">
        <f>_xll.ohRangeRetrieveError(L50)</f>
        <v/>
      </c>
      <c r="N50" s="254"/>
      <c r="O50" s="285"/>
      <c r="P50" s="285"/>
      <c r="Q50" s="285"/>
    </row>
    <row r="51" spans="1:17" ht="12" thickBot="1" x14ac:dyDescent="0.25">
      <c r="A51" s="126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284"/>
      <c r="O51" s="141"/>
      <c r="P51" s="141"/>
      <c r="Q51" s="141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2.75" x14ac:dyDescent="0.2"/>
  <cols>
    <col min="1" max="1" width="1.7109375" style="123" customWidth="1"/>
    <col min="2" max="2" width="4.7109375" style="123" bestFit="1" customWidth="1"/>
    <col min="3" max="3" width="3.85546875" style="123" bestFit="1" customWidth="1"/>
    <col min="4" max="4" width="3.140625" style="123" bestFit="1" customWidth="1"/>
    <col min="5" max="5" width="2.7109375" style="123" bestFit="1" customWidth="1"/>
    <col min="6" max="6" width="5.85546875" style="123" bestFit="1" customWidth="1"/>
    <col min="7" max="7" width="13.85546875" style="123" bestFit="1" customWidth="1"/>
    <col min="8" max="8" width="15.28515625" style="123" bestFit="1" customWidth="1"/>
    <col min="9" max="9" width="7.140625" style="123" bestFit="1" customWidth="1"/>
    <col min="10" max="10" width="15.7109375" style="123" bestFit="1" customWidth="1"/>
    <col min="11" max="11" width="21.42578125" style="123" bestFit="1" customWidth="1"/>
    <col min="12" max="12" width="25.85546875" style="237" bestFit="1" customWidth="1"/>
    <col min="13" max="13" width="16.5703125" style="123" customWidth="1"/>
    <col min="14" max="14" width="3.85546875" style="123" customWidth="1"/>
    <col min="15" max="15" width="2.5703125" style="123" customWidth="1"/>
    <col min="16" max="16" width="4" style="123" bestFit="1" customWidth="1"/>
    <col min="17" max="17" width="3.28515625" style="123" bestFit="1" customWidth="1"/>
    <col min="18" max="18" width="2.7109375" style="123" bestFit="1" customWidth="1"/>
    <col min="19" max="16384" width="9.140625" style="123"/>
  </cols>
  <sheetData>
    <row r="1" spans="1:18" x14ac:dyDescent="0.2">
      <c r="A1" s="217" t="s">
        <v>195</v>
      </c>
      <c r="B1" s="190"/>
      <c r="C1" s="190"/>
      <c r="D1" s="190"/>
      <c r="E1" s="190"/>
      <c r="F1" s="190"/>
      <c r="G1" s="190"/>
      <c r="H1" s="190"/>
      <c r="I1" s="190"/>
      <c r="J1" s="190"/>
      <c r="K1" s="189"/>
      <c r="L1" s="190"/>
      <c r="M1" s="190"/>
      <c r="N1" s="259"/>
    </row>
    <row r="2" spans="1:18" x14ac:dyDescent="0.2">
      <c r="A2" s="133"/>
      <c r="B2" s="141"/>
      <c r="C2" s="141"/>
      <c r="D2" s="141"/>
      <c r="E2" s="141"/>
      <c r="F2" s="141"/>
      <c r="G2" s="141"/>
      <c r="H2" s="141"/>
      <c r="I2" s="141"/>
      <c r="J2" s="140" t="s">
        <v>60</v>
      </c>
      <c r="K2" s="140" t="str">
        <f>Currency&amp;"_YC"&amp;$J$2&amp;"RH"</f>
        <v>USD_YC6MRH</v>
      </c>
      <c r="L2" s="140" t="str">
        <f>Discounting</f>
        <v>UsdYC</v>
      </c>
      <c r="M2" s="141"/>
      <c r="N2" s="254"/>
    </row>
    <row r="3" spans="1:18" ht="22.5" x14ac:dyDescent="0.2">
      <c r="A3" s="133"/>
      <c r="B3" s="137" t="s">
        <v>179</v>
      </c>
      <c r="C3" s="137"/>
      <c r="D3" s="137"/>
      <c r="E3" s="137"/>
      <c r="F3" s="137" t="s">
        <v>178</v>
      </c>
      <c r="G3" s="137" t="s">
        <v>177</v>
      </c>
      <c r="H3" s="137" t="s">
        <v>176</v>
      </c>
      <c r="I3" s="137" t="s">
        <v>175</v>
      </c>
      <c r="J3" s="137" t="s">
        <v>141</v>
      </c>
      <c r="K3" s="258" t="str">
        <f>K2&amp;"_Swaps.xml"</f>
        <v>USD_YC6MRH_Swaps.xml</v>
      </c>
      <c r="L3" s="183">
        <f ca="1">IF(Serialize,_xll.ohObjectSave(L4:L42,SerializationPath&amp;K3,FileOverwrite,Serialize),"---")</f>
        <v>38</v>
      </c>
      <c r="M3" s="240" t="str">
        <f ca="1">_xll.ohRangeRetrieveError(L3)</f>
        <v/>
      </c>
      <c r="N3" s="239"/>
    </row>
    <row r="4" spans="1:18" x14ac:dyDescent="0.2">
      <c r="A4" s="142"/>
      <c r="B4" s="141"/>
      <c r="C4" s="141"/>
      <c r="D4" s="141"/>
      <c r="E4" s="141"/>
      <c r="F4" s="141"/>
      <c r="G4" s="141"/>
      <c r="H4" s="141"/>
      <c r="I4" s="141"/>
      <c r="J4" s="141"/>
      <c r="K4" s="257" t="str">
        <f>$K$2&amp;"_"&amp;$D6&amp;$E6&amp;"_"&amp;FamilyName&amp;$J$2</f>
        <v>USD_YC6MRH_AM6L_Libor6M</v>
      </c>
      <c r="L4" s="256" t="str">
        <f>IF(UPPER(FamilyName)="IBOR",_xll.qlEuribor($K4,$J$2,,Permanent,Trigger,ObjectOverwrite),IF(UPPER(FamilyName)="LIBOR",_xll.qlLibor($K4,Currency,$J$2,,Permanent,Trigger,ObjectOverwrite),"--"))</f>
        <v>USD_YC6MRH_AM6L_Libor6M#0003</v>
      </c>
      <c r="M4" s="255" t="str">
        <f>_xll.ohRangeRetrieveError(L4)</f>
        <v/>
      </c>
      <c r="N4" s="254"/>
    </row>
    <row r="5" spans="1:18" s="138" customFormat="1" ht="12" thickBot="1" x14ac:dyDescent="0.25">
      <c r="A5" s="142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254"/>
    </row>
    <row r="6" spans="1:18" x14ac:dyDescent="0.2">
      <c r="A6" s="133"/>
      <c r="B6" s="213" t="s">
        <v>161</v>
      </c>
      <c r="C6" s="213" t="s">
        <v>36</v>
      </c>
      <c r="D6" s="213" t="str">
        <f t="array" ref="D6:D42">VLOOKUP(Currency,Conventions,2)</f>
        <v>AM</v>
      </c>
      <c r="E6" s="213" t="str">
        <f t="array" ref="E6:E42">VLOOKUP(Currency,Conventions,3)</f>
        <v>6L</v>
      </c>
      <c r="F6" s="224" t="str">
        <f t="shared" ref="F6:F42" si="0">IF(UPPER(LEFT($D6))="A","Annual",IF(UPPER(LEFT($D6))="S","Semiannual","--"))</f>
        <v>Annual</v>
      </c>
      <c r="G6" s="224" t="s">
        <v>170</v>
      </c>
      <c r="H6" s="224" t="str">
        <f t="shared" ref="H6:H42" si="1">IF(UPPER(RIGHT($D6))="B",BondBasisDayCounter,IF(UPPER(RIGHT($D6))="M",MoneyMarketDayCounter,"--"))</f>
        <v>Actual/360</v>
      </c>
      <c r="I6" s="244">
        <v>0</v>
      </c>
      <c r="J6" s="242" t="str">
        <f t="shared" ref="J6:J42" si="2">Currency&amp;$D6&amp;$E6&amp;$C6&amp;QuoteSuffix</f>
        <v>USDAM6L1Y_Quote</v>
      </c>
      <c r="K6" s="242" t="str">
        <f t="shared" ref="K6:K42" si="3">$K$2&amp;"_"&amp;$D6&amp;$E6&amp;$C6</f>
        <v>USD_YC6MRH_AM6L1Y</v>
      </c>
      <c r="L6" s="241" t="str">
        <f>_xll.qlSwapRateHelper2(K6,$J6,$C6,Calendar,$F6,$G6,$H6,$L$4,$I6,B6,DiscountingCurve,Permanent,,ObjectOverwrite)</f>
        <v>USD_YC6MRH_AM6L1Y#0002</v>
      </c>
      <c r="M6" s="240" t="str">
        <f>_xll.ohRangeRetrieveError(L6)</f>
        <v/>
      </c>
      <c r="N6" s="239"/>
      <c r="P6" s="253" t="s">
        <v>137</v>
      </c>
      <c r="Q6" s="252" t="s">
        <v>134</v>
      </c>
      <c r="R6" s="251" t="s">
        <v>172</v>
      </c>
    </row>
    <row r="7" spans="1:18" x14ac:dyDescent="0.2">
      <c r="A7" s="133"/>
      <c r="B7" s="213" t="s">
        <v>161</v>
      </c>
      <c r="C7" s="213" t="s">
        <v>35</v>
      </c>
      <c r="D7" s="213" t="str">
        <v>AM</v>
      </c>
      <c r="E7" s="213" t="str">
        <v>6L</v>
      </c>
      <c r="F7" s="223" t="str">
        <f t="shared" si="0"/>
        <v>Annual</v>
      </c>
      <c r="G7" s="223" t="s">
        <v>170</v>
      </c>
      <c r="H7" s="223" t="str">
        <f t="shared" si="1"/>
        <v>Actual/360</v>
      </c>
      <c r="I7" s="244">
        <v>0</v>
      </c>
      <c r="J7" s="243" t="str">
        <f t="shared" si="2"/>
        <v>USDAM6L15M_Quote</v>
      </c>
      <c r="K7" s="242" t="str">
        <f t="shared" si="3"/>
        <v>USD_YC6MRH_AM6L15M</v>
      </c>
      <c r="L7" s="241" t="str">
        <f>_xll.qlSwapRateHelper2(K7,$J7,$C7,Calendar,$F7,$G7,$H7,$L$4,$I7,B7,DiscountingCurve,Permanent,,ObjectOverwrite)</f>
        <v>USD_YC6MRH_AM6L15M#0002</v>
      </c>
      <c r="M7" s="240" t="str">
        <f>_xll.ohRangeRetrieveError(L7)</f>
        <v/>
      </c>
      <c r="N7" s="239"/>
      <c r="P7" s="250" t="s">
        <v>135</v>
      </c>
      <c r="Q7" s="249" t="s">
        <v>134</v>
      </c>
      <c r="R7" s="248" t="s">
        <v>174</v>
      </c>
    </row>
    <row r="8" spans="1:18" x14ac:dyDescent="0.2">
      <c r="A8" s="133"/>
      <c r="B8" s="213" t="s">
        <v>161</v>
      </c>
      <c r="C8" s="213" t="s">
        <v>34</v>
      </c>
      <c r="D8" s="213" t="str">
        <v>AM</v>
      </c>
      <c r="E8" s="213" t="str">
        <v>6L</v>
      </c>
      <c r="F8" s="223" t="str">
        <f t="shared" si="0"/>
        <v>Annual</v>
      </c>
      <c r="G8" s="223" t="s">
        <v>170</v>
      </c>
      <c r="H8" s="223" t="str">
        <f t="shared" si="1"/>
        <v>Actual/360</v>
      </c>
      <c r="I8" s="244">
        <v>0</v>
      </c>
      <c r="J8" s="243" t="str">
        <f t="shared" si="2"/>
        <v>USDAM6L18M_Quote</v>
      </c>
      <c r="K8" s="242" t="str">
        <f t="shared" si="3"/>
        <v>USD_YC6MRH_AM6L18M</v>
      </c>
      <c r="L8" s="241" t="str">
        <f>_xll.qlSwapRateHelper2(K8,$J8,$C8,Calendar,$F8,$G8,$H8,$L$4,$I8,B8,DiscountingCurve,Permanent,,ObjectOverwrite)</f>
        <v>USD_YC6MRH_AM6L18M#0002</v>
      </c>
      <c r="M8" s="240" t="str">
        <f>_xll.ohRangeRetrieveError(L8)</f>
        <v/>
      </c>
      <c r="N8" s="239"/>
      <c r="P8" s="250" t="s">
        <v>131</v>
      </c>
      <c r="Q8" s="249" t="s">
        <v>173</v>
      </c>
      <c r="R8" s="248" t="s">
        <v>172</v>
      </c>
    </row>
    <row r="9" spans="1:18" x14ac:dyDescent="0.2">
      <c r="A9" s="133"/>
      <c r="B9" s="213" t="s">
        <v>161</v>
      </c>
      <c r="C9" s="213" t="s">
        <v>33</v>
      </c>
      <c r="D9" s="213" t="str">
        <v>AM</v>
      </c>
      <c r="E9" s="213" t="str">
        <v>6L</v>
      </c>
      <c r="F9" s="223" t="str">
        <f t="shared" si="0"/>
        <v>Annual</v>
      </c>
      <c r="G9" s="223" t="s">
        <v>170</v>
      </c>
      <c r="H9" s="223" t="str">
        <f t="shared" si="1"/>
        <v>Actual/360</v>
      </c>
      <c r="I9" s="244">
        <v>0</v>
      </c>
      <c r="J9" s="243" t="str">
        <f t="shared" si="2"/>
        <v>USDAM6L21M_Quote</v>
      </c>
      <c r="K9" s="242" t="str">
        <f t="shared" si="3"/>
        <v>USD_YC6MRH_AM6L21M</v>
      </c>
      <c r="L9" s="241" t="str">
        <f>_xll.qlSwapRateHelper2(K9,$J9,$C9,Calendar,$F9,$G9,$H9,$L$4,$I9,B9,DiscountingCurve,Permanent,,ObjectOverwrite)</f>
        <v>USD_YC6MRH_AM6L21M#0002</v>
      </c>
      <c r="M9" s="240" t="str">
        <f>_xll.ohRangeRetrieveError(L9)</f>
        <v/>
      </c>
      <c r="N9" s="239"/>
      <c r="P9" s="250" t="s">
        <v>129</v>
      </c>
      <c r="Q9" s="249" t="s">
        <v>173</v>
      </c>
      <c r="R9" s="248" t="s">
        <v>172</v>
      </c>
    </row>
    <row r="10" spans="1:18" ht="13.5" thickBot="1" x14ac:dyDescent="0.25">
      <c r="A10" s="133"/>
      <c r="B10" s="213" t="s">
        <v>161</v>
      </c>
      <c r="C10" s="213" t="s">
        <v>32</v>
      </c>
      <c r="D10" s="213" t="str">
        <v>AM</v>
      </c>
      <c r="E10" s="213" t="str">
        <v>6L</v>
      </c>
      <c r="F10" s="223" t="str">
        <f t="shared" si="0"/>
        <v>Annual</v>
      </c>
      <c r="G10" s="223" t="s">
        <v>170</v>
      </c>
      <c r="H10" s="223" t="str">
        <f t="shared" si="1"/>
        <v>Actual/360</v>
      </c>
      <c r="I10" s="244">
        <v>0</v>
      </c>
      <c r="J10" s="243" t="str">
        <f t="shared" si="2"/>
        <v>USDAM6L2Y_Quote</v>
      </c>
      <c r="K10" s="242" t="str">
        <f t="shared" si="3"/>
        <v>USD_YC6MRH_AM6L2Y</v>
      </c>
      <c r="L10" s="241" t="str">
        <f>_xll.qlSwapRateHelper2(K10,$J10,$C10,Calendar,$F10,$G10,$H10,$L$4,$I10,B10,DiscountingCurve,Permanent,,ObjectOverwrite)</f>
        <v>USD_YC6MRH_AM6L2Y#0002</v>
      </c>
      <c r="M10" s="240" t="str">
        <f>_xll.ohRangeRetrieveError(L10)</f>
        <v/>
      </c>
      <c r="N10" s="239"/>
      <c r="P10" s="247" t="s">
        <v>126</v>
      </c>
      <c r="Q10" s="246" t="s">
        <v>125</v>
      </c>
      <c r="R10" s="245" t="s">
        <v>172</v>
      </c>
    </row>
    <row r="11" spans="1:18" x14ac:dyDescent="0.2">
      <c r="A11" s="133"/>
      <c r="B11" s="213" t="s">
        <v>161</v>
      </c>
      <c r="C11" s="213" t="s">
        <v>31</v>
      </c>
      <c r="D11" s="213" t="str">
        <v>AM</v>
      </c>
      <c r="E11" s="213" t="str">
        <v>6L</v>
      </c>
      <c r="F11" s="223" t="str">
        <f t="shared" si="0"/>
        <v>Annual</v>
      </c>
      <c r="G11" s="223" t="s">
        <v>170</v>
      </c>
      <c r="H11" s="223" t="str">
        <f t="shared" si="1"/>
        <v>Actual/360</v>
      </c>
      <c r="I11" s="244">
        <v>0</v>
      </c>
      <c r="J11" s="243" t="str">
        <f t="shared" si="2"/>
        <v>USDAM6L3Y_Quote</v>
      </c>
      <c r="K11" s="242" t="str">
        <f t="shared" si="3"/>
        <v>USD_YC6MRH_AM6L3Y</v>
      </c>
      <c r="L11" s="241" t="str">
        <f>_xll.qlSwapRateHelper2(K11,$J11,$C11,Calendar,$F11,$G11,$H11,$L$4,$I11,B11,DiscountingCurve,Permanent,,ObjectOverwrite)</f>
        <v>USD_YC6MRH_AM6L3Y#0002</v>
      </c>
      <c r="M11" s="240" t="str">
        <f>_xll.ohRangeRetrieveError(L11)</f>
        <v/>
      </c>
      <c r="N11" s="239"/>
    </row>
    <row r="12" spans="1:18" x14ac:dyDescent="0.2">
      <c r="A12" s="133"/>
      <c r="B12" s="213" t="s">
        <v>161</v>
      </c>
      <c r="C12" s="213" t="s">
        <v>30</v>
      </c>
      <c r="D12" s="213" t="str">
        <v>AM</v>
      </c>
      <c r="E12" s="213" t="str">
        <v>6L</v>
      </c>
      <c r="F12" s="223" t="str">
        <f t="shared" si="0"/>
        <v>Annual</v>
      </c>
      <c r="G12" s="223" t="s">
        <v>170</v>
      </c>
      <c r="H12" s="223" t="str">
        <f t="shared" si="1"/>
        <v>Actual/360</v>
      </c>
      <c r="I12" s="244">
        <v>0</v>
      </c>
      <c r="J12" s="243" t="str">
        <f t="shared" si="2"/>
        <v>USDAM6L4Y_Quote</v>
      </c>
      <c r="K12" s="242" t="str">
        <f t="shared" si="3"/>
        <v>USD_YC6MRH_AM6L4Y</v>
      </c>
      <c r="L12" s="241" t="str">
        <f>_xll.qlSwapRateHelper2(K12,$J12,$C12,Calendar,$F12,$G12,$H12,$L$4,$I12,B12,DiscountingCurve,Permanent,,ObjectOverwrite)</f>
        <v>USD_YC6MRH_AM6L4Y#0002</v>
      </c>
      <c r="M12" s="240" t="str">
        <f>_xll.ohRangeRetrieveError(L12)</f>
        <v/>
      </c>
      <c r="N12" s="239"/>
    </row>
    <row r="13" spans="1:18" x14ac:dyDescent="0.2">
      <c r="A13" s="133"/>
      <c r="B13" s="213" t="s">
        <v>161</v>
      </c>
      <c r="C13" s="213" t="s">
        <v>29</v>
      </c>
      <c r="D13" s="213" t="str">
        <v>AM</v>
      </c>
      <c r="E13" s="213" t="str">
        <v>6L</v>
      </c>
      <c r="F13" s="223" t="str">
        <f t="shared" si="0"/>
        <v>Annual</v>
      </c>
      <c r="G13" s="223" t="s">
        <v>170</v>
      </c>
      <c r="H13" s="223" t="str">
        <f t="shared" si="1"/>
        <v>Actual/360</v>
      </c>
      <c r="I13" s="244">
        <v>0</v>
      </c>
      <c r="J13" s="243" t="str">
        <f t="shared" si="2"/>
        <v>USDAM6L5Y_Quote</v>
      </c>
      <c r="K13" s="242" t="str">
        <f t="shared" si="3"/>
        <v>USD_YC6MRH_AM6L5Y</v>
      </c>
      <c r="L13" s="241" t="str">
        <f>_xll.qlSwapRateHelper2(K13,$J13,$C13,Calendar,$F13,$G13,$H13,$L$4,$I13,B13,DiscountingCurve,Permanent,,ObjectOverwrite)</f>
        <v>USD_YC6MRH_AM6L5Y#0002</v>
      </c>
      <c r="M13" s="240" t="str">
        <f>_xll.ohRangeRetrieveError(L13)</f>
        <v/>
      </c>
      <c r="N13" s="239"/>
    </row>
    <row r="14" spans="1:18" x14ac:dyDescent="0.2">
      <c r="A14" s="133"/>
      <c r="B14" s="213" t="s">
        <v>161</v>
      </c>
      <c r="C14" s="213" t="s">
        <v>28</v>
      </c>
      <c r="D14" s="213" t="str">
        <v>AM</v>
      </c>
      <c r="E14" s="213" t="str">
        <v>6L</v>
      </c>
      <c r="F14" s="223" t="str">
        <f t="shared" si="0"/>
        <v>Annual</v>
      </c>
      <c r="G14" s="223" t="s">
        <v>170</v>
      </c>
      <c r="H14" s="223" t="str">
        <f t="shared" si="1"/>
        <v>Actual/360</v>
      </c>
      <c r="I14" s="244">
        <v>0</v>
      </c>
      <c r="J14" s="243" t="str">
        <f t="shared" si="2"/>
        <v>USDAM6L6Y_Quote</v>
      </c>
      <c r="K14" s="242" t="str">
        <f t="shared" si="3"/>
        <v>USD_YC6MRH_AM6L6Y</v>
      </c>
      <c r="L14" s="241" t="str">
        <f>_xll.qlSwapRateHelper2(K14,$J14,$C14,Calendar,$F14,$G14,$H14,$L$4,$I14,B14,DiscountingCurve,Permanent,,ObjectOverwrite)</f>
        <v>USD_YC6MRH_AM6L6Y#0002</v>
      </c>
      <c r="M14" s="240" t="str">
        <f>_xll.ohRangeRetrieveError(L14)</f>
        <v/>
      </c>
      <c r="N14" s="239"/>
    </row>
    <row r="15" spans="1:18" x14ac:dyDescent="0.2">
      <c r="A15" s="133"/>
      <c r="B15" s="213" t="s">
        <v>161</v>
      </c>
      <c r="C15" s="213" t="s">
        <v>27</v>
      </c>
      <c r="D15" s="213" t="str">
        <v>AM</v>
      </c>
      <c r="E15" s="213" t="str">
        <v>6L</v>
      </c>
      <c r="F15" s="223" t="str">
        <f t="shared" si="0"/>
        <v>Annual</v>
      </c>
      <c r="G15" s="223" t="s">
        <v>170</v>
      </c>
      <c r="H15" s="223" t="str">
        <f t="shared" si="1"/>
        <v>Actual/360</v>
      </c>
      <c r="I15" s="244">
        <v>0</v>
      </c>
      <c r="J15" s="243" t="str">
        <f t="shared" si="2"/>
        <v>USDAM6L7Y_Quote</v>
      </c>
      <c r="K15" s="242" t="str">
        <f t="shared" si="3"/>
        <v>USD_YC6MRH_AM6L7Y</v>
      </c>
      <c r="L15" s="241" t="str">
        <f>_xll.qlSwapRateHelper2(K15,$J15,$C15,Calendar,$F15,$G15,$H15,$L$4,$I15,B15,DiscountingCurve,Permanent,,ObjectOverwrite)</f>
        <v>USD_YC6MRH_AM6L7Y#0002</v>
      </c>
      <c r="M15" s="240" t="str">
        <f>_xll.ohRangeRetrieveError(L15)</f>
        <v/>
      </c>
      <c r="N15" s="239"/>
    </row>
    <row r="16" spans="1:18" x14ac:dyDescent="0.2">
      <c r="A16" s="133"/>
      <c r="B16" s="213" t="s">
        <v>161</v>
      </c>
      <c r="C16" s="213" t="s">
        <v>26</v>
      </c>
      <c r="D16" s="213" t="str">
        <v>AM</v>
      </c>
      <c r="E16" s="213" t="str">
        <v>6L</v>
      </c>
      <c r="F16" s="223" t="str">
        <f t="shared" si="0"/>
        <v>Annual</v>
      </c>
      <c r="G16" s="223" t="s">
        <v>170</v>
      </c>
      <c r="H16" s="223" t="str">
        <f t="shared" si="1"/>
        <v>Actual/360</v>
      </c>
      <c r="I16" s="244">
        <v>0</v>
      </c>
      <c r="J16" s="243" t="str">
        <f t="shared" si="2"/>
        <v>USDAM6L8Y_Quote</v>
      </c>
      <c r="K16" s="242" t="str">
        <f t="shared" si="3"/>
        <v>USD_YC6MRH_AM6L8Y</v>
      </c>
      <c r="L16" s="241" t="str">
        <f>_xll.qlSwapRateHelper2(K16,$J16,$C16,Calendar,$F16,$G16,$H16,$L$4,$I16,B16,DiscountingCurve,Permanent,,ObjectOverwrite)</f>
        <v>USD_YC6MRH_AM6L8Y#0002</v>
      </c>
      <c r="M16" s="240" t="str">
        <f>_xll.ohRangeRetrieveError(L16)</f>
        <v/>
      </c>
      <c r="N16" s="239"/>
    </row>
    <row r="17" spans="1:14" x14ac:dyDescent="0.2">
      <c r="A17" s="133"/>
      <c r="B17" s="213" t="s">
        <v>161</v>
      </c>
      <c r="C17" s="213" t="s">
        <v>25</v>
      </c>
      <c r="D17" s="213" t="str">
        <v>AM</v>
      </c>
      <c r="E17" s="213" t="str">
        <v>6L</v>
      </c>
      <c r="F17" s="223" t="str">
        <f t="shared" si="0"/>
        <v>Annual</v>
      </c>
      <c r="G17" s="223" t="s">
        <v>170</v>
      </c>
      <c r="H17" s="223" t="str">
        <f t="shared" si="1"/>
        <v>Actual/360</v>
      </c>
      <c r="I17" s="244">
        <v>0</v>
      </c>
      <c r="J17" s="243" t="str">
        <f t="shared" si="2"/>
        <v>USDAM6L9Y_Quote</v>
      </c>
      <c r="K17" s="242" t="str">
        <f t="shared" si="3"/>
        <v>USD_YC6MRH_AM6L9Y</v>
      </c>
      <c r="L17" s="241" t="str">
        <f>_xll.qlSwapRateHelper2(K17,$J17,$C17,Calendar,$F17,$G17,$H17,$L$4,$I17,B17,DiscountingCurve,Permanent,,ObjectOverwrite)</f>
        <v>USD_YC6MRH_AM6L9Y#0002</v>
      </c>
      <c r="M17" s="240" t="str">
        <f>_xll.ohRangeRetrieveError(L17)</f>
        <v/>
      </c>
      <c r="N17" s="239"/>
    </row>
    <row r="18" spans="1:14" x14ac:dyDescent="0.2">
      <c r="A18" s="133"/>
      <c r="B18" s="213" t="s">
        <v>161</v>
      </c>
      <c r="C18" s="213" t="s">
        <v>24</v>
      </c>
      <c r="D18" s="213" t="str">
        <v>AM</v>
      </c>
      <c r="E18" s="213" t="str">
        <v>6L</v>
      </c>
      <c r="F18" s="223" t="str">
        <f t="shared" si="0"/>
        <v>Annual</v>
      </c>
      <c r="G18" s="223" t="s">
        <v>170</v>
      </c>
      <c r="H18" s="223" t="str">
        <f t="shared" si="1"/>
        <v>Actual/360</v>
      </c>
      <c r="I18" s="244">
        <v>0</v>
      </c>
      <c r="J18" s="243" t="str">
        <f t="shared" si="2"/>
        <v>USDAM6L10Y_Quote</v>
      </c>
      <c r="K18" s="242" t="str">
        <f t="shared" si="3"/>
        <v>USD_YC6MRH_AM6L10Y</v>
      </c>
      <c r="L18" s="241" t="str">
        <f>_xll.qlSwapRateHelper2(K18,$J18,$C18,Calendar,$F18,$G18,$H18,$L$4,$I18,B18,DiscountingCurve,Permanent,,ObjectOverwrite)</f>
        <v>USD_YC6MRH_AM6L10Y#0002</v>
      </c>
      <c r="M18" s="240" t="str">
        <f>_xll.ohRangeRetrieveError(L18)</f>
        <v/>
      </c>
      <c r="N18" s="239"/>
    </row>
    <row r="19" spans="1:14" x14ac:dyDescent="0.2">
      <c r="A19" s="133"/>
      <c r="B19" s="213" t="s">
        <v>161</v>
      </c>
      <c r="C19" s="213" t="s">
        <v>23</v>
      </c>
      <c r="D19" s="213" t="str">
        <v>AM</v>
      </c>
      <c r="E19" s="213" t="str">
        <v>6L</v>
      </c>
      <c r="F19" s="223" t="str">
        <f t="shared" si="0"/>
        <v>Annual</v>
      </c>
      <c r="G19" s="223" t="s">
        <v>170</v>
      </c>
      <c r="H19" s="223" t="str">
        <f t="shared" si="1"/>
        <v>Actual/360</v>
      </c>
      <c r="I19" s="244">
        <v>0</v>
      </c>
      <c r="J19" s="243" t="str">
        <f t="shared" si="2"/>
        <v>USDAM6L11Y_Quote</v>
      </c>
      <c r="K19" s="242" t="str">
        <f t="shared" si="3"/>
        <v>USD_YC6MRH_AM6L11Y</v>
      </c>
      <c r="L19" s="241" t="str">
        <f>_xll.qlSwapRateHelper2(K19,$J19,$C19,Calendar,$F19,$G19,$H19,$L$4,$I19,B19,DiscountingCurve,Permanent,,ObjectOverwrite)</f>
        <v>USD_YC6MRH_AM6L11Y#0002</v>
      </c>
      <c r="M19" s="240" t="str">
        <f>_xll.ohRangeRetrieveError(L19)</f>
        <v/>
      </c>
      <c r="N19" s="239"/>
    </row>
    <row r="20" spans="1:14" x14ac:dyDescent="0.2">
      <c r="A20" s="133"/>
      <c r="B20" s="213" t="s">
        <v>161</v>
      </c>
      <c r="C20" s="213" t="s">
        <v>22</v>
      </c>
      <c r="D20" s="213" t="str">
        <v>AM</v>
      </c>
      <c r="E20" s="213" t="str">
        <v>6L</v>
      </c>
      <c r="F20" s="223" t="str">
        <f t="shared" si="0"/>
        <v>Annual</v>
      </c>
      <c r="G20" s="223" t="s">
        <v>170</v>
      </c>
      <c r="H20" s="223" t="str">
        <f t="shared" si="1"/>
        <v>Actual/360</v>
      </c>
      <c r="I20" s="244">
        <v>0</v>
      </c>
      <c r="J20" s="243" t="str">
        <f t="shared" si="2"/>
        <v>USDAM6L12Y_Quote</v>
      </c>
      <c r="K20" s="242" t="str">
        <f t="shared" si="3"/>
        <v>USD_YC6MRH_AM6L12Y</v>
      </c>
      <c r="L20" s="241" t="str">
        <f>_xll.qlSwapRateHelper2(K20,$J20,$C20,Calendar,$F20,$G20,$H20,$L$4,$I20,B20,DiscountingCurve,Permanent,,ObjectOverwrite)</f>
        <v>USD_YC6MRH_AM6L12Y#0002</v>
      </c>
      <c r="M20" s="240" t="str">
        <f>_xll.ohRangeRetrieveError(L20)</f>
        <v/>
      </c>
      <c r="N20" s="239"/>
    </row>
    <row r="21" spans="1:14" x14ac:dyDescent="0.2">
      <c r="A21" s="133"/>
      <c r="B21" s="213" t="s">
        <v>161</v>
      </c>
      <c r="C21" s="213" t="s">
        <v>21</v>
      </c>
      <c r="D21" s="213" t="str">
        <v>AM</v>
      </c>
      <c r="E21" s="213" t="str">
        <v>6L</v>
      </c>
      <c r="F21" s="223" t="str">
        <f t="shared" si="0"/>
        <v>Annual</v>
      </c>
      <c r="G21" s="223" t="s">
        <v>170</v>
      </c>
      <c r="H21" s="223" t="str">
        <f t="shared" si="1"/>
        <v>Actual/360</v>
      </c>
      <c r="I21" s="244">
        <v>0</v>
      </c>
      <c r="J21" s="243" t="str">
        <f t="shared" si="2"/>
        <v>USDAM6L13Y_Quote</v>
      </c>
      <c r="K21" s="242" t="str">
        <f t="shared" si="3"/>
        <v>USD_YC6MRH_AM6L13Y</v>
      </c>
      <c r="L21" s="241" t="str">
        <f>_xll.qlSwapRateHelper2(K21,$J21,$C21,Calendar,$F21,$G21,$H21,$L$4,$I21,B21,DiscountingCurve,Permanent,,ObjectOverwrite)</f>
        <v>USD_YC6MRH_AM6L13Y#0002</v>
      </c>
      <c r="M21" s="240" t="str">
        <f>_xll.ohRangeRetrieveError(L21)</f>
        <v/>
      </c>
      <c r="N21" s="239"/>
    </row>
    <row r="22" spans="1:14" x14ac:dyDescent="0.2">
      <c r="A22" s="133"/>
      <c r="B22" s="213" t="s">
        <v>161</v>
      </c>
      <c r="C22" s="213" t="s">
        <v>20</v>
      </c>
      <c r="D22" s="213" t="str">
        <v>AM</v>
      </c>
      <c r="E22" s="213" t="str">
        <v>6L</v>
      </c>
      <c r="F22" s="223" t="str">
        <f t="shared" si="0"/>
        <v>Annual</v>
      </c>
      <c r="G22" s="223" t="s">
        <v>170</v>
      </c>
      <c r="H22" s="223" t="str">
        <f t="shared" si="1"/>
        <v>Actual/360</v>
      </c>
      <c r="I22" s="244">
        <v>0</v>
      </c>
      <c r="J22" s="243" t="str">
        <f t="shared" si="2"/>
        <v>USDAM6L14Y_Quote</v>
      </c>
      <c r="K22" s="242" t="str">
        <f t="shared" si="3"/>
        <v>USD_YC6MRH_AM6L14Y</v>
      </c>
      <c r="L22" s="241" t="str">
        <f>_xll.qlSwapRateHelper2(K22,$J22,$C22,Calendar,$F22,$G22,$H22,$L$4,$I22,B22,DiscountingCurve,Permanent,,ObjectOverwrite)</f>
        <v>USD_YC6MRH_AM6L14Y#0002</v>
      </c>
      <c r="M22" s="240" t="str">
        <f>_xll.ohRangeRetrieveError(L22)</f>
        <v/>
      </c>
      <c r="N22" s="239"/>
    </row>
    <row r="23" spans="1:14" x14ac:dyDescent="0.2">
      <c r="A23" s="133"/>
      <c r="B23" s="213" t="s">
        <v>161</v>
      </c>
      <c r="C23" s="213" t="s">
        <v>19</v>
      </c>
      <c r="D23" s="213" t="str">
        <v>AM</v>
      </c>
      <c r="E23" s="213" t="str">
        <v>6L</v>
      </c>
      <c r="F23" s="223" t="str">
        <f t="shared" si="0"/>
        <v>Annual</v>
      </c>
      <c r="G23" s="223" t="s">
        <v>170</v>
      </c>
      <c r="H23" s="223" t="str">
        <f t="shared" si="1"/>
        <v>Actual/360</v>
      </c>
      <c r="I23" s="244">
        <v>0</v>
      </c>
      <c r="J23" s="243" t="str">
        <f t="shared" si="2"/>
        <v>USDAM6L15Y_Quote</v>
      </c>
      <c r="K23" s="242" t="str">
        <f t="shared" si="3"/>
        <v>USD_YC6MRH_AM6L15Y</v>
      </c>
      <c r="L23" s="241" t="str">
        <f>_xll.qlSwapRateHelper2(K23,$J23,$C23,Calendar,$F23,$G23,$H23,$L$4,$I23,B23,DiscountingCurve,Permanent,,ObjectOverwrite)</f>
        <v>USD_YC6MRH_AM6L15Y#0002</v>
      </c>
      <c r="M23" s="240" t="str">
        <f>_xll.ohRangeRetrieveError(L23)</f>
        <v/>
      </c>
      <c r="N23" s="239"/>
    </row>
    <row r="24" spans="1:14" x14ac:dyDescent="0.2">
      <c r="A24" s="133"/>
      <c r="B24" s="213" t="s">
        <v>161</v>
      </c>
      <c r="C24" s="213" t="s">
        <v>18</v>
      </c>
      <c r="D24" s="213" t="str">
        <v>AM</v>
      </c>
      <c r="E24" s="213" t="str">
        <v>6L</v>
      </c>
      <c r="F24" s="223" t="str">
        <f t="shared" si="0"/>
        <v>Annual</v>
      </c>
      <c r="G24" s="223" t="s">
        <v>170</v>
      </c>
      <c r="H24" s="223" t="str">
        <f t="shared" si="1"/>
        <v>Actual/360</v>
      </c>
      <c r="I24" s="244">
        <v>0</v>
      </c>
      <c r="J24" s="243" t="str">
        <f t="shared" si="2"/>
        <v>USDAM6L16Y_Quote</v>
      </c>
      <c r="K24" s="242" t="str">
        <f t="shared" si="3"/>
        <v>USD_YC6MRH_AM6L16Y</v>
      </c>
      <c r="L24" s="241" t="str">
        <f>_xll.qlSwapRateHelper2(K24,$J24,$C24,Calendar,$F24,$G24,$H24,$L$4,$I24,B24,DiscountingCurve,Permanent,,ObjectOverwrite)</f>
        <v>USD_YC6MRH_AM6L16Y#0002</v>
      </c>
      <c r="M24" s="240" t="str">
        <f>_xll.ohRangeRetrieveError(L24)</f>
        <v/>
      </c>
      <c r="N24" s="239"/>
    </row>
    <row r="25" spans="1:14" x14ac:dyDescent="0.2">
      <c r="A25" s="133"/>
      <c r="B25" s="213" t="s">
        <v>161</v>
      </c>
      <c r="C25" s="213" t="s">
        <v>17</v>
      </c>
      <c r="D25" s="213" t="str">
        <v>AM</v>
      </c>
      <c r="E25" s="213" t="str">
        <v>6L</v>
      </c>
      <c r="F25" s="223" t="str">
        <f t="shared" si="0"/>
        <v>Annual</v>
      </c>
      <c r="G25" s="223" t="s">
        <v>170</v>
      </c>
      <c r="H25" s="223" t="str">
        <f t="shared" si="1"/>
        <v>Actual/360</v>
      </c>
      <c r="I25" s="244">
        <v>0</v>
      </c>
      <c r="J25" s="243" t="str">
        <f t="shared" si="2"/>
        <v>USDAM6L17Y_Quote</v>
      </c>
      <c r="K25" s="242" t="str">
        <f t="shared" si="3"/>
        <v>USD_YC6MRH_AM6L17Y</v>
      </c>
      <c r="L25" s="241" t="str">
        <f>_xll.qlSwapRateHelper2(K25,$J25,$C25,Calendar,$F25,$G25,$H25,$L$4,$I25,B25,DiscountingCurve,Permanent,,ObjectOverwrite)</f>
        <v>USD_YC6MRH_AM6L17Y#0002</v>
      </c>
      <c r="M25" s="240" t="str">
        <f>_xll.ohRangeRetrieveError(L25)</f>
        <v/>
      </c>
      <c r="N25" s="239"/>
    </row>
    <row r="26" spans="1:14" x14ac:dyDescent="0.2">
      <c r="A26" s="133"/>
      <c r="B26" s="213" t="s">
        <v>161</v>
      </c>
      <c r="C26" s="213" t="s">
        <v>16</v>
      </c>
      <c r="D26" s="213" t="str">
        <v>AM</v>
      </c>
      <c r="E26" s="213" t="str">
        <v>6L</v>
      </c>
      <c r="F26" s="223" t="str">
        <f t="shared" si="0"/>
        <v>Annual</v>
      </c>
      <c r="G26" s="223" t="s">
        <v>170</v>
      </c>
      <c r="H26" s="223" t="str">
        <f t="shared" si="1"/>
        <v>Actual/360</v>
      </c>
      <c r="I26" s="244">
        <v>0</v>
      </c>
      <c r="J26" s="243" t="str">
        <f t="shared" si="2"/>
        <v>USDAM6L18Y_Quote</v>
      </c>
      <c r="K26" s="242" t="str">
        <f t="shared" si="3"/>
        <v>USD_YC6MRH_AM6L18Y</v>
      </c>
      <c r="L26" s="241" t="str">
        <f>_xll.qlSwapRateHelper2(K26,$J26,$C26,Calendar,$F26,$G26,$H26,$L$4,$I26,B26,DiscountingCurve,Permanent,,ObjectOverwrite)</f>
        <v>USD_YC6MRH_AM6L18Y#0002</v>
      </c>
      <c r="M26" s="240" t="str">
        <f>_xll.ohRangeRetrieveError(L26)</f>
        <v/>
      </c>
      <c r="N26" s="239"/>
    </row>
    <row r="27" spans="1:14" x14ac:dyDescent="0.2">
      <c r="A27" s="133"/>
      <c r="B27" s="213" t="s">
        <v>161</v>
      </c>
      <c r="C27" s="213" t="s">
        <v>15</v>
      </c>
      <c r="D27" s="213" t="str">
        <v>AM</v>
      </c>
      <c r="E27" s="213" t="str">
        <v>6L</v>
      </c>
      <c r="F27" s="223" t="str">
        <f t="shared" si="0"/>
        <v>Annual</v>
      </c>
      <c r="G27" s="223" t="s">
        <v>170</v>
      </c>
      <c r="H27" s="223" t="str">
        <f t="shared" si="1"/>
        <v>Actual/360</v>
      </c>
      <c r="I27" s="244">
        <v>0</v>
      </c>
      <c r="J27" s="243" t="str">
        <f t="shared" si="2"/>
        <v>USDAM6L19Y_Quote</v>
      </c>
      <c r="K27" s="242" t="str">
        <f t="shared" si="3"/>
        <v>USD_YC6MRH_AM6L19Y</v>
      </c>
      <c r="L27" s="241" t="str">
        <f>_xll.qlSwapRateHelper2(K27,$J27,$C27,Calendar,$F27,$G27,$H27,$L$4,$I27,B27,DiscountingCurve,Permanent,,ObjectOverwrite)</f>
        <v>USD_YC6MRH_AM6L19Y#0002</v>
      </c>
      <c r="M27" s="240" t="str">
        <f>_xll.ohRangeRetrieveError(L27)</f>
        <v/>
      </c>
      <c r="N27" s="239"/>
    </row>
    <row r="28" spans="1:14" x14ac:dyDescent="0.2">
      <c r="A28" s="133"/>
      <c r="B28" s="213" t="s">
        <v>161</v>
      </c>
      <c r="C28" s="213" t="s">
        <v>14</v>
      </c>
      <c r="D28" s="213" t="str">
        <v>AM</v>
      </c>
      <c r="E28" s="213" t="str">
        <v>6L</v>
      </c>
      <c r="F28" s="223" t="str">
        <f t="shared" si="0"/>
        <v>Annual</v>
      </c>
      <c r="G28" s="223" t="s">
        <v>170</v>
      </c>
      <c r="H28" s="223" t="str">
        <f t="shared" si="1"/>
        <v>Actual/360</v>
      </c>
      <c r="I28" s="244">
        <v>0</v>
      </c>
      <c r="J28" s="243" t="str">
        <f t="shared" si="2"/>
        <v>USDAM6L20Y_Quote</v>
      </c>
      <c r="K28" s="242" t="str">
        <f t="shared" si="3"/>
        <v>USD_YC6MRH_AM6L20Y</v>
      </c>
      <c r="L28" s="241" t="str">
        <f>_xll.qlSwapRateHelper2(K28,$J28,$C28,Calendar,$F28,$G28,$H28,$L$4,$I28,B28,DiscountingCurve,Permanent,,ObjectOverwrite)</f>
        <v>USD_YC6MRH_AM6L20Y#0002</v>
      </c>
      <c r="M28" s="240" t="str">
        <f>_xll.ohRangeRetrieveError(L28)</f>
        <v/>
      </c>
      <c r="N28" s="239"/>
    </row>
    <row r="29" spans="1:14" x14ac:dyDescent="0.2">
      <c r="A29" s="133"/>
      <c r="B29" s="213" t="s">
        <v>161</v>
      </c>
      <c r="C29" s="213" t="s">
        <v>13</v>
      </c>
      <c r="D29" s="213" t="str">
        <v>AM</v>
      </c>
      <c r="E29" s="213" t="str">
        <v>6L</v>
      </c>
      <c r="F29" s="223" t="str">
        <f t="shared" si="0"/>
        <v>Annual</v>
      </c>
      <c r="G29" s="223" t="s">
        <v>170</v>
      </c>
      <c r="H29" s="223" t="str">
        <f t="shared" si="1"/>
        <v>Actual/360</v>
      </c>
      <c r="I29" s="244">
        <v>0</v>
      </c>
      <c r="J29" s="243" t="str">
        <f t="shared" si="2"/>
        <v>USDAM6L21Y_Quote</v>
      </c>
      <c r="K29" s="242" t="str">
        <f t="shared" si="3"/>
        <v>USD_YC6MRH_AM6L21Y</v>
      </c>
      <c r="L29" s="241" t="str">
        <f>_xll.qlSwapRateHelper2(K29,$J29,$C29,Calendar,$F29,$G29,$H29,$L$4,$I29,B29,DiscountingCurve,Permanent,,ObjectOverwrite)</f>
        <v>USD_YC6MRH_AM6L21Y#0002</v>
      </c>
      <c r="M29" s="240" t="str">
        <f>_xll.ohRangeRetrieveError(L29)</f>
        <v/>
      </c>
      <c r="N29" s="239"/>
    </row>
    <row r="30" spans="1:14" x14ac:dyDescent="0.2">
      <c r="A30" s="133"/>
      <c r="B30" s="213" t="s">
        <v>161</v>
      </c>
      <c r="C30" s="213" t="s">
        <v>12</v>
      </c>
      <c r="D30" s="213" t="str">
        <v>AM</v>
      </c>
      <c r="E30" s="213" t="str">
        <v>6L</v>
      </c>
      <c r="F30" s="223" t="str">
        <f t="shared" si="0"/>
        <v>Annual</v>
      </c>
      <c r="G30" s="223" t="s">
        <v>170</v>
      </c>
      <c r="H30" s="223" t="str">
        <f t="shared" si="1"/>
        <v>Actual/360</v>
      </c>
      <c r="I30" s="244">
        <v>0</v>
      </c>
      <c r="J30" s="243" t="str">
        <f t="shared" si="2"/>
        <v>USDAM6L22Y_Quote</v>
      </c>
      <c r="K30" s="242" t="str">
        <f t="shared" si="3"/>
        <v>USD_YC6MRH_AM6L22Y</v>
      </c>
      <c r="L30" s="241" t="str">
        <f>_xll.qlSwapRateHelper2(K30,$J30,$C30,Calendar,$F30,$G30,$H30,$L$4,$I30,B30,DiscountingCurve,Permanent,,ObjectOverwrite)</f>
        <v>USD_YC6MRH_AM6L22Y#0002</v>
      </c>
      <c r="M30" s="240" t="str">
        <f>_xll.ohRangeRetrieveError(L30)</f>
        <v/>
      </c>
      <c r="N30" s="239"/>
    </row>
    <row r="31" spans="1:14" x14ac:dyDescent="0.2">
      <c r="A31" s="133"/>
      <c r="B31" s="213" t="s">
        <v>161</v>
      </c>
      <c r="C31" s="213" t="s">
        <v>11</v>
      </c>
      <c r="D31" s="213" t="str">
        <v>AM</v>
      </c>
      <c r="E31" s="213" t="str">
        <v>6L</v>
      </c>
      <c r="F31" s="223" t="str">
        <f t="shared" si="0"/>
        <v>Annual</v>
      </c>
      <c r="G31" s="223" t="s">
        <v>170</v>
      </c>
      <c r="H31" s="223" t="str">
        <f t="shared" si="1"/>
        <v>Actual/360</v>
      </c>
      <c r="I31" s="244">
        <v>0</v>
      </c>
      <c r="J31" s="243" t="str">
        <f t="shared" si="2"/>
        <v>USDAM6L23Y_Quote</v>
      </c>
      <c r="K31" s="242" t="str">
        <f t="shared" si="3"/>
        <v>USD_YC6MRH_AM6L23Y</v>
      </c>
      <c r="L31" s="241" t="str">
        <f>_xll.qlSwapRateHelper2(K31,$J31,$C31,Calendar,$F31,$G31,$H31,$L$4,$I31,B31,DiscountingCurve,Permanent,,ObjectOverwrite)</f>
        <v>USD_YC6MRH_AM6L23Y#0002</v>
      </c>
      <c r="M31" s="240" t="str">
        <f>_xll.ohRangeRetrieveError(L31)</f>
        <v/>
      </c>
      <c r="N31" s="239"/>
    </row>
    <row r="32" spans="1:14" x14ac:dyDescent="0.2">
      <c r="A32" s="133"/>
      <c r="B32" s="213" t="s">
        <v>161</v>
      </c>
      <c r="C32" s="213" t="s">
        <v>10</v>
      </c>
      <c r="D32" s="213" t="str">
        <v>AM</v>
      </c>
      <c r="E32" s="213" t="str">
        <v>6L</v>
      </c>
      <c r="F32" s="223" t="str">
        <f t="shared" si="0"/>
        <v>Annual</v>
      </c>
      <c r="G32" s="223" t="s">
        <v>170</v>
      </c>
      <c r="H32" s="223" t="str">
        <f t="shared" si="1"/>
        <v>Actual/360</v>
      </c>
      <c r="I32" s="244">
        <v>0</v>
      </c>
      <c r="J32" s="243" t="str">
        <f t="shared" si="2"/>
        <v>USDAM6L24Y_Quote</v>
      </c>
      <c r="K32" s="242" t="str">
        <f t="shared" si="3"/>
        <v>USD_YC6MRH_AM6L24Y</v>
      </c>
      <c r="L32" s="241" t="str">
        <f>_xll.qlSwapRateHelper2(K32,$J32,$C32,Calendar,$F32,$G32,$H32,$L$4,$I32,B32,DiscountingCurve,Permanent,,ObjectOverwrite)</f>
        <v>USD_YC6MRH_AM6L24Y#0002</v>
      </c>
      <c r="M32" s="240" t="str">
        <f>_xll.ohRangeRetrieveError(L32)</f>
        <v/>
      </c>
      <c r="N32" s="239"/>
    </row>
    <row r="33" spans="1:14" x14ac:dyDescent="0.2">
      <c r="A33" s="133"/>
      <c r="B33" s="213" t="s">
        <v>161</v>
      </c>
      <c r="C33" s="213" t="s">
        <v>9</v>
      </c>
      <c r="D33" s="213" t="str">
        <v>AM</v>
      </c>
      <c r="E33" s="213" t="str">
        <v>6L</v>
      </c>
      <c r="F33" s="223" t="str">
        <f t="shared" si="0"/>
        <v>Annual</v>
      </c>
      <c r="G33" s="223" t="s">
        <v>170</v>
      </c>
      <c r="H33" s="223" t="str">
        <f t="shared" si="1"/>
        <v>Actual/360</v>
      </c>
      <c r="I33" s="244">
        <v>0</v>
      </c>
      <c r="J33" s="243" t="str">
        <f t="shared" si="2"/>
        <v>USDAM6L25Y_Quote</v>
      </c>
      <c r="K33" s="242" t="str">
        <f t="shared" si="3"/>
        <v>USD_YC6MRH_AM6L25Y</v>
      </c>
      <c r="L33" s="241" t="str">
        <f>_xll.qlSwapRateHelper2(K33,$J33,$C33,Calendar,$F33,$G33,$H33,$L$4,$I33,B33,DiscountingCurve,Permanent,,ObjectOverwrite)</f>
        <v>USD_YC6MRH_AM6L25Y#0002</v>
      </c>
      <c r="M33" s="240" t="str">
        <f>_xll.ohRangeRetrieveError(L33)</f>
        <v/>
      </c>
      <c r="N33" s="239"/>
    </row>
    <row r="34" spans="1:14" x14ac:dyDescent="0.2">
      <c r="A34" s="133"/>
      <c r="B34" s="213" t="s">
        <v>161</v>
      </c>
      <c r="C34" s="213" t="s">
        <v>8</v>
      </c>
      <c r="D34" s="213" t="str">
        <v>AM</v>
      </c>
      <c r="E34" s="213" t="str">
        <v>6L</v>
      </c>
      <c r="F34" s="223" t="str">
        <f t="shared" si="0"/>
        <v>Annual</v>
      </c>
      <c r="G34" s="223" t="s">
        <v>170</v>
      </c>
      <c r="H34" s="223" t="str">
        <f t="shared" si="1"/>
        <v>Actual/360</v>
      </c>
      <c r="I34" s="244">
        <v>0</v>
      </c>
      <c r="J34" s="243" t="str">
        <f t="shared" si="2"/>
        <v>USDAM6L26Y_Quote</v>
      </c>
      <c r="K34" s="242" t="str">
        <f t="shared" si="3"/>
        <v>USD_YC6MRH_AM6L26Y</v>
      </c>
      <c r="L34" s="241" t="str">
        <f>_xll.qlSwapRateHelper2(K34,$J34,$C34,Calendar,$F34,$G34,$H34,$L$4,$I34,B34,DiscountingCurve,Permanent,,ObjectOverwrite)</f>
        <v>USD_YC6MRH_AM6L26Y#0002</v>
      </c>
      <c r="M34" s="240" t="str">
        <f>_xll.ohRangeRetrieveError(L34)</f>
        <v/>
      </c>
      <c r="N34" s="239"/>
    </row>
    <row r="35" spans="1:14" x14ac:dyDescent="0.2">
      <c r="A35" s="133"/>
      <c r="B35" s="213" t="s">
        <v>161</v>
      </c>
      <c r="C35" s="213" t="s">
        <v>7</v>
      </c>
      <c r="D35" s="213" t="str">
        <v>AM</v>
      </c>
      <c r="E35" s="213" t="str">
        <v>6L</v>
      </c>
      <c r="F35" s="223" t="str">
        <f t="shared" si="0"/>
        <v>Annual</v>
      </c>
      <c r="G35" s="223" t="s">
        <v>170</v>
      </c>
      <c r="H35" s="223" t="str">
        <f t="shared" si="1"/>
        <v>Actual/360</v>
      </c>
      <c r="I35" s="244">
        <v>0</v>
      </c>
      <c r="J35" s="243" t="str">
        <f t="shared" si="2"/>
        <v>USDAM6L27Y_Quote</v>
      </c>
      <c r="K35" s="242" t="str">
        <f t="shared" si="3"/>
        <v>USD_YC6MRH_AM6L27Y</v>
      </c>
      <c r="L35" s="241" t="str">
        <f>_xll.qlSwapRateHelper2(K35,$J35,$C35,Calendar,$F35,$G35,$H35,$L$4,$I35,B35,DiscountingCurve,Permanent,,ObjectOverwrite)</f>
        <v>USD_YC6MRH_AM6L27Y#0002</v>
      </c>
      <c r="M35" s="240" t="str">
        <f>_xll.ohRangeRetrieveError(L35)</f>
        <v/>
      </c>
      <c r="N35" s="239"/>
    </row>
    <row r="36" spans="1:14" x14ac:dyDescent="0.2">
      <c r="A36" s="133"/>
      <c r="B36" s="213" t="s">
        <v>161</v>
      </c>
      <c r="C36" s="213" t="s">
        <v>6</v>
      </c>
      <c r="D36" s="213" t="str">
        <v>AM</v>
      </c>
      <c r="E36" s="213" t="str">
        <v>6L</v>
      </c>
      <c r="F36" s="223" t="str">
        <f t="shared" si="0"/>
        <v>Annual</v>
      </c>
      <c r="G36" s="223" t="s">
        <v>170</v>
      </c>
      <c r="H36" s="223" t="str">
        <f t="shared" si="1"/>
        <v>Actual/360</v>
      </c>
      <c r="I36" s="244">
        <v>0</v>
      </c>
      <c r="J36" s="243" t="str">
        <f t="shared" si="2"/>
        <v>USDAM6L28Y_Quote</v>
      </c>
      <c r="K36" s="242" t="str">
        <f t="shared" si="3"/>
        <v>USD_YC6MRH_AM6L28Y</v>
      </c>
      <c r="L36" s="241" t="str">
        <f>_xll.qlSwapRateHelper2(K36,$J36,$C36,Calendar,$F36,$G36,$H36,$L$4,$I36,B36,DiscountingCurve,Permanent,,ObjectOverwrite)</f>
        <v>USD_YC6MRH_AM6L28Y#0002</v>
      </c>
      <c r="M36" s="240" t="str">
        <f>_xll.ohRangeRetrieveError(L36)</f>
        <v/>
      </c>
      <c r="N36" s="239"/>
    </row>
    <row r="37" spans="1:14" x14ac:dyDescent="0.2">
      <c r="A37" s="133"/>
      <c r="B37" s="213" t="s">
        <v>161</v>
      </c>
      <c r="C37" s="213" t="s">
        <v>5</v>
      </c>
      <c r="D37" s="213" t="str">
        <v>AM</v>
      </c>
      <c r="E37" s="213" t="str">
        <v>6L</v>
      </c>
      <c r="F37" s="223" t="str">
        <f t="shared" si="0"/>
        <v>Annual</v>
      </c>
      <c r="G37" s="223" t="s">
        <v>170</v>
      </c>
      <c r="H37" s="223" t="str">
        <f t="shared" si="1"/>
        <v>Actual/360</v>
      </c>
      <c r="I37" s="244">
        <v>0</v>
      </c>
      <c r="J37" s="243" t="str">
        <f t="shared" si="2"/>
        <v>USDAM6L29Y_Quote</v>
      </c>
      <c r="K37" s="242" t="str">
        <f t="shared" si="3"/>
        <v>USD_YC6MRH_AM6L29Y</v>
      </c>
      <c r="L37" s="241" t="str">
        <f>_xll.qlSwapRateHelper2(K37,$J37,$C37,Calendar,$F37,$G37,$H37,$L$4,$I37,B37,DiscountingCurve,Permanent,,ObjectOverwrite)</f>
        <v>USD_YC6MRH_AM6L29Y#0002</v>
      </c>
      <c r="M37" s="240" t="str">
        <f>_xll.ohRangeRetrieveError(L37)</f>
        <v/>
      </c>
      <c r="N37" s="239"/>
    </row>
    <row r="38" spans="1:14" x14ac:dyDescent="0.2">
      <c r="A38" s="133"/>
      <c r="B38" s="213" t="s">
        <v>161</v>
      </c>
      <c r="C38" s="213" t="s">
        <v>4</v>
      </c>
      <c r="D38" s="213" t="str">
        <v>AM</v>
      </c>
      <c r="E38" s="213" t="str">
        <v>6L</v>
      </c>
      <c r="F38" s="223" t="str">
        <f t="shared" si="0"/>
        <v>Annual</v>
      </c>
      <c r="G38" s="223" t="s">
        <v>170</v>
      </c>
      <c r="H38" s="223" t="str">
        <f t="shared" si="1"/>
        <v>Actual/360</v>
      </c>
      <c r="I38" s="244">
        <v>0</v>
      </c>
      <c r="J38" s="243" t="str">
        <f t="shared" si="2"/>
        <v>USDAM6L30Y_Quote</v>
      </c>
      <c r="K38" s="242" t="str">
        <f t="shared" si="3"/>
        <v>USD_YC6MRH_AM6L30Y</v>
      </c>
      <c r="L38" s="241" t="str">
        <f>_xll.qlSwapRateHelper2(K38,$J38,$C38,Calendar,$F38,$G38,$H38,$L$4,$I38,B38,DiscountingCurve,Permanent,,ObjectOverwrite)</f>
        <v>USD_YC6MRH_AM6L30Y#0002</v>
      </c>
      <c r="M38" s="240" t="str">
        <f>_xll.ohRangeRetrieveError(L38)</f>
        <v/>
      </c>
      <c r="N38" s="239"/>
    </row>
    <row r="39" spans="1:14" x14ac:dyDescent="0.2">
      <c r="A39" s="133"/>
      <c r="B39" s="213" t="s">
        <v>161</v>
      </c>
      <c r="C39" s="213" t="s">
        <v>3</v>
      </c>
      <c r="D39" s="213" t="str">
        <v>AM</v>
      </c>
      <c r="E39" s="213" t="str">
        <v>6L</v>
      </c>
      <c r="F39" s="223" t="str">
        <f t="shared" si="0"/>
        <v>Annual</v>
      </c>
      <c r="G39" s="223" t="s">
        <v>170</v>
      </c>
      <c r="H39" s="223" t="str">
        <f t="shared" si="1"/>
        <v>Actual/360</v>
      </c>
      <c r="I39" s="244">
        <v>0</v>
      </c>
      <c r="J39" s="243" t="str">
        <f t="shared" si="2"/>
        <v>USDAM6L35Y_Quote</v>
      </c>
      <c r="K39" s="242" t="str">
        <f t="shared" si="3"/>
        <v>USD_YC6MRH_AM6L35Y</v>
      </c>
      <c r="L39" s="241" t="str">
        <f>_xll.qlSwapRateHelper2(K39,$J39,$C39,Calendar,$F39,$G39,$H39,$L$4,$I39,B39,DiscountingCurve,Permanent,,ObjectOverwrite)</f>
        <v>USD_YC6MRH_AM6L35Y#0002</v>
      </c>
      <c r="M39" s="240" t="str">
        <f>_xll.ohRangeRetrieveError(L39)</f>
        <v/>
      </c>
      <c r="N39" s="239"/>
    </row>
    <row r="40" spans="1:14" x14ac:dyDescent="0.2">
      <c r="A40" s="133"/>
      <c r="B40" s="213" t="s">
        <v>161</v>
      </c>
      <c r="C40" s="213" t="s">
        <v>2</v>
      </c>
      <c r="D40" s="213" t="str">
        <v>AM</v>
      </c>
      <c r="E40" s="213" t="str">
        <v>6L</v>
      </c>
      <c r="F40" s="223" t="str">
        <f t="shared" si="0"/>
        <v>Annual</v>
      </c>
      <c r="G40" s="223" t="s">
        <v>170</v>
      </c>
      <c r="H40" s="223" t="str">
        <f t="shared" si="1"/>
        <v>Actual/360</v>
      </c>
      <c r="I40" s="244">
        <v>0</v>
      </c>
      <c r="J40" s="243" t="str">
        <f t="shared" si="2"/>
        <v>USDAM6L40Y_Quote</v>
      </c>
      <c r="K40" s="242" t="str">
        <f t="shared" si="3"/>
        <v>USD_YC6MRH_AM6L40Y</v>
      </c>
      <c r="L40" s="241" t="str">
        <f>_xll.qlSwapRateHelper2(K40,$J40,$C40,Calendar,$F40,$G40,$H40,$L$4,$I40,B40,DiscountingCurve,Permanent,,ObjectOverwrite)</f>
        <v>USD_YC6MRH_AM6L40Y#0002</v>
      </c>
      <c r="M40" s="240" t="str">
        <f>_xll.ohRangeRetrieveError(L40)</f>
        <v/>
      </c>
      <c r="N40" s="239"/>
    </row>
    <row r="41" spans="1:14" x14ac:dyDescent="0.2">
      <c r="A41" s="133"/>
      <c r="B41" s="213" t="s">
        <v>161</v>
      </c>
      <c r="C41" s="213" t="s">
        <v>1</v>
      </c>
      <c r="D41" s="213" t="str">
        <v>AM</v>
      </c>
      <c r="E41" s="213" t="str">
        <v>6L</v>
      </c>
      <c r="F41" s="223" t="str">
        <f t="shared" si="0"/>
        <v>Annual</v>
      </c>
      <c r="G41" s="223" t="s">
        <v>170</v>
      </c>
      <c r="H41" s="223" t="str">
        <f t="shared" si="1"/>
        <v>Actual/360</v>
      </c>
      <c r="I41" s="244">
        <v>0</v>
      </c>
      <c r="J41" s="243" t="str">
        <f t="shared" si="2"/>
        <v>USDAM6L50Y_Quote</v>
      </c>
      <c r="K41" s="242" t="str">
        <f t="shared" si="3"/>
        <v>USD_YC6MRH_AM6L50Y</v>
      </c>
      <c r="L41" s="241" t="str">
        <f>_xll.qlSwapRateHelper2(K41,$J41,$C41,Calendar,$F41,$G41,$H41,$L$4,$I41,B41,DiscountingCurve,Permanent,,ObjectOverwrite)</f>
        <v>USD_YC6MRH_AM6L50Y#0002</v>
      </c>
      <c r="M41" s="240" t="str">
        <f>_xll.ohRangeRetrieveError(L41)</f>
        <v/>
      </c>
      <c r="N41" s="239"/>
    </row>
    <row r="42" spans="1:14" x14ac:dyDescent="0.2">
      <c r="A42" s="133"/>
      <c r="B42" s="213" t="s">
        <v>161</v>
      </c>
      <c r="C42" s="213" t="s">
        <v>0</v>
      </c>
      <c r="D42" s="213" t="str">
        <v>AM</v>
      </c>
      <c r="E42" s="213" t="str">
        <v>6L</v>
      </c>
      <c r="F42" s="223" t="str">
        <f t="shared" si="0"/>
        <v>Annual</v>
      </c>
      <c r="G42" s="223" t="s">
        <v>170</v>
      </c>
      <c r="H42" s="223" t="str">
        <f t="shared" si="1"/>
        <v>Actual/360</v>
      </c>
      <c r="I42" s="244">
        <v>0</v>
      </c>
      <c r="J42" s="243" t="str">
        <f t="shared" si="2"/>
        <v>USDAM6L60Y_Quote</v>
      </c>
      <c r="K42" s="242" t="str">
        <f t="shared" si="3"/>
        <v>USD_YC6MRH_AM6L60Y</v>
      </c>
      <c r="L42" s="241" t="str">
        <f>_xll.qlSwapRateHelper2(K42,$J42,$C42,Calendar,$F42,$G42,$H42,$L$4,$I42,B42,DiscountingCurve,Permanent,,ObjectOverwrite)</f>
        <v>USD_YC6MRH_AM6L60Y#0002</v>
      </c>
      <c r="M42" s="240" t="str">
        <f>_xll.ohRangeRetrieveError(L42)</f>
        <v/>
      </c>
      <c r="N42" s="239"/>
    </row>
    <row r="43" spans="1:14" ht="13.5" thickBot="1" x14ac:dyDescent="0.25">
      <c r="A43" s="126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74"/>
      <c r="M43" s="174"/>
      <c r="N43" s="238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" defaultRowHeight="11.25" x14ac:dyDescent="0.2"/>
  <cols>
    <col min="1" max="1" width="3.140625" style="150" customWidth="1"/>
    <col min="2" max="2" width="4.28515625" style="150" customWidth="1"/>
    <col min="3" max="3" width="18.5703125" style="150" bestFit="1" customWidth="1"/>
    <col min="4" max="4" width="90.140625" style="150" bestFit="1" customWidth="1"/>
    <col min="5" max="5" width="3.42578125" style="150" customWidth="1"/>
    <col min="6" max="6" width="4.28515625" style="150" customWidth="1"/>
    <col min="7" max="16384" width="8" style="150"/>
  </cols>
  <sheetData>
    <row r="1" spans="1:22" ht="13.5" thickBot="1" x14ac:dyDescent="0.25">
      <c r="A1" s="150" t="s">
        <v>195</v>
      </c>
      <c r="B1" s="171" t="str">
        <f>_xll.qlxlVersion(TRUE,Trigger)</f>
        <v>QuantLibXL 1.3.0 - MS VC++ 9.0 - Multithreaded Static Runtime library - Release Configuration - Dec  5 2013 11:03:51</v>
      </c>
    </row>
    <row r="2" spans="1:22" s="160" customFormat="1" ht="15.75" x14ac:dyDescent="0.25">
      <c r="A2" s="164"/>
      <c r="B2" s="299" t="s">
        <v>154</v>
      </c>
      <c r="C2" s="300"/>
      <c r="D2" s="300"/>
      <c r="E2" s="301"/>
    </row>
    <row r="3" spans="1:22" s="160" customFormat="1" ht="12.75" x14ac:dyDescent="0.2">
      <c r="A3" s="164"/>
      <c r="B3" s="167"/>
      <c r="C3" s="170"/>
      <c r="D3" s="170"/>
      <c r="E3" s="169"/>
    </row>
    <row r="4" spans="1:22" s="160" customFormat="1" ht="12.75" x14ac:dyDescent="0.2">
      <c r="A4" s="164"/>
      <c r="B4" s="167"/>
      <c r="C4" s="166" t="s">
        <v>122</v>
      </c>
      <c r="D4" s="158"/>
      <c r="E4" s="165"/>
    </row>
    <row r="5" spans="1:22" s="160" customFormat="1" ht="12.75" x14ac:dyDescent="0.2">
      <c r="A5" s="164"/>
      <c r="B5" s="167"/>
      <c r="C5" s="166" t="s">
        <v>123</v>
      </c>
      <c r="D5" s="158" t="b">
        <v>1</v>
      </c>
      <c r="E5" s="165"/>
    </row>
    <row r="6" spans="1:22" s="160" customFormat="1" ht="12.75" x14ac:dyDescent="0.2">
      <c r="A6" s="164"/>
      <c r="B6" s="167"/>
      <c r="C6" s="166" t="s">
        <v>121</v>
      </c>
      <c r="D6" s="158" t="b">
        <v>0</v>
      </c>
      <c r="E6" s="165"/>
    </row>
    <row r="7" spans="1:22" s="160" customFormat="1" ht="12.75" x14ac:dyDescent="0.2">
      <c r="A7" s="164"/>
      <c r="B7" s="167"/>
      <c r="C7" s="166" t="s">
        <v>153</v>
      </c>
      <c r="D7" s="158" t="b">
        <v>1</v>
      </c>
      <c r="E7" s="165"/>
    </row>
    <row r="8" spans="1:22" s="160" customFormat="1" ht="12.75" x14ac:dyDescent="0.2">
      <c r="A8" s="164"/>
      <c r="B8" s="167"/>
      <c r="C8" s="166" t="s">
        <v>152</v>
      </c>
      <c r="D8" s="168" t="str">
        <f ca="1">SUBSTITUTE(LEFT(CELL("filename",A1),FIND("[",CELL("filename",A1),1)-1),"\XLS\","\XML\")</f>
        <v>C:\Users\erik\Documents\repos\quantlib_nando\QuantLibXL\Data2\XML\</v>
      </c>
      <c r="E8" s="165"/>
    </row>
    <row r="9" spans="1:22" s="160" customFormat="1" ht="12.75" x14ac:dyDescent="0.2">
      <c r="A9" s="164"/>
      <c r="B9" s="167"/>
      <c r="C9" s="166" t="s">
        <v>151</v>
      </c>
      <c r="D9" s="155" t="b">
        <v>1</v>
      </c>
      <c r="E9" s="165"/>
    </row>
    <row r="10" spans="1:22" s="160" customFormat="1" ht="13.5" thickBot="1" x14ac:dyDescent="0.25">
      <c r="A10" s="164"/>
      <c r="B10" s="163"/>
      <c r="C10" s="162"/>
      <c r="D10" s="162"/>
      <c r="E10" s="161"/>
    </row>
    <row r="11" spans="1:22" ht="12" thickBot="1" x14ac:dyDescent="0.25"/>
    <row r="12" spans="1:22" ht="15.75" x14ac:dyDescent="0.25">
      <c r="B12" s="299" t="s">
        <v>150</v>
      </c>
      <c r="C12" s="300"/>
      <c r="D12" s="300"/>
      <c r="E12" s="301"/>
      <c r="V12" s="150" t="s">
        <v>149</v>
      </c>
    </row>
    <row r="13" spans="1:22" ht="12.75" x14ac:dyDescent="0.2">
      <c r="B13" s="157"/>
      <c r="C13" s="159"/>
      <c r="D13" s="159"/>
      <c r="E13" s="154"/>
    </row>
    <row r="14" spans="1:22" ht="12.75" x14ac:dyDescent="0.2">
      <c r="B14" s="157"/>
      <c r="C14" s="156" t="s">
        <v>138</v>
      </c>
      <c r="D14" s="158" t="s">
        <v>126</v>
      </c>
      <c r="E14" s="154"/>
      <c r="V14" s="150" t="s">
        <v>149</v>
      </c>
    </row>
    <row r="15" spans="1:22" ht="12.75" x14ac:dyDescent="0.2">
      <c r="B15" s="157"/>
      <c r="C15" s="156" t="s">
        <v>148</v>
      </c>
      <c r="D15" s="158" t="s">
        <v>147</v>
      </c>
      <c r="E15" s="154"/>
    </row>
    <row r="16" spans="1:22" ht="12.75" x14ac:dyDescent="0.2">
      <c r="B16" s="157"/>
      <c r="C16" s="156" t="s">
        <v>194</v>
      </c>
      <c r="D16" s="158" t="s">
        <v>193</v>
      </c>
      <c r="E16" s="154"/>
    </row>
    <row r="17" spans="1:5" ht="12.75" x14ac:dyDescent="0.2">
      <c r="B17" s="157"/>
      <c r="C17" s="156" t="s">
        <v>192</v>
      </c>
      <c r="D17" s="158" t="s">
        <v>187</v>
      </c>
      <c r="E17" s="154"/>
    </row>
    <row r="18" spans="1:5" ht="12.75" x14ac:dyDescent="0.2">
      <c r="B18" s="157"/>
      <c r="C18" s="156" t="s">
        <v>117</v>
      </c>
      <c r="D18" s="155" t="s">
        <v>191</v>
      </c>
      <c r="E18" s="154"/>
    </row>
    <row r="19" spans="1:5" ht="12.75" x14ac:dyDescent="0.2">
      <c r="B19" s="157"/>
      <c r="C19" s="156" t="s">
        <v>146</v>
      </c>
      <c r="D19" s="155" t="s">
        <v>145</v>
      </c>
      <c r="E19" s="154"/>
    </row>
    <row r="20" spans="1:5" ht="12.75" x14ac:dyDescent="0.2">
      <c r="A20" s="288"/>
      <c r="B20" s="157"/>
      <c r="C20" s="156" t="s">
        <v>190</v>
      </c>
      <c r="D20" s="158" t="str">
        <f>PROPER(Currency)&amp;"YC"</f>
        <v>UsdYC</v>
      </c>
      <c r="E20" s="154"/>
    </row>
    <row r="21" spans="1:5" ht="12.75" x14ac:dyDescent="0.2">
      <c r="B21" s="157"/>
      <c r="C21" s="156" t="s">
        <v>189</v>
      </c>
      <c r="D21" s="158" t="str">
        <f>PROPER(Currency)&amp;"YCSTD"</f>
        <v>UsdYCSTD</v>
      </c>
      <c r="E21" s="154"/>
    </row>
    <row r="22" spans="1:5" ht="13.5" thickBot="1" x14ac:dyDescent="0.25">
      <c r="B22" s="153"/>
      <c r="C22" s="152"/>
      <c r="D22" s="152"/>
      <c r="E22" s="151"/>
    </row>
  </sheetData>
  <mergeCells count="2">
    <mergeCell ref="B2:E2"/>
    <mergeCell ref="B12:E12"/>
  </mergeCells>
  <dataValidations count="4">
    <dataValidation type="list" showInputMessage="1" showErrorMessage="1" sqref="D15">
      <formula1>"Libor,ibor"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272</vt:i4>
      </vt:variant>
    </vt:vector>
  </HeadingPairs>
  <TitlesOfParts>
    <vt:vector size="303" baseType="lpstr">
      <vt:lpstr>General Settings</vt:lpstr>
      <vt:lpstr>RateHelpers</vt:lpstr>
      <vt:lpstr>Selected</vt:lpstr>
      <vt:lpstr>STD</vt:lpstr>
      <vt:lpstr>Discount</vt:lpstr>
      <vt:lpstr>ON</vt:lpstr>
      <vt:lpstr>1M</vt:lpstr>
      <vt:lpstr>3M</vt:lpstr>
      <vt:lpstr>6M</vt:lpstr>
      <vt:lpstr>1Y</vt:lpstr>
      <vt:lpstr>USD_YCRH_Deposits</vt:lpstr>
      <vt:lpstr>STD (2)</vt:lpstr>
      <vt:lpstr>Discount (2)</vt:lpstr>
      <vt:lpstr>ON (2)</vt:lpstr>
      <vt:lpstr>1M (2)</vt:lpstr>
      <vt:lpstr>3M (2)</vt:lpstr>
      <vt:lpstr>6M (2)</vt:lpstr>
      <vt:lpstr>1Y (2)</vt:lpstr>
      <vt:lpstr>USD_YCRH_FRAs</vt:lpstr>
      <vt:lpstr>STD (3)</vt:lpstr>
      <vt:lpstr>1M (3)</vt:lpstr>
      <vt:lpstr>3M (3)</vt:lpstr>
      <vt:lpstr>ImmFra6M</vt:lpstr>
      <vt:lpstr>USD_YCRH_Futures</vt:lpstr>
      <vt:lpstr>STD (4)</vt:lpstr>
      <vt:lpstr>Discount (3)</vt:lpstr>
      <vt:lpstr>ON (3)</vt:lpstr>
      <vt:lpstr>1M (4)</vt:lpstr>
      <vt:lpstr>3M (4)</vt:lpstr>
      <vt:lpstr>6M (3)</vt:lpstr>
      <vt:lpstr>USD_YCRH_Swaps</vt:lpstr>
      <vt:lpstr>Accuracy</vt:lpstr>
      <vt:lpstr>'1M (4)'!BondBasisDayCounter</vt:lpstr>
      <vt:lpstr>'3M (4)'!BondBasisDayCounter</vt:lpstr>
      <vt:lpstr>'6M (3)'!BondBasisDayCounter</vt:lpstr>
      <vt:lpstr>'Discount (3)'!BondBasisDayCounter</vt:lpstr>
      <vt:lpstr>'ON (3)'!BondBasisDayCounter</vt:lpstr>
      <vt:lpstr>'STD (4)'!BondBasisDayCounter</vt:lpstr>
      <vt:lpstr>USD_YCRH_Swaps!BondBasisDayCounter</vt:lpstr>
      <vt:lpstr>'1M (4)'!Calendar</vt:lpstr>
      <vt:lpstr>'3M (4)'!Calendar</vt:lpstr>
      <vt:lpstr>'6M (3)'!Calendar</vt:lpstr>
      <vt:lpstr>'Discount (3)'!Calendar</vt:lpstr>
      <vt:lpstr>'ON (3)'!Calendar</vt:lpstr>
      <vt:lpstr>'STD (4)'!Calendar</vt:lpstr>
      <vt:lpstr>USD_YCRH_Swaps!Calendar</vt:lpstr>
      <vt:lpstr>Calendar</vt:lpstr>
      <vt:lpstr>'3M (4)'!Conventions</vt:lpstr>
      <vt:lpstr>'6M (3)'!Conventions</vt:lpstr>
      <vt:lpstr>'STD (4)'!Conventions</vt:lpstr>
      <vt:lpstr>'1M'!Currency</vt:lpstr>
      <vt:lpstr>'1M (2)'!Currency</vt:lpstr>
      <vt:lpstr>'1M (3)'!Currency</vt:lpstr>
      <vt:lpstr>'1M (4)'!Currency</vt:lpstr>
      <vt:lpstr>'1Y'!Currency</vt:lpstr>
      <vt:lpstr>'1Y (2)'!Currency</vt:lpstr>
      <vt:lpstr>'3M'!Currency</vt:lpstr>
      <vt:lpstr>'3M (2)'!Currency</vt:lpstr>
      <vt:lpstr>'3M (3)'!Currency</vt:lpstr>
      <vt:lpstr>'3M (4)'!Currency</vt:lpstr>
      <vt:lpstr>'6M'!Currency</vt:lpstr>
      <vt:lpstr>'6M (2)'!Currency</vt:lpstr>
      <vt:lpstr>'6M (3)'!Currency</vt:lpstr>
      <vt:lpstr>Discount!Currency</vt:lpstr>
      <vt:lpstr>'Discount (2)'!Currency</vt:lpstr>
      <vt:lpstr>'Discount (3)'!Currency</vt:lpstr>
      <vt:lpstr>ImmFra6M!Currency</vt:lpstr>
      <vt:lpstr>ON!Currency</vt:lpstr>
      <vt:lpstr>'ON (2)'!Currency</vt:lpstr>
      <vt:lpstr>'ON (3)'!Currency</vt:lpstr>
      <vt:lpstr>STD!Currency</vt:lpstr>
      <vt:lpstr>'STD (2)'!Currency</vt:lpstr>
      <vt:lpstr>'STD (3)'!Currency</vt:lpstr>
      <vt:lpstr>'STD (4)'!Currency</vt:lpstr>
      <vt:lpstr>USD_YCRH_Deposits!Currency</vt:lpstr>
      <vt:lpstr>USD_YCRH_FRAs!Currency</vt:lpstr>
      <vt:lpstr>USD_YCRH_Futures!Currency</vt:lpstr>
      <vt:lpstr>USD_YCRH_Swaps!Currency</vt:lpstr>
      <vt:lpstr>Currency</vt:lpstr>
      <vt:lpstr>DayCounter</vt:lpstr>
      <vt:lpstr>DepoInclusionCriteria</vt:lpstr>
      <vt:lpstr>Discounting</vt:lpstr>
      <vt:lpstr>Discounting2</vt:lpstr>
      <vt:lpstr>'1M (4)'!DiscountingCurve</vt:lpstr>
      <vt:lpstr>'3M (4)'!DiscountingCurve</vt:lpstr>
      <vt:lpstr>'6M (3)'!DiscountingCurve</vt:lpstr>
      <vt:lpstr>'Discount (3)'!DiscountingCurve</vt:lpstr>
      <vt:lpstr>'ON (3)'!DiscountingCurve</vt:lpstr>
      <vt:lpstr>'STD (4)'!DiscountingCurve</vt:lpstr>
      <vt:lpstr>'1M (2)'!FamilyName</vt:lpstr>
      <vt:lpstr>'1M (3)'!FamilyName</vt:lpstr>
      <vt:lpstr>'1M (4)'!FamilyName</vt:lpstr>
      <vt:lpstr>'1Y (2)'!FamilyName</vt:lpstr>
      <vt:lpstr>'3M (2)'!FamilyName</vt:lpstr>
      <vt:lpstr>'3M (3)'!FamilyName</vt:lpstr>
      <vt:lpstr>'3M (4)'!FamilyName</vt:lpstr>
      <vt:lpstr>'6M (2)'!FamilyName</vt:lpstr>
      <vt:lpstr>'6M (3)'!FamilyName</vt:lpstr>
      <vt:lpstr>'Discount (2)'!FamilyName</vt:lpstr>
      <vt:lpstr>'Discount (3)'!FamilyName</vt:lpstr>
      <vt:lpstr>ImmFra6M!FamilyName</vt:lpstr>
      <vt:lpstr>'ON (2)'!FamilyName</vt:lpstr>
      <vt:lpstr>'ON (3)'!FamilyName</vt:lpstr>
      <vt:lpstr>'STD (2)'!FamilyName</vt:lpstr>
      <vt:lpstr>'STD (3)'!FamilyName</vt:lpstr>
      <vt:lpstr>'STD (4)'!FamilyName</vt:lpstr>
      <vt:lpstr>USD_YCRH_FRAs!FamilyName</vt:lpstr>
      <vt:lpstr>USD_YCRH_Futures!FamilyName</vt:lpstr>
      <vt:lpstr>USD_YCRH_Swaps!FamilyName</vt:lpstr>
      <vt:lpstr>FamilyName</vt:lpstr>
      <vt:lpstr>'1M (2)'!FileOverwrite</vt:lpstr>
      <vt:lpstr>'1M (3)'!FileOverwrite</vt:lpstr>
      <vt:lpstr>'1M (4)'!FileOverwrite</vt:lpstr>
      <vt:lpstr>'1Y (2)'!FileOverwrite</vt:lpstr>
      <vt:lpstr>'3M (2)'!FileOverwrite</vt:lpstr>
      <vt:lpstr>'3M (3)'!FileOverwrite</vt:lpstr>
      <vt:lpstr>'3M (4)'!FileOverwrite</vt:lpstr>
      <vt:lpstr>'6M (2)'!FileOverwrite</vt:lpstr>
      <vt:lpstr>'6M (3)'!FileOverwrite</vt:lpstr>
      <vt:lpstr>'Discount (2)'!FileOverwrite</vt:lpstr>
      <vt:lpstr>'Discount (3)'!FileOverwrite</vt:lpstr>
      <vt:lpstr>ImmFra6M!FileOverwrite</vt:lpstr>
      <vt:lpstr>'ON (2)'!FileOverwrite</vt:lpstr>
      <vt:lpstr>'ON (3)'!FileOverwrite</vt:lpstr>
      <vt:lpstr>'STD (2)'!FileOverwrite</vt:lpstr>
      <vt:lpstr>'STD (3)'!FileOverwrite</vt:lpstr>
      <vt:lpstr>'STD (4)'!FileOverwrite</vt:lpstr>
      <vt:lpstr>USD_YCRH_FRAs!FileOverwrite</vt:lpstr>
      <vt:lpstr>USD_YCRH_Futures!FileOverwrite</vt:lpstr>
      <vt:lpstr>USD_YCRH_Swaps!FileOverwrite</vt:lpstr>
      <vt:lpstr>FileOverwrite</vt:lpstr>
      <vt:lpstr>FrontFuturesRollingDays</vt:lpstr>
      <vt:lpstr>USD_YCRH_FRAs!GENERAL_SETTINGS</vt:lpstr>
      <vt:lpstr>USD_YCRH_Futures!GENERAL_SETTINGS</vt:lpstr>
      <vt:lpstr>USD_YCRH_Swaps!GENERAL_SETTINGS</vt:lpstr>
      <vt:lpstr>GENERAL_SETTINGS</vt:lpstr>
      <vt:lpstr>IborType</vt:lpstr>
      <vt:lpstr>IndexTenor</vt:lpstr>
      <vt:lpstr>InterpolatorID</vt:lpstr>
      <vt:lpstr>MinDistance</vt:lpstr>
      <vt:lpstr>'1M (4)'!MoneyMarketDayCounter</vt:lpstr>
      <vt:lpstr>'3M (4)'!MoneyMarketDayCounter</vt:lpstr>
      <vt:lpstr>'6M (3)'!MoneyMarketDayCounter</vt:lpstr>
      <vt:lpstr>'Discount (3)'!MoneyMarketDayCounter</vt:lpstr>
      <vt:lpstr>'ON (3)'!MoneyMarketDayCounter</vt:lpstr>
      <vt:lpstr>'STD (4)'!MoneyMarketDayCounter</vt:lpstr>
      <vt:lpstr>USD_YCRH_Swaps!MoneyMarketDayCounter</vt:lpstr>
      <vt:lpstr>Months</vt:lpstr>
      <vt:lpstr>NDays</vt:lpstr>
      <vt:lpstr>nIMMFutures</vt:lpstr>
      <vt:lpstr>nSerialFutures</vt:lpstr>
      <vt:lpstr>'1M'!ObjectOverwrite</vt:lpstr>
      <vt:lpstr>'1M (2)'!ObjectOverwrite</vt:lpstr>
      <vt:lpstr>'1M (3)'!ObjectOverwrite</vt:lpstr>
      <vt:lpstr>'1M (4)'!ObjectOverwrite</vt:lpstr>
      <vt:lpstr>'1Y'!ObjectOverwrite</vt:lpstr>
      <vt:lpstr>'1Y (2)'!ObjectOverwrite</vt:lpstr>
      <vt:lpstr>'3M'!ObjectOverwrite</vt:lpstr>
      <vt:lpstr>'3M (2)'!ObjectOverwrite</vt:lpstr>
      <vt:lpstr>'3M (3)'!ObjectOverwrite</vt:lpstr>
      <vt:lpstr>'3M (4)'!ObjectOverwrite</vt:lpstr>
      <vt:lpstr>'6M'!ObjectOverwrite</vt:lpstr>
      <vt:lpstr>'6M (2)'!ObjectOverwrite</vt:lpstr>
      <vt:lpstr>'6M (3)'!ObjectOverwrite</vt:lpstr>
      <vt:lpstr>Discount!ObjectOverwrite</vt:lpstr>
      <vt:lpstr>'Discount (2)'!ObjectOverwrite</vt:lpstr>
      <vt:lpstr>'Discount (3)'!ObjectOverwrite</vt:lpstr>
      <vt:lpstr>ImmFra6M!ObjectOverwrite</vt:lpstr>
      <vt:lpstr>ON!ObjectOverwrite</vt:lpstr>
      <vt:lpstr>'ON (2)'!ObjectOverwrite</vt:lpstr>
      <vt:lpstr>'ON (3)'!ObjectOverwrite</vt:lpstr>
      <vt:lpstr>STD!ObjectOverwrite</vt:lpstr>
      <vt:lpstr>'STD (2)'!ObjectOverwrite</vt:lpstr>
      <vt:lpstr>'STD (3)'!ObjectOverwrite</vt:lpstr>
      <vt:lpstr>'STD (4)'!ObjectOverwrite</vt:lpstr>
      <vt:lpstr>USD_YCRH_Deposits!ObjectOverwrite</vt:lpstr>
      <vt:lpstr>USD_YCRH_FRAs!ObjectOverwrite</vt:lpstr>
      <vt:lpstr>USD_YCRH_Futures!ObjectOverwrite</vt:lpstr>
      <vt:lpstr>USD_YCRH_Swaps!ObjectOverwrite</vt:lpstr>
      <vt:lpstr>ObjectOverwrite</vt:lpstr>
      <vt:lpstr>'1M'!Permanent</vt:lpstr>
      <vt:lpstr>'1M (2)'!Permanent</vt:lpstr>
      <vt:lpstr>'1M (3)'!Permanent</vt:lpstr>
      <vt:lpstr>'1M (4)'!Permanent</vt:lpstr>
      <vt:lpstr>'1Y'!Permanent</vt:lpstr>
      <vt:lpstr>'1Y (2)'!Permanent</vt:lpstr>
      <vt:lpstr>'3M'!Permanent</vt:lpstr>
      <vt:lpstr>'3M (2)'!Permanent</vt:lpstr>
      <vt:lpstr>'3M (3)'!Permanent</vt:lpstr>
      <vt:lpstr>'3M (4)'!Permanent</vt:lpstr>
      <vt:lpstr>'6M'!Permanent</vt:lpstr>
      <vt:lpstr>'6M (2)'!Permanent</vt:lpstr>
      <vt:lpstr>'6M (3)'!Permanent</vt:lpstr>
      <vt:lpstr>Discount!Permanent</vt:lpstr>
      <vt:lpstr>'Discount (2)'!Permanent</vt:lpstr>
      <vt:lpstr>'Discount (3)'!Permanent</vt:lpstr>
      <vt:lpstr>ImmFra6M!Permanent</vt:lpstr>
      <vt:lpstr>ON!Permanent</vt:lpstr>
      <vt:lpstr>'ON (2)'!Permanent</vt:lpstr>
      <vt:lpstr>'ON (3)'!Permanent</vt:lpstr>
      <vt:lpstr>STD!Permanent</vt:lpstr>
      <vt:lpstr>'STD (2)'!Permanent</vt:lpstr>
      <vt:lpstr>'STD (3)'!Permanent</vt:lpstr>
      <vt:lpstr>'STD (4)'!Permanent</vt:lpstr>
      <vt:lpstr>USD_YCRH_Deposits!Permanent</vt:lpstr>
      <vt:lpstr>USD_YCRH_FRAs!Permanent</vt:lpstr>
      <vt:lpstr>USD_YCRH_Futures!Permanent</vt:lpstr>
      <vt:lpstr>USD_YCRH_Swaps!Permanent</vt:lpstr>
      <vt:lpstr>Permanent</vt:lpstr>
      <vt:lpstr>Selected!Print_Area</vt:lpstr>
      <vt:lpstr>'1M (3)'!QuoteSuffix</vt:lpstr>
      <vt:lpstr>'1M (4)'!QuoteSuffix</vt:lpstr>
      <vt:lpstr>'3M (3)'!QuoteSuffix</vt:lpstr>
      <vt:lpstr>'3M (4)'!QuoteSuffix</vt:lpstr>
      <vt:lpstr>'6M (3)'!QuoteSuffix</vt:lpstr>
      <vt:lpstr>'Discount (3)'!QuoteSuffix</vt:lpstr>
      <vt:lpstr>ImmFra6M!QuoteSuffix</vt:lpstr>
      <vt:lpstr>'ON (3)'!QuoteSuffix</vt:lpstr>
      <vt:lpstr>'STD (3)'!QuoteSuffix</vt:lpstr>
      <vt:lpstr>'STD (4)'!QuoteSuffix</vt:lpstr>
      <vt:lpstr>USD_YCRH_FRAs!QuoteSuffix</vt:lpstr>
      <vt:lpstr>USD_YCRH_Futures!QuoteSuffix</vt:lpstr>
      <vt:lpstr>USD_YCRH_Swaps!QuoteSuffix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'1M (2)'!SerializationPath</vt:lpstr>
      <vt:lpstr>'1M (3)'!SerializationPath</vt:lpstr>
      <vt:lpstr>'1M (4)'!SerializationPath</vt:lpstr>
      <vt:lpstr>'1Y (2)'!SerializationPath</vt:lpstr>
      <vt:lpstr>'3M (2)'!SerializationPath</vt:lpstr>
      <vt:lpstr>'3M (3)'!SerializationPath</vt:lpstr>
      <vt:lpstr>'3M (4)'!SerializationPath</vt:lpstr>
      <vt:lpstr>'6M (2)'!SerializationPath</vt:lpstr>
      <vt:lpstr>'6M (3)'!SerializationPath</vt:lpstr>
      <vt:lpstr>'Discount (2)'!SerializationPath</vt:lpstr>
      <vt:lpstr>'Discount (3)'!SerializationPath</vt:lpstr>
      <vt:lpstr>ImmFra6M!SerializationPath</vt:lpstr>
      <vt:lpstr>'ON (2)'!SerializationPath</vt:lpstr>
      <vt:lpstr>'ON (3)'!SerializationPath</vt:lpstr>
      <vt:lpstr>'STD (2)'!SerializationPath</vt:lpstr>
      <vt:lpstr>'STD (3)'!SerializationPath</vt:lpstr>
      <vt:lpstr>'STD (4)'!SerializationPath</vt:lpstr>
      <vt:lpstr>USD_YCRH_FRAs!SerializationPath</vt:lpstr>
      <vt:lpstr>USD_YCRH_Futures!SerializationPath</vt:lpstr>
      <vt:lpstr>USD_YCRH_Swaps!SerializationPath</vt:lpstr>
      <vt:lpstr>SerializationPath</vt:lpstr>
      <vt:lpstr>'1M (2)'!Serialize</vt:lpstr>
      <vt:lpstr>'1M (3)'!Serialize</vt:lpstr>
      <vt:lpstr>'1M (4)'!Serialize</vt:lpstr>
      <vt:lpstr>'1Y (2)'!Serialize</vt:lpstr>
      <vt:lpstr>'3M (2)'!Serialize</vt:lpstr>
      <vt:lpstr>'3M (3)'!Serialize</vt:lpstr>
      <vt:lpstr>'3M (4)'!Serialize</vt:lpstr>
      <vt:lpstr>'6M (2)'!Serialize</vt:lpstr>
      <vt:lpstr>'6M (3)'!Serialize</vt:lpstr>
      <vt:lpstr>'Discount (2)'!Serialize</vt:lpstr>
      <vt:lpstr>'Discount (3)'!Serialize</vt:lpstr>
      <vt:lpstr>ImmFra6M!Serialize</vt:lpstr>
      <vt:lpstr>'ON (2)'!Serialize</vt:lpstr>
      <vt:lpstr>'ON (3)'!Serialize</vt:lpstr>
      <vt:lpstr>'STD (2)'!Serialize</vt:lpstr>
      <vt:lpstr>'STD (3)'!Serialize</vt:lpstr>
      <vt:lpstr>'STD (4)'!Serialize</vt:lpstr>
      <vt:lpstr>USD_YCRH_FRAs!Serialize</vt:lpstr>
      <vt:lpstr>USD_YCRH_Futures!Serialize</vt:lpstr>
      <vt:lpstr>USD_YCRH_Swaps!Serialize</vt:lpstr>
      <vt:lpstr>Serialize</vt:lpstr>
      <vt:lpstr>SwapFixedFreq</vt:lpstr>
      <vt:lpstr>TraitsID</vt:lpstr>
      <vt:lpstr>'1M'!Trigger</vt:lpstr>
      <vt:lpstr>'1M (2)'!Trigger</vt:lpstr>
      <vt:lpstr>'1M (3)'!Trigger</vt:lpstr>
      <vt:lpstr>'1M (4)'!Trigger</vt:lpstr>
      <vt:lpstr>'1Y'!Trigger</vt:lpstr>
      <vt:lpstr>'1Y (2)'!Trigger</vt:lpstr>
      <vt:lpstr>'3M'!Trigger</vt:lpstr>
      <vt:lpstr>'3M (2)'!Trigger</vt:lpstr>
      <vt:lpstr>'3M (3)'!Trigger</vt:lpstr>
      <vt:lpstr>'3M (4)'!Trigger</vt:lpstr>
      <vt:lpstr>'6M'!Trigger</vt:lpstr>
      <vt:lpstr>'6M (2)'!Trigger</vt:lpstr>
      <vt:lpstr>'6M (3)'!Trigger</vt:lpstr>
      <vt:lpstr>Discount!Trigger</vt:lpstr>
      <vt:lpstr>'Discount (2)'!Trigger</vt:lpstr>
      <vt:lpstr>'Discount (3)'!Trigger</vt:lpstr>
      <vt:lpstr>ImmFra6M!Trigger</vt:lpstr>
      <vt:lpstr>ON!Trigger</vt:lpstr>
      <vt:lpstr>'ON (2)'!Trigger</vt:lpstr>
      <vt:lpstr>'ON (3)'!Trigger</vt:lpstr>
      <vt:lpstr>STD!Trigger</vt:lpstr>
      <vt:lpstr>'STD (2)'!Trigger</vt:lpstr>
      <vt:lpstr>'STD (3)'!Trigger</vt:lpstr>
      <vt:lpstr>'STD (4)'!Trigger</vt:lpstr>
      <vt:lpstr>USD_YCRH_Deposits!Trigger</vt:lpstr>
      <vt:lpstr>USD_YCRH_FRAs!Trigger</vt:lpstr>
      <vt:lpstr>USD_YCRH_Futures!Trigger</vt:lpstr>
      <vt:lpstr>USD_YCRH_Swaps!Trigger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2013-12-12T22:20:44Z</dcterms:created>
  <dcterms:modified xsi:type="dcterms:W3CDTF">2013-12-12T23:44:21Z</dcterms:modified>
</cp:coreProperties>
</file>