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Settings'!$L$13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Settings'!$L$15</definedName>
    <definedName name="Discounting2">'General Settings'!$L$16</definedName>
    <definedName name="DiscountingCurve" localSheetId="5">'1Y_SwapsFromBasis'!$L$2</definedName>
    <definedName name="FamilyName">'General Settings'!$L$11</definedName>
    <definedName name="FileOverwrite">'General Settings'!$L$6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Settings'!$L$14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Settings'!$L$12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Settings'!$L$5</definedName>
    <definedName name="Serialize">'General Settings'!$L$4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5" i="6" l="1"/>
  <c r="L15" i="6" l="1"/>
  <c r="L2" i="11" s="1"/>
  <c r="L16" i="6"/>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T6" i="11"/>
  <c r="L4" i="11"/>
  <c r="L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M6" i="11"/>
  <c r="I16" i="9"/>
  <c r="I13" i="9"/>
  <c r="I35" i="9"/>
  <c r="F4" i="7"/>
  <c r="I22" i="9"/>
  <c r="F9" i="7"/>
  <c r="F8" i="7"/>
  <c r="I12" i="9"/>
  <c r="I23" i="9"/>
  <c r="I37" i="9"/>
  <c r="I17" i="9"/>
  <c r="I18" i="9"/>
  <c r="I29" i="9"/>
  <c r="I6" i="9"/>
  <c r="I39" i="9"/>
  <c r="I40" i="9"/>
  <c r="F14" i="7"/>
  <c r="F16" i="7"/>
  <c r="F12" i="7"/>
  <c r="I44" i="9"/>
  <c r="F18" i="7"/>
  <c r="I36" i="9"/>
  <c r="I31" i="9"/>
  <c r="I4" i="9"/>
  <c r="M4" i="11"/>
  <c r="I33" i="9"/>
  <c r="L7" i="11"/>
  <c r="I42" i="9"/>
  <c r="I27" i="9"/>
  <c r="I5" i="9"/>
  <c r="I9" i="9"/>
  <c r="F5" i="7"/>
  <c r="I32" i="9"/>
  <c r="F13" i="7"/>
  <c r="I21" i="9"/>
  <c r="I14" i="9"/>
  <c r="I11" i="9"/>
  <c r="I34" i="9"/>
  <c r="F6" i="7"/>
  <c r="I46" i="9"/>
  <c r="I20" i="9"/>
  <c r="I24" i="9"/>
  <c r="F15" i="7"/>
  <c r="I49" i="9"/>
  <c r="I26" i="9"/>
  <c r="I3" i="9"/>
  <c r="I43" i="9"/>
  <c r="F3" i="7"/>
  <c r="I10" i="9"/>
  <c r="I38" i="9"/>
  <c r="F11" i="7"/>
  <c r="I47" i="9"/>
  <c r="I45" i="9"/>
  <c r="I8" i="9"/>
  <c r="I48" i="9"/>
  <c r="F7" i="7"/>
  <c r="F17" i="7"/>
  <c r="I19" i="9"/>
  <c r="I7" i="9"/>
  <c r="I41" i="9"/>
  <c r="I30" i="9"/>
  <c r="I28" i="9"/>
  <c r="I25" i="9"/>
  <c r="F10" i="7"/>
  <c r="I15" i="9"/>
  <c r="F2" i="7"/>
  <c r="H8" i="11" l="1"/>
  <c r="D9" i="11"/>
  <c r="F8" i="11"/>
  <c r="J8" i="11"/>
  <c r="K8" i="11"/>
  <c r="J26" i="9"/>
  <c r="J38" i="9"/>
  <c r="J40" i="9"/>
  <c r="J35" i="9"/>
  <c r="G9" i="7"/>
  <c r="J14" i="9"/>
  <c r="J5" i="9"/>
  <c r="J36" i="9"/>
  <c r="J9" i="9"/>
  <c r="J47" i="9"/>
  <c r="G14" i="7"/>
  <c r="J21" i="9"/>
  <c r="J39" i="9"/>
  <c r="J11" i="9"/>
  <c r="G12" i="7"/>
  <c r="J33" i="9"/>
  <c r="G8" i="7"/>
  <c r="J44" i="9"/>
  <c r="J43" i="9"/>
  <c r="J4" i="9"/>
  <c r="J32" i="9"/>
  <c r="G18" i="7"/>
  <c r="J7" i="9"/>
  <c r="G5" i="7"/>
  <c r="J19" i="9"/>
  <c r="J24" i="9"/>
  <c r="J12" i="9"/>
  <c r="J18" i="9"/>
  <c r="G4" i="7"/>
  <c r="G3" i="7"/>
  <c r="J17" i="9"/>
  <c r="J20" i="9"/>
  <c r="G11" i="7"/>
  <c r="J30" i="9"/>
  <c r="G13" i="7"/>
  <c r="J13" i="9"/>
  <c r="J27" i="9"/>
  <c r="G16" i="7"/>
  <c r="J23" i="9"/>
  <c r="J46" i="9"/>
  <c r="J10" i="9"/>
  <c r="J3" i="9"/>
  <c r="G15" i="7"/>
  <c r="J22" i="9"/>
  <c r="G17" i="7"/>
  <c r="G6" i="7"/>
  <c r="J31" i="9"/>
  <c r="J49" i="9"/>
  <c r="J29" i="9"/>
  <c r="J6" i="9"/>
  <c r="G7" i="7"/>
  <c r="J42" i="9"/>
  <c r="J16" i="9"/>
  <c r="J15" i="9"/>
  <c r="M7" i="11"/>
  <c r="J48" i="9"/>
  <c r="J8" i="9"/>
  <c r="J41" i="9"/>
  <c r="J28" i="9"/>
  <c r="J37" i="9"/>
  <c r="J34" i="9"/>
  <c r="G10" i="7"/>
  <c r="J25" i="9"/>
  <c r="J45" i="9"/>
  <c r="L8" i="11"/>
  <c r="M8" i="11" s="1"/>
  <c r="G2" i="7"/>
  <c r="F9" i="11" l="1"/>
  <c r="H9" i="11"/>
  <c r="D10" i="11"/>
  <c r="K9" i="11"/>
  <c r="J9" i="11"/>
  <c r="L9" i="11"/>
  <c r="M9" i="11"/>
  <c r="H10" i="11" l="1"/>
  <c r="K10" i="11"/>
  <c r="D11" i="11"/>
  <c r="J10" i="11"/>
  <c r="F10" i="11"/>
  <c r="L10" i="11"/>
  <c r="J11" i="11" l="1"/>
  <c r="D12" i="11"/>
  <c r="K11" i="11"/>
  <c r="F11" i="11"/>
  <c r="H11" i="11"/>
  <c r="M10" i="11"/>
  <c r="L11" i="11"/>
  <c r="F12" i="11" l="1"/>
  <c r="H12" i="11"/>
  <c r="J12" i="11"/>
  <c r="D13" i="11"/>
  <c r="K12" i="11"/>
  <c r="L12" i="11"/>
  <c r="M11" i="11"/>
  <c r="D14" i="11" l="1"/>
  <c r="F13" i="11"/>
  <c r="K13" i="11"/>
  <c r="H13" i="11"/>
  <c r="J13" i="11"/>
  <c r="M12" i="11"/>
  <c r="L13" i="11"/>
  <c r="H14" i="11" l="1"/>
  <c r="D15" i="11"/>
  <c r="K14" i="11"/>
  <c r="J14" i="11"/>
  <c r="F14" i="11"/>
  <c r="L14" i="11"/>
  <c r="M13" i="11"/>
  <c r="H15" i="11" l="1"/>
  <c r="J15" i="11"/>
  <c r="D16" i="11"/>
  <c r="K15" i="11"/>
  <c r="F15" i="11"/>
  <c r="M14" i="11"/>
  <c r="L15" i="11"/>
  <c r="D17" i="11" l="1"/>
  <c r="H16" i="11"/>
  <c r="F16" i="11"/>
  <c r="J16" i="11"/>
  <c r="K16" i="11"/>
  <c r="M15" i="11"/>
  <c r="L16" i="11"/>
  <c r="K17" i="11" l="1"/>
  <c r="D18" i="11"/>
  <c r="J17" i="11"/>
  <c r="F17" i="11"/>
  <c r="H17" i="11"/>
  <c r="M16" i="11"/>
  <c r="L17" i="11"/>
  <c r="K18" i="11" l="1"/>
  <c r="J18" i="11"/>
  <c r="D19" i="11"/>
  <c r="F18" i="11"/>
  <c r="H18" i="11"/>
  <c r="M17" i="11"/>
  <c r="L18" i="11"/>
  <c r="J19" i="11" l="1"/>
  <c r="K19" i="11"/>
  <c r="D20" i="11"/>
  <c r="F19" i="11"/>
  <c r="H19" i="11"/>
  <c r="M18" i="11"/>
  <c r="L19" i="11"/>
  <c r="H20" i="11" l="1"/>
  <c r="K20" i="11"/>
  <c r="J20" i="11"/>
  <c r="D21" i="11"/>
  <c r="F20" i="11"/>
  <c r="M19" i="11"/>
  <c r="L20" i="11"/>
  <c r="F21" i="11" l="1"/>
  <c r="H21" i="11"/>
  <c r="K21" i="11"/>
  <c r="D22" i="11"/>
  <c r="J21" i="11"/>
  <c r="M20" i="11"/>
  <c r="L21" i="11"/>
  <c r="M21" i="11"/>
  <c r="D23" i="11" l="1"/>
  <c r="F22" i="11"/>
  <c r="K22" i="11"/>
  <c r="H22" i="11"/>
  <c r="J22" i="11"/>
  <c r="L22" i="11"/>
  <c r="F23" i="11" l="1"/>
  <c r="H23" i="11"/>
  <c r="J23" i="11"/>
  <c r="K23" i="11"/>
  <c r="D24" i="11"/>
  <c r="M22" i="11"/>
  <c r="L23" i="11"/>
  <c r="K24" i="11" l="1"/>
  <c r="H24" i="11"/>
  <c r="D25" i="11"/>
  <c r="J24" i="11"/>
  <c r="F24" i="11"/>
  <c r="M23" i="11"/>
  <c r="L24" i="11"/>
  <c r="M24" i="11" s="1"/>
  <c r="F25" i="11" l="1"/>
  <c r="H25" i="11"/>
  <c r="K25" i="11"/>
  <c r="J25" i="11"/>
  <c r="D26" i="11"/>
  <c r="L25" i="11"/>
  <c r="D27" i="11" l="1"/>
  <c r="F26" i="11"/>
  <c r="J26" i="11"/>
  <c r="H26" i="11"/>
  <c r="K26" i="11"/>
  <c r="L26" i="11"/>
  <c r="M25" i="11"/>
  <c r="J27" i="11" l="1"/>
  <c r="D28" i="11"/>
  <c r="K27" i="11"/>
  <c r="H27" i="11"/>
  <c r="F27" i="11"/>
  <c r="M26" i="11"/>
  <c r="L27" i="11"/>
  <c r="M27" i="11" s="1"/>
  <c r="H28" i="11" l="1"/>
  <c r="D29" i="11"/>
  <c r="K28" i="11"/>
  <c r="F28" i="11"/>
  <c r="J28" i="11"/>
  <c r="L28" i="11"/>
  <c r="K29" i="11" l="1"/>
  <c r="F29" i="11"/>
  <c r="H29" i="11"/>
  <c r="J29" i="11"/>
  <c r="D30" i="11"/>
  <c r="M28" i="11"/>
  <c r="L29" i="11"/>
  <c r="J30" i="11" l="1"/>
  <c r="K30" i="11"/>
  <c r="D31" i="11"/>
  <c r="F30" i="11"/>
  <c r="H30" i="11"/>
  <c r="M29" i="11"/>
  <c r="L30" i="11"/>
  <c r="H31" i="11" l="1"/>
  <c r="J31" i="11"/>
  <c r="F31" i="11"/>
  <c r="D32" i="11"/>
  <c r="K31" i="11"/>
  <c r="M30" i="11"/>
  <c r="L31" i="11"/>
  <c r="F32" i="11" l="1"/>
  <c r="H32" i="11"/>
  <c r="K32" i="11"/>
  <c r="J32" i="11"/>
  <c r="D33" i="11"/>
  <c r="L32" i="11"/>
  <c r="M31" i="11"/>
  <c r="D34" i="11" l="1"/>
  <c r="F33" i="11"/>
  <c r="K33" i="11"/>
  <c r="H33" i="11"/>
  <c r="J33" i="11"/>
  <c r="L33" i="11"/>
  <c r="M32" i="11"/>
  <c r="K34" i="11" l="1"/>
  <c r="D35" i="11"/>
  <c r="J34" i="11"/>
  <c r="F34" i="11"/>
  <c r="H34" i="11"/>
  <c r="M33" i="11"/>
  <c r="L34" i="11"/>
  <c r="J35" i="11" l="1"/>
  <c r="D36" i="11"/>
  <c r="H35" i="11"/>
  <c r="F35" i="11"/>
  <c r="K35" i="11"/>
  <c r="L35" i="11"/>
  <c r="M35" i="11"/>
  <c r="M34" i="11"/>
  <c r="H36" i="11" l="1"/>
  <c r="J36" i="11"/>
  <c r="F36" i="11"/>
  <c r="D37" i="11"/>
  <c r="K36" i="11"/>
  <c r="L36" i="11"/>
  <c r="M36" i="1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B1" i="6"/>
  <c r="M42" i="11"/>
  <c r="D40" i="4" a="1"/>
  <c r="M3" i="11"/>
  <c r="J2" i="9"/>
  <c r="C40" i="4" l="1"/>
  <c r="D16" i="6"/>
  <c r="C42" i="4"/>
  <c r="C43" i="4"/>
  <c r="D9" i="6"/>
  <c r="E4" i="4" s="1"/>
  <c r="C41" i="4"/>
  <c r="D41" i="4"/>
  <c r="D43" i="4"/>
  <c r="D42" i="4"/>
  <c r="D40" i="4"/>
  <c r="C44" i="4"/>
  <c r="D44" i="4"/>
  <c r="L4" i="4"/>
  <c r="F4" i="4"/>
  <c r="K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K22" i="4"/>
  <c r="K5" i="4"/>
  <c r="K23" i="4"/>
  <c r="F21" i="4"/>
  <c r="K7" i="4"/>
  <c r="K31" i="4"/>
  <c r="L16" i="4"/>
  <c r="L35" i="4"/>
  <c r="K43" i="4"/>
  <c r="F32" i="4"/>
  <c r="K10" i="4"/>
  <c r="L29" i="4"/>
  <c r="L41" i="4"/>
  <c r="K40" i="4"/>
  <c r="L42" i="4"/>
  <c r="F11" i="4"/>
  <c r="F9" i="4"/>
  <c r="F5" i="4"/>
  <c r="K2" i="4"/>
  <c r="K26" i="4"/>
  <c r="L31" i="4"/>
  <c r="L23" i="4"/>
  <c r="F16" i="4"/>
  <c r="F36" i="4"/>
  <c r="L7" i="4"/>
  <c r="K41" i="4"/>
  <c r="F40" i="4"/>
  <c r="F39" i="4"/>
  <c r="K6" i="4"/>
  <c r="L30" i="4"/>
  <c r="F43" i="4"/>
  <c r="L26" i="4"/>
  <c r="L10" i="4"/>
  <c r="L34" i="4"/>
  <c r="K38" i="4"/>
  <c r="K8" i="4"/>
  <c r="K28" i="4"/>
  <c r="F10" i="4"/>
  <c r="L27" i="4"/>
  <c r="K42" i="4"/>
  <c r="L9" i="4"/>
  <c r="F22" i="4"/>
  <c r="F20" i="4"/>
  <c r="K3" i="4"/>
  <c r="F34" i="4"/>
  <c r="G43" i="4"/>
  <c r="K9" i="4"/>
  <c r="F17" i="4"/>
  <c r="L28" i="4"/>
  <c r="F41" i="4"/>
  <c r="L33" i="4"/>
  <c r="K30" i="4"/>
  <c r="K13" i="4"/>
  <c r="F28" i="4"/>
  <c r="K17" i="4"/>
  <c r="G42" i="4"/>
  <c r="K27" i="4"/>
  <c r="F26" i="4"/>
  <c r="G40" i="4"/>
  <c r="F15" i="4"/>
  <c r="F27" i="4"/>
  <c r="F23" i="4"/>
  <c r="L12" i="4"/>
  <c r="L20" i="4"/>
  <c r="L18" i="4"/>
  <c r="L5" i="4"/>
  <c r="F14" i="4"/>
  <c r="L36" i="4"/>
  <c r="F8" i="4"/>
  <c r="F7" i="4"/>
  <c r="L32" i="4"/>
  <c r="L44" i="4"/>
  <c r="K19" i="4"/>
  <c r="L8" i="4"/>
  <c r="K15" i="4"/>
  <c r="G41" i="4"/>
  <c r="L38" i="4"/>
  <c r="F33" i="4"/>
  <c r="K24" i="4"/>
  <c r="K34" i="4"/>
  <c r="K35" i="4"/>
  <c r="F29" i="4"/>
  <c r="L43" i="4"/>
  <c r="F18" i="4"/>
  <c r="F24" i="4"/>
  <c r="K37" i="4"/>
  <c r="L22" i="4"/>
  <c r="K39" i="4"/>
  <c r="L17" i="4"/>
  <c r="K32" i="4"/>
  <c r="L19" i="4"/>
  <c r="K14" i="4"/>
  <c r="L37" i="4"/>
  <c r="L14" i="4"/>
  <c r="K11" i="4"/>
  <c r="K33" i="4"/>
  <c r="K20" i="4"/>
  <c r="F38" i="4"/>
  <c r="L15" i="4"/>
  <c r="F2" i="4"/>
  <c r="K18" i="4"/>
  <c r="K36" i="4"/>
  <c r="L21" i="4"/>
  <c r="L2" i="4"/>
  <c r="F30" i="4"/>
  <c r="F42" i="4"/>
  <c r="L39" i="4"/>
  <c r="F13" i="4"/>
  <c r="L3" i="4"/>
  <c r="K29" i="4"/>
  <c r="K21" i="4"/>
  <c r="L6" i="4"/>
  <c r="F6" i="4"/>
  <c r="F44" i="4"/>
  <c r="L13" i="4"/>
  <c r="K12" i="4"/>
  <c r="L11" i="4"/>
  <c r="F3" i="4"/>
  <c r="L24" i="4"/>
  <c r="K16" i="4"/>
  <c r="F19" i="4"/>
  <c r="F25" i="4"/>
  <c r="G44" i="4"/>
  <c r="L25" i="4"/>
  <c r="F35" i="4"/>
  <c r="K25" i="4"/>
  <c r="F37" i="4"/>
  <c r="F31" i="4"/>
  <c r="F12" i="4"/>
  <c r="K44" i="4"/>
  <c r="L40" i="4"/>
  <c r="E45" i="4" l="1"/>
  <c r="C46" i="4"/>
  <c r="D46" i="4"/>
  <c r="C47" i="4"/>
  <c r="D47" i="4"/>
  <c r="C48" i="4"/>
  <c r="D48" i="4"/>
  <c r="C49" i="4"/>
  <c r="D49" i="4"/>
  <c r="L45" i="4"/>
  <c r="G45" i="4"/>
  <c r="F45" i="4"/>
  <c r="K45" i="4"/>
  <c r="E46" i="4" l="1"/>
  <c r="E48" i="4"/>
  <c r="E47" i="4"/>
  <c r="E49" i="4"/>
  <c r="C50" i="4"/>
  <c r="D50" i="4"/>
  <c r="C51" i="4"/>
  <c r="D51" i="4"/>
  <c r="C52" i="4"/>
  <c r="D52" i="4"/>
  <c r="F46" i="4"/>
  <c r="G47" i="4"/>
  <c r="F49" i="4"/>
  <c r="L49" i="4"/>
  <c r="F47" i="4"/>
  <c r="K49" i="4"/>
  <c r="K47" i="4"/>
  <c r="L47" i="4"/>
  <c r="G49" i="4"/>
  <c r="L46" i="4"/>
  <c r="K46" i="4"/>
  <c r="G48" i="4"/>
  <c r="L48" i="4"/>
  <c r="G46" i="4"/>
  <c r="F48" i="4"/>
  <c r="K48"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F91" i="4"/>
  <c r="L86" i="4"/>
  <c r="K93" i="4"/>
  <c r="L82" i="4"/>
  <c r="G82" i="4"/>
  <c r="G99" i="4"/>
  <c r="L51" i="4"/>
  <c r="F93" i="4"/>
  <c r="F99" i="4"/>
  <c r="F51" i="4"/>
  <c r="L50" i="4"/>
  <c r="K52" i="4"/>
  <c r="G91" i="4"/>
  <c r="F83" i="4"/>
  <c r="G95" i="4"/>
  <c r="G93" i="4"/>
  <c r="F52" i="4"/>
  <c r="K90" i="4"/>
  <c r="L93" i="4"/>
  <c r="L89" i="4"/>
  <c r="K96" i="4"/>
  <c r="F94" i="4"/>
  <c r="L97" i="4"/>
  <c r="G96" i="4"/>
  <c r="G92" i="4"/>
  <c r="F82" i="4"/>
  <c r="F98" i="4"/>
  <c r="L83" i="4"/>
  <c r="F50" i="4"/>
  <c r="G97" i="4"/>
  <c r="K84" i="4"/>
  <c r="G52" i="4"/>
  <c r="K98" i="4"/>
  <c r="K85" i="4"/>
  <c r="K95" i="4"/>
  <c r="K51" i="4"/>
  <c r="K89" i="4"/>
  <c r="K86" i="4"/>
  <c r="L52" i="4"/>
  <c r="F89" i="4"/>
  <c r="F85" i="4"/>
  <c r="G85" i="4"/>
  <c r="K83" i="4"/>
  <c r="F87" i="4"/>
  <c r="K99" i="4"/>
  <c r="K91" i="4"/>
  <c r="L88" i="4"/>
  <c r="G83" i="4"/>
  <c r="K94" i="4"/>
  <c r="G87" i="4"/>
  <c r="F95" i="4"/>
  <c r="K50" i="4"/>
  <c r="L84" i="4"/>
  <c r="G88" i="4"/>
  <c r="G50" i="4"/>
  <c r="F97" i="4"/>
  <c r="G86" i="4"/>
  <c r="G98" i="4"/>
  <c r="L92" i="4"/>
  <c r="G51" i="4"/>
  <c r="K97" i="4"/>
  <c r="F84" i="4"/>
  <c r="L87" i="4"/>
  <c r="L95" i="4"/>
  <c r="L94" i="4"/>
  <c r="K92" i="4"/>
  <c r="L85" i="4"/>
  <c r="F96" i="4"/>
  <c r="G89" i="4"/>
  <c r="K88" i="4"/>
  <c r="L96" i="4"/>
  <c r="L99" i="4"/>
  <c r="F88" i="4"/>
  <c r="L98" i="4"/>
  <c r="F92" i="4"/>
  <c r="K82" i="4"/>
  <c r="G84" i="4"/>
  <c r="G90" i="4"/>
  <c r="L91" i="4"/>
  <c r="L90" i="4"/>
  <c r="F86" i="4"/>
  <c r="F90" i="4"/>
  <c r="G94" i="4"/>
  <c r="K87"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F63" i="4"/>
  <c r="F73" i="4"/>
  <c r="L70" i="4"/>
  <c r="G59" i="4"/>
  <c r="L100" i="4"/>
  <c r="F77" i="4"/>
  <c r="G65" i="4"/>
  <c r="G71" i="4"/>
  <c r="F66" i="4"/>
  <c r="K56" i="4"/>
  <c r="K77" i="4"/>
  <c r="G80" i="4"/>
  <c r="L81" i="4"/>
  <c r="F56" i="4"/>
  <c r="K66" i="4"/>
  <c r="L68" i="4"/>
  <c r="F100" i="4"/>
  <c r="G79" i="4"/>
  <c r="G70" i="4"/>
  <c r="K67" i="4"/>
  <c r="L78" i="4"/>
  <c r="L71" i="4"/>
  <c r="K75" i="4"/>
  <c r="F58" i="4"/>
  <c r="F78" i="4"/>
  <c r="G64" i="4"/>
  <c r="F67" i="4"/>
  <c r="K78" i="4"/>
  <c r="K57" i="4"/>
  <c r="F69" i="4"/>
  <c r="L61" i="4"/>
  <c r="L80" i="4"/>
  <c r="L77" i="4"/>
  <c r="K80" i="4"/>
  <c r="G74" i="4"/>
  <c r="G53" i="4"/>
  <c r="G69" i="4"/>
  <c r="L59" i="4"/>
  <c r="G55" i="4"/>
  <c r="F80" i="4"/>
  <c r="G54" i="4"/>
  <c r="G75" i="4"/>
  <c r="L73" i="4"/>
  <c r="L72" i="4"/>
  <c r="G81" i="4"/>
  <c r="K68" i="4"/>
  <c r="F57" i="4"/>
  <c r="L54" i="4"/>
  <c r="K63" i="4"/>
  <c r="L55" i="4"/>
  <c r="K55" i="4"/>
  <c r="L60" i="4"/>
  <c r="F53" i="4"/>
  <c r="F65" i="4"/>
  <c r="L74" i="4"/>
  <c r="F72" i="4"/>
  <c r="K65" i="4"/>
  <c r="F76" i="4"/>
  <c r="F62" i="4"/>
  <c r="K76" i="4"/>
  <c r="F81" i="4"/>
  <c r="L64" i="4"/>
  <c r="G72" i="4"/>
  <c r="F74" i="4"/>
  <c r="K59" i="4"/>
  <c r="F71" i="4"/>
  <c r="K69" i="4"/>
  <c r="G61" i="4"/>
  <c r="F70" i="4"/>
  <c r="F64" i="4"/>
  <c r="L67" i="4"/>
  <c r="L58" i="4"/>
  <c r="G76" i="4"/>
  <c r="G68" i="4"/>
  <c r="K72" i="4"/>
  <c r="F75" i="4"/>
  <c r="F55" i="4"/>
  <c r="K74" i="4"/>
  <c r="K81" i="4"/>
  <c r="L57" i="4"/>
  <c r="K54" i="4"/>
  <c r="K58" i="4"/>
  <c r="G73" i="4"/>
  <c r="G63" i="4"/>
  <c r="L62" i="4"/>
  <c r="L76" i="4"/>
  <c r="L69" i="4"/>
  <c r="L75" i="4"/>
  <c r="K79" i="4"/>
  <c r="F59" i="4"/>
  <c r="K100" i="4"/>
  <c r="G67" i="4"/>
  <c r="K73" i="4"/>
  <c r="G58" i="4"/>
  <c r="K62" i="4"/>
  <c r="K61" i="4"/>
  <c r="G100" i="4"/>
  <c r="L65" i="4"/>
  <c r="L66" i="4"/>
  <c r="L53" i="4"/>
  <c r="G60" i="4"/>
  <c r="G66" i="4"/>
  <c r="K64" i="4"/>
  <c r="K60" i="4"/>
  <c r="G77" i="4"/>
  <c r="F54" i="4"/>
  <c r="F79" i="4"/>
  <c r="L56" i="4"/>
  <c r="F68" i="4"/>
  <c r="G78" i="4"/>
  <c r="L79" i="4"/>
  <c r="F60" i="4"/>
  <c r="G56" i="4"/>
  <c r="L63" i="4"/>
  <c r="G57" i="4"/>
  <c r="K53" i="4"/>
  <c r="K70" i="4"/>
  <c r="K71" i="4"/>
  <c r="G62" i="4"/>
  <c r="E101" i="4" l="1"/>
  <c r="B102" i="4"/>
  <c r="C102" i="4"/>
  <c r="B103" i="4"/>
  <c r="C103" i="4"/>
  <c r="F101" i="4"/>
  <c r="K101" i="4"/>
  <c r="L101" i="4"/>
  <c r="G101" i="4"/>
  <c r="E102" i="4" l="1"/>
  <c r="E103" i="4"/>
  <c r="B104" i="4"/>
  <c r="C104" i="4"/>
  <c r="B105" i="4"/>
  <c r="C105" i="4"/>
  <c r="G102" i="4"/>
  <c r="K102" i="4"/>
  <c r="K103" i="4"/>
  <c r="F102" i="4"/>
  <c r="G103" i="4"/>
  <c r="L103" i="4"/>
  <c r="L102" i="4"/>
  <c r="F103" i="4"/>
  <c r="E104" i="4" l="1"/>
  <c r="E105" i="4"/>
  <c r="B106" i="4"/>
  <c r="C106" i="4"/>
  <c r="B107" i="4"/>
  <c r="C107" i="4"/>
  <c r="B108" i="4"/>
  <c r="C108" i="4"/>
  <c r="B109" i="4"/>
  <c r="C109" i="4"/>
  <c r="K104" i="4"/>
  <c r="L104" i="4"/>
  <c r="F105" i="4"/>
  <c r="G105" i="4"/>
  <c r="G104" i="4"/>
  <c r="F104" i="4"/>
  <c r="K105" i="4"/>
  <c r="L105" i="4"/>
  <c r="E108" i="4" l="1"/>
  <c r="E107" i="4"/>
  <c r="E106" i="4"/>
  <c r="E109" i="4"/>
  <c r="B110" i="4"/>
  <c r="C110" i="4"/>
  <c r="B111" i="4"/>
  <c r="C111" i="4"/>
  <c r="F106" i="4"/>
  <c r="K107" i="4"/>
  <c r="F107" i="4"/>
  <c r="L107" i="4"/>
  <c r="G109" i="4"/>
  <c r="G106" i="4"/>
  <c r="K108" i="4"/>
  <c r="L108" i="4"/>
  <c r="G108" i="4"/>
  <c r="L106" i="4"/>
  <c r="F108" i="4"/>
  <c r="G107" i="4"/>
  <c r="K109" i="4"/>
  <c r="K106" i="4"/>
  <c r="F109" i="4"/>
  <c r="L109" i="4"/>
  <c r="E110" i="4" l="1"/>
  <c r="E111" i="4"/>
  <c r="B112" i="4"/>
  <c r="C112" i="4"/>
  <c r="B113" i="4"/>
  <c r="C113" i="4"/>
  <c r="L110" i="4"/>
  <c r="F111" i="4"/>
  <c r="F110" i="4"/>
  <c r="K110" i="4"/>
  <c r="L111" i="4"/>
  <c r="G111" i="4"/>
  <c r="G110" i="4"/>
  <c r="K111" i="4"/>
  <c r="E112" i="4" l="1"/>
  <c r="E113" i="4"/>
  <c r="B114" i="4"/>
  <c r="C114" i="4"/>
  <c r="B115" i="4"/>
  <c r="C115" i="4"/>
  <c r="B116" i="4"/>
  <c r="C116" i="4"/>
  <c r="G112" i="4"/>
  <c r="K113" i="4"/>
  <c r="L113" i="4"/>
  <c r="L112" i="4"/>
  <c r="F112" i="4"/>
  <c r="F113" i="4"/>
  <c r="K112" i="4"/>
  <c r="G113" i="4"/>
  <c r="E115" i="4" l="1"/>
  <c r="E114" i="4"/>
  <c r="E116" i="4"/>
  <c r="B117" i="4"/>
  <c r="C117" i="4"/>
  <c r="F115" i="4"/>
  <c r="L116" i="4"/>
  <c r="G116" i="4"/>
  <c r="F114" i="4"/>
  <c r="K116" i="4"/>
  <c r="G114" i="4"/>
  <c r="G115" i="4"/>
  <c r="F116" i="4"/>
  <c r="L114" i="4"/>
  <c r="L115" i="4"/>
  <c r="K115" i="4"/>
  <c r="K114" i="4"/>
  <c r="E117" i="4" l="1"/>
  <c r="B118" i="4"/>
  <c r="C118" i="4"/>
  <c r="K117" i="4"/>
  <c r="F117" i="4"/>
  <c r="L117" i="4"/>
  <c r="G117" i="4"/>
  <c r="E118" i="4" l="1"/>
  <c r="B119" i="4"/>
  <c r="C119" i="4"/>
  <c r="B120" i="4"/>
  <c r="C120" i="4"/>
  <c r="L118" i="4"/>
  <c r="K118" i="4"/>
  <c r="G118" i="4"/>
  <c r="F118" i="4"/>
  <c r="E119" i="4" l="1"/>
  <c r="E120" i="4"/>
  <c r="B121" i="4"/>
  <c r="C121" i="4"/>
  <c r="L119" i="4"/>
  <c r="F119" i="4"/>
  <c r="G120" i="4"/>
  <c r="G119" i="4"/>
  <c r="K119" i="4"/>
  <c r="F120" i="4"/>
  <c r="K120" i="4"/>
  <c r="L120" i="4"/>
  <c r="E121" i="4" l="1"/>
  <c r="B122" i="4"/>
  <c r="C122" i="4"/>
  <c r="K121" i="4"/>
  <c r="F121" i="4"/>
  <c r="G121" i="4"/>
  <c r="L121" i="4"/>
  <c r="E122" i="4" l="1"/>
  <c r="B123" i="4"/>
  <c r="C123" i="4"/>
  <c r="F122" i="4"/>
  <c r="L122" i="4"/>
  <c r="G122" i="4"/>
  <c r="K122" i="4"/>
  <c r="E123" i="4" l="1"/>
  <c r="B124" i="4"/>
  <c r="C124" i="4"/>
  <c r="L123" i="4"/>
  <c r="G123" i="4"/>
  <c r="F123" i="4"/>
  <c r="K123" i="4"/>
  <c r="E124" i="4" l="1"/>
  <c r="B125" i="4"/>
  <c r="C125" i="4"/>
  <c r="L124" i="4"/>
  <c r="K124" i="4"/>
  <c r="G124" i="4"/>
  <c r="F124" i="4"/>
  <c r="E125" i="4" l="1"/>
  <c r="B126" i="4"/>
  <c r="C126" i="4"/>
  <c r="B127" i="4"/>
  <c r="C127" i="4"/>
  <c r="K125" i="4"/>
  <c r="L125" i="4"/>
  <c r="G125" i="4"/>
  <c r="F125" i="4"/>
  <c r="E126" i="4" l="1"/>
  <c r="E127" i="4"/>
  <c r="B128" i="4"/>
  <c r="C128" i="4"/>
  <c r="B129" i="4"/>
  <c r="C129" i="4"/>
  <c r="K127" i="4"/>
  <c r="G126" i="4"/>
  <c r="F126" i="4"/>
  <c r="K126" i="4"/>
  <c r="F127" i="4"/>
  <c r="L127" i="4"/>
  <c r="L126" i="4"/>
  <c r="G127" i="4"/>
  <c r="E128" i="4" l="1"/>
  <c r="E129" i="4"/>
  <c r="B130" i="4"/>
  <c r="C130" i="4"/>
  <c r="L128" i="4"/>
  <c r="G129" i="4"/>
  <c r="K129" i="4"/>
  <c r="G128" i="4"/>
  <c r="L129" i="4"/>
  <c r="F129" i="4"/>
  <c r="K128" i="4"/>
  <c r="F128" i="4"/>
  <c r="E130" i="4" l="1"/>
  <c r="B131" i="4"/>
  <c r="C131" i="4"/>
  <c r="B132" i="4"/>
  <c r="C132" i="4"/>
  <c r="K130" i="4"/>
  <c r="L130" i="4"/>
  <c r="G130" i="4"/>
  <c r="F130" i="4"/>
  <c r="E131" i="4" l="1"/>
  <c r="E132" i="4"/>
  <c r="B133" i="4"/>
  <c r="C133" i="4"/>
  <c r="G132" i="4"/>
  <c r="G131" i="4"/>
  <c r="F132" i="4"/>
  <c r="K131" i="4"/>
  <c r="L131" i="4"/>
  <c r="L132" i="4"/>
  <c r="K132" i="4"/>
  <c r="F131" i="4"/>
  <c r="E133" i="4" l="1"/>
  <c r="B134" i="4"/>
  <c r="C134" i="4"/>
  <c r="G133" i="4"/>
  <c r="F133" i="4"/>
  <c r="K133" i="4"/>
  <c r="L133" i="4"/>
  <c r="E134" i="4" l="1"/>
  <c r="B135" i="4"/>
  <c r="C135" i="4"/>
  <c r="K134" i="4"/>
  <c r="L134" i="4"/>
  <c r="G134" i="4"/>
  <c r="F134" i="4"/>
  <c r="E135" i="4" l="1"/>
  <c r="B136" i="4"/>
  <c r="C136" i="4"/>
  <c r="L135" i="4"/>
  <c r="G135" i="4"/>
  <c r="K135" i="4"/>
  <c r="F135" i="4"/>
  <c r="E136" i="4" l="1"/>
  <c r="B137" i="4"/>
  <c r="C137" i="4"/>
  <c r="L136" i="4"/>
  <c r="K136" i="4"/>
  <c r="G136" i="4"/>
  <c r="F136" i="4"/>
  <c r="E137" i="4" l="1"/>
  <c r="B138" i="4"/>
  <c r="C138" i="4"/>
  <c r="F137" i="4"/>
  <c r="L137" i="4"/>
  <c r="K137" i="4"/>
  <c r="G137" i="4"/>
  <c r="N100" i="4" l="1"/>
  <c r="E138" i="4"/>
  <c r="B139" i="4"/>
  <c r="C139" i="4"/>
  <c r="L138" i="4"/>
  <c r="G138" i="4"/>
  <c r="F138" i="4"/>
  <c r="K138" i="4"/>
  <c r="E139" i="4" l="1"/>
  <c r="N101" i="4"/>
  <c r="B140" i="4"/>
  <c r="C140" i="4"/>
  <c r="K139" i="4"/>
  <c r="L139" i="4"/>
  <c r="F139" i="4"/>
  <c r="G139" i="4"/>
  <c r="E140" i="4" l="1"/>
  <c r="N102" i="4"/>
  <c r="B141" i="4"/>
  <c r="C141" i="4"/>
  <c r="G140" i="4"/>
  <c r="L140" i="4"/>
  <c r="K140" i="4"/>
  <c r="F140" i="4"/>
  <c r="N103" i="4" l="1"/>
  <c r="E141" i="4"/>
  <c r="B142" i="4"/>
  <c r="C142" i="4"/>
  <c r="L141" i="4"/>
  <c r="G141" i="4"/>
  <c r="K141" i="4"/>
  <c r="F141" i="4"/>
  <c r="N104" i="4" l="1"/>
  <c r="E142" i="4"/>
  <c r="B143" i="4"/>
  <c r="C143" i="4"/>
  <c r="K142" i="4"/>
  <c r="L142" i="4"/>
  <c r="F142" i="4"/>
  <c r="G142" i="4"/>
  <c r="N105" i="4" l="1"/>
  <c r="E143" i="4"/>
  <c r="B144" i="4"/>
  <c r="C144" i="4"/>
  <c r="K143" i="4"/>
  <c r="G143" i="4"/>
  <c r="F143" i="4"/>
  <c r="L143" i="4"/>
  <c r="N106" i="4" l="1"/>
  <c r="E144" i="4"/>
  <c r="B145" i="4"/>
  <c r="C145" i="4"/>
  <c r="K144" i="4"/>
  <c r="F144" i="4"/>
  <c r="G144" i="4"/>
  <c r="L144" i="4"/>
  <c r="N107" i="4" l="1"/>
  <c r="E145" i="4"/>
  <c r="B146" i="4"/>
  <c r="C146" i="4"/>
  <c r="K145" i="4"/>
  <c r="F145" i="4"/>
  <c r="L145" i="4"/>
  <c r="G145" i="4"/>
  <c r="N108" i="4" l="1"/>
  <c r="E146" i="4"/>
  <c r="B147" i="4"/>
  <c r="C147" i="4"/>
  <c r="L146" i="4"/>
  <c r="G146" i="4"/>
  <c r="F146" i="4"/>
  <c r="K146" i="4"/>
  <c r="E147" i="4" l="1"/>
  <c r="N109" i="4"/>
  <c r="B148" i="4"/>
  <c r="C148" i="4"/>
  <c r="F147" i="4"/>
  <c r="G147" i="4"/>
  <c r="K147" i="4"/>
  <c r="L147" i="4"/>
  <c r="E148" i="4" l="1"/>
  <c r="N110" i="4"/>
  <c r="B149" i="4"/>
  <c r="C149" i="4"/>
  <c r="G148" i="4"/>
  <c r="L148" i="4"/>
  <c r="F148" i="4"/>
  <c r="K148" i="4"/>
  <c r="E149" i="4" l="1"/>
  <c r="N111" i="4"/>
  <c r="B150" i="4"/>
  <c r="C150" i="4"/>
  <c r="G149" i="4"/>
  <c r="L149" i="4"/>
  <c r="K149" i="4"/>
  <c r="F149" i="4"/>
  <c r="N112" i="4" l="1"/>
  <c r="E150" i="4"/>
  <c r="B151" i="4"/>
  <c r="C151" i="4"/>
  <c r="K150" i="4"/>
  <c r="L150" i="4"/>
  <c r="G150" i="4"/>
  <c r="F150" i="4"/>
  <c r="N113" i="4" l="1"/>
  <c r="E151" i="4"/>
  <c r="B152" i="4"/>
  <c r="C152" i="4"/>
  <c r="K151" i="4"/>
  <c r="F151" i="4"/>
  <c r="G151" i="4"/>
  <c r="L151" i="4"/>
  <c r="E152" i="4" l="1"/>
  <c r="N114" i="4"/>
  <c r="B153" i="4"/>
  <c r="C153" i="4"/>
  <c r="G152" i="4"/>
  <c r="F152" i="4"/>
  <c r="K152" i="4"/>
  <c r="L152" i="4"/>
  <c r="E153" i="4" l="1"/>
  <c r="N115" i="4"/>
  <c r="B154" i="4"/>
  <c r="C154" i="4"/>
  <c r="K153" i="4"/>
  <c r="G153" i="4"/>
  <c r="F153" i="4"/>
  <c r="L153" i="4"/>
  <c r="N116" i="4" l="1"/>
  <c r="E154" i="4"/>
  <c r="B155" i="4"/>
  <c r="C155" i="4"/>
  <c r="L154" i="4"/>
  <c r="K154" i="4"/>
  <c r="F154" i="4"/>
  <c r="G154" i="4"/>
  <c r="N117" i="4" l="1"/>
  <c r="E155" i="4"/>
  <c r="B156" i="4"/>
  <c r="C156" i="4"/>
  <c r="L155" i="4"/>
  <c r="G155" i="4"/>
  <c r="F155" i="4"/>
  <c r="K155" i="4"/>
  <c r="N118" i="4" l="1"/>
  <c r="E156" i="4"/>
  <c r="B157" i="4"/>
  <c r="C157" i="4"/>
  <c r="F156" i="4"/>
  <c r="L156" i="4"/>
  <c r="K156" i="4"/>
  <c r="G156" i="4"/>
  <c r="E157" i="4" l="1"/>
  <c r="N119" i="4"/>
  <c r="B158" i="4"/>
  <c r="C158" i="4"/>
  <c r="F157" i="4"/>
  <c r="G157" i="4"/>
  <c r="K157" i="4"/>
  <c r="L157" i="4"/>
  <c r="E158" i="4" l="1"/>
  <c r="N120" i="4"/>
  <c r="B159" i="4"/>
  <c r="C159" i="4"/>
  <c r="F158" i="4"/>
  <c r="K158" i="4"/>
  <c r="L158" i="4"/>
  <c r="G158" i="4"/>
  <c r="E159" i="4" l="1"/>
  <c r="N121" i="4"/>
  <c r="B160" i="4"/>
  <c r="C160" i="4"/>
  <c r="G159" i="4"/>
  <c r="K159" i="4"/>
  <c r="F159" i="4"/>
  <c r="L159" i="4"/>
  <c r="E160" i="4" l="1"/>
  <c r="N122" i="4"/>
  <c r="B161" i="4"/>
  <c r="C161" i="4"/>
  <c r="F160" i="4"/>
  <c r="L160" i="4"/>
  <c r="G160" i="4"/>
  <c r="K160" i="4"/>
  <c r="N123" i="4" l="1"/>
  <c r="E161" i="4"/>
  <c r="B162" i="4"/>
  <c r="C162" i="4"/>
  <c r="F161" i="4"/>
  <c r="G161" i="4"/>
  <c r="L161" i="4"/>
  <c r="K161" i="4"/>
  <c r="N124" i="4" l="1"/>
  <c r="E162" i="4"/>
  <c r="B163" i="4"/>
  <c r="C163" i="4"/>
  <c r="F162" i="4"/>
  <c r="L162" i="4"/>
  <c r="G162" i="4"/>
  <c r="K162" i="4"/>
  <c r="N125" i="4" l="1"/>
  <c r="E163" i="4"/>
  <c r="B164" i="4"/>
  <c r="C164" i="4"/>
  <c r="L163" i="4"/>
  <c r="K163" i="4"/>
  <c r="F163" i="4"/>
  <c r="G163" i="4"/>
  <c r="E164" i="4" l="1"/>
  <c r="N126" i="4"/>
  <c r="B165" i="4"/>
  <c r="C165" i="4"/>
  <c r="F164" i="4"/>
  <c r="K164" i="4"/>
  <c r="L164" i="4"/>
  <c r="G164" i="4"/>
  <c r="N127" i="4" l="1"/>
  <c r="E165" i="4"/>
  <c r="B166" i="4"/>
  <c r="C166" i="4"/>
  <c r="K165" i="4"/>
  <c r="L165" i="4"/>
  <c r="F165" i="4"/>
  <c r="G165" i="4"/>
  <c r="N128" i="4" l="1"/>
  <c r="E166" i="4"/>
  <c r="B167" i="4"/>
  <c r="C167" i="4"/>
  <c r="F166" i="4"/>
  <c r="G166" i="4"/>
  <c r="L166" i="4"/>
  <c r="K166" i="4"/>
  <c r="N129" i="4" l="1"/>
  <c r="E167" i="4"/>
  <c r="B168" i="4"/>
  <c r="C168" i="4"/>
  <c r="F167" i="4"/>
  <c r="G167" i="4"/>
  <c r="K167" i="4"/>
  <c r="L167" i="4"/>
  <c r="E168" i="4" l="1"/>
  <c r="N130" i="4"/>
  <c r="B169" i="4"/>
  <c r="C169" i="4"/>
  <c r="F168" i="4"/>
  <c r="L168" i="4"/>
  <c r="G168" i="4"/>
  <c r="K168" i="4"/>
  <c r="N131" i="4" l="1"/>
  <c r="E169" i="4"/>
  <c r="B170" i="4"/>
  <c r="C170" i="4"/>
  <c r="G169" i="4"/>
  <c r="K169" i="4"/>
  <c r="L169" i="4"/>
  <c r="F169" i="4"/>
  <c r="E170" i="4" l="1"/>
  <c r="N132" i="4"/>
  <c r="B171" i="4"/>
  <c r="C171" i="4"/>
  <c r="K170" i="4"/>
  <c r="L170" i="4"/>
  <c r="F170" i="4"/>
  <c r="G170" i="4"/>
  <c r="N133" i="4" l="1"/>
  <c r="E171" i="4"/>
  <c r="B172" i="4"/>
  <c r="C172" i="4"/>
  <c r="L171" i="4"/>
  <c r="G171" i="4"/>
  <c r="F171" i="4"/>
  <c r="K171" i="4"/>
  <c r="E172" i="4" l="1"/>
  <c r="N134" i="4"/>
  <c r="B173" i="4"/>
  <c r="C173" i="4"/>
  <c r="L172" i="4"/>
  <c r="F172" i="4"/>
  <c r="G172" i="4"/>
  <c r="K172" i="4"/>
  <c r="E173" i="4" l="1"/>
  <c r="N135" i="4"/>
  <c r="G173" i="4"/>
  <c r="D2" i="5" a="1"/>
  <c r="F173" i="4"/>
  <c r="K173" i="4"/>
  <c r="L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F44" i="5" l="1"/>
  <c r="H81" i="5"/>
  <c r="H29" i="5"/>
  <c r="H95" i="5"/>
  <c r="H71" i="5"/>
  <c r="G42" i="5"/>
  <c r="E53" i="5"/>
  <c r="H78" i="5"/>
  <c r="F28" i="5"/>
  <c r="H107" i="5"/>
  <c r="H41" i="5"/>
  <c r="F75" i="5"/>
  <c r="F113" i="5"/>
  <c r="H35" i="5"/>
  <c r="F56" i="5"/>
  <c r="G69" i="5"/>
  <c r="G96" i="5"/>
  <c r="H33" i="5"/>
  <c r="H119" i="5"/>
  <c r="G92" i="5"/>
  <c r="H109" i="5"/>
  <c r="H75" i="5"/>
  <c r="E71" i="5"/>
  <c r="F120" i="5"/>
  <c r="F115" i="5"/>
  <c r="F108" i="5"/>
  <c r="F109" i="5"/>
  <c r="F124" i="5"/>
  <c r="G49" i="5"/>
  <c r="E9" i="5"/>
  <c r="E61" i="5"/>
  <c r="F111" i="5"/>
  <c r="G119" i="5"/>
  <c r="F92" i="5"/>
  <c r="G40" i="5"/>
  <c r="G91" i="5"/>
  <c r="E39" i="5"/>
  <c r="E29" i="5"/>
  <c r="H86" i="5"/>
  <c r="E21" i="5"/>
  <c r="E70" i="5"/>
  <c r="F13" i="5"/>
  <c r="F34" i="5"/>
  <c r="F37" i="5"/>
  <c r="H114" i="5"/>
  <c r="E42" i="5"/>
  <c r="G102" i="5"/>
  <c r="G22" i="5"/>
  <c r="E37" i="5"/>
  <c r="F5" i="5"/>
  <c r="F23" i="5"/>
  <c r="G16" i="5"/>
  <c r="G7" i="5"/>
  <c r="H27" i="5"/>
  <c r="H11" i="5"/>
  <c r="F2" i="5"/>
  <c r="G109" i="5"/>
  <c r="G85" i="5"/>
  <c r="E48" i="5"/>
  <c r="H25" i="5"/>
  <c r="E79" i="5"/>
  <c r="F78" i="5"/>
  <c r="G107" i="5"/>
  <c r="H74" i="5"/>
  <c r="G12" i="5"/>
  <c r="G43" i="5"/>
  <c r="H120" i="5"/>
  <c r="E12" i="5"/>
  <c r="F35" i="5"/>
  <c r="E45" i="5"/>
  <c r="G94" i="5"/>
  <c r="F123" i="5"/>
  <c r="F93" i="5"/>
  <c r="G57" i="5"/>
  <c r="H36" i="5"/>
  <c r="G116" i="5"/>
  <c r="F83" i="5"/>
  <c r="F17" i="5"/>
  <c r="F68" i="5"/>
  <c r="H61" i="5"/>
  <c r="G13" i="5"/>
  <c r="E84" i="5"/>
  <c r="F125" i="5"/>
  <c r="E102" i="5"/>
  <c r="F41" i="5"/>
  <c r="E15" i="5"/>
  <c r="E92" i="5"/>
  <c r="E123" i="5"/>
  <c r="H4" i="5"/>
  <c r="E77" i="5"/>
  <c r="H21" i="5"/>
  <c r="E100" i="5"/>
  <c r="H121" i="5"/>
  <c r="E47" i="5"/>
  <c r="G26" i="5"/>
  <c r="E44" i="5"/>
  <c r="H89" i="5"/>
  <c r="F126" i="5"/>
  <c r="G59" i="5"/>
  <c r="E83" i="5"/>
  <c r="E57" i="5"/>
  <c r="E85" i="5"/>
  <c r="F60" i="5"/>
  <c r="E69" i="5"/>
  <c r="F97" i="5"/>
  <c r="E13" i="5"/>
  <c r="G70" i="5"/>
  <c r="F55" i="5"/>
  <c r="H54" i="5"/>
  <c r="F45" i="5"/>
  <c r="G118" i="5"/>
  <c r="F107" i="5"/>
  <c r="F106" i="5"/>
  <c r="H38" i="5"/>
  <c r="H126" i="5"/>
  <c r="E76" i="5"/>
  <c r="G6" i="5"/>
  <c r="G80" i="5"/>
  <c r="G105" i="5"/>
  <c r="E99" i="5"/>
  <c r="E63" i="5"/>
  <c r="F67" i="5"/>
  <c r="F50" i="5"/>
  <c r="E49" i="5"/>
  <c r="E117" i="5"/>
  <c r="E14" i="5"/>
  <c r="E90" i="5"/>
  <c r="E27" i="5"/>
  <c r="H57" i="5"/>
  <c r="G56" i="5"/>
  <c r="H68" i="5"/>
  <c r="H97" i="5"/>
  <c r="H116" i="5"/>
  <c r="B6" i="5"/>
  <c r="E25" i="5"/>
  <c r="E80" i="5"/>
  <c r="E66" i="5"/>
  <c r="H67" i="5"/>
  <c r="G79" i="5"/>
  <c r="H52" i="5"/>
  <c r="G126" i="5"/>
  <c r="G20" i="5"/>
  <c r="E74" i="5"/>
  <c r="G73" i="5"/>
  <c r="F14" i="5"/>
  <c r="G93" i="5"/>
  <c r="E24" i="5"/>
  <c r="G51" i="5"/>
  <c r="E93" i="5"/>
  <c r="H103" i="5"/>
  <c r="H45" i="5"/>
  <c r="G19" i="5"/>
  <c r="G3" i="5"/>
  <c r="E86" i="5"/>
  <c r="E46" i="5"/>
  <c r="H13" i="5"/>
  <c r="G86" i="5"/>
  <c r="G18" i="5"/>
  <c r="H9" i="5"/>
  <c r="F103" i="5"/>
  <c r="G25" i="5"/>
  <c r="F105" i="5"/>
  <c r="F65" i="5"/>
  <c r="H30" i="5"/>
  <c r="H28" i="5"/>
  <c r="F61" i="5"/>
  <c r="H50" i="5"/>
  <c r="E72" i="5"/>
  <c r="H64" i="5"/>
  <c r="F73" i="5"/>
  <c r="E7" i="5"/>
  <c r="E6" i="5"/>
  <c r="F122" i="5"/>
  <c r="G101" i="5"/>
  <c r="G9" i="5"/>
  <c r="H96" i="5"/>
  <c r="E54" i="5"/>
  <c r="E41" i="5"/>
  <c r="F98" i="5"/>
  <c r="F19" i="5"/>
  <c r="E65" i="5"/>
  <c r="G62" i="5"/>
  <c r="E18" i="5"/>
  <c r="H72" i="5"/>
  <c r="F33" i="5"/>
  <c r="E43" i="5"/>
  <c r="H7" i="5"/>
  <c r="H88" i="5"/>
  <c r="F46" i="5"/>
  <c r="G110" i="5"/>
  <c r="F12" i="5"/>
  <c r="H2" i="5"/>
  <c r="E97" i="5"/>
  <c r="F84" i="5"/>
  <c r="F40" i="5"/>
  <c r="F36" i="5"/>
  <c r="F102" i="5"/>
  <c r="F38" i="5"/>
  <c r="H98" i="5"/>
  <c r="F53" i="5"/>
  <c r="G14" i="5"/>
  <c r="H43" i="5"/>
  <c r="E33" i="5"/>
  <c r="H42" i="5"/>
  <c r="E2" i="5"/>
  <c r="F85" i="5"/>
  <c r="H3" i="5"/>
  <c r="H62" i="5"/>
  <c r="E121" i="5"/>
  <c r="H49" i="5"/>
  <c r="H106" i="5"/>
  <c r="H108" i="5"/>
  <c r="E67" i="5"/>
  <c r="G99" i="5"/>
  <c r="G77" i="5"/>
  <c r="G71" i="5"/>
  <c r="H63" i="5"/>
  <c r="F39" i="5"/>
  <c r="E31" i="5"/>
  <c r="F100" i="5"/>
  <c r="G34" i="5"/>
  <c r="E104" i="5"/>
  <c r="G120" i="5"/>
  <c r="E89" i="5"/>
  <c r="E38" i="5"/>
  <c r="G53" i="5"/>
  <c r="G98" i="5"/>
  <c r="F48" i="5"/>
  <c r="G2" i="5"/>
  <c r="F72" i="5"/>
  <c r="E32" i="5"/>
  <c r="G123" i="5"/>
  <c r="H15" i="5"/>
  <c r="E115" i="5"/>
  <c r="G76" i="5"/>
  <c r="G67" i="5"/>
  <c r="E28" i="5"/>
  <c r="H93" i="5"/>
  <c r="H32" i="5"/>
  <c r="G4" i="5"/>
  <c r="H59" i="5"/>
  <c r="H87" i="5"/>
  <c r="F77" i="5"/>
  <c r="E98" i="5"/>
  <c r="F99" i="5"/>
  <c r="F121" i="5"/>
  <c r="G113" i="5"/>
  <c r="H24" i="5"/>
  <c r="F11" i="5"/>
  <c r="E112" i="5"/>
  <c r="H53" i="5"/>
  <c r="G41" i="5"/>
  <c r="E68" i="5"/>
  <c r="G114" i="5"/>
  <c r="G17" i="5"/>
  <c r="E64" i="5"/>
  <c r="G29" i="5"/>
  <c r="E91" i="5"/>
  <c r="H44" i="5"/>
  <c r="F116" i="5"/>
  <c r="H92" i="5"/>
  <c r="H19" i="5"/>
  <c r="F70" i="5"/>
  <c r="E56" i="5"/>
  <c r="H17" i="5"/>
  <c r="G88" i="5"/>
  <c r="G33" i="5"/>
  <c r="H99" i="5"/>
  <c r="H65" i="5"/>
  <c r="G82" i="5"/>
  <c r="H113" i="5"/>
  <c r="F63" i="5"/>
  <c r="E103" i="5"/>
  <c r="H82" i="5"/>
  <c r="H112" i="5"/>
  <c r="E124" i="5"/>
  <c r="G81" i="5"/>
  <c r="F18" i="5"/>
  <c r="G74" i="5"/>
  <c r="H58" i="5"/>
  <c r="G58" i="5"/>
  <c r="E22" i="5"/>
  <c r="H66" i="5"/>
  <c r="H85" i="5"/>
  <c r="F32" i="5"/>
  <c r="F43" i="5"/>
  <c r="E36" i="5"/>
  <c r="G122" i="5"/>
  <c r="G15" i="5"/>
  <c r="F66" i="5"/>
  <c r="E126" i="5"/>
  <c r="E82" i="5"/>
  <c r="E122" i="5"/>
  <c r="F10" i="5"/>
  <c r="H47" i="5"/>
  <c r="G108" i="5"/>
  <c r="G46" i="5"/>
  <c r="H69" i="5"/>
  <c r="E23" i="5"/>
  <c r="G36" i="5"/>
  <c r="H73" i="5"/>
  <c r="G44" i="5"/>
  <c r="F47" i="5"/>
  <c r="F29" i="5"/>
  <c r="G125" i="5"/>
  <c r="G55" i="5"/>
  <c r="E101" i="5"/>
  <c r="H124" i="5"/>
  <c r="F89" i="5"/>
  <c r="G106" i="5"/>
  <c r="F88" i="5"/>
  <c r="G52" i="5"/>
  <c r="F7" i="5"/>
  <c r="G23" i="5"/>
  <c r="G65" i="5"/>
  <c r="E110" i="5"/>
  <c r="E105" i="5"/>
  <c r="E26" i="5"/>
  <c r="G124" i="5"/>
  <c r="H37" i="5"/>
  <c r="H8" i="5"/>
  <c r="F76" i="5"/>
  <c r="E78" i="5"/>
  <c r="G104" i="5"/>
  <c r="G24" i="5"/>
  <c r="H34" i="5"/>
  <c r="F64" i="5"/>
  <c r="E60" i="5"/>
  <c r="E96" i="5"/>
  <c r="H51" i="5"/>
  <c r="H18" i="5"/>
  <c r="F3" i="5"/>
  <c r="H26" i="5"/>
  <c r="H46" i="5"/>
  <c r="G5" i="5"/>
  <c r="F90" i="5"/>
  <c r="G72" i="5"/>
  <c r="H101" i="5"/>
  <c r="G117" i="5"/>
  <c r="F114" i="5"/>
  <c r="H55" i="5"/>
  <c r="H104" i="5"/>
  <c r="G84" i="5"/>
  <c r="F104" i="5"/>
  <c r="F91" i="5"/>
  <c r="H16" i="5"/>
  <c r="G30" i="5"/>
  <c r="F49" i="5"/>
  <c r="G103" i="5"/>
  <c r="F9" i="5"/>
  <c r="G45" i="5"/>
  <c r="H20" i="5"/>
  <c r="E19" i="5"/>
  <c r="F82" i="5"/>
  <c r="E108" i="5"/>
  <c r="G78" i="5"/>
  <c r="E30" i="5"/>
  <c r="G10" i="5"/>
  <c r="F59" i="5"/>
  <c r="E50" i="5"/>
  <c r="G89" i="5"/>
  <c r="G37" i="5"/>
  <c r="E62" i="5"/>
  <c r="E59" i="5"/>
  <c r="F24" i="5"/>
  <c r="E95" i="5"/>
  <c r="E75" i="5"/>
  <c r="H117" i="5"/>
  <c r="F26" i="5"/>
  <c r="E5" i="5"/>
  <c r="E118" i="5"/>
  <c r="H14" i="5"/>
  <c r="F8" i="5"/>
  <c r="H91" i="5"/>
  <c r="G63" i="5"/>
  <c r="H6" i="5"/>
  <c r="E107" i="5"/>
  <c r="H70" i="5"/>
  <c r="H31" i="5"/>
  <c r="H110" i="5"/>
  <c r="E113" i="5"/>
  <c r="E116" i="5"/>
  <c r="F15" i="5"/>
  <c r="E119" i="5"/>
  <c r="G64" i="5"/>
  <c r="E16" i="5"/>
  <c r="F21" i="5"/>
  <c r="F4" i="5"/>
  <c r="E114" i="5"/>
  <c r="G21" i="5"/>
  <c r="H90" i="5"/>
  <c r="F58" i="5"/>
  <c r="G87" i="5"/>
  <c r="H94" i="5"/>
  <c r="F6" i="5"/>
  <c r="F16" i="5"/>
  <c r="F86" i="5"/>
  <c r="E58" i="5"/>
  <c r="E111" i="5"/>
  <c r="H5" i="5"/>
  <c r="E17" i="5"/>
  <c r="H79" i="5"/>
  <c r="H122" i="5"/>
  <c r="E3" i="5"/>
  <c r="G32" i="5"/>
  <c r="G66" i="5"/>
  <c r="F96" i="5"/>
  <c r="E94" i="5"/>
  <c r="G27" i="5"/>
  <c r="G28" i="5"/>
  <c r="F62" i="5"/>
  <c r="G54" i="5"/>
  <c r="G75" i="5"/>
  <c r="G35" i="5"/>
  <c r="F20" i="5"/>
  <c r="F51" i="5"/>
  <c r="G50" i="5"/>
  <c r="H102" i="5"/>
  <c r="H84" i="5"/>
  <c r="E106" i="5"/>
  <c r="F71" i="5"/>
  <c r="G111" i="5"/>
  <c r="E109" i="5"/>
  <c r="F30" i="5"/>
  <c r="G31" i="5"/>
  <c r="E4" i="5"/>
  <c r="G97" i="5"/>
  <c r="E35" i="5"/>
  <c r="G11" i="5"/>
  <c r="G112" i="5"/>
  <c r="H23" i="5"/>
  <c r="F31" i="5"/>
  <c r="H76" i="5"/>
  <c r="E125" i="5"/>
  <c r="G121" i="5"/>
  <c r="F80" i="5"/>
  <c r="G90" i="5"/>
  <c r="E55" i="5"/>
  <c r="F119" i="5"/>
  <c r="F57" i="5"/>
  <c r="H48" i="5"/>
  <c r="H100" i="5"/>
  <c r="A7" i="5"/>
  <c r="G48" i="5"/>
  <c r="H80" i="5"/>
  <c r="F87" i="5"/>
  <c r="G8" i="5"/>
  <c r="F52" i="5"/>
  <c r="F110" i="5"/>
  <c r="G95" i="5"/>
  <c r="E87" i="5"/>
  <c r="F101" i="5"/>
  <c r="E8" i="5"/>
  <c r="G68" i="5"/>
  <c r="E120" i="5"/>
  <c r="H40" i="5"/>
  <c r="E11" i="5"/>
  <c r="H125" i="5"/>
  <c r="F112" i="5"/>
  <c r="E40" i="5"/>
  <c r="H60" i="5"/>
  <c r="G47" i="5"/>
  <c r="G100" i="5"/>
  <c r="H105" i="5"/>
  <c r="G60" i="5"/>
  <c r="H77" i="5"/>
  <c r="F54" i="5"/>
  <c r="E51" i="5"/>
  <c r="F95" i="5"/>
  <c r="F118" i="5"/>
  <c r="G61" i="5"/>
  <c r="E10" i="5"/>
  <c r="F25" i="5"/>
  <c r="E81" i="5"/>
  <c r="E52" i="5"/>
  <c r="E88" i="5"/>
  <c r="H83" i="5"/>
  <c r="G39" i="5"/>
  <c r="G115" i="5"/>
  <c r="F74" i="5"/>
  <c r="H12" i="5"/>
  <c r="F22" i="5"/>
  <c r="E34" i="5"/>
  <c r="H56" i="5"/>
  <c r="H118" i="5"/>
  <c r="H115" i="5"/>
  <c r="H10" i="5"/>
  <c r="F94" i="5"/>
  <c r="H123" i="5"/>
  <c r="H39" i="5"/>
  <c r="F69" i="5"/>
  <c r="F81" i="5"/>
  <c r="G83" i="5"/>
  <c r="F117" i="5"/>
  <c r="F42" i="5"/>
  <c r="F79" i="5"/>
  <c r="H22" i="5"/>
  <c r="F27" i="5"/>
  <c r="H111" i="5"/>
  <c r="C25" i="6" s="1"/>
  <c r="G38" i="5"/>
  <c r="E73" i="5"/>
  <c r="E20" i="5"/>
  <c r="B7" i="5"/>
  <c r="D14" i="6"/>
  <c r="C24" i="6"/>
  <c r="I1" i="5" a="1"/>
  <c r="D15" i="6"/>
  <c r="I114" i="5" l="1"/>
  <c r="I121" i="5"/>
  <c r="I15" i="5"/>
  <c r="I80" i="5"/>
  <c r="I79" i="5"/>
  <c r="I92" i="5"/>
  <c r="I27" i="5"/>
  <c r="I36" i="5"/>
  <c r="I75" i="5"/>
  <c r="I105" i="5"/>
  <c r="I101" i="5"/>
  <c r="I31" i="5"/>
  <c r="I103" i="5"/>
  <c r="I35" i="5"/>
  <c r="I124" i="5"/>
  <c r="I109" i="5"/>
  <c r="I12" i="5"/>
  <c r="I13" i="5"/>
  <c r="I23" i="5"/>
  <c r="I25" i="5"/>
  <c r="I68" i="5"/>
  <c r="I72" i="5"/>
  <c r="I7" i="5"/>
  <c r="I32" i="5"/>
  <c r="I120" i="5"/>
  <c r="I58" i="5"/>
  <c r="I16" i="5"/>
  <c r="I113" i="5"/>
  <c r="I37" i="5"/>
  <c r="I51" i="5"/>
  <c r="I11" i="5"/>
  <c r="I57" i="5"/>
  <c r="I3" i="5"/>
  <c r="I20" i="5"/>
  <c r="I81" i="5"/>
  <c r="I43" i="5"/>
  <c r="I45" i="5"/>
  <c r="I90" i="5"/>
  <c r="I84" i="5"/>
  <c r="I42" i="5"/>
  <c r="I44" i="5"/>
  <c r="I66" i="5"/>
  <c r="I54" i="5"/>
  <c r="I62" i="5"/>
  <c r="I108" i="5"/>
  <c r="I83" i="5"/>
  <c r="I99" i="5"/>
  <c r="I104" i="5"/>
  <c r="I98" i="5"/>
  <c r="I111" i="5"/>
  <c r="I85" i="5"/>
  <c r="I14" i="5"/>
  <c r="I46" i="5"/>
  <c r="I61" i="5"/>
  <c r="I52" i="5"/>
  <c r="I70" i="5"/>
  <c r="I115" i="5"/>
  <c r="I78" i="5"/>
  <c r="I38" i="5"/>
  <c r="I18" i="5"/>
  <c r="I119" i="5"/>
  <c r="I102" i="5"/>
  <c r="I53" i="5"/>
  <c r="I110" i="5"/>
  <c r="I21" i="5"/>
  <c r="I30" i="5"/>
  <c r="I95" i="5"/>
  <c r="I59" i="5"/>
  <c r="I24" i="5"/>
  <c r="I40" i="5"/>
  <c r="I49" i="5"/>
  <c r="I22" i="5"/>
  <c r="I9" i="5"/>
  <c r="I126" i="5"/>
  <c r="I39" i="5"/>
  <c r="I96" i="5"/>
  <c r="I6" i="5"/>
  <c r="I65" i="5"/>
  <c r="I118" i="5"/>
  <c r="I10" i="5"/>
  <c r="I76" i="5"/>
  <c r="I1" i="5"/>
  <c r="I87" i="5"/>
  <c r="I48" i="5"/>
  <c r="I50" i="5"/>
  <c r="I19" i="5"/>
  <c r="I5" i="5"/>
  <c r="I69" i="5"/>
  <c r="I117" i="5"/>
  <c r="I86" i="5"/>
  <c r="I89" i="5"/>
  <c r="I100" i="5"/>
  <c r="I77" i="5"/>
  <c r="I73" i="5"/>
  <c r="I106" i="5"/>
  <c r="I82" i="5"/>
  <c r="I122" i="5"/>
  <c r="I2" i="5"/>
  <c r="I60" i="5"/>
  <c r="I28" i="5"/>
  <c r="I74" i="5"/>
  <c r="I56" i="5"/>
  <c r="I67" i="5"/>
  <c r="I123" i="5"/>
  <c r="I34" i="5"/>
  <c r="I116" i="5"/>
  <c r="I107" i="5"/>
  <c r="I63" i="5"/>
  <c r="I71" i="5"/>
  <c r="I26" i="5"/>
  <c r="I125" i="5"/>
  <c r="I97" i="5"/>
  <c r="I64" i="5"/>
  <c r="I47" i="5"/>
  <c r="I4" i="5"/>
  <c r="I94" i="5"/>
  <c r="I55" i="5"/>
  <c r="I112" i="5"/>
  <c r="I88" i="5"/>
  <c r="I8" i="5"/>
  <c r="I29" i="5"/>
  <c r="I33" i="5"/>
  <c r="I91" i="5"/>
  <c r="I17" i="5"/>
  <c r="I93" i="5"/>
  <c r="I41" i="5"/>
  <c r="D26" i="6"/>
  <c r="D24" i="6" l="1"/>
  <c r="D25"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<sst xmlns="http://schemas.openxmlformats.org/spreadsheetml/2006/main" count="359" uniqueCount="192">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</sst>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1" fillId="0" borderId="0" applyFont="0" applyFill="0" applyBorder="0" applyAlignment="0" applyProtection="0"/>
  </cellStyleXfs>
  <cellXfs count="20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6" fillId="0" borderId="0" xfId="1" applyFont="1"/>
    <xf numFmtId="165" fontId="6" fillId="0" borderId="0" xfId="10" applyNumberFormat="1" applyFo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M27"/>
  <sheetViews>
    <sheetView tabSelected="1" workbookViewId="0"/>
  </sheetViews>
  <sheetFormatPr defaultColWidth="8" defaultRowHeight="11.25" x14ac:dyDescent="0.2"/>
  <cols>
    <col min="1" max="2" width="2.7109375" style="194" customWidth="1"/>
    <col min="3" max="3" width="18" style="194" bestFit="1" customWidth="1"/>
    <col min="4" max="4" width="23.85546875" style="194" bestFit="1" customWidth="1"/>
    <col min="5" max="6" width="2.7109375" style="194" customWidth="1"/>
    <col min="7" max="7" width="4" style="194" bestFit="1" customWidth="1"/>
    <col min="8" max="8" width="3.28515625" style="194" bestFit="1" customWidth="1"/>
    <col min="9" max="10" width="2.7109375" style="194" customWidth="1"/>
    <col min="11" max="11" width="18.5703125" style="194" bestFit="1" customWidth="1"/>
    <col min="12" max="12" width="53.7109375" style="194" bestFit="1" customWidth="1"/>
    <col min="13" max="13" width="2.7109375" style="194" customWidth="1"/>
    <col min="14" max="16384" width="8" style="194"/>
  </cols>
  <sheetData>
    <row r="1" spans="2:13" ht="12" thickBot="1" x14ac:dyDescent="0.25">
      <c r="B1" s="194" t="str">
        <f>_xll.qlxlVersion(TRUE,Trigger)</f>
        <v>QuantLibXL 1.4.0 - MS VC++ 9.0 - Multithreaded Dynamic Runtime library - Release Configuration - Feb  7 2014 15:33:58</v>
      </c>
    </row>
    <row r="2" spans="2:13" ht="18.75" thickBot="1" x14ac:dyDescent="0.3">
      <c r="B2" s="202" t="s">
        <v>116</v>
      </c>
      <c r="C2" s="203"/>
      <c r="D2" s="203"/>
      <c r="E2" s="204"/>
      <c r="J2" s="202" t="s">
        <v>170</v>
      </c>
      <c r="K2" s="203"/>
      <c r="L2" s="203"/>
      <c r="M2" s="205"/>
    </row>
    <row r="3" spans="2:13" ht="12" thickBot="1" x14ac:dyDescent="0.25">
      <c r="B3" s="61"/>
      <c r="C3" s="85"/>
      <c r="D3" s="58"/>
      <c r="E3" s="57"/>
      <c r="J3" s="123"/>
      <c r="K3" s="126"/>
      <c r="L3" s="126"/>
      <c r="M3" s="125"/>
    </row>
    <row r="4" spans="2:13" x14ac:dyDescent="0.2">
      <c r="B4" s="61"/>
      <c r="C4" s="84" t="s">
        <v>115</v>
      </c>
      <c r="D4" s="83" t="s">
        <v>112</v>
      </c>
      <c r="E4" s="57"/>
      <c r="G4" s="196" t="s">
        <v>114</v>
      </c>
      <c r="H4" s="197"/>
      <c r="J4" s="123"/>
      <c r="K4" s="122" t="s">
        <v>169</v>
      </c>
      <c r="L4" s="116" t="b">
        <v>1</v>
      </c>
      <c r="M4" s="121"/>
    </row>
    <row r="5" spans="2:13" x14ac:dyDescent="0.2">
      <c r="B5" s="61"/>
      <c r="C5" s="82" t="s">
        <v>113</v>
      </c>
      <c r="D5" s="62">
        <v>12</v>
      </c>
      <c r="E5" s="57"/>
      <c r="G5" s="198" t="s">
        <v>112</v>
      </c>
      <c r="H5" s="199" t="s">
        <v>111</v>
      </c>
      <c r="J5" s="123"/>
      <c r="K5" s="122" t="s">
        <v>168</v>
      </c>
      <c r="L5" s="124" t="str">
        <f ca="1">SUBSTITUTE(LEFT(CELL("filename",A1),FIND("[",CELL("filename",A1),1)-1),"\XLS\","\XML\")</f>
        <v>C:\Users\erik\Documents\repos\quantlib\QuantLibXL\Data2\XML\</v>
      </c>
      <c r="M5" s="121"/>
    </row>
    <row r="6" spans="2:13" x14ac:dyDescent="0.2">
      <c r="B6" s="61"/>
      <c r="C6" s="82" t="s">
        <v>110</v>
      </c>
      <c r="D6" s="62" t="str">
        <f>_xll.qlPeriodEquivalent(D5&amp;"M")</f>
        <v>1Y</v>
      </c>
      <c r="E6" s="57"/>
      <c r="G6" s="198" t="s">
        <v>109</v>
      </c>
      <c r="H6" s="199"/>
      <c r="J6" s="123"/>
      <c r="K6" s="122" t="s">
        <v>167</v>
      </c>
      <c r="L6" s="113" t="b">
        <v>1</v>
      </c>
      <c r="M6" s="121"/>
    </row>
    <row r="7" spans="2:13" ht="12" thickBot="1" x14ac:dyDescent="0.25">
      <c r="B7" s="61"/>
      <c r="C7" s="82" t="s">
        <v>108</v>
      </c>
      <c r="D7" s="62" t="str">
        <f>Months&amp;IF(UPPER(Currency)="EUR","E","L")</f>
        <v>12E</v>
      </c>
      <c r="E7" s="57"/>
      <c r="G7" s="198" t="s">
        <v>107</v>
      </c>
      <c r="H7" s="199"/>
      <c r="J7" s="120"/>
      <c r="K7" s="119"/>
      <c r="L7" s="119"/>
      <c r="M7" s="118"/>
    </row>
    <row r="8" spans="2:13" ht="12" thickBot="1" x14ac:dyDescent="0.25">
      <c r="B8" s="61"/>
      <c r="C8" s="82" t="s">
        <v>106</v>
      </c>
      <c r="D8" s="62" t="str">
        <f>VLOOKUP(Currency,G4:H8,2)</f>
        <v>AB</v>
      </c>
      <c r="E8" s="57"/>
      <c r="G8" s="200" t="s">
        <v>105</v>
      </c>
      <c r="H8" s="201" t="s">
        <v>104</v>
      </c>
      <c r="J8" s="195"/>
      <c r="K8" s="195"/>
      <c r="L8" s="195"/>
      <c r="M8" s="195"/>
    </row>
    <row r="9" spans="2:13" ht="18.75" thickBot="1" x14ac:dyDescent="0.3">
      <c r="B9" s="61"/>
      <c r="C9" s="82" t="s">
        <v>103</v>
      </c>
      <c r="D9" s="62" t="str">
        <f>Currency&amp;"_YC"&amp;IndexTenor&amp;"RH"</f>
        <v>EUR_YC1YRH</v>
      </c>
      <c r="E9" s="57"/>
      <c r="J9" s="202" t="s">
        <v>166</v>
      </c>
      <c r="K9" s="203"/>
      <c r="L9" s="203"/>
      <c r="M9" s="205"/>
    </row>
    <row r="10" spans="2:13" ht="12.75" x14ac:dyDescent="0.2">
      <c r="B10" s="61"/>
      <c r="C10" s="81" t="s">
        <v>102</v>
      </c>
      <c r="D10" s="62" t="b">
        <v>1</v>
      </c>
      <c r="E10" s="57"/>
      <c r="J10" s="115"/>
      <c r="K10" s="117"/>
      <c r="L10" s="117"/>
      <c r="M10" s="112"/>
    </row>
    <row r="11" spans="2:13" ht="12.75" x14ac:dyDescent="0.2">
      <c r="B11" s="61"/>
      <c r="C11" s="81" t="s">
        <v>101</v>
      </c>
      <c r="D11" s="80">
        <v>41684.573217592595</v>
      </c>
      <c r="E11" s="57"/>
      <c r="J11" s="115"/>
      <c r="K11" s="114" t="s">
        <v>165</v>
      </c>
      <c r="L11" s="116" t="s">
        <v>164</v>
      </c>
      <c r="M11" s="112"/>
    </row>
    <row r="12" spans="2:13" ht="12.75" x14ac:dyDescent="0.2">
      <c r="B12" s="61"/>
      <c r="C12" s="79" t="s">
        <v>100</v>
      </c>
      <c r="D12" s="78" t="b">
        <v>0</v>
      </c>
      <c r="E12" s="57"/>
      <c r="J12" s="115"/>
      <c r="K12" s="114" t="s">
        <v>163</v>
      </c>
      <c r="L12" s="113" t="s">
        <v>162</v>
      </c>
      <c r="M12" s="112"/>
    </row>
    <row r="13" spans="2:13" ht="12.75" x14ac:dyDescent="0.2">
      <c r="B13" s="61"/>
      <c r="C13" s="66"/>
      <c r="D13" s="66"/>
      <c r="E13" s="57"/>
      <c r="J13" s="115"/>
      <c r="K13" s="114" t="s">
        <v>188</v>
      </c>
      <c r="L13" s="116" t="s">
        <v>187</v>
      </c>
      <c r="M13" s="112"/>
    </row>
    <row r="14" spans="2:13" ht="12.75" x14ac:dyDescent="0.2">
      <c r="B14" s="61"/>
      <c r="C14" s="75" t="s">
        <v>99</v>
      </c>
      <c r="D14" s="77" t="str">
        <f>_xll.qlPiecewiseYieldCurve(D16,NDays,Calendar,RateHelpersSelected,DayCounter,IF(ISERROR(#REF!),NA(),#REF!),IF(ISERROR(#REF!),NA(),#REF!),Accuracy,TraitsID,InterpolatorID,Permanent,,ObjectOverwrite)</f>
        <v>_EURYC1Y#0002</v>
      </c>
      <c r="E14" s="57"/>
      <c r="J14" s="115"/>
      <c r="K14" s="114" t="s">
        <v>186</v>
      </c>
      <c r="L14" s="116" t="s">
        <v>185</v>
      </c>
      <c r="M14" s="112"/>
    </row>
    <row r="15" spans="2:13" ht="12.75" x14ac:dyDescent="0.2">
      <c r="B15" s="61"/>
      <c r="C15" s="68" t="s">
        <v>80</v>
      </c>
      <c r="D15" s="76" t="str">
        <f>_xll.ohRangeRetrieveError(YieldCurve)</f>
        <v/>
      </c>
      <c r="E15" s="57"/>
      <c r="J15" s="115"/>
      <c r="K15" s="114" t="s">
        <v>184</v>
      </c>
      <c r="L15" s="113" t="str">
        <f>PROPER(Currency)&amp;"YC"</f>
        <v>EurYC</v>
      </c>
      <c r="M15" s="112"/>
    </row>
    <row r="16" spans="2:13" ht="12.75" x14ac:dyDescent="0.2">
      <c r="B16" s="61"/>
      <c r="C16" s="75" t="s">
        <v>98</v>
      </c>
      <c r="D16" s="74" t="str">
        <f>"_"&amp;Currency&amp;"YC"&amp;IndexTenor</f>
        <v>_EURYC1Y</v>
      </c>
      <c r="E16" s="57"/>
      <c r="J16" s="115"/>
      <c r="K16" s="114" t="s">
        <v>183</v>
      </c>
      <c r="L16" s="113" t="str">
        <f>PROPER(Currency)&amp;"YCSTD"</f>
        <v>EurYCSTD</v>
      </c>
      <c r="M16" s="112"/>
    </row>
    <row r="17" spans="2:13" ht="13.5" thickBot="1" x14ac:dyDescent="0.25">
      <c r="B17" s="61"/>
      <c r="C17" s="70" t="s">
        <v>97</v>
      </c>
      <c r="D17" s="73">
        <v>2</v>
      </c>
      <c r="E17" s="57"/>
      <c r="J17" s="111"/>
      <c r="K17" s="110"/>
      <c r="L17" s="110"/>
      <c r="M17" s="109"/>
    </row>
    <row r="18" spans="2:13" x14ac:dyDescent="0.2">
      <c r="B18" s="61"/>
      <c r="C18" s="70" t="s">
        <v>96</v>
      </c>
      <c r="D18" s="72" t="s">
        <v>95</v>
      </c>
      <c r="E18" s="57"/>
    </row>
    <row r="19" spans="2:13" x14ac:dyDescent="0.2">
      <c r="B19" s="61"/>
      <c r="C19" s="70" t="s">
        <v>94</v>
      </c>
      <c r="D19" s="72"/>
      <c r="E19" s="57"/>
    </row>
    <row r="20" spans="2:13" x14ac:dyDescent="0.2">
      <c r="B20" s="61"/>
      <c r="C20" s="70" t="s">
        <v>93</v>
      </c>
      <c r="D20" s="71" t="e">
        <f>NA()</f>
        <v>#N/A</v>
      </c>
      <c r="E20" s="57"/>
    </row>
    <row r="21" spans="2:13" x14ac:dyDescent="0.2">
      <c r="B21" s="61"/>
      <c r="C21" s="70" t="s">
        <v>92</v>
      </c>
      <c r="D21" s="69" t="s">
        <v>91</v>
      </c>
      <c r="E21" s="57"/>
    </row>
    <row r="22" spans="2:13" x14ac:dyDescent="0.2">
      <c r="B22" s="61"/>
      <c r="C22" s="68" t="s">
        <v>90</v>
      </c>
      <c r="D22" s="67" t="s">
        <v>89</v>
      </c>
      <c r="E22" s="57"/>
    </row>
    <row r="23" spans="2:13" x14ac:dyDescent="0.2">
      <c r="B23" s="61"/>
      <c r="C23" s="66"/>
      <c r="D23" s="66"/>
      <c r="E23" s="57"/>
    </row>
    <row r="24" spans="2:13" x14ac:dyDescent="0.2">
      <c r="B24" s="61"/>
      <c r="C24" s="65">
        <f>_xll.qlTermStructureReferenceDate(YieldCurve)</f>
        <v>41688</v>
      </c>
      <c r="D24" s="64">
        <f>MAX(_xll.ohPack(Selected!I1:I126))</f>
        <v>1</v>
      </c>
      <c r="E24" s="57"/>
    </row>
    <row r="25" spans="2:13" x14ac:dyDescent="0.2">
      <c r="B25" s="61"/>
      <c r="C25" s="63">
        <f>MAX(_xll.ohPack(Selected!H2:H126))</f>
        <v>63604</v>
      </c>
      <c r="D25" s="62">
        <f>MIN(_xll.ohPack(Selected!I1:I126))</f>
        <v>0.18144476455568445</v>
      </c>
      <c r="E25" s="57"/>
    </row>
    <row r="26" spans="2:13" x14ac:dyDescent="0.2">
      <c r="B26" s="61"/>
      <c r="C26" s="60" t="s">
        <v>80</v>
      </c>
      <c r="D26" s="59" t="str">
        <f>_xll.ohRangeRetrieveError(Selected!I1)</f>
        <v/>
      </c>
      <c r="E26" s="57"/>
    </row>
    <row r="27" spans="2:13" ht="14.25" customHeight="1" thickBot="1" x14ac:dyDescent="0.25">
      <c r="B27" s="56"/>
      <c r="C27" s="55"/>
      <c r="D27" s="55"/>
      <c r="E27" s="54"/>
    </row>
  </sheetData>
  <mergeCells count="3">
    <mergeCell ref="B2:E2"/>
    <mergeCell ref="J2:M2"/>
    <mergeCell ref="J9:M9"/>
  </mergeCells>
  <dataValidations count="8">
    <dataValidation type="list" allowBlank="1" showInputMessage="1" showErrorMessage="1" sqref="D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D65558 IY65558 SU65558 ACQ65558 AMM65558 AWI65558 BGE65558 BQA65558 BZW65558 CJS65558 CTO65558 DDK65558 DNG65558 DXC65558 EGY65558 EQU65558 FAQ65558 FKM65558 FUI65558 GEE65558 GOA65558 GXW65558 HHS65558 HRO65558 IBK65558 ILG65558 IVC65558 JEY65558 JOU65558 JYQ65558 KIM65558 KSI65558 LCE65558 LMA65558 LVW65558 MFS65558 MPO65558 MZK65558 NJG65558 NTC65558 OCY65558 OMU65558 OWQ65558 PGM65558 PQI65558 QAE65558 QKA65558 QTW65558 RDS65558 RNO65558 RXK65558 SHG65558 SRC65558 TAY65558 TKU65558 TUQ65558 UEM65558 UOI65558 UYE65558 VIA65558 VRW65558 WBS65558 WLO65558 WVK65558 D131094 IY131094 SU131094 ACQ131094 AMM131094 AWI131094 BGE131094 BQA131094 BZW131094 CJS131094 CTO131094 DDK131094 DNG131094 DXC131094 EGY131094 EQU131094 FAQ131094 FKM131094 FUI131094 GEE131094 GOA131094 GXW131094 HHS131094 HRO131094 IBK131094 ILG131094 IVC131094 JEY131094 JOU131094 JYQ131094 KIM131094 KSI131094 LCE131094 LMA131094 LVW131094 MFS131094 MPO131094 MZK131094 NJG131094 NTC131094 OCY131094 OMU131094 OWQ131094 PGM131094 PQI131094 QAE131094 QKA131094 QTW131094 RDS131094 RNO131094 RXK131094 SHG131094 SRC131094 TAY131094 TKU131094 TUQ131094 UEM131094 UOI131094 UYE131094 VIA131094 VRW131094 WBS131094 WLO131094 WVK131094 D196630 IY196630 SU196630 ACQ196630 AMM196630 AWI196630 BGE196630 BQA196630 BZW196630 CJS196630 CTO196630 DDK196630 DNG196630 DXC196630 EGY196630 EQU196630 FAQ196630 FKM196630 FUI196630 GEE196630 GOA196630 GXW196630 HHS196630 HRO196630 IBK196630 ILG196630 IVC196630 JEY196630 JOU196630 JYQ196630 KIM196630 KSI196630 LCE196630 LMA196630 LVW196630 MFS196630 MPO196630 MZK196630 NJG196630 NTC196630 OCY196630 OMU196630 OWQ196630 PGM196630 PQI196630 QAE196630 QKA196630 QTW196630 RDS196630 RNO196630 RXK196630 SHG196630 SRC196630 TAY196630 TKU196630 TUQ196630 UEM196630 UOI196630 UYE196630 VIA196630 VRW196630 WBS196630 WLO196630 WVK196630 D262166 IY262166 SU262166 ACQ262166 AMM262166 AWI262166 BGE262166 BQA262166 BZW262166 CJS262166 CTO262166 DDK262166 DNG262166 DXC262166 EGY262166 EQU262166 FAQ262166 FKM262166 FUI262166 GEE262166 GOA262166 GXW262166 HHS262166 HRO262166 IBK262166 ILG262166 IVC262166 JEY262166 JOU262166 JYQ262166 KIM262166 KSI262166 LCE262166 LMA262166 LVW262166 MFS262166 MPO262166 MZK262166 NJG262166 NTC262166 OCY262166 OMU262166 OWQ262166 PGM262166 PQI262166 QAE262166 QKA262166 QTW262166 RDS262166 RNO262166 RXK262166 SHG262166 SRC262166 TAY262166 TKU262166 TUQ262166 UEM262166 UOI262166 UYE262166 VIA262166 VRW262166 WBS262166 WLO262166 WVK262166 D327702 IY327702 SU327702 ACQ327702 AMM327702 AWI327702 BGE327702 BQA327702 BZW327702 CJS327702 CTO327702 DDK327702 DNG327702 DXC327702 EGY327702 EQU327702 FAQ327702 FKM327702 FUI327702 GEE327702 GOA327702 GXW327702 HHS327702 HRO327702 IBK327702 ILG327702 IVC327702 JEY327702 JOU327702 JYQ327702 KIM327702 KSI327702 LCE327702 LMA327702 LVW327702 MFS327702 MPO327702 MZK327702 NJG327702 NTC327702 OCY327702 OMU327702 OWQ327702 PGM327702 PQI327702 QAE327702 QKA327702 QTW327702 RDS327702 RNO327702 RXK327702 SHG327702 SRC327702 TAY327702 TKU327702 TUQ327702 UEM327702 UOI327702 UYE327702 VIA327702 VRW327702 WBS327702 WLO327702 WVK327702 D393238 IY393238 SU393238 ACQ393238 AMM393238 AWI393238 BGE393238 BQA393238 BZW393238 CJS393238 CTO393238 DDK393238 DNG393238 DXC393238 EGY393238 EQU393238 FAQ393238 FKM393238 FUI393238 GEE393238 GOA393238 GXW393238 HHS393238 HRO393238 IBK393238 ILG393238 IVC393238 JEY393238 JOU393238 JYQ393238 KIM393238 KSI393238 LCE393238 LMA393238 LVW393238 MFS393238 MPO393238 MZK393238 NJG393238 NTC393238 OCY393238 OMU393238 OWQ393238 PGM393238 PQI393238 QAE393238 QKA393238 QTW393238 RDS393238 RNO393238 RXK393238 SHG393238 SRC393238 TAY393238 TKU393238 TUQ393238 UEM393238 UOI393238 UYE393238 VIA393238 VRW393238 WBS393238 WLO393238 WVK393238 D458774 IY458774 SU458774 ACQ458774 AMM458774 AWI458774 BGE458774 BQA458774 BZW458774 CJS458774 CTO458774 DDK458774 DNG458774 DXC458774 EGY458774 EQU458774 FAQ458774 FKM458774 FUI458774 GEE458774 GOA458774 GXW458774 HHS458774 HRO458774 IBK458774 ILG458774 IVC458774 JEY458774 JOU458774 JYQ458774 KIM458774 KSI458774 LCE458774 LMA458774 LVW458774 MFS458774 MPO458774 MZK458774 NJG458774 NTC458774 OCY458774 OMU458774 OWQ458774 PGM458774 PQI458774 QAE458774 QKA458774 QTW458774 RDS458774 RNO458774 RXK458774 SHG458774 SRC458774 TAY458774 TKU458774 TUQ458774 UEM458774 UOI458774 UYE458774 VIA458774 VRW458774 WBS458774 WLO458774 WVK458774 D524310 IY524310 SU524310 ACQ524310 AMM524310 AWI524310 BGE524310 BQA524310 BZW524310 CJS524310 CTO524310 DDK524310 DNG524310 DXC524310 EGY524310 EQU524310 FAQ524310 FKM524310 FUI524310 GEE524310 GOA524310 GXW524310 HHS524310 HRO524310 IBK524310 ILG524310 IVC524310 JEY524310 JOU524310 JYQ524310 KIM524310 KSI524310 LCE524310 LMA524310 LVW524310 MFS524310 MPO524310 MZK524310 NJG524310 NTC524310 OCY524310 OMU524310 OWQ524310 PGM524310 PQI524310 QAE524310 QKA524310 QTW524310 RDS524310 RNO524310 RXK524310 SHG524310 SRC524310 TAY524310 TKU524310 TUQ524310 UEM524310 UOI524310 UYE524310 VIA524310 VRW524310 WBS524310 WLO524310 WVK524310 D589846 IY589846 SU589846 ACQ589846 AMM589846 AWI589846 BGE589846 BQA589846 BZW589846 CJS589846 CTO589846 DDK589846 DNG589846 DXC589846 EGY589846 EQU589846 FAQ589846 FKM589846 FUI589846 GEE589846 GOA589846 GXW589846 HHS589846 HRO589846 IBK589846 ILG589846 IVC589846 JEY589846 JOU589846 JYQ589846 KIM589846 KSI589846 LCE589846 LMA589846 LVW589846 MFS589846 MPO589846 MZK589846 NJG589846 NTC589846 OCY589846 OMU589846 OWQ589846 PGM589846 PQI589846 QAE589846 QKA589846 QTW589846 RDS589846 RNO589846 RXK589846 SHG589846 SRC589846 TAY589846 TKU589846 TUQ589846 UEM589846 UOI589846 UYE589846 VIA589846 VRW589846 WBS589846 WLO589846 WVK589846 D655382 IY655382 SU655382 ACQ655382 AMM655382 AWI655382 BGE655382 BQA655382 BZW655382 CJS655382 CTO655382 DDK655382 DNG655382 DXC655382 EGY655382 EQU655382 FAQ655382 FKM655382 FUI655382 GEE655382 GOA655382 GXW655382 HHS655382 HRO655382 IBK655382 ILG655382 IVC655382 JEY655382 JOU655382 JYQ655382 KIM655382 KSI655382 LCE655382 LMA655382 LVW655382 MFS655382 MPO655382 MZK655382 NJG655382 NTC655382 OCY655382 OMU655382 OWQ655382 PGM655382 PQI655382 QAE655382 QKA655382 QTW655382 RDS655382 RNO655382 RXK655382 SHG655382 SRC655382 TAY655382 TKU655382 TUQ655382 UEM655382 UOI655382 UYE655382 VIA655382 VRW655382 WBS655382 WLO655382 WVK655382 D720918 IY720918 SU720918 ACQ720918 AMM720918 AWI720918 BGE720918 BQA720918 BZW720918 CJS720918 CTO720918 DDK720918 DNG720918 DXC720918 EGY720918 EQU720918 FAQ720918 FKM720918 FUI720918 GEE720918 GOA720918 GXW720918 HHS720918 HRO720918 IBK720918 ILG720918 IVC720918 JEY720918 JOU720918 JYQ720918 KIM720918 KSI720918 LCE720918 LMA720918 LVW720918 MFS720918 MPO720918 MZK720918 NJG720918 NTC720918 OCY720918 OMU720918 OWQ720918 PGM720918 PQI720918 QAE720918 QKA720918 QTW720918 RDS720918 RNO720918 RXK720918 SHG720918 SRC720918 TAY720918 TKU720918 TUQ720918 UEM720918 UOI720918 UYE720918 VIA720918 VRW720918 WBS720918 WLO720918 WVK720918 D786454 IY786454 SU786454 ACQ786454 AMM786454 AWI786454 BGE786454 BQA786454 BZW786454 CJS786454 CTO786454 DDK786454 DNG786454 DXC786454 EGY786454 EQU786454 FAQ786454 FKM786454 FUI786454 GEE786454 GOA786454 GXW786454 HHS786454 HRO786454 IBK786454 ILG786454 IVC786454 JEY786454 JOU786454 JYQ786454 KIM786454 KSI786454 LCE786454 LMA786454 LVW786454 MFS786454 MPO786454 MZK786454 NJG786454 NTC786454 OCY786454 OMU786454 OWQ786454 PGM786454 PQI786454 QAE786454 QKA786454 QTW786454 RDS786454 RNO786454 RXK786454 SHG786454 SRC786454 TAY786454 TKU786454 TUQ786454 UEM786454 UOI786454 UYE786454 VIA786454 VRW786454 WBS786454 WLO786454 WVK786454 D851990 IY851990 SU851990 ACQ851990 AMM851990 AWI851990 BGE851990 BQA851990 BZW851990 CJS851990 CTO851990 DDK851990 DNG851990 DXC851990 EGY851990 EQU851990 FAQ851990 FKM851990 FUI851990 GEE851990 GOA851990 GXW851990 HHS851990 HRO851990 IBK851990 ILG851990 IVC851990 JEY851990 JOU851990 JYQ851990 KIM851990 KSI851990 LCE851990 LMA851990 LVW851990 MFS851990 MPO851990 MZK851990 NJG851990 NTC851990 OCY851990 OMU851990 OWQ851990 PGM851990 PQI851990 QAE851990 QKA851990 QTW851990 RDS851990 RNO851990 RXK851990 SHG851990 SRC851990 TAY851990 TKU851990 TUQ851990 UEM851990 UOI851990 UYE851990 VIA851990 VRW851990 WBS851990 WLO851990 WVK851990 D917526 IY917526 SU917526 ACQ917526 AMM917526 AWI917526 BGE917526 BQA917526 BZW917526 CJS917526 CTO917526 DDK917526 DNG917526 DXC917526 EGY917526 EQU917526 FAQ917526 FKM917526 FUI917526 GEE917526 GOA917526 GXW917526 HHS917526 HRO917526 IBK917526 ILG917526 IVC917526 JEY917526 JOU917526 JYQ917526 KIM917526 KSI917526 LCE917526 LMA917526 LVW917526 MFS917526 MPO917526 MZK917526 NJG917526 NTC917526 OCY917526 OMU917526 OWQ917526 PGM917526 PQI917526 QAE917526 QKA917526 QTW917526 RDS917526 RNO917526 RXK917526 SHG917526 SRC917526 TAY917526 TKU917526 TUQ917526 UEM917526 UOI917526 UYE917526 VIA917526 VRW917526 WBS917526 WLO917526 WVK917526 D983062 IY983062 SU983062 ACQ983062 AMM983062 AWI983062 BGE983062 BQA983062 BZW983062 CJS983062 CTO983062 DDK983062 DNG983062 DXC983062 EGY983062 EQU983062 FAQ983062 FKM983062 FUI983062 GEE983062 GOA983062 GXW983062 HHS983062 HRO983062 IBK983062 ILG983062 IVC983062 JEY983062 JOU983062 JYQ983062 KIM983062 KSI983062 LCE983062 LMA983062 LVW983062 MFS983062 MPO983062 MZK983062 NJG983062 NTC983062 OCY983062 OMU983062 OWQ983062 PGM983062 PQI983062 QAE983062 QKA983062 QTW983062 RDS983062 RNO983062 RXK983062 SHG983062 SRC983062 TAY983062 TKU983062 TUQ983062 UEM983062 UOI983062 UYE983062 VIA983062 VRW983062 WBS983062 WLO983062 WVK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D65542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D131078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D196614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D262150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D327686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D393222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D458758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D524294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D589830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D655366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D720902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D786438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D851974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D917510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D983046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formula1>"1D,1W,1M,2M,3M,6M,1Y"</formula1>
    </dataValidation>
    <dataValidation type="list" allowBlank="1" showInputMessage="1" showErrorMessage="1" sqref="D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D65557 IY65557 SU65557 ACQ65557 AMM65557 AWI65557 BGE65557 BQA65557 BZW65557 CJS65557 CTO65557 DDK65557 DNG65557 DXC65557 EGY65557 EQU65557 FAQ65557 FKM65557 FUI65557 GEE65557 GOA65557 GXW65557 HHS65557 HRO65557 IBK65557 ILG65557 IVC65557 JEY65557 JOU65557 JYQ65557 KIM65557 KSI65557 LCE65557 LMA65557 LVW65557 MFS65557 MPO65557 MZK65557 NJG65557 NTC65557 OCY65557 OMU65557 OWQ65557 PGM65557 PQI65557 QAE65557 QKA65557 QTW65557 RDS65557 RNO65557 RXK65557 SHG65557 SRC65557 TAY65557 TKU65557 TUQ65557 UEM65557 UOI65557 UYE65557 VIA65557 VRW65557 WBS65557 WLO65557 WVK65557 D131093 IY131093 SU131093 ACQ131093 AMM131093 AWI131093 BGE131093 BQA131093 BZW131093 CJS131093 CTO131093 DDK131093 DNG131093 DXC131093 EGY131093 EQU131093 FAQ131093 FKM131093 FUI131093 GEE131093 GOA131093 GXW131093 HHS131093 HRO131093 IBK131093 ILG131093 IVC131093 JEY131093 JOU131093 JYQ131093 KIM131093 KSI131093 LCE131093 LMA131093 LVW131093 MFS131093 MPO131093 MZK131093 NJG131093 NTC131093 OCY131093 OMU131093 OWQ131093 PGM131093 PQI131093 QAE131093 QKA131093 QTW131093 RDS131093 RNO131093 RXK131093 SHG131093 SRC131093 TAY131093 TKU131093 TUQ131093 UEM131093 UOI131093 UYE131093 VIA131093 VRW131093 WBS131093 WLO131093 WVK131093 D196629 IY196629 SU196629 ACQ196629 AMM196629 AWI196629 BGE196629 BQA196629 BZW196629 CJS196629 CTO196629 DDK196629 DNG196629 DXC196629 EGY196629 EQU196629 FAQ196629 FKM196629 FUI196629 GEE196629 GOA196629 GXW196629 HHS196629 HRO196629 IBK196629 ILG196629 IVC196629 JEY196629 JOU196629 JYQ196629 KIM196629 KSI196629 LCE196629 LMA196629 LVW196629 MFS196629 MPO196629 MZK196629 NJG196629 NTC196629 OCY196629 OMU196629 OWQ196629 PGM196629 PQI196629 QAE196629 QKA196629 QTW196629 RDS196629 RNO196629 RXK196629 SHG196629 SRC196629 TAY196629 TKU196629 TUQ196629 UEM196629 UOI196629 UYE196629 VIA196629 VRW196629 WBS196629 WLO196629 WVK196629 D262165 IY262165 SU262165 ACQ262165 AMM262165 AWI262165 BGE262165 BQA262165 BZW262165 CJS262165 CTO262165 DDK262165 DNG262165 DXC262165 EGY262165 EQU262165 FAQ262165 FKM262165 FUI262165 GEE262165 GOA262165 GXW262165 HHS262165 HRO262165 IBK262165 ILG262165 IVC262165 JEY262165 JOU262165 JYQ262165 KIM262165 KSI262165 LCE262165 LMA262165 LVW262165 MFS262165 MPO262165 MZK262165 NJG262165 NTC262165 OCY262165 OMU262165 OWQ262165 PGM262165 PQI262165 QAE262165 QKA262165 QTW262165 RDS262165 RNO262165 RXK262165 SHG262165 SRC262165 TAY262165 TKU262165 TUQ262165 UEM262165 UOI262165 UYE262165 VIA262165 VRW262165 WBS262165 WLO262165 WVK262165 D327701 IY327701 SU327701 ACQ327701 AMM327701 AWI327701 BGE327701 BQA327701 BZW327701 CJS327701 CTO327701 DDK327701 DNG327701 DXC327701 EGY327701 EQU327701 FAQ327701 FKM327701 FUI327701 GEE327701 GOA327701 GXW327701 HHS327701 HRO327701 IBK327701 ILG327701 IVC327701 JEY327701 JOU327701 JYQ327701 KIM327701 KSI327701 LCE327701 LMA327701 LVW327701 MFS327701 MPO327701 MZK327701 NJG327701 NTC327701 OCY327701 OMU327701 OWQ327701 PGM327701 PQI327701 QAE327701 QKA327701 QTW327701 RDS327701 RNO327701 RXK327701 SHG327701 SRC327701 TAY327701 TKU327701 TUQ327701 UEM327701 UOI327701 UYE327701 VIA327701 VRW327701 WBS327701 WLO327701 WVK327701 D393237 IY393237 SU393237 ACQ393237 AMM393237 AWI393237 BGE393237 BQA393237 BZW393237 CJS393237 CTO393237 DDK393237 DNG393237 DXC393237 EGY393237 EQU393237 FAQ393237 FKM393237 FUI393237 GEE393237 GOA393237 GXW393237 HHS393237 HRO393237 IBK393237 ILG393237 IVC393237 JEY393237 JOU393237 JYQ393237 KIM393237 KSI393237 LCE393237 LMA393237 LVW393237 MFS393237 MPO393237 MZK393237 NJG393237 NTC393237 OCY393237 OMU393237 OWQ393237 PGM393237 PQI393237 QAE393237 QKA393237 QTW393237 RDS393237 RNO393237 RXK393237 SHG393237 SRC393237 TAY393237 TKU393237 TUQ393237 UEM393237 UOI393237 UYE393237 VIA393237 VRW393237 WBS393237 WLO393237 WVK393237 D458773 IY458773 SU458773 ACQ458773 AMM458773 AWI458773 BGE458773 BQA458773 BZW458773 CJS458773 CTO458773 DDK458773 DNG458773 DXC458773 EGY458773 EQU458773 FAQ458773 FKM458773 FUI458773 GEE458773 GOA458773 GXW458773 HHS458773 HRO458773 IBK458773 ILG458773 IVC458773 JEY458773 JOU458773 JYQ458773 KIM458773 KSI458773 LCE458773 LMA458773 LVW458773 MFS458773 MPO458773 MZK458773 NJG458773 NTC458773 OCY458773 OMU458773 OWQ458773 PGM458773 PQI458773 QAE458773 QKA458773 QTW458773 RDS458773 RNO458773 RXK458773 SHG458773 SRC458773 TAY458773 TKU458773 TUQ458773 UEM458773 UOI458773 UYE458773 VIA458773 VRW458773 WBS458773 WLO458773 WVK458773 D524309 IY524309 SU524309 ACQ524309 AMM524309 AWI524309 BGE524309 BQA524309 BZW524309 CJS524309 CTO524309 DDK524309 DNG524309 DXC524309 EGY524309 EQU524309 FAQ524309 FKM524309 FUI524309 GEE524309 GOA524309 GXW524309 HHS524309 HRO524309 IBK524309 ILG524309 IVC524309 JEY524309 JOU524309 JYQ524309 KIM524309 KSI524309 LCE524309 LMA524309 LVW524309 MFS524309 MPO524309 MZK524309 NJG524309 NTC524309 OCY524309 OMU524309 OWQ524309 PGM524309 PQI524309 QAE524309 QKA524309 QTW524309 RDS524309 RNO524309 RXK524309 SHG524309 SRC524309 TAY524309 TKU524309 TUQ524309 UEM524309 UOI524309 UYE524309 VIA524309 VRW524309 WBS524309 WLO524309 WVK524309 D589845 IY589845 SU589845 ACQ589845 AMM589845 AWI589845 BGE589845 BQA589845 BZW589845 CJS589845 CTO589845 DDK589845 DNG589845 DXC589845 EGY589845 EQU589845 FAQ589845 FKM589845 FUI589845 GEE589845 GOA589845 GXW589845 HHS589845 HRO589845 IBK589845 ILG589845 IVC589845 JEY589845 JOU589845 JYQ589845 KIM589845 KSI589845 LCE589845 LMA589845 LVW589845 MFS589845 MPO589845 MZK589845 NJG589845 NTC589845 OCY589845 OMU589845 OWQ589845 PGM589845 PQI589845 QAE589845 QKA589845 QTW589845 RDS589845 RNO589845 RXK589845 SHG589845 SRC589845 TAY589845 TKU589845 TUQ589845 UEM589845 UOI589845 UYE589845 VIA589845 VRW589845 WBS589845 WLO589845 WVK589845 D655381 IY655381 SU655381 ACQ655381 AMM655381 AWI655381 BGE655381 BQA655381 BZW655381 CJS655381 CTO655381 DDK655381 DNG655381 DXC655381 EGY655381 EQU655381 FAQ655381 FKM655381 FUI655381 GEE655381 GOA655381 GXW655381 HHS655381 HRO655381 IBK655381 ILG655381 IVC655381 JEY655381 JOU655381 JYQ655381 KIM655381 KSI655381 LCE655381 LMA655381 LVW655381 MFS655381 MPO655381 MZK655381 NJG655381 NTC655381 OCY655381 OMU655381 OWQ655381 PGM655381 PQI655381 QAE655381 QKA655381 QTW655381 RDS655381 RNO655381 RXK655381 SHG655381 SRC655381 TAY655381 TKU655381 TUQ655381 UEM655381 UOI655381 UYE655381 VIA655381 VRW655381 WBS655381 WLO655381 WVK655381 D720917 IY720917 SU720917 ACQ720917 AMM720917 AWI720917 BGE720917 BQA720917 BZW720917 CJS720917 CTO720917 DDK720917 DNG720917 DXC720917 EGY720917 EQU720917 FAQ720917 FKM720917 FUI720917 GEE720917 GOA720917 GXW720917 HHS720917 HRO720917 IBK720917 ILG720917 IVC720917 JEY720917 JOU720917 JYQ720917 KIM720917 KSI720917 LCE720917 LMA720917 LVW720917 MFS720917 MPO720917 MZK720917 NJG720917 NTC720917 OCY720917 OMU720917 OWQ720917 PGM720917 PQI720917 QAE720917 QKA720917 QTW720917 RDS720917 RNO720917 RXK720917 SHG720917 SRC720917 TAY720917 TKU720917 TUQ720917 UEM720917 UOI720917 UYE720917 VIA720917 VRW720917 WBS720917 WLO720917 WVK720917 D786453 IY786453 SU786453 ACQ786453 AMM786453 AWI786453 BGE786453 BQA786453 BZW786453 CJS786453 CTO786453 DDK786453 DNG786453 DXC786453 EGY786453 EQU786453 FAQ786453 FKM786453 FUI786453 GEE786453 GOA786453 GXW786453 HHS786453 HRO786453 IBK786453 ILG786453 IVC786453 JEY786453 JOU786453 JYQ786453 KIM786453 KSI786453 LCE786453 LMA786453 LVW786453 MFS786453 MPO786453 MZK786453 NJG786453 NTC786453 OCY786453 OMU786453 OWQ786453 PGM786453 PQI786453 QAE786453 QKA786453 QTW786453 RDS786453 RNO786453 RXK786453 SHG786453 SRC786453 TAY786453 TKU786453 TUQ786453 UEM786453 UOI786453 UYE786453 VIA786453 VRW786453 WBS786453 WLO786453 WVK786453 D851989 IY851989 SU851989 ACQ851989 AMM851989 AWI851989 BGE851989 BQA851989 BZW851989 CJS851989 CTO851989 DDK851989 DNG851989 DXC851989 EGY851989 EQU851989 FAQ851989 FKM851989 FUI851989 GEE851989 GOA851989 GXW851989 HHS851989 HRO851989 IBK851989 ILG851989 IVC851989 JEY851989 JOU851989 JYQ851989 KIM851989 KSI851989 LCE851989 LMA851989 LVW851989 MFS851989 MPO851989 MZK851989 NJG851989 NTC851989 OCY851989 OMU851989 OWQ851989 PGM851989 PQI851989 QAE851989 QKA851989 QTW851989 RDS851989 RNO851989 RXK851989 SHG851989 SRC851989 TAY851989 TKU851989 TUQ851989 UEM851989 UOI851989 UYE851989 VIA851989 VRW851989 WBS851989 WLO851989 WVK851989 D917525 IY917525 SU917525 ACQ917525 AMM917525 AWI917525 BGE917525 BQA917525 BZW917525 CJS917525 CTO917525 DDK917525 DNG917525 DXC917525 EGY917525 EQU917525 FAQ917525 FKM917525 FUI917525 GEE917525 GOA917525 GXW917525 HHS917525 HRO917525 IBK917525 ILG917525 IVC917525 JEY917525 JOU917525 JYQ917525 KIM917525 KSI917525 LCE917525 LMA917525 LVW917525 MFS917525 MPO917525 MZK917525 NJG917525 NTC917525 OCY917525 OMU917525 OWQ917525 PGM917525 PQI917525 QAE917525 QKA917525 QTW917525 RDS917525 RNO917525 RXK917525 SHG917525 SRC917525 TAY917525 TKU917525 TUQ917525 UEM917525 UOI917525 UYE917525 VIA917525 VRW917525 WBS917525 WLO917525 WVK917525 D983061 IY983061 SU983061 ACQ983061 AMM983061 AWI983061 BGE983061 BQA983061 BZW983061 CJS983061 CTO983061 DDK983061 DNG983061 DXC983061 EGY983061 EQU983061 FAQ983061 FKM983061 FUI983061 GEE983061 GOA983061 GXW983061 HHS983061 HRO983061 IBK983061 ILG983061 IVC983061 JEY983061 JOU983061 JYQ983061 KIM983061 KSI983061 LCE983061 LMA983061 LVW983061 MFS983061 MPO983061 MZK983061 NJG983061 NTC983061 OCY983061 OMU983061 OWQ983061 PGM983061 PQI983061 QAE983061 QKA983061 QTW983061 RDS983061 RNO983061 RXK983061 SHG983061 SRC983061 TAY983061 TKU983061 TUQ983061 UEM983061 UOI983061 UYE983061 VIA983061 VRW983061 WBS983061 WLO983061 WVK983061">
      <formula1>"Discount,ZeroYield,ForwardRate"</formula1>
    </dataValidation>
    <dataValidation type="list" allowBlank="1" showInputMessage="1" showErrorMessage="1" sqref="D19 IY19 SU19 ACQ19 AMM19 AWI19 BGE19 BQA19 BZW19 CJS19 CTO19 DDK19 DNG19 DXC19 EGY19 EQU19 FAQ19 FKM19 FUI19 GEE19 GOA19 GXW19 HHS19 HRO19 IBK19 ILG19 IVC19 JEY19 JOU19 JYQ19 KIM19 KSI19 LCE19 LMA19 LVW19 MFS19 MPO19 MZK19 NJG19 NTC19 OCY19 OMU19 OWQ19 PGM19 PQI19 QAE19 QKA19 QTW19 RDS19 RNO19 RXK19 SHG19 SRC19 TAY19 TKU19 TUQ19 UEM19 UOI19 UYE19 VIA19 VRW19 WBS19 WLO19 WVK19 D65555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D131091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D196627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D262163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D327699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D393235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D458771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D524307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D589843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D655379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D720915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D786451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D851987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D917523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D983059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formula1>"Actual/Actual (ISDA),Actual/360,30/360 (Bond Basis),30E/360 (Eurobond Basis),Actual/365 (Fixed),Actual/Actual (ISMA),Actual/Actual (AFB),'1/1,30/360 (Italian),Simple"</formula1>
    </dataValidation>
    <dataValidation type="list" allowBlank="1" showInputMessage="1" showErrorMessage="1" sqref="D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D65540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D131076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D196612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D262148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D327684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D393220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D458756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D524292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D589828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D655364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D720900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D786436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D851972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D917508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D983044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formula1>"EUR,USD,GBP,JPY,CHF"</formula1>
    </dataValidation>
    <dataValidation type="list" allowBlank="1" showInputMessage="1" showErrorMessage="1" sqref="D18 IY18 SU18 ACQ18 AMM18 AWI18 BGE18 BQA18 BZW18 CJS18 CTO18 DDK18 DNG18 DXC18 EGY18 EQU18 FAQ18 FKM18 FUI18 GEE18 GOA18 GXW18 HHS18 HRO18 IBK18 ILG18 IVC18 JEY18 JOU18 JYQ18 KIM18 KSI18 LCE18 LMA18 LVW18 MFS18 MPO18 MZK18 NJG18 NTC18 OCY18 OMU18 OWQ18 PGM18 PQI18 QAE18 QKA18 QTW18 RDS18 RNO18 RXK18 SHG18 SRC18 TAY18 TKU18 TUQ18 UEM18 UOI18 UYE18 VIA18 VRW18 WBS18 WLO18 WVK18 D65554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D131090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D196626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D262162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D327698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D393234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D458770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D524306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D589842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D655378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D720914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D786450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D851986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D917522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D983058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L11">
      <formula1>"Libor,ibor"</formula1>
    </dataValidation>
    <dataValidation type="list" allowBlank="1" showInputMessage="1" showErrorMessage="1" sqref="L13:L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9" t="s">
        <v>79</v>
      </c>
      <c r="C1" s="190"/>
      <c r="D1" s="191"/>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6.411E-3</v>
      </c>
      <c r="G4" s="13"/>
      <c r="H4" s="12" t="b">
        <v>0</v>
      </c>
      <c r="I4" s="12">
        <v>10</v>
      </c>
      <c r="J4" s="12">
        <v>1</v>
      </c>
      <c r="K4" s="11">
        <f>_xll.qlRateHelperEarliestDate($E4,Trigger)</f>
        <v>41688</v>
      </c>
      <c r="L4" s="10">
        <f>_xll.qlRateHelperLatestDate($E4,Trigger)</f>
        <v>41689</v>
      </c>
      <c r="M4" s="1">
        <v>30</v>
      </c>
      <c r="N4" s="1" t="s">
        <v>65</v>
      </c>
    </row>
    <row r="5" spans="2:14" x14ac:dyDescent="0.2">
      <c r="B5" s="30"/>
      <c r="C5" s="15"/>
      <c r="D5" s="14" t="s">
        <v>64</v>
      </c>
      <c r="E5" s="14" t="str">
        <f t="shared" si="0"/>
        <v>EUR_YC1YRH_SWD</v>
      </c>
      <c r="F5" s="13">
        <f>_xll.qlRateHelperQuoteValue($E5,Trigger)</f>
        <v>5.9040000000000004E-3</v>
      </c>
      <c r="G5" s="13"/>
      <c r="H5" s="12" t="b">
        <v>0</v>
      </c>
      <c r="I5" s="12">
        <v>10</v>
      </c>
      <c r="J5" s="12">
        <v>1</v>
      </c>
      <c r="K5" s="11">
        <f>_xll.qlRateHelperEarliestDate($E5,Trigger)</f>
        <v>41688</v>
      </c>
      <c r="L5" s="10">
        <f>_xll.qlRateHelperLatestDate($E5,Trigger)</f>
        <v>41695</v>
      </c>
      <c r="M5" s="1">
        <v>40</v>
      </c>
      <c r="N5" s="1" t="s">
        <v>63</v>
      </c>
    </row>
    <row r="6" spans="2:14" x14ac:dyDescent="0.2">
      <c r="B6" s="30"/>
      <c r="C6" s="15"/>
      <c r="D6" s="14" t="s">
        <v>62</v>
      </c>
      <c r="E6" s="14" t="str">
        <f t="shared" si="0"/>
        <v>EUR_YC1YRH_2WD</v>
      </c>
      <c r="F6" s="13">
        <f>_xll.qlRateHelperQuoteValue($E6,Trigger)</f>
        <v>6.0169999999999998E-3</v>
      </c>
      <c r="G6" s="13"/>
      <c r="H6" s="12" t="b">
        <v>0</v>
      </c>
      <c r="I6" s="12">
        <v>10</v>
      </c>
      <c r="J6" s="12">
        <v>1</v>
      </c>
      <c r="K6" s="11">
        <f>_xll.qlRateHelperEarliestDate($E6,Trigger)</f>
        <v>41688</v>
      </c>
      <c r="L6" s="10">
        <f>_xll.qlRateHelperLatestDate($E6,Trigger)</f>
        <v>41702</v>
      </c>
      <c r="M6" s="1">
        <v>50</v>
      </c>
      <c r="N6" s="1" t="s">
        <v>61</v>
      </c>
    </row>
    <row r="7" spans="2:14" x14ac:dyDescent="0.2">
      <c r="B7" s="30"/>
      <c r="C7" s="15"/>
      <c r="D7" s="14" t="s">
        <v>60</v>
      </c>
      <c r="E7" s="14" t="str">
        <f t="shared" si="0"/>
        <v>EUR_YC1YRH_3WD</v>
      </c>
      <c r="F7" s="13">
        <f>_xll.qlRateHelperQuoteValue($E7,Trigger)</f>
        <v>5.9610000000000002E-3</v>
      </c>
      <c r="G7" s="13"/>
      <c r="H7" s="12" t="b">
        <v>0</v>
      </c>
      <c r="I7" s="12">
        <v>10</v>
      </c>
      <c r="J7" s="12">
        <v>1</v>
      </c>
      <c r="K7" s="11">
        <f>_xll.qlRateHelperEarliestDate($E7,Trigger)</f>
        <v>41688</v>
      </c>
      <c r="L7" s="10">
        <f>_xll.qlRateHelperLatestDate($E7,Trigger)</f>
        <v>41709</v>
      </c>
      <c r="M7" s="1">
        <v>60</v>
      </c>
      <c r="N7" s="1" t="s">
        <v>59</v>
      </c>
    </row>
    <row r="8" spans="2:14" x14ac:dyDescent="0.2">
      <c r="B8" s="30"/>
      <c r="C8" s="15"/>
      <c r="D8" s="14" t="s">
        <v>58</v>
      </c>
      <c r="E8" s="14" t="str">
        <f t="shared" si="0"/>
        <v>EUR_YC1YRH_1MD</v>
      </c>
      <c r="F8" s="13">
        <f>_xll.qlRateHelperQuoteValue($E8,Trigger)</f>
        <v>5.8869999999999999E-3</v>
      </c>
      <c r="G8" s="13"/>
      <c r="H8" s="12" t="b">
        <v>1</v>
      </c>
      <c r="I8" s="12">
        <v>10</v>
      </c>
      <c r="J8" s="12">
        <v>1</v>
      </c>
      <c r="K8" s="11">
        <f>_xll.qlRateHelperEarliestDate($E8,Trigger)</f>
        <v>41688</v>
      </c>
      <c r="L8" s="10">
        <f>_xll.qlRateHelperLatestDate($E8,Trigger)</f>
        <v>41716</v>
      </c>
      <c r="M8" s="1">
        <v>70</v>
      </c>
      <c r="N8" s="1" t="s">
        <v>57</v>
      </c>
    </row>
    <row r="9" spans="2:14" x14ac:dyDescent="0.2">
      <c r="B9" s="30"/>
      <c r="C9" s="15"/>
      <c r="D9" s="14" t="s">
        <v>56</v>
      </c>
      <c r="E9" s="14" t="str">
        <f t="shared" si="0"/>
        <v>EUR_YC1YRH_2MD</v>
      </c>
      <c r="F9" s="13">
        <f>_xll.qlRateHelperQuoteValue($E9,Trigger)</f>
        <v>5.8700000000000002E-3</v>
      </c>
      <c r="G9" s="13"/>
      <c r="H9" s="12" t="b">
        <v>0</v>
      </c>
      <c r="I9" s="12">
        <v>10</v>
      </c>
      <c r="J9" s="12">
        <v>1</v>
      </c>
      <c r="K9" s="11">
        <f>_xll.qlRateHelperEarliestDate($E9,Trigger)</f>
        <v>41688</v>
      </c>
      <c r="L9" s="10">
        <f>_xll.qlRateHelperLatestDate($E9,Trigger)</f>
        <v>41751</v>
      </c>
    </row>
    <row r="10" spans="2:14" x14ac:dyDescent="0.2">
      <c r="B10" s="30"/>
      <c r="C10" s="15"/>
      <c r="D10" s="14" t="s">
        <v>55</v>
      </c>
      <c r="E10" s="14" t="str">
        <f t="shared" si="0"/>
        <v>EUR_YC1YRH_3MD</v>
      </c>
      <c r="F10" s="13">
        <f>_xll.qlRateHelperQuoteValue($E10,Trigger)</f>
        <v>5.855E-3</v>
      </c>
      <c r="G10" s="13"/>
      <c r="H10" s="12" t="b">
        <v>1</v>
      </c>
      <c r="I10" s="12">
        <v>10</v>
      </c>
      <c r="J10" s="12">
        <v>1</v>
      </c>
      <c r="K10" s="11">
        <f>_xll.qlRateHelperEarliestDate($E10,Trigger)</f>
        <v>41688</v>
      </c>
      <c r="L10" s="10">
        <f>_xll.qlRateHelperLatestDate($E10,Trigger)</f>
        <v>41778</v>
      </c>
    </row>
    <row r="11" spans="2:14" x14ac:dyDescent="0.2">
      <c r="B11" s="30"/>
      <c r="C11" s="15"/>
      <c r="D11" s="14" t="s">
        <v>54</v>
      </c>
      <c r="E11" s="14" t="str">
        <f t="shared" si="0"/>
        <v>EUR_YC1YRH_4MD</v>
      </c>
      <c r="F11" s="13">
        <f>_xll.qlRateHelperQuoteValue($E11,Trigger)</f>
        <v>5.8089999999999999E-3</v>
      </c>
      <c r="G11" s="13"/>
      <c r="H11" s="12" t="b">
        <v>0</v>
      </c>
      <c r="I11" s="12">
        <v>10</v>
      </c>
      <c r="J11" s="12">
        <v>1</v>
      </c>
      <c r="K11" s="11">
        <f>_xll.qlRateHelperEarliestDate($E11,Trigger)</f>
        <v>41688</v>
      </c>
      <c r="L11" s="10">
        <f>_xll.qlRateHelperLatestDate($E11,Trigger)</f>
        <v>41808</v>
      </c>
      <c r="M11" s="1">
        <v>7</v>
      </c>
    </row>
    <row r="12" spans="2:14" x14ac:dyDescent="0.2">
      <c r="B12" s="30"/>
      <c r="C12" s="15"/>
      <c r="D12" s="14" t="s">
        <v>53</v>
      </c>
      <c r="E12" s="14" t="str">
        <f t="shared" si="0"/>
        <v>EUR_YC1YRH_5MD</v>
      </c>
      <c r="F12" s="13">
        <f>_xll.qlRateHelperQuoteValue($E12,Trigger)</f>
        <v>5.7749999999999998E-3</v>
      </c>
      <c r="G12" s="13"/>
      <c r="H12" s="12" t="b">
        <v>0</v>
      </c>
      <c r="I12" s="12">
        <v>10</v>
      </c>
      <c r="J12" s="12">
        <v>1</v>
      </c>
      <c r="K12" s="11">
        <f>_xll.qlRateHelperEarliestDate($E12,Trigger)</f>
        <v>41688</v>
      </c>
      <c r="L12" s="10">
        <f>_xll.qlRateHelperLatestDate($E12,Trigger)</f>
        <v>41838</v>
      </c>
    </row>
    <row r="13" spans="2:14" x14ac:dyDescent="0.2">
      <c r="B13" s="30"/>
      <c r="C13" s="15"/>
      <c r="D13" s="14" t="s">
        <v>52</v>
      </c>
      <c r="E13" s="14" t="str">
        <f t="shared" si="0"/>
        <v>EUR_YC1YRH_6MD</v>
      </c>
      <c r="F13" s="13">
        <f>_xll.qlRateHelperQuoteValue($E13,Trigger)</f>
        <v>5.7489999999999998E-3</v>
      </c>
      <c r="G13" s="13"/>
      <c r="H13" s="12" t="b">
        <v>1</v>
      </c>
      <c r="I13" s="12">
        <v>10</v>
      </c>
      <c r="J13" s="12">
        <v>1</v>
      </c>
      <c r="K13" s="11">
        <f>_xll.qlRateHelperEarliestDate($E13,Trigger)</f>
        <v>41688</v>
      </c>
      <c r="L13" s="10">
        <f>_xll.qlRateHelperLatestDate($E13,Trigger)</f>
        <v>41869</v>
      </c>
    </row>
    <row r="14" spans="2:14" x14ac:dyDescent="0.2">
      <c r="B14" s="30"/>
      <c r="C14" s="15"/>
      <c r="D14" s="14" t="s">
        <v>51</v>
      </c>
      <c r="E14" s="14" t="str">
        <f t="shared" si="0"/>
        <v>EUR_YC1YRH_7MD</v>
      </c>
      <c r="F14" s="13">
        <f>_xll.qlRateHelperQuoteValue($E14,Trigger)</f>
        <v>5.7349999999999996E-3</v>
      </c>
      <c r="G14" s="13"/>
      <c r="H14" s="12" t="b">
        <v>0</v>
      </c>
      <c r="I14" s="12">
        <v>10</v>
      </c>
      <c r="J14" s="12">
        <v>1</v>
      </c>
      <c r="K14" s="11">
        <f>_xll.qlRateHelperEarliestDate($E14,Trigger)</f>
        <v>41688</v>
      </c>
      <c r="L14" s="10">
        <f>_xll.qlRateHelperLatestDate($E14,Trigger)</f>
        <v>41900</v>
      </c>
    </row>
    <row r="15" spans="2:14" x14ac:dyDescent="0.2">
      <c r="B15" s="30"/>
      <c r="C15" s="15"/>
      <c r="D15" s="14" t="s">
        <v>50</v>
      </c>
      <c r="E15" s="14" t="str">
        <f t="shared" si="0"/>
        <v>EUR_YC1YRH_8MD</v>
      </c>
      <c r="F15" s="13">
        <f>_xll.qlRateHelperQuoteValue($E15,Trigger)</f>
        <v>5.7200000000000003E-3</v>
      </c>
      <c r="G15" s="13"/>
      <c r="H15" s="12" t="b">
        <v>0</v>
      </c>
      <c r="I15" s="12">
        <v>10</v>
      </c>
      <c r="J15" s="12">
        <v>1</v>
      </c>
      <c r="K15" s="11">
        <f>_xll.qlRateHelperEarliestDate($E15,Trigger)</f>
        <v>41688</v>
      </c>
      <c r="L15" s="10">
        <f>_xll.qlRateHelperLatestDate($E15,Trigger)</f>
        <v>41932</v>
      </c>
    </row>
    <row r="16" spans="2:14" x14ac:dyDescent="0.2">
      <c r="B16" s="30"/>
      <c r="C16" s="15"/>
      <c r="D16" s="14" t="s">
        <v>49</v>
      </c>
      <c r="E16" s="14" t="str">
        <f t="shared" si="0"/>
        <v>EUR_YC1YRH_9MD</v>
      </c>
      <c r="F16" s="13">
        <f>_xll.qlRateHelperQuoteValue($E16,Trigger)</f>
        <v>5.705E-3</v>
      </c>
      <c r="G16" s="13"/>
      <c r="H16" s="12" t="b">
        <v>1</v>
      </c>
      <c r="I16" s="12">
        <v>10</v>
      </c>
      <c r="J16" s="12">
        <v>1</v>
      </c>
      <c r="K16" s="11">
        <f>_xll.qlRateHelperEarliestDate($E16,Trigger)</f>
        <v>41688</v>
      </c>
      <c r="L16" s="10">
        <f>_xll.qlRateHelperLatestDate($E16,Trigger)</f>
        <v>41961</v>
      </c>
    </row>
    <row r="17" spans="2:12" x14ac:dyDescent="0.2">
      <c r="B17" s="30"/>
      <c r="C17" s="15"/>
      <c r="D17" s="14" t="s">
        <v>48</v>
      </c>
      <c r="E17" s="14" t="str">
        <f t="shared" si="0"/>
        <v>EUR_YC1YRH_10MD</v>
      </c>
      <c r="F17" s="13">
        <f>_xll.qlRateHelperQuoteValue($E17,Trigger)</f>
        <v>5.7010000000000003E-3</v>
      </c>
      <c r="G17" s="13"/>
      <c r="H17" s="12" t="b">
        <v>0</v>
      </c>
      <c r="I17" s="12">
        <v>10</v>
      </c>
      <c r="J17" s="12">
        <v>1</v>
      </c>
      <c r="K17" s="11">
        <f>_xll.qlRateHelperEarliestDate($E17,Trigger)</f>
        <v>41688</v>
      </c>
      <c r="L17" s="10">
        <f>_xll.qlRateHelperLatestDate($E17,Trigger)</f>
        <v>41991</v>
      </c>
    </row>
    <row r="18" spans="2:12" x14ac:dyDescent="0.2">
      <c r="B18" s="30"/>
      <c r="C18" s="15"/>
      <c r="D18" s="14" t="s">
        <v>47</v>
      </c>
      <c r="E18" s="14" t="str">
        <f t="shared" si="0"/>
        <v>EUR_YC1YRH_11MD</v>
      </c>
      <c r="F18" s="13">
        <f>_xll.qlRateHelperQuoteValue($E18,Trigger)</f>
        <v>5.6950000000000004E-3</v>
      </c>
      <c r="G18" s="13"/>
      <c r="H18" s="12" t="b">
        <v>0</v>
      </c>
      <c r="I18" s="12">
        <v>10</v>
      </c>
      <c r="J18" s="12">
        <v>1</v>
      </c>
      <c r="K18" s="11">
        <f>_xll.qlRateHelperEarliestDate($E18,Trigger)</f>
        <v>41688</v>
      </c>
      <c r="L18" s="10">
        <f>_xll.qlRateHelperLatestDate($E18,Trigger)</f>
        <v>42023</v>
      </c>
    </row>
    <row r="19" spans="2:12" x14ac:dyDescent="0.2">
      <c r="B19" s="29"/>
      <c r="C19" s="8"/>
      <c r="D19" s="7" t="s">
        <v>46</v>
      </c>
      <c r="E19" s="7" t="str">
        <f t="shared" si="0"/>
        <v>EUR_YC1YRH_1YD</v>
      </c>
      <c r="F19" s="6">
        <f>_xll.qlRateHelperQuoteValue($E19,Trigger)</f>
        <v>5.7000000000000002E-3</v>
      </c>
      <c r="G19" s="6"/>
      <c r="H19" s="5" t="b">
        <v>1</v>
      </c>
      <c r="I19" s="5">
        <v>70</v>
      </c>
      <c r="J19" s="5">
        <v>1</v>
      </c>
      <c r="K19" s="4">
        <f>_xll.qlRateHelperEarliestDate($E19,Trigger)</f>
        <v>41688</v>
      </c>
      <c r="L19" s="3">
        <f>_xll.qlRateHelperLatestDate($E19,Trigger)</f>
        <v>42053</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41688</v>
      </c>
      <c r="L20" s="18">
        <f>_xll.qlRateHelperLatestDate($E20,Trigger)</f>
        <v>42053</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41689</v>
      </c>
      <c r="L21" s="3">
        <f>_xll.qlRateHelperLatestDate($E21,Trigger)</f>
        <v>42054</v>
      </c>
    </row>
    <row r="22" spans="2:12" x14ac:dyDescent="0.2">
      <c r="B22" s="16">
        <v>1</v>
      </c>
      <c r="C22" s="15" t="s">
        <v>42</v>
      </c>
      <c r="D22" s="14" t="str">
        <f t="shared" ref="D22:D39" si="1">(B22+Months)&amp;"F"</f>
        <v>13F</v>
      </c>
      <c r="E22" s="14" t="str">
        <f t="shared" si="0"/>
        <v>EUR_YC1YRH_1x13F</v>
      </c>
      <c r="F22" s="13">
        <f>_xll.qlRateHelperQuoteValue($E22,Trigger)</f>
        <v>5.6839999999999998E-3</v>
      </c>
      <c r="G22" s="13"/>
      <c r="H22" s="12" t="b">
        <v>0</v>
      </c>
      <c r="I22" s="12">
        <v>20</v>
      </c>
      <c r="J22" s="12">
        <v>7</v>
      </c>
      <c r="K22" s="11">
        <f>_xll.qlRateHelperEarliestDate($E22,Trigger)</f>
        <v>41716</v>
      </c>
      <c r="L22" s="10">
        <f>_xll.qlRateHelperLatestDate($E22,Trigger)</f>
        <v>42081</v>
      </c>
    </row>
    <row r="23" spans="2:12" x14ac:dyDescent="0.2">
      <c r="B23" s="16">
        <v>2</v>
      </c>
      <c r="C23" s="15" t="s">
        <v>42</v>
      </c>
      <c r="D23" s="14" t="str">
        <f t="shared" si="1"/>
        <v>14F</v>
      </c>
      <c r="E23" s="14" t="str">
        <f t="shared" si="0"/>
        <v>EUR_YC1YRH_2x14F</v>
      </c>
      <c r="F23" s="13">
        <f>_xll.qlRateHelperQuoteValue($E23,Trigger)</f>
        <v>5.6810000000000003E-3</v>
      </c>
      <c r="G23" s="13"/>
      <c r="H23" s="12" t="b">
        <v>0</v>
      </c>
      <c r="I23" s="12">
        <v>20</v>
      </c>
      <c r="J23" s="12">
        <v>7</v>
      </c>
      <c r="K23" s="11">
        <f>_xll.qlRateHelperEarliestDate($E23,Trigger)</f>
        <v>41751</v>
      </c>
      <c r="L23" s="10">
        <f>_xll.qlRateHelperLatestDate($E23,Trigger)</f>
        <v>42116</v>
      </c>
    </row>
    <row r="24" spans="2:12" x14ac:dyDescent="0.2">
      <c r="B24" s="16">
        <v>3</v>
      </c>
      <c r="C24" s="15" t="s">
        <v>42</v>
      </c>
      <c r="D24" s="14" t="str">
        <f t="shared" si="1"/>
        <v>15F</v>
      </c>
      <c r="E24" s="14" t="str">
        <f t="shared" si="0"/>
        <v>EUR_YC1YRH_3x15F</v>
      </c>
      <c r="F24" s="13">
        <f>_xll.qlRateHelperQuoteValue($E24,Trigger)</f>
        <v>5.6899999999999997E-3</v>
      </c>
      <c r="G24" s="13"/>
      <c r="H24" s="12" t="b">
        <v>1</v>
      </c>
      <c r="I24" s="12">
        <v>20</v>
      </c>
      <c r="J24" s="12">
        <v>7</v>
      </c>
      <c r="K24" s="11">
        <f>_xll.qlRateHelperEarliestDate($E24,Trigger)</f>
        <v>41778</v>
      </c>
      <c r="L24" s="10">
        <f>_xll.qlRateHelperLatestDate($E24,Trigger)</f>
        <v>42143</v>
      </c>
    </row>
    <row r="25" spans="2:12" x14ac:dyDescent="0.2">
      <c r="B25" s="16">
        <v>4</v>
      </c>
      <c r="C25" s="15" t="s">
        <v>42</v>
      </c>
      <c r="D25" s="14" t="str">
        <f t="shared" si="1"/>
        <v>16F</v>
      </c>
      <c r="E25" s="14" t="str">
        <f t="shared" si="0"/>
        <v>EUR_YC1YRH_4x16F</v>
      </c>
      <c r="F25" s="13">
        <f>_xll.qlRateHelperQuoteValue($E25,Trigger)</f>
        <v>5.7210000000000004E-3</v>
      </c>
      <c r="G25" s="13"/>
      <c r="H25" s="12" t="b">
        <v>0</v>
      </c>
      <c r="I25" s="12">
        <v>20</v>
      </c>
      <c r="J25" s="12">
        <v>7</v>
      </c>
      <c r="K25" s="11">
        <f>_xll.qlRateHelperEarliestDate($E25,Trigger)</f>
        <v>41808</v>
      </c>
      <c r="L25" s="10">
        <f>_xll.qlRateHelperLatestDate($E25,Trigger)</f>
        <v>42173</v>
      </c>
    </row>
    <row r="26" spans="2:12" x14ac:dyDescent="0.2">
      <c r="B26" s="16">
        <v>5</v>
      </c>
      <c r="C26" s="15" t="s">
        <v>42</v>
      </c>
      <c r="D26" s="14" t="str">
        <f t="shared" si="1"/>
        <v>17F</v>
      </c>
      <c r="E26" s="14" t="str">
        <f t="shared" si="0"/>
        <v>EUR_YC1YRH_5x17F</v>
      </c>
      <c r="F26" s="13">
        <f>_xll.qlRateHelperQuoteValue($E26,Trigger)</f>
        <v>5.7720000000000002E-3</v>
      </c>
      <c r="G26" s="13"/>
      <c r="H26" s="12" t="b">
        <v>0</v>
      </c>
      <c r="I26" s="12">
        <v>20</v>
      </c>
      <c r="J26" s="12">
        <v>7</v>
      </c>
      <c r="K26" s="11">
        <f>_xll.qlRateHelperEarliestDate($E26,Trigger)</f>
        <v>41838</v>
      </c>
      <c r="L26" s="10">
        <f>_xll.qlRateHelperLatestDate($E26,Trigger)</f>
        <v>42205</v>
      </c>
    </row>
    <row r="27" spans="2:12" x14ac:dyDescent="0.2">
      <c r="B27" s="16">
        <v>6</v>
      </c>
      <c r="C27" s="15" t="s">
        <v>42</v>
      </c>
      <c r="D27" s="14" t="str">
        <f t="shared" si="1"/>
        <v>18F</v>
      </c>
      <c r="E27" s="14" t="str">
        <f t="shared" si="0"/>
        <v>EUR_YC1YRH_6x18F</v>
      </c>
      <c r="F27" s="13">
        <f>_xll.qlRateHelperQuoteValue($E27,Trigger)</f>
        <v>5.8389999999999996E-3</v>
      </c>
      <c r="G27" s="13"/>
      <c r="H27" s="12" t="b">
        <v>1</v>
      </c>
      <c r="I27" s="12">
        <v>20</v>
      </c>
      <c r="J27" s="12">
        <v>7</v>
      </c>
      <c r="K27" s="11">
        <f>_xll.qlRateHelperEarliestDate($E27,Trigger)</f>
        <v>41869</v>
      </c>
      <c r="L27" s="10">
        <f>_xll.qlRateHelperLatestDate($E27,Trigger)</f>
        <v>42234</v>
      </c>
    </row>
    <row r="28" spans="2:12" x14ac:dyDescent="0.2">
      <c r="B28" s="16">
        <v>7</v>
      </c>
      <c r="C28" s="15" t="s">
        <v>42</v>
      </c>
      <c r="D28" s="14" t="str">
        <f t="shared" si="1"/>
        <v>19F</v>
      </c>
      <c r="E28" s="14" t="str">
        <f t="shared" si="0"/>
        <v>EUR_YC1YRH_7x19F</v>
      </c>
      <c r="F28" s="13">
        <f>_xll.qlRateHelperQuoteValue($E28,Trigger)</f>
        <v>5.9329999999999999E-3</v>
      </c>
      <c r="G28" s="13"/>
      <c r="H28" s="12" t="b">
        <v>0</v>
      </c>
      <c r="I28" s="12">
        <v>20</v>
      </c>
      <c r="J28" s="12">
        <v>7</v>
      </c>
      <c r="K28" s="11">
        <f>_xll.qlRateHelperEarliestDate($E28,Trigger)</f>
        <v>41900</v>
      </c>
      <c r="L28" s="10">
        <f>_xll.qlRateHelperLatestDate($E28,Trigger)</f>
        <v>42265</v>
      </c>
    </row>
    <row r="29" spans="2:12" x14ac:dyDescent="0.2">
      <c r="B29" s="16">
        <v>8</v>
      </c>
      <c r="C29" s="15" t="s">
        <v>42</v>
      </c>
      <c r="D29" s="14" t="str">
        <f t="shared" si="1"/>
        <v>20F</v>
      </c>
      <c r="E29" s="14" t="str">
        <f t="shared" si="0"/>
        <v>EUR_YC1YRH_8x20F</v>
      </c>
      <c r="F29" s="13">
        <f>_xll.qlRateHelperQuoteValue($E29,Trigger)</f>
        <v>6.0419999999999996E-3</v>
      </c>
      <c r="G29" s="13"/>
      <c r="H29" s="12" t="b">
        <v>0</v>
      </c>
      <c r="I29" s="12">
        <v>20</v>
      </c>
      <c r="J29" s="12">
        <v>7</v>
      </c>
      <c r="K29" s="11">
        <f>_xll.qlRateHelperEarliestDate($E29,Trigger)</f>
        <v>41932</v>
      </c>
      <c r="L29" s="10">
        <f>_xll.qlRateHelperLatestDate($E29,Trigger)</f>
        <v>42297</v>
      </c>
    </row>
    <row r="30" spans="2:12" x14ac:dyDescent="0.2">
      <c r="B30" s="16">
        <v>9</v>
      </c>
      <c r="C30" s="15" t="s">
        <v>42</v>
      </c>
      <c r="D30" s="14" t="str">
        <f t="shared" si="1"/>
        <v>21F</v>
      </c>
      <c r="E30" s="14" t="str">
        <f t="shared" si="0"/>
        <v>EUR_YC1YRH_9x21F</v>
      </c>
      <c r="F30" s="13">
        <f>_xll.qlRateHelperQuoteValue($E30,Trigger)</f>
        <v>6.1720000000000004E-3</v>
      </c>
      <c r="G30" s="13"/>
      <c r="H30" s="12" t="b">
        <v>1</v>
      </c>
      <c r="I30" s="12">
        <v>20</v>
      </c>
      <c r="J30" s="12">
        <v>7</v>
      </c>
      <c r="K30" s="11">
        <f>_xll.qlRateHelperEarliestDate($E30,Trigger)</f>
        <v>41961</v>
      </c>
      <c r="L30" s="10">
        <f>_xll.qlRateHelperLatestDate($E30,Trigger)</f>
        <v>42326</v>
      </c>
    </row>
    <row r="31" spans="2:12" x14ac:dyDescent="0.2">
      <c r="B31" s="16">
        <v>10</v>
      </c>
      <c r="C31" s="15" t="s">
        <v>42</v>
      </c>
      <c r="D31" s="14" t="str">
        <f t="shared" si="1"/>
        <v>22F</v>
      </c>
      <c r="E31" s="14" t="str">
        <f t="shared" si="0"/>
        <v>EUR_YC1YRH_10x22F</v>
      </c>
      <c r="F31" s="13">
        <f>_xll.qlRateHelperQuoteValue($E31,Trigger)</f>
        <v>6.326E-3</v>
      </c>
      <c r="G31" s="13"/>
      <c r="H31" s="12" t="b">
        <v>0</v>
      </c>
      <c r="I31" s="12">
        <v>20</v>
      </c>
      <c r="J31" s="12">
        <v>7</v>
      </c>
      <c r="K31" s="11">
        <f>_xll.qlRateHelperEarliestDate($E31,Trigger)</f>
        <v>41991</v>
      </c>
      <c r="L31" s="10">
        <f>_xll.qlRateHelperLatestDate($E31,Trigger)</f>
        <v>42356</v>
      </c>
    </row>
    <row r="32" spans="2:12" x14ac:dyDescent="0.2">
      <c r="B32" s="16">
        <v>11</v>
      </c>
      <c r="C32" s="15" t="s">
        <v>42</v>
      </c>
      <c r="D32" s="14" t="str">
        <f t="shared" si="1"/>
        <v>23F</v>
      </c>
      <c r="E32" s="14" t="str">
        <f t="shared" si="0"/>
        <v>EUR_YC1YRH_11x23F</v>
      </c>
      <c r="F32" s="13">
        <f>_xll.qlRateHelperQuoteValue($E32,Trigger)</f>
        <v>6.4809999999999998E-3</v>
      </c>
      <c r="G32" s="13"/>
      <c r="H32" s="12" t="b">
        <v>0</v>
      </c>
      <c r="I32" s="12">
        <v>20</v>
      </c>
      <c r="J32" s="12">
        <v>7</v>
      </c>
      <c r="K32" s="11">
        <f>_xll.qlRateHelperEarliestDate($E32,Trigger)</f>
        <v>42023</v>
      </c>
      <c r="L32" s="10">
        <f>_xll.qlRateHelperLatestDate($E32,Trigger)</f>
        <v>42388</v>
      </c>
    </row>
    <row r="33" spans="1:12" x14ac:dyDescent="0.2">
      <c r="B33" s="16">
        <v>12</v>
      </c>
      <c r="C33" s="15" t="s">
        <v>42</v>
      </c>
      <c r="D33" s="14" t="str">
        <f t="shared" si="1"/>
        <v>24F</v>
      </c>
      <c r="E33" s="14" t="str">
        <f t="shared" si="0"/>
        <v>EUR_YC1YRH_12x24F</v>
      </c>
      <c r="F33" s="13">
        <f>_xll.qlRateHelperQuoteValue($E33,Trigger)</f>
        <v>6.7400000000000003E-3</v>
      </c>
      <c r="G33" s="13"/>
      <c r="H33" s="12" t="b">
        <v>1</v>
      </c>
      <c r="I33" s="12">
        <v>20</v>
      </c>
      <c r="J33" s="12">
        <v>7</v>
      </c>
      <c r="K33" s="11">
        <f>_xll.qlRateHelperEarliestDate($E33,Trigger)</f>
        <v>42053</v>
      </c>
      <c r="L33" s="10">
        <f>_xll.qlRateHelperLatestDate($E33,Trigger)</f>
        <v>42418</v>
      </c>
    </row>
    <row r="34" spans="1:12" x14ac:dyDescent="0.2">
      <c r="B34" s="16">
        <v>13</v>
      </c>
      <c r="C34" s="15" t="s">
        <v>42</v>
      </c>
      <c r="D34" s="14" t="str">
        <f t="shared" si="1"/>
        <v>25F</v>
      </c>
      <c r="E34" s="14" t="str">
        <f t="shared" ref="E34:E65" si="2">RateHelperPrefix&amp;"_"&amp;$B34&amp;$C34&amp;$D34</f>
        <v>EUR_YC1YRH_13x25F</v>
      </c>
      <c r="F34" s="13">
        <f>_xll.qlRateHelperQuoteValue($E34,Trigger)</f>
        <v>6.9760000000000004E-3</v>
      </c>
      <c r="G34" s="13"/>
      <c r="H34" s="12" t="b">
        <v>0</v>
      </c>
      <c r="I34" s="12">
        <v>20</v>
      </c>
      <c r="J34" s="12">
        <v>7</v>
      </c>
      <c r="K34" s="11">
        <f>_xll.qlRateHelperEarliestDate($E34,Trigger)</f>
        <v>42081</v>
      </c>
      <c r="L34" s="10">
        <f>_xll.qlRateHelperLatestDate($E34,Trigger)</f>
        <v>42447</v>
      </c>
    </row>
    <row r="35" spans="1:12" x14ac:dyDescent="0.2">
      <c r="B35" s="16">
        <v>14</v>
      </c>
      <c r="C35" s="15" t="s">
        <v>42</v>
      </c>
      <c r="D35" s="14" t="str">
        <f t="shared" si="1"/>
        <v>26F</v>
      </c>
      <c r="E35" s="14" t="str">
        <f t="shared" si="2"/>
        <v>EUR_YC1YRH_14x26F</v>
      </c>
      <c r="F35" s="13">
        <f>_xll.qlRateHelperQuoteValue($E35,Trigger)</f>
        <v>7.2179999999999996E-3</v>
      </c>
      <c r="G35" s="13"/>
      <c r="H35" s="12" t="b">
        <v>0</v>
      </c>
      <c r="I35" s="12">
        <v>20</v>
      </c>
      <c r="J35" s="12">
        <v>7</v>
      </c>
      <c r="K35" s="11">
        <f>_xll.qlRateHelperEarliestDate($E35,Trigger)</f>
        <v>42114</v>
      </c>
      <c r="L35" s="10">
        <f>_xll.qlRateHelperLatestDate($E35,Trigger)</f>
        <v>42480</v>
      </c>
    </row>
    <row r="36" spans="1:12" x14ac:dyDescent="0.2">
      <c r="B36" s="16">
        <v>15</v>
      </c>
      <c r="C36" s="15" t="s">
        <v>42</v>
      </c>
      <c r="D36" s="14" t="str">
        <f t="shared" si="1"/>
        <v>27F</v>
      </c>
      <c r="E36" s="14" t="str">
        <f t="shared" si="2"/>
        <v>EUR_YC1YRH_15x27F</v>
      </c>
      <c r="F36" s="13">
        <f>_xll.qlRateHelperQuoteValue($E36,Trigger)</f>
        <v>7.5030000000000001E-3</v>
      </c>
      <c r="G36" s="13"/>
      <c r="H36" s="12" t="b">
        <v>1</v>
      </c>
      <c r="I36" s="12">
        <v>20</v>
      </c>
      <c r="J36" s="12">
        <v>7</v>
      </c>
      <c r="K36" s="11">
        <f>_xll.qlRateHelperEarliestDate($E36,Trigger)</f>
        <v>42142</v>
      </c>
      <c r="L36" s="10">
        <f>_xll.qlRateHelperLatestDate($E36,Trigger)</f>
        <v>42508</v>
      </c>
    </row>
    <row r="37" spans="1:12" x14ac:dyDescent="0.2">
      <c r="B37" s="16">
        <v>16</v>
      </c>
      <c r="C37" s="15" t="s">
        <v>42</v>
      </c>
      <c r="D37" s="14" t="str">
        <f t="shared" si="1"/>
        <v>28F</v>
      </c>
      <c r="E37" s="14" t="str">
        <f t="shared" si="2"/>
        <v>EUR_YC1YRH_16x28F</v>
      </c>
      <c r="F37" s="13">
        <f>_xll.qlRateHelperQuoteValue($E37,Trigger)</f>
        <v>7.8230000000000001E-3</v>
      </c>
      <c r="G37" s="13"/>
      <c r="H37" s="12" t="b">
        <v>0</v>
      </c>
      <c r="I37" s="12">
        <v>20</v>
      </c>
      <c r="J37" s="12">
        <v>7</v>
      </c>
      <c r="K37" s="11">
        <f>_xll.qlRateHelperEarliestDate($E37,Trigger)</f>
        <v>42173</v>
      </c>
      <c r="L37" s="10">
        <f>_xll.qlRateHelperLatestDate($E37,Trigger)</f>
        <v>42541</v>
      </c>
    </row>
    <row r="38" spans="1:12" x14ac:dyDescent="0.2">
      <c r="B38" s="16">
        <v>17</v>
      </c>
      <c r="C38" s="15" t="s">
        <v>42</v>
      </c>
      <c r="D38" s="14" t="str">
        <f t="shared" si="1"/>
        <v>29F</v>
      </c>
      <c r="E38" s="14" t="str">
        <f t="shared" si="2"/>
        <v>EUR_YC1YRH_17x29F</v>
      </c>
      <c r="F38" s="13">
        <f>_xll.qlRateHelperQuoteValue($E38,Trigger)</f>
        <v>8.1709999999999994E-3</v>
      </c>
      <c r="G38" s="13"/>
      <c r="H38" s="12" t="b">
        <v>0</v>
      </c>
      <c r="I38" s="12">
        <v>20</v>
      </c>
      <c r="J38" s="12">
        <v>7</v>
      </c>
      <c r="K38" s="11">
        <f>_xll.qlRateHelperEarliestDate($E38,Trigger)</f>
        <v>42205</v>
      </c>
      <c r="L38" s="10">
        <f>_xll.qlRateHelperLatestDate($E38,Trigger)</f>
        <v>42571</v>
      </c>
    </row>
    <row r="39" spans="1:12" x14ac:dyDescent="0.2">
      <c r="B39" s="9">
        <v>18</v>
      </c>
      <c r="C39" s="8" t="s">
        <v>42</v>
      </c>
      <c r="D39" s="7" t="str">
        <f t="shared" si="1"/>
        <v>30F</v>
      </c>
      <c r="E39" s="7" t="str">
        <f t="shared" si="2"/>
        <v>EUR_YC1YRH_18x30F</v>
      </c>
      <c r="F39" s="6">
        <f>_xll.qlRateHelperQuoteValue($E39,Trigger)</f>
        <v>8.5360000000000002E-3</v>
      </c>
      <c r="G39" s="6"/>
      <c r="H39" s="5" t="b">
        <v>1</v>
      </c>
      <c r="I39" s="5">
        <v>20</v>
      </c>
      <c r="J39" s="5">
        <v>7</v>
      </c>
      <c r="K39" s="4">
        <f>_xll.qlRateHelperEarliestDate($E39,Trigger)</f>
        <v>42234</v>
      </c>
      <c r="L39" s="3">
        <f>_xll.qlRateHelperLatestDate($E39,Trigger)</f>
        <v>42600</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G4</v>
      </c>
      <c r="E40" s="14" t="str">
        <f t="shared" si="2"/>
        <v>EUR_YC1YRH_FUT1YG4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H4</v>
      </c>
      <c r="E41" s="14" t="str">
        <f t="shared" si="2"/>
        <v>EUR_YC1YRH_FUT1YH4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J4</v>
      </c>
      <c r="E42" s="14" t="str">
        <f t="shared" si="2"/>
        <v>EUR_YC1YRH_FUT1YJ4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K4</v>
      </c>
      <c r="E43" s="14" t="str">
        <f t="shared" si="2"/>
        <v>EUR_YC1YRH_FUT1YK4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M4</v>
      </c>
      <c r="E44" s="14" t="str">
        <f t="shared" si="2"/>
        <v>EUR_YC1YRH_FUT1YM4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N4</v>
      </c>
      <c r="E45" s="14" t="str">
        <f t="shared" si="2"/>
        <v>EUR_YC1YRH_FUT1YN4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Q4</v>
      </c>
      <c r="E46" s="14" t="str">
        <f t="shared" si="2"/>
        <v>EUR_YC1YRH_FUT1YQ4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U4</v>
      </c>
      <c r="E47" s="14" t="str">
        <f t="shared" si="2"/>
        <v>EUR_YC1YRH_FUT1YU4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V4</v>
      </c>
      <c r="E48" s="14" t="str">
        <f t="shared" si="2"/>
        <v>EUR_YC1YRH_FUT1YV4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X4</v>
      </c>
      <c r="E49" s="14" t="str">
        <f t="shared" si="2"/>
        <v>EUR_YC1YRH_FUT1YX4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Z4</v>
      </c>
      <c r="E50" s="14" t="str">
        <f t="shared" si="2"/>
        <v>EUR_YC1YRH_FUT1YZ4</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F5</v>
      </c>
      <c r="E51" s="14" t="str">
        <f t="shared" si="2"/>
        <v>EUR_YC1YRH_FUT1YF5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5.7800000000000004E-3</v>
      </c>
      <c r="G137" s="13">
        <f>_xll.qlSwapRateHelperSpread($E137,Trigger)</f>
        <v>0</v>
      </c>
      <c r="H137" s="12" t="b">
        <v>0</v>
      </c>
      <c r="I137" s="12">
        <v>40</v>
      </c>
      <c r="J137" s="12">
        <v>1</v>
      </c>
      <c r="K137" s="11">
        <f>_xll.qlRateHelperEarliestDate($E137,Trigger)</f>
        <v>41688</v>
      </c>
      <c r="L137" s="10">
        <f>_xll.qlRateHelperLatestDate($E137,Trigger)</f>
        <v>42053</v>
      </c>
    </row>
    <row r="138" spans="2:14" x14ac:dyDescent="0.2">
      <c r="B138" s="16" t="str">
        <f t="shared" si="10"/>
        <v>AB</v>
      </c>
      <c r="C138" s="15" t="str">
        <f t="shared" si="11"/>
        <v>12EBASIS</v>
      </c>
      <c r="D138" s="14" t="s">
        <v>35</v>
      </c>
      <c r="E138" s="14" t="str">
        <f t="shared" si="9"/>
        <v>EUR_YC1YRH_AB12EBASIS15M</v>
      </c>
      <c r="F138" s="13">
        <f>_xll.qlRateHelperQuoteValue($E138,Trigger)</f>
        <v>5.5640000000000004E-3</v>
      </c>
      <c r="G138" s="13">
        <f>_xll.qlSwapRateHelperSpread($E138,Trigger)</f>
        <v>0</v>
      </c>
      <c r="H138" s="12" t="b">
        <v>0</v>
      </c>
      <c r="I138" s="12">
        <v>40</v>
      </c>
      <c r="J138" s="12">
        <v>1</v>
      </c>
      <c r="K138" s="11">
        <f>_xll.qlRateHelperEarliestDate($E138,Trigger)</f>
        <v>41688</v>
      </c>
      <c r="L138" s="10">
        <f>_xll.qlRateHelperLatestDate($E138,Trigger)</f>
        <v>42142</v>
      </c>
    </row>
    <row r="139" spans="2:14" x14ac:dyDescent="0.2">
      <c r="B139" s="16" t="str">
        <f t="shared" si="10"/>
        <v>AB</v>
      </c>
      <c r="C139" s="15" t="str">
        <f t="shared" si="11"/>
        <v>12EBASIS</v>
      </c>
      <c r="D139" s="14" t="s">
        <v>34</v>
      </c>
      <c r="E139" s="14" t="str">
        <f t="shared" si="9"/>
        <v>EUR_YC1YRH_AB12EBASIS18M</v>
      </c>
      <c r="F139" s="13">
        <f>_xll.qlRateHelperQuoteValue($E139,Trigger)</f>
        <v>5.8820000000000001E-3</v>
      </c>
      <c r="G139" s="13">
        <f>_xll.qlSwapRateHelperSpread($E139,Trigger)</f>
        <v>0</v>
      </c>
      <c r="H139" s="12" t="b">
        <v>0</v>
      </c>
      <c r="I139" s="12">
        <v>40</v>
      </c>
      <c r="J139" s="12">
        <v>1</v>
      </c>
      <c r="K139" s="11">
        <f>_xll.qlRateHelperEarliestDate($E139,Trigger)</f>
        <v>41688</v>
      </c>
      <c r="L139" s="10">
        <f>_xll.qlRateHelperLatestDate($E139,Trigger)</f>
        <v>42234</v>
      </c>
    </row>
    <row r="140" spans="2:14" x14ac:dyDescent="0.2">
      <c r="B140" s="16" t="str">
        <f t="shared" si="10"/>
        <v>AB</v>
      </c>
      <c r="C140" s="15" t="str">
        <f t="shared" si="11"/>
        <v>12EBASIS</v>
      </c>
      <c r="D140" s="14" t="s">
        <v>33</v>
      </c>
      <c r="E140" s="14" t="str">
        <f t="shared" si="9"/>
        <v>EUR_YC1YRH_AB12EBASIS21M</v>
      </c>
      <c r="F140" s="13">
        <f>_xll.qlRateHelperQuoteValue($E140,Trigger)</f>
        <v>5.8760000000000001E-3</v>
      </c>
      <c r="G140" s="13">
        <f>_xll.qlSwapRateHelperSpread($E140,Trigger)</f>
        <v>0</v>
      </c>
      <c r="H140" s="12" t="b">
        <v>0</v>
      </c>
      <c r="I140" s="12">
        <v>40</v>
      </c>
      <c r="J140" s="12">
        <v>1</v>
      </c>
      <c r="K140" s="11">
        <f>_xll.qlRateHelperEarliestDate($E140,Trigger)</f>
        <v>41688</v>
      </c>
      <c r="L140" s="10">
        <f>_xll.qlRateHelperLatestDate($E140,Trigger)</f>
        <v>42326</v>
      </c>
    </row>
    <row r="141" spans="2:14" x14ac:dyDescent="0.2">
      <c r="B141" s="16" t="str">
        <f t="shared" si="10"/>
        <v>AB</v>
      </c>
      <c r="C141" s="15" t="str">
        <f t="shared" si="11"/>
        <v>12EBASIS</v>
      </c>
      <c r="D141" s="14" t="s">
        <v>32</v>
      </c>
      <c r="E141" s="14" t="str">
        <f t="shared" si="9"/>
        <v>EUR_YC1YRH_AB12EBASIS2Y</v>
      </c>
      <c r="F141" s="13">
        <f>_xll.qlRateHelperQuoteValue($E141,Trigger)</f>
        <v>6.3E-3</v>
      </c>
      <c r="G141" s="13">
        <f>_xll.qlSwapRateHelperSpread($E141,Trigger)</f>
        <v>0</v>
      </c>
      <c r="H141" s="12" t="b">
        <v>0</v>
      </c>
      <c r="I141" s="12">
        <v>40</v>
      </c>
      <c r="J141" s="12">
        <v>1</v>
      </c>
      <c r="K141" s="11">
        <f>_xll.qlRateHelperEarliestDate($E141,Trigger)</f>
        <v>41688</v>
      </c>
      <c r="L141" s="10">
        <f>_xll.qlRateHelperLatestDate($E141,Trigger)</f>
        <v>42418</v>
      </c>
    </row>
    <row r="142" spans="2:14" x14ac:dyDescent="0.2">
      <c r="B142" s="16" t="str">
        <f t="shared" si="10"/>
        <v>AB</v>
      </c>
      <c r="C142" s="15" t="str">
        <f t="shared" si="11"/>
        <v>12EBASIS</v>
      </c>
      <c r="D142" s="14" t="s">
        <v>31</v>
      </c>
      <c r="E142" s="14" t="str">
        <f t="shared" si="9"/>
        <v>EUR_YC1YRH_AB12EBASIS3Y</v>
      </c>
      <c r="F142" s="13">
        <f>_xll.qlRateHelperQuoteValue($E142,Trigger)</f>
        <v>7.9900000000000006E-3</v>
      </c>
      <c r="G142" s="13">
        <f>_xll.qlSwapRateHelperSpread($E142,Trigger)</f>
        <v>0</v>
      </c>
      <c r="H142" s="12" t="b">
        <v>1</v>
      </c>
      <c r="I142" s="12">
        <v>40</v>
      </c>
      <c r="J142" s="12">
        <v>1</v>
      </c>
      <c r="K142" s="11">
        <f>_xll.qlRateHelperEarliestDate($E142,Trigger)</f>
        <v>41688</v>
      </c>
      <c r="L142" s="10">
        <f>_xll.qlRateHelperLatestDate($E142,Trigger)</f>
        <v>42786</v>
      </c>
    </row>
    <row r="143" spans="2:14" x14ac:dyDescent="0.2">
      <c r="B143" s="16" t="str">
        <f t="shared" si="10"/>
        <v>AB</v>
      </c>
      <c r="C143" s="15" t="str">
        <f t="shared" si="11"/>
        <v>12EBASIS</v>
      </c>
      <c r="D143" s="14" t="s">
        <v>30</v>
      </c>
      <c r="E143" s="14" t="str">
        <f t="shared" si="9"/>
        <v>EUR_YC1YRH_AB12EBASIS4Y</v>
      </c>
      <c r="F143" s="13">
        <f>_xll.qlRateHelperQuoteValue($E143,Trigger)</f>
        <v>1.027E-2</v>
      </c>
      <c r="G143" s="13">
        <f>_xll.qlSwapRateHelperSpread($E143,Trigger)</f>
        <v>0</v>
      </c>
      <c r="H143" s="12" t="b">
        <v>1</v>
      </c>
      <c r="I143" s="12">
        <v>40</v>
      </c>
      <c r="J143" s="12">
        <v>1</v>
      </c>
      <c r="K143" s="11">
        <f>_xll.qlRateHelperEarliestDate($E143,Trigger)</f>
        <v>41688</v>
      </c>
      <c r="L143" s="10">
        <f>_xll.qlRateHelperLatestDate($E143,Trigger)</f>
        <v>43150</v>
      </c>
    </row>
    <row r="144" spans="2:14" x14ac:dyDescent="0.2">
      <c r="B144" s="16" t="str">
        <f t="shared" si="10"/>
        <v>AB</v>
      </c>
      <c r="C144" s="15" t="str">
        <f t="shared" si="11"/>
        <v>12EBASIS</v>
      </c>
      <c r="D144" s="14" t="s">
        <v>29</v>
      </c>
      <c r="E144" s="14" t="str">
        <f t="shared" si="9"/>
        <v>EUR_YC1YRH_AB12EBASIS5Y</v>
      </c>
      <c r="F144" s="13">
        <f>_xll.qlRateHelperQuoteValue($E144,Trigger)</f>
        <v>1.2610000000000001E-2</v>
      </c>
      <c r="G144" s="13">
        <f>_xll.qlSwapRateHelperSpread($E144,Trigger)</f>
        <v>0</v>
      </c>
      <c r="H144" s="12" t="b">
        <v>1</v>
      </c>
      <c r="I144" s="12">
        <v>40</v>
      </c>
      <c r="J144" s="12">
        <v>1</v>
      </c>
      <c r="K144" s="11">
        <f>_xll.qlRateHelperEarliestDate($E144,Trigger)</f>
        <v>41688</v>
      </c>
      <c r="L144" s="10">
        <f>_xll.qlRateHelperLatestDate($E144,Trigger)</f>
        <v>43514</v>
      </c>
    </row>
    <row r="145" spans="2:12" x14ac:dyDescent="0.2">
      <c r="B145" s="16" t="str">
        <f t="shared" si="10"/>
        <v>AB</v>
      </c>
      <c r="C145" s="15" t="str">
        <f t="shared" si="11"/>
        <v>12EBASIS</v>
      </c>
      <c r="D145" s="14" t="s">
        <v>28</v>
      </c>
      <c r="E145" s="14" t="str">
        <f t="shared" si="9"/>
        <v>EUR_YC1YRH_AB12EBASIS6Y</v>
      </c>
      <c r="F145" s="13">
        <f>_xll.qlRateHelperQuoteValue($E145,Trigger)</f>
        <v>1.4789999999999999E-2</v>
      </c>
      <c r="G145" s="13">
        <f>_xll.qlSwapRateHelperSpread($E145,Trigger)</f>
        <v>0</v>
      </c>
      <c r="H145" s="12" t="b">
        <v>1</v>
      </c>
      <c r="I145" s="12">
        <v>40</v>
      </c>
      <c r="J145" s="12">
        <v>1</v>
      </c>
      <c r="K145" s="11">
        <f>_xll.qlRateHelperEarliestDate($E145,Trigger)</f>
        <v>41688</v>
      </c>
      <c r="L145" s="10">
        <f>_xll.qlRateHelperLatestDate($E145,Trigger)</f>
        <v>43879</v>
      </c>
    </row>
    <row r="146" spans="2:12" x14ac:dyDescent="0.2">
      <c r="B146" s="16" t="str">
        <f t="shared" si="10"/>
        <v>AB</v>
      </c>
      <c r="C146" s="15" t="str">
        <f t="shared" si="11"/>
        <v>12EBASIS</v>
      </c>
      <c r="D146" s="14" t="s">
        <v>27</v>
      </c>
      <c r="E146" s="14" t="str">
        <f t="shared" si="9"/>
        <v>EUR_YC1YRH_AB12EBASIS7Y</v>
      </c>
      <c r="F146" s="13">
        <f>_xll.qlRateHelperQuoteValue($E146,Trigger)</f>
        <v>1.677E-2</v>
      </c>
      <c r="G146" s="13">
        <f>_xll.qlSwapRateHelperSpread($E146,Trigger)</f>
        <v>0</v>
      </c>
      <c r="H146" s="12" t="b">
        <v>1</v>
      </c>
      <c r="I146" s="12">
        <v>40</v>
      </c>
      <c r="J146" s="12">
        <v>1</v>
      </c>
      <c r="K146" s="11">
        <f>_xll.qlRateHelperEarliestDate($E146,Trigger)</f>
        <v>41688</v>
      </c>
      <c r="L146" s="10">
        <f>_xll.qlRateHelperLatestDate($E146,Trigger)</f>
        <v>44245</v>
      </c>
    </row>
    <row r="147" spans="2:12" x14ac:dyDescent="0.2">
      <c r="B147" s="16" t="str">
        <f t="shared" si="10"/>
        <v>AB</v>
      </c>
      <c r="C147" s="15" t="str">
        <f t="shared" si="11"/>
        <v>12EBASIS</v>
      </c>
      <c r="D147" s="14" t="s">
        <v>26</v>
      </c>
      <c r="E147" s="14" t="str">
        <f t="shared" si="9"/>
        <v>EUR_YC1YRH_AB12EBASIS8Y</v>
      </c>
      <c r="F147" s="13">
        <f>_xll.qlRateHelperQuoteValue($E147,Trigger)</f>
        <v>1.8540000000000001E-2</v>
      </c>
      <c r="G147" s="13">
        <f>_xll.qlSwapRateHelperSpread($E147,Trigger)</f>
        <v>0</v>
      </c>
      <c r="H147" s="12" t="b">
        <v>1</v>
      </c>
      <c r="I147" s="12">
        <v>40</v>
      </c>
      <c r="J147" s="12">
        <v>1</v>
      </c>
      <c r="K147" s="11">
        <f>_xll.qlRateHelperEarliestDate($E147,Trigger)</f>
        <v>41688</v>
      </c>
      <c r="L147" s="10">
        <f>_xll.qlRateHelperLatestDate($E147,Trigger)</f>
        <v>44610</v>
      </c>
    </row>
    <row r="148" spans="2:12" x14ac:dyDescent="0.2">
      <c r="B148" s="16" t="str">
        <f t="shared" si="10"/>
        <v>AB</v>
      </c>
      <c r="C148" s="15" t="str">
        <f t="shared" si="11"/>
        <v>12EBASIS</v>
      </c>
      <c r="D148" s="14" t="s">
        <v>25</v>
      </c>
      <c r="E148" s="14" t="str">
        <f t="shared" si="9"/>
        <v>EUR_YC1YRH_AB12EBASIS9Y</v>
      </c>
      <c r="F148" s="13">
        <f>_xll.qlRateHelperQuoteValue($E148,Trigger)</f>
        <v>2.0110000000000003E-2</v>
      </c>
      <c r="G148" s="13">
        <f>_xll.qlSwapRateHelperSpread($E148,Trigger)</f>
        <v>0</v>
      </c>
      <c r="H148" s="12" t="b">
        <v>1</v>
      </c>
      <c r="I148" s="12">
        <v>40</v>
      </c>
      <c r="J148" s="12">
        <v>1</v>
      </c>
      <c r="K148" s="11">
        <f>_xll.qlRateHelperEarliestDate($E148,Trigger)</f>
        <v>41688</v>
      </c>
      <c r="L148" s="10">
        <f>_xll.qlRateHelperLatestDate($E148,Trigger)</f>
        <v>44977</v>
      </c>
    </row>
    <row r="149" spans="2:12" x14ac:dyDescent="0.2">
      <c r="B149" s="16" t="str">
        <f t="shared" si="10"/>
        <v>AB</v>
      </c>
      <c r="C149" s="15" t="str">
        <f t="shared" si="11"/>
        <v>12EBASIS</v>
      </c>
      <c r="D149" s="14" t="s">
        <v>24</v>
      </c>
      <c r="E149" s="14" t="str">
        <f t="shared" si="9"/>
        <v>EUR_YC1YRH_AB12EBASIS10Y</v>
      </c>
      <c r="F149" s="13">
        <f>_xll.qlRateHelperQuoteValue($E149,Trigger)</f>
        <v>2.147E-2</v>
      </c>
      <c r="G149" s="13">
        <f>_xll.qlSwapRateHelperSpread($E149,Trigger)</f>
        <v>0</v>
      </c>
      <c r="H149" s="12" t="b">
        <v>1</v>
      </c>
      <c r="I149" s="12">
        <v>40</v>
      </c>
      <c r="J149" s="12">
        <v>1</v>
      </c>
      <c r="K149" s="11">
        <f>_xll.qlRateHelperEarliestDate($E149,Trigger)</f>
        <v>41688</v>
      </c>
      <c r="L149" s="10">
        <f>_xll.qlRateHelperLatestDate($E149,Trigger)</f>
        <v>45341</v>
      </c>
    </row>
    <row r="150" spans="2:12" x14ac:dyDescent="0.2">
      <c r="B150" s="16" t="str">
        <f t="shared" si="10"/>
        <v>AB</v>
      </c>
      <c r="C150" s="15" t="str">
        <f t="shared" si="11"/>
        <v>12EBASIS</v>
      </c>
      <c r="D150" s="14" t="s">
        <v>23</v>
      </c>
      <c r="E150" s="14" t="str">
        <f t="shared" si="9"/>
        <v>EUR_YC1YRH_AB12EBASIS11Y</v>
      </c>
      <c r="F150" s="13">
        <f>_xll.qlRateHelperQuoteValue($E150,Trigger)</f>
        <v>2.2639999999999997E-2</v>
      </c>
      <c r="G150" s="13">
        <f>_xll.qlSwapRateHelperSpread($E150,Trigger)</f>
        <v>0</v>
      </c>
      <c r="H150" s="12" t="b">
        <v>0</v>
      </c>
      <c r="I150" s="12">
        <v>40</v>
      </c>
      <c r="J150" s="12">
        <v>1</v>
      </c>
      <c r="K150" s="11">
        <f>_xll.qlRateHelperEarliestDate($E150,Trigger)</f>
        <v>41688</v>
      </c>
      <c r="L150" s="10">
        <f>_xll.qlRateHelperLatestDate($E150,Trigger)</f>
        <v>45706</v>
      </c>
    </row>
    <row r="151" spans="2:12" x14ac:dyDescent="0.2">
      <c r="B151" s="16" t="str">
        <f t="shared" si="10"/>
        <v>AB</v>
      </c>
      <c r="C151" s="15" t="str">
        <f t="shared" si="11"/>
        <v>12EBASIS</v>
      </c>
      <c r="D151" s="14" t="s">
        <v>22</v>
      </c>
      <c r="E151" s="14" t="str">
        <f t="shared" si="9"/>
        <v>EUR_YC1YRH_AB12EBASIS12Y</v>
      </c>
      <c r="F151" s="13">
        <f>_xll.qlRateHelperQuoteValue($E151,Trigger)</f>
        <v>2.3640000000000001E-2</v>
      </c>
      <c r="G151" s="13">
        <f>_xll.qlSwapRateHelperSpread($E151,Trigger)</f>
        <v>0</v>
      </c>
      <c r="H151" s="12" t="b">
        <v>1</v>
      </c>
      <c r="I151" s="12">
        <v>40</v>
      </c>
      <c r="J151" s="12">
        <v>1</v>
      </c>
      <c r="K151" s="11">
        <f>_xll.qlRateHelperEarliestDate($E151,Trigger)</f>
        <v>41688</v>
      </c>
      <c r="L151" s="10">
        <f>_xll.qlRateHelperLatestDate($E151,Trigger)</f>
        <v>46071</v>
      </c>
    </row>
    <row r="152" spans="2:12" x14ac:dyDescent="0.2">
      <c r="B152" s="16" t="str">
        <f t="shared" si="10"/>
        <v>AB</v>
      </c>
      <c r="C152" s="15" t="str">
        <f t="shared" si="11"/>
        <v>12EBASIS</v>
      </c>
      <c r="D152" s="14" t="s">
        <v>21</v>
      </c>
      <c r="E152" s="14" t="str">
        <f t="shared" si="9"/>
        <v>EUR_YC1YRH_AB12EBASIS13Y</v>
      </c>
      <c r="F152" s="13">
        <f>_xll.qlRateHelperQuoteValue($E152,Trigger)</f>
        <v>2.4482E-2</v>
      </c>
      <c r="G152" s="13">
        <f>_xll.qlSwapRateHelperSpread($E152,Trigger)</f>
        <v>0</v>
      </c>
      <c r="H152" s="12" t="b">
        <v>0</v>
      </c>
      <c r="I152" s="12">
        <v>40</v>
      </c>
      <c r="J152" s="12">
        <v>1</v>
      </c>
      <c r="K152" s="11">
        <f>_xll.qlRateHelperEarliestDate($E152,Trigger)</f>
        <v>41688</v>
      </c>
      <c r="L152" s="10">
        <f>_xll.qlRateHelperLatestDate($E152,Trigger)</f>
        <v>46436</v>
      </c>
    </row>
    <row r="153" spans="2:12" x14ac:dyDescent="0.2">
      <c r="B153" s="16" t="str">
        <f t="shared" si="10"/>
        <v>AB</v>
      </c>
      <c r="C153" s="15" t="str">
        <f t="shared" si="11"/>
        <v>12EBASIS</v>
      </c>
      <c r="D153" s="14" t="s">
        <v>20</v>
      </c>
      <c r="E153" s="14" t="str">
        <f t="shared" si="9"/>
        <v>EUR_YC1YRH_AB12EBASIS14Y</v>
      </c>
      <c r="F153" s="13">
        <f>_xll.qlRateHelperQuoteValue($E153,Trigger)</f>
        <v>2.5179E-2</v>
      </c>
      <c r="G153" s="13">
        <f>_xll.qlSwapRateHelperSpread($E153,Trigger)</f>
        <v>0</v>
      </c>
      <c r="H153" s="12" t="b">
        <v>0</v>
      </c>
      <c r="I153" s="12">
        <v>40</v>
      </c>
      <c r="J153" s="12">
        <v>1</v>
      </c>
      <c r="K153" s="11">
        <f>_xll.qlRateHelperEarliestDate($E153,Trigger)</f>
        <v>41688</v>
      </c>
      <c r="L153" s="10">
        <f>_xll.qlRateHelperLatestDate($E153,Trigger)</f>
        <v>46801</v>
      </c>
    </row>
    <row r="154" spans="2:12" x14ac:dyDescent="0.2">
      <c r="B154" s="16" t="str">
        <f t="shared" si="10"/>
        <v>AB</v>
      </c>
      <c r="C154" s="15" t="str">
        <f t="shared" si="11"/>
        <v>12EBASIS</v>
      </c>
      <c r="D154" s="14" t="s">
        <v>19</v>
      </c>
      <c r="E154" s="14" t="str">
        <f t="shared" si="9"/>
        <v>EUR_YC1YRH_AB12EBASIS15Y</v>
      </c>
      <c r="F154" s="13">
        <f>_xll.qlRateHelperQuoteValue($E154,Trigger)</f>
        <v>2.5740000000000002E-2</v>
      </c>
      <c r="G154" s="13">
        <f>_xll.qlSwapRateHelperSpread($E154,Trigger)</f>
        <v>0</v>
      </c>
      <c r="H154" s="12" t="b">
        <v>1</v>
      </c>
      <c r="I154" s="12">
        <v>40</v>
      </c>
      <c r="J154" s="12">
        <v>1</v>
      </c>
      <c r="K154" s="11">
        <f>_xll.qlRateHelperEarliestDate($E154,Trigger)</f>
        <v>41688</v>
      </c>
      <c r="L154" s="10">
        <f>_xll.qlRateHelperLatestDate($E154,Trigger)</f>
        <v>47168</v>
      </c>
    </row>
    <row r="155" spans="2:12" x14ac:dyDescent="0.2">
      <c r="B155" s="16" t="str">
        <f t="shared" si="10"/>
        <v>AB</v>
      </c>
      <c r="C155" s="15" t="str">
        <f t="shared" si="11"/>
        <v>12EBASIS</v>
      </c>
      <c r="D155" s="14" t="s">
        <v>18</v>
      </c>
      <c r="E155" s="14" t="str">
        <f t="shared" si="9"/>
        <v>EUR_YC1YRH_AB12EBASIS16Y</v>
      </c>
      <c r="F155" s="13">
        <f>_xll.qlRateHelperQuoteValue($E155,Trigger)</f>
        <v>2.6185999999999997E-2</v>
      </c>
      <c r="G155" s="13">
        <f>_xll.qlSwapRateHelperSpread($E155,Trigger)</f>
        <v>0</v>
      </c>
      <c r="H155" s="12" t="b">
        <v>0</v>
      </c>
      <c r="I155" s="12">
        <v>40</v>
      </c>
      <c r="J155" s="12">
        <v>1</v>
      </c>
      <c r="K155" s="11">
        <f>_xll.qlRateHelperEarliestDate($E155,Trigger)</f>
        <v>41688</v>
      </c>
      <c r="L155" s="10">
        <f>_xll.qlRateHelperLatestDate($E155,Trigger)</f>
        <v>47532</v>
      </c>
    </row>
    <row r="156" spans="2:12" x14ac:dyDescent="0.2">
      <c r="B156" s="16" t="str">
        <f t="shared" si="10"/>
        <v>AB</v>
      </c>
      <c r="C156" s="15" t="str">
        <f t="shared" si="11"/>
        <v>12EBASIS</v>
      </c>
      <c r="D156" s="14" t="s">
        <v>17</v>
      </c>
      <c r="E156" s="14" t="str">
        <f t="shared" si="9"/>
        <v>EUR_YC1YRH_AB12EBASIS17Y</v>
      </c>
      <c r="F156" s="13">
        <f>_xll.qlRateHelperQuoteValue($E156,Trigger)</f>
        <v>2.6527000000000002E-2</v>
      </c>
      <c r="G156" s="13">
        <f>_xll.qlSwapRateHelperSpread($E156,Trigger)</f>
        <v>0</v>
      </c>
      <c r="H156" s="12" t="b">
        <v>0</v>
      </c>
      <c r="I156" s="12">
        <v>40</v>
      </c>
      <c r="J156" s="12">
        <v>1</v>
      </c>
      <c r="K156" s="11">
        <f>_xll.qlRateHelperEarliestDate($E156,Trigger)</f>
        <v>41688</v>
      </c>
      <c r="L156" s="10">
        <f>_xll.qlRateHelperLatestDate($E156,Trigger)</f>
        <v>47897</v>
      </c>
    </row>
    <row r="157" spans="2:12" x14ac:dyDescent="0.2">
      <c r="B157" s="16" t="str">
        <f t="shared" si="10"/>
        <v>AB</v>
      </c>
      <c r="C157" s="15" t="str">
        <f t="shared" si="11"/>
        <v>12EBASIS</v>
      </c>
      <c r="D157" s="14" t="s">
        <v>16</v>
      </c>
      <c r="E157" s="14" t="str">
        <f t="shared" si="9"/>
        <v>EUR_YC1YRH_AB12EBASIS18Y</v>
      </c>
      <c r="F157" s="13">
        <f>_xll.qlRateHelperQuoteValue($E157,Trigger)</f>
        <v>2.6781000000000003E-2</v>
      </c>
      <c r="G157" s="13">
        <f>_xll.qlSwapRateHelperSpread($E157,Trigger)</f>
        <v>0</v>
      </c>
      <c r="H157" s="12" t="b">
        <v>0</v>
      </c>
      <c r="I157" s="12">
        <v>40</v>
      </c>
      <c r="J157" s="12">
        <v>1</v>
      </c>
      <c r="K157" s="11">
        <f>_xll.qlRateHelperEarliestDate($E157,Trigger)</f>
        <v>41688</v>
      </c>
      <c r="L157" s="10">
        <f>_xll.qlRateHelperLatestDate($E157,Trigger)</f>
        <v>48262</v>
      </c>
    </row>
    <row r="158" spans="2:12" x14ac:dyDescent="0.2">
      <c r="B158" s="16" t="str">
        <f t="shared" si="10"/>
        <v>AB</v>
      </c>
      <c r="C158" s="15" t="str">
        <f t="shared" si="11"/>
        <v>12EBASIS</v>
      </c>
      <c r="D158" s="14" t="s">
        <v>15</v>
      </c>
      <c r="E158" s="14" t="str">
        <f t="shared" si="9"/>
        <v>EUR_YC1YRH_AB12EBASIS19Y</v>
      </c>
      <c r="F158" s="13">
        <f>_xll.qlRateHelperQuoteValue($E158,Trigger)</f>
        <v>2.6979E-2</v>
      </c>
      <c r="G158" s="13">
        <f>_xll.qlSwapRateHelperSpread($E158,Trigger)</f>
        <v>0</v>
      </c>
      <c r="H158" s="12" t="b">
        <v>0</v>
      </c>
      <c r="I158" s="12">
        <v>40</v>
      </c>
      <c r="J158" s="12">
        <v>1</v>
      </c>
      <c r="K158" s="11">
        <f>_xll.qlRateHelperEarliestDate($E158,Trigger)</f>
        <v>41688</v>
      </c>
      <c r="L158" s="10">
        <f>_xll.qlRateHelperLatestDate($E158,Trigger)</f>
        <v>48628</v>
      </c>
    </row>
    <row r="159" spans="2:12" x14ac:dyDescent="0.2">
      <c r="B159" s="16" t="str">
        <f t="shared" si="10"/>
        <v>AB</v>
      </c>
      <c r="C159" s="15" t="str">
        <f t="shared" si="11"/>
        <v>12EBASIS</v>
      </c>
      <c r="D159" s="14" t="s">
        <v>14</v>
      </c>
      <c r="E159" s="14" t="str">
        <f t="shared" si="9"/>
        <v>EUR_YC1YRH_AB12EBASIS20Y</v>
      </c>
      <c r="F159" s="13">
        <f>_xll.qlRateHelperQuoteValue($E159,Trigger)</f>
        <v>2.7120000000000002E-2</v>
      </c>
      <c r="G159" s="13">
        <f>_xll.qlSwapRateHelperSpread($E159,Trigger)</f>
        <v>0</v>
      </c>
      <c r="H159" s="12" t="b">
        <v>1</v>
      </c>
      <c r="I159" s="12">
        <v>40</v>
      </c>
      <c r="J159" s="12">
        <v>1</v>
      </c>
      <c r="K159" s="11">
        <f>_xll.qlRateHelperEarliestDate($E159,Trigger)</f>
        <v>41688</v>
      </c>
      <c r="L159" s="10">
        <f>_xll.qlRateHelperLatestDate($E159,Trigger)</f>
        <v>48995</v>
      </c>
    </row>
    <row r="160" spans="2:12" x14ac:dyDescent="0.2">
      <c r="B160" s="16" t="str">
        <f t="shared" si="10"/>
        <v>AB</v>
      </c>
      <c r="C160" s="15" t="str">
        <f t="shared" si="11"/>
        <v>12EBASIS</v>
      </c>
      <c r="D160" s="14" t="s">
        <v>13</v>
      </c>
      <c r="E160" s="14" t="str">
        <f t="shared" si="9"/>
        <v>EUR_YC1YRH_AB12EBASIS21Y</v>
      </c>
      <c r="F160" s="13">
        <f>_xll.qlRateHelperQuoteValue($E160,Trigger)</f>
        <v>2.7243E-2</v>
      </c>
      <c r="G160" s="13">
        <f>_xll.qlSwapRateHelperSpread($E160,Trigger)</f>
        <v>0</v>
      </c>
      <c r="H160" s="12" t="b">
        <v>0</v>
      </c>
      <c r="I160" s="12">
        <v>40</v>
      </c>
      <c r="J160" s="12">
        <v>1</v>
      </c>
      <c r="K160" s="11">
        <f>_xll.qlRateHelperEarliestDate($E160,Trigger)</f>
        <v>41688</v>
      </c>
      <c r="L160" s="10">
        <f>_xll.qlRateHelperLatestDate($E160,Trigger)</f>
        <v>49359</v>
      </c>
    </row>
    <row r="161" spans="2:12" x14ac:dyDescent="0.2">
      <c r="B161" s="16" t="str">
        <f t="shared" si="10"/>
        <v>AB</v>
      </c>
      <c r="C161" s="15" t="str">
        <f t="shared" si="11"/>
        <v>12EBASIS</v>
      </c>
      <c r="D161" s="14" t="s">
        <v>12</v>
      </c>
      <c r="E161" s="14" t="str">
        <f t="shared" si="9"/>
        <v>EUR_YC1YRH_AB12EBASIS22Y</v>
      </c>
      <c r="F161" s="13">
        <f>_xll.qlRateHelperQuoteValue($E161,Trigger)</f>
        <v>2.7318000000000002E-2</v>
      </c>
      <c r="G161" s="13">
        <f>_xll.qlSwapRateHelperSpread($E161,Trigger)</f>
        <v>0</v>
      </c>
      <c r="H161" s="12" t="b">
        <v>0</v>
      </c>
      <c r="I161" s="12">
        <v>40</v>
      </c>
      <c r="J161" s="12">
        <v>1</v>
      </c>
      <c r="K161" s="11">
        <f>_xll.qlRateHelperEarliestDate($E161,Trigger)</f>
        <v>41688</v>
      </c>
      <c r="L161" s="10">
        <f>_xll.qlRateHelperLatestDate($E161,Trigger)</f>
        <v>49723</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2.7384000000000002E-2</v>
      </c>
      <c r="G162" s="13">
        <f>_xll.qlSwapRateHelperSpread($E162,Trigger)</f>
        <v>0</v>
      </c>
      <c r="H162" s="12" t="b">
        <v>0</v>
      </c>
      <c r="I162" s="12">
        <v>40</v>
      </c>
      <c r="J162" s="12">
        <v>1</v>
      </c>
      <c r="K162" s="11">
        <f>_xll.qlRateHelperEarliestDate($E162,Trigger)</f>
        <v>41688</v>
      </c>
      <c r="L162" s="10">
        <f>_xll.qlRateHelperLatestDate($E162,Trigger)</f>
        <v>50089</v>
      </c>
    </row>
    <row r="163" spans="2:12" x14ac:dyDescent="0.2">
      <c r="B163" s="16" t="str">
        <f t="shared" si="10"/>
        <v>AB</v>
      </c>
      <c r="C163" s="15" t="str">
        <f t="shared" si="11"/>
        <v>12EBASIS</v>
      </c>
      <c r="D163" s="14" t="s">
        <v>10</v>
      </c>
      <c r="E163" s="14" t="str">
        <f t="shared" si="12"/>
        <v>EUR_YC1YRH_AB12EBASIS24Y</v>
      </c>
      <c r="F163" s="13">
        <f>_xll.qlRateHelperQuoteValue($E163,Trigger)</f>
        <v>2.7421999999999998E-2</v>
      </c>
      <c r="G163" s="13">
        <f>_xll.qlSwapRateHelperSpread($E163,Trigger)</f>
        <v>0</v>
      </c>
      <c r="H163" s="12" t="b">
        <v>0</v>
      </c>
      <c r="I163" s="12">
        <v>40</v>
      </c>
      <c r="J163" s="12">
        <v>1</v>
      </c>
      <c r="K163" s="11">
        <f>_xll.qlRateHelperEarliestDate($E163,Trigger)</f>
        <v>41688</v>
      </c>
      <c r="L163" s="10">
        <f>_xll.qlRateHelperLatestDate($E163,Trigger)</f>
        <v>50454</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2.7440000000000003E-2</v>
      </c>
      <c r="G164" s="13">
        <f>_xll.qlSwapRateHelperSpread($E164,Trigger)</f>
        <v>0</v>
      </c>
      <c r="H164" s="12" t="b">
        <v>1</v>
      </c>
      <c r="I164" s="12">
        <v>40</v>
      </c>
      <c r="J164" s="12">
        <v>1</v>
      </c>
      <c r="K164" s="11">
        <f>_xll.qlRateHelperEarliestDate($E164,Trigger)</f>
        <v>41688</v>
      </c>
      <c r="L164" s="10">
        <f>_xll.qlRateHelperLatestDate($E164,Trigger)</f>
        <v>50819</v>
      </c>
    </row>
    <row r="165" spans="2:12" x14ac:dyDescent="0.2">
      <c r="B165" s="16" t="str">
        <f t="shared" si="13"/>
        <v>AB</v>
      </c>
      <c r="C165" s="15" t="str">
        <f t="shared" si="11"/>
        <v>12EBASIS</v>
      </c>
      <c r="D165" s="14" t="s">
        <v>8</v>
      </c>
      <c r="E165" s="14" t="str">
        <f t="shared" si="12"/>
        <v>EUR_YC1YRH_AB12EBASIS26Y</v>
      </c>
      <c r="F165" s="13">
        <f>_xll.qlRateHelperQuoteValue($E165,Trigger)</f>
        <v>2.7439000000000002E-2</v>
      </c>
      <c r="G165" s="13">
        <f>_xll.qlSwapRateHelperSpread($E165,Trigger)</f>
        <v>0</v>
      </c>
      <c r="H165" s="12" t="b">
        <v>0</v>
      </c>
      <c r="I165" s="12">
        <v>40</v>
      </c>
      <c r="J165" s="12">
        <v>1</v>
      </c>
      <c r="K165" s="11">
        <f>_xll.qlRateHelperEarliestDate($E165,Trigger)</f>
        <v>41688</v>
      </c>
      <c r="L165" s="10">
        <f>_xll.qlRateHelperLatestDate($E165,Trigger)</f>
        <v>51186</v>
      </c>
    </row>
    <row r="166" spans="2:12" x14ac:dyDescent="0.2">
      <c r="B166" s="16" t="str">
        <f t="shared" si="13"/>
        <v>AB</v>
      </c>
      <c r="C166" s="15" t="str">
        <f t="shared" si="11"/>
        <v>12EBASIS</v>
      </c>
      <c r="D166" s="14" t="s">
        <v>7</v>
      </c>
      <c r="E166" s="14" t="str">
        <f t="shared" si="12"/>
        <v>EUR_YC1YRH_AB12EBASIS27Y</v>
      </c>
      <c r="F166" s="13">
        <f>_xll.qlRateHelperQuoteValue($E166,Trigger)</f>
        <v>2.7438999999999998E-2</v>
      </c>
      <c r="G166" s="13">
        <f>_xll.qlSwapRateHelperSpread($E166,Trigger)</f>
        <v>0</v>
      </c>
      <c r="H166" s="12" t="b">
        <v>0</v>
      </c>
      <c r="I166" s="12">
        <v>40</v>
      </c>
      <c r="J166" s="12">
        <v>1</v>
      </c>
      <c r="K166" s="11">
        <f>_xll.qlRateHelperEarliestDate($E166,Trigger)</f>
        <v>41688</v>
      </c>
      <c r="L166" s="10">
        <f>_xll.qlRateHelperLatestDate($E166,Trigger)</f>
        <v>51550</v>
      </c>
    </row>
    <row r="167" spans="2:12" x14ac:dyDescent="0.2">
      <c r="B167" s="16" t="str">
        <f t="shared" si="13"/>
        <v>AB</v>
      </c>
      <c r="C167" s="15" t="str">
        <f t="shared" si="11"/>
        <v>12EBASIS</v>
      </c>
      <c r="D167" s="14" t="s">
        <v>6</v>
      </c>
      <c r="E167" s="14" t="str">
        <f t="shared" si="12"/>
        <v>EUR_YC1YRH_AB12EBASIS28Y</v>
      </c>
      <c r="F167" s="13">
        <f>_xll.qlRateHelperQuoteValue($E167,Trigger)</f>
        <v>2.7419000000000002E-2</v>
      </c>
      <c r="G167" s="13">
        <f>_xll.qlSwapRateHelperSpread($E167,Trigger)</f>
        <v>0</v>
      </c>
      <c r="H167" s="12" t="b">
        <v>0</v>
      </c>
      <c r="I167" s="12">
        <v>40</v>
      </c>
      <c r="J167" s="12">
        <v>1</v>
      </c>
      <c r="K167" s="11">
        <f>_xll.qlRateHelperEarliestDate($E167,Trigger)</f>
        <v>41688</v>
      </c>
      <c r="L167" s="10">
        <f>_xll.qlRateHelperLatestDate($E167,Trigger)</f>
        <v>51915</v>
      </c>
    </row>
    <row r="168" spans="2:12" x14ac:dyDescent="0.2">
      <c r="B168" s="16" t="str">
        <f t="shared" si="13"/>
        <v>AB</v>
      </c>
      <c r="C168" s="15" t="str">
        <f t="shared" si="11"/>
        <v>12EBASIS</v>
      </c>
      <c r="D168" s="14" t="s">
        <v>5</v>
      </c>
      <c r="E168" s="14" t="str">
        <f t="shared" si="12"/>
        <v>EUR_YC1YRH_AB12EBASIS29Y</v>
      </c>
      <c r="F168" s="13">
        <f>_xll.qlRateHelperQuoteValue($E168,Trigger)</f>
        <v>2.7399000000000003E-2</v>
      </c>
      <c r="G168" s="13">
        <f>_xll.qlSwapRateHelperSpread($E168,Trigger)</f>
        <v>0</v>
      </c>
      <c r="H168" s="12" t="b">
        <v>0</v>
      </c>
      <c r="I168" s="12">
        <v>40</v>
      </c>
      <c r="J168" s="12">
        <v>1</v>
      </c>
      <c r="K168" s="11">
        <f>_xll.qlRateHelperEarliestDate($E168,Trigger)</f>
        <v>41688</v>
      </c>
      <c r="L168" s="10">
        <f>_xll.qlRateHelperLatestDate($E168,Trigger)</f>
        <v>52280</v>
      </c>
    </row>
    <row r="169" spans="2:12" x14ac:dyDescent="0.2">
      <c r="B169" s="16" t="str">
        <f t="shared" si="13"/>
        <v>AB</v>
      </c>
      <c r="C169" s="15" t="str">
        <f t="shared" si="11"/>
        <v>12EBASIS</v>
      </c>
      <c r="D169" s="14" t="s">
        <v>4</v>
      </c>
      <c r="E169" s="14" t="str">
        <f t="shared" si="12"/>
        <v>EUR_YC1YRH_AB12EBASIS30Y</v>
      </c>
      <c r="F169" s="13">
        <f>_xll.qlRateHelperQuoteValue($E169,Trigger)</f>
        <v>2.7390000000000001E-2</v>
      </c>
      <c r="G169" s="13">
        <f>_xll.qlSwapRateHelperSpread($E169,Trigger)</f>
        <v>0</v>
      </c>
      <c r="H169" s="12" t="b">
        <v>1</v>
      </c>
      <c r="I169" s="12">
        <v>40</v>
      </c>
      <c r="J169" s="12">
        <v>1</v>
      </c>
      <c r="K169" s="11">
        <f>_xll.qlRateHelperEarliestDate($E169,Trigger)</f>
        <v>41688</v>
      </c>
      <c r="L169" s="10">
        <f>_xll.qlRateHelperLatestDate($E169,Trigger)</f>
        <v>52645</v>
      </c>
    </row>
    <row r="170" spans="2:12" x14ac:dyDescent="0.2">
      <c r="B170" s="16" t="str">
        <f t="shared" si="13"/>
        <v>AB</v>
      </c>
      <c r="C170" s="15" t="str">
        <f t="shared" si="11"/>
        <v>12EBASIS</v>
      </c>
      <c r="D170" s="14" t="s">
        <v>3</v>
      </c>
      <c r="E170" s="14" t="str">
        <f t="shared" si="12"/>
        <v>EUR_YC1YRH_AB12EBASIS35Y</v>
      </c>
      <c r="F170" s="13">
        <f>_xll.qlRateHelperQuoteValue($E170,Trigger)</f>
        <v>2.7470000000000001E-2</v>
      </c>
      <c r="G170" s="13">
        <f>_xll.qlSwapRateHelperSpread($E170,Trigger)</f>
        <v>0</v>
      </c>
      <c r="H170" s="12" t="b">
        <v>1</v>
      </c>
      <c r="I170" s="12">
        <v>40</v>
      </c>
      <c r="J170" s="12">
        <v>1</v>
      </c>
      <c r="K170" s="11">
        <f>_xll.qlRateHelperEarliestDate($E170,Trigger)</f>
        <v>41688</v>
      </c>
      <c r="L170" s="10">
        <f>_xll.qlRateHelperLatestDate($E170,Trigger)</f>
        <v>54472</v>
      </c>
    </row>
    <row r="171" spans="2:12" x14ac:dyDescent="0.2">
      <c r="B171" s="16" t="str">
        <f t="shared" si="13"/>
        <v>AB</v>
      </c>
      <c r="C171" s="15" t="str">
        <f t="shared" si="11"/>
        <v>12EBASIS</v>
      </c>
      <c r="D171" s="14" t="s">
        <v>2</v>
      </c>
      <c r="E171" s="14" t="str">
        <f t="shared" si="12"/>
        <v>EUR_YC1YRH_AB12EBASIS40Y</v>
      </c>
      <c r="F171" s="13">
        <f>_xll.qlRateHelperQuoteValue($E171,Trigger)</f>
        <v>2.7630000000000002E-2</v>
      </c>
      <c r="G171" s="13">
        <f>_xll.qlSwapRateHelperSpread($E171,Trigger)</f>
        <v>0</v>
      </c>
      <c r="H171" s="12" t="b">
        <v>1</v>
      </c>
      <c r="I171" s="12">
        <v>40</v>
      </c>
      <c r="J171" s="12">
        <v>1</v>
      </c>
      <c r="K171" s="11">
        <f>_xll.qlRateHelperEarliestDate($E171,Trigger)</f>
        <v>41688</v>
      </c>
      <c r="L171" s="10">
        <f>_xll.qlRateHelperLatestDate($E171,Trigger)</f>
        <v>56298</v>
      </c>
    </row>
    <row r="172" spans="2:12" x14ac:dyDescent="0.2">
      <c r="B172" s="16" t="str">
        <f t="shared" si="13"/>
        <v>AB</v>
      </c>
      <c r="C172" s="15" t="str">
        <f t="shared" si="11"/>
        <v>12EBASIS</v>
      </c>
      <c r="D172" s="14" t="s">
        <v>1</v>
      </c>
      <c r="E172" s="14" t="str">
        <f t="shared" si="12"/>
        <v>EUR_YC1YRH_AB12EBASIS50Y</v>
      </c>
      <c r="F172" s="13">
        <f>_xll.qlRateHelperQuoteValue($E172,Trigger)</f>
        <v>2.7819999999999998E-2</v>
      </c>
      <c r="G172" s="13">
        <f>_xll.qlSwapRateHelperSpread($E172,Trigger)</f>
        <v>0</v>
      </c>
      <c r="H172" s="12" t="b">
        <v>1</v>
      </c>
      <c r="I172" s="12">
        <v>40</v>
      </c>
      <c r="J172" s="12">
        <v>1</v>
      </c>
      <c r="K172" s="11">
        <f>_xll.qlRateHelperEarliestDate($E172,Trigger)</f>
        <v>41688</v>
      </c>
      <c r="L172" s="10">
        <f>_xll.qlRateHelperLatestDate($E172,Trigger)</f>
        <v>59950</v>
      </c>
    </row>
    <row r="173" spans="2:12" x14ac:dyDescent="0.2">
      <c r="B173" s="9" t="str">
        <f t="shared" si="13"/>
        <v>AB</v>
      </c>
      <c r="C173" s="8" t="str">
        <f t="shared" si="11"/>
        <v>12EBASIS</v>
      </c>
      <c r="D173" s="7" t="s">
        <v>0</v>
      </c>
      <c r="E173" s="7" t="str">
        <f t="shared" si="12"/>
        <v>EUR_YC1YRH_AB12EBASIS60Y</v>
      </c>
      <c r="F173" s="6">
        <f>_xll.qlRateHelperQuoteValue($E173,Trigger)</f>
        <v>2.7950000000000003E-2</v>
      </c>
      <c r="G173" s="6">
        <f>_xll.qlSwapRateHelperSpread($E173,Trigger)</f>
        <v>0</v>
      </c>
      <c r="H173" s="5" t="b">
        <v>1</v>
      </c>
      <c r="I173" s="5">
        <v>40</v>
      </c>
      <c r="J173" s="5">
        <v>1</v>
      </c>
      <c r="K173" s="4">
        <f>_xll.qlRateHelperEarliestDate($E173,Trigger)</f>
        <v>41688</v>
      </c>
      <c r="L173" s="3">
        <f>_xll.qlRateHelperLatestDate($E173,Trigger)</f>
        <v>63604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188" bestFit="1" customWidth="1"/>
    <col min="13" max="16384" width="9.140625" style="32"/>
  </cols>
  <sheetData>
    <row r="1" spans="1:12" ht="12" thickBot="1" x14ac:dyDescent="0.25">
      <c r="A1" s="192" t="s">
        <v>88</v>
      </c>
      <c r="B1" s="193"/>
      <c r="D1" s="53" t="s">
        <v>87</v>
      </c>
      <c r="E1" s="52" t="s">
        <v>86</v>
      </c>
      <c r="F1" s="52"/>
      <c r="G1" s="52" t="s">
        <v>72</v>
      </c>
      <c r="H1" s="51" t="s">
        <v>71</v>
      </c>
      <c r="I1" s="34">
        <f t="array" ref="I1:I126">_xll.qlPiecewiseYieldCurveData(YieldCurve)</f>
        <v>1</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5.8869999999999999E-3</v>
      </c>
      <c r="F2" s="41" t="str">
        <f>IF(ISERROR(_xll.qlSwapRateHelperSpread($D2)),IF(ISERROR(_xll.qlFuturesRateHelperConvexityAdjustment($D2)),"--",_xll.qlFuturesRateHelperConvexityAdjustment($D2)),_xll.qlSwapRateHelperSpread($D2))</f>
        <v>--</v>
      </c>
      <c r="G2" s="40">
        <f>_xll.qlRateHelperEarliestDate($D2)</f>
        <v>41688</v>
      </c>
      <c r="H2" s="39">
        <f>_xll.qlRateHelperLatestDate($D2)</f>
        <v>41716</v>
      </c>
      <c r="I2" s="34">
        <v>0.99954233177833063</v>
      </c>
      <c r="K2" s="187" t="s">
        <v>117</v>
      </c>
      <c r="L2" s="188">
        <v>5.8869999999999999E-3</v>
      </c>
    </row>
    <row r="3" spans="1:12" x14ac:dyDescent="0.2">
      <c r="A3" s="46" t="s">
        <v>84</v>
      </c>
      <c r="B3" s="48">
        <v>1</v>
      </c>
      <c r="D3" s="42" t="str">
        <v>EUR_YC1YRH_3MD</v>
      </c>
      <c r="E3" s="41">
        <f>_xll.qlRateHelperRate($D3)</f>
        <v>5.855E-3</v>
      </c>
      <c r="F3" s="41" t="str">
        <f>IF(ISERROR(_xll.qlSwapRateHelperSpread($D3)),IF(ISERROR(_xll.qlFuturesRateHelperConvexityAdjustment($D3)),"--",_xll.qlFuturesRateHelperConvexityAdjustment($D3)),_xll.qlSwapRateHelperSpread($D3))</f>
        <v>--</v>
      </c>
      <c r="G3" s="40">
        <f>_xll.qlRateHelperEarliestDate($D3)</f>
        <v>41688</v>
      </c>
      <c r="H3" s="39">
        <f>_xll.qlRateHelperLatestDate($D3)</f>
        <v>41778</v>
      </c>
      <c r="I3" s="34">
        <v>0.99853838943246809</v>
      </c>
      <c r="K3" s="187" t="s">
        <v>118</v>
      </c>
      <c r="L3" s="188">
        <v>5.855E-3</v>
      </c>
    </row>
    <row r="4" spans="1:12" x14ac:dyDescent="0.2">
      <c r="A4" s="46" t="s">
        <v>83</v>
      </c>
      <c r="B4" s="48">
        <v>2</v>
      </c>
      <c r="D4" s="42" t="str">
        <v>EUR_YC1YRH_6MD</v>
      </c>
      <c r="E4" s="41">
        <f>_xll.qlRateHelperRate($D4)</f>
        <v>5.7489999999999998E-3</v>
      </c>
      <c r="F4" s="41" t="str">
        <f>IF(ISERROR(_xll.qlSwapRateHelperSpread($D4)),IF(ISERROR(_xll.qlFuturesRateHelperConvexityAdjustment($D4)),"--",_xll.qlFuturesRateHelperConvexityAdjustment($D4)),_xll.qlSwapRateHelperSpread($D4))</f>
        <v>--</v>
      </c>
      <c r="G4" s="40">
        <f>_xll.qlRateHelperEarliestDate($D4)</f>
        <v>41688</v>
      </c>
      <c r="H4" s="39">
        <f>_xll.qlRateHelperLatestDate($D4)</f>
        <v>41869</v>
      </c>
      <c r="I4" s="34">
        <v>0.99711786128943314</v>
      </c>
      <c r="K4" s="187" t="s">
        <v>119</v>
      </c>
      <c r="L4" s="188">
        <v>5.7489999999999998E-3</v>
      </c>
    </row>
    <row r="5" spans="1:12" x14ac:dyDescent="0.2">
      <c r="A5" s="46" t="s">
        <v>82</v>
      </c>
      <c r="B5" s="47" t="s">
        <v>81</v>
      </c>
      <c r="D5" s="42" t="str">
        <v>EUR_YC1YRH_9MD</v>
      </c>
      <c r="E5" s="41">
        <f>_xll.qlRateHelperRate($D5)</f>
        <v>5.705E-3</v>
      </c>
      <c r="F5" s="41" t="str">
        <f>IF(ISERROR(_xll.qlSwapRateHelperSpread($D5)),IF(ISERROR(_xll.qlFuturesRateHelperConvexityAdjustment($D5)),"--",_xll.qlFuturesRateHelperConvexityAdjustment($D5)),_xll.qlSwapRateHelperSpread($D5))</f>
        <v>--</v>
      </c>
      <c r="G5" s="40">
        <f>_xll.qlRateHelperEarliestDate($D5)</f>
        <v>41688</v>
      </c>
      <c r="H5" s="39">
        <f>_xll.qlRateHelperLatestDate($D5)</f>
        <v>41961</v>
      </c>
      <c r="I5" s="34">
        <v>0.99569234450739386</v>
      </c>
      <c r="K5" s="187" t="s">
        <v>120</v>
      </c>
      <c r="L5" s="188">
        <v>5.705E-3</v>
      </c>
    </row>
    <row r="6" spans="1:12" x14ac:dyDescent="0.2">
      <c r="A6" s="46" t="s">
        <v>80</v>
      </c>
      <c r="B6" s="45" t="str">
        <f>_xll.ohRangeRetrieveError(Selected!D2)</f>
        <v/>
      </c>
      <c r="D6" s="42" t="str">
        <v>EUR_YC1YRH_1YD</v>
      </c>
      <c r="E6" s="41">
        <f>_xll.qlRateHelperRate($D6)</f>
        <v>5.7000000000000002E-3</v>
      </c>
      <c r="F6" s="41" t="str">
        <f>IF(ISERROR(_xll.qlSwapRateHelperSpread($D6)),IF(ISERROR(_xll.qlFuturesRateHelperConvexityAdjustment($D6)),"--",_xll.qlFuturesRateHelperConvexityAdjustment($D6)),_xll.qlSwapRateHelperSpread($D6))</f>
        <v>--</v>
      </c>
      <c r="G6" s="40">
        <f>_xll.qlRateHelperEarliestDate($D6)</f>
        <v>41688</v>
      </c>
      <c r="H6" s="39">
        <f>_xll.qlRateHelperLatestDate($D6)</f>
        <v>42053</v>
      </c>
      <c r="I6" s="34">
        <v>0.99425404019271957</v>
      </c>
      <c r="K6" s="187" t="s">
        <v>121</v>
      </c>
      <c r="L6" s="188">
        <v>5.7000000000000002E-3</v>
      </c>
    </row>
    <row r="7" spans="1:12" ht="12" thickBot="1" x14ac:dyDescent="0.25">
      <c r="A7" s="44" t="str">
        <f>_xll.ohGroup(RateHelperPrefix&amp;"_RateHelpersSelected",_xll.ohPack(Selected!D2:D126),TRUE,,ObjectOverwrite)</f>
        <v>EUR_YC1YRH_RateHelpersSelected#0002</v>
      </c>
      <c r="B7" s="43" t="str">
        <f>_xll.ohRangeRetrieveError(RateHelpersSelected)</f>
        <v/>
      </c>
      <c r="D7" s="42" t="str">
        <v>EUR_YC1YRH_3x15F</v>
      </c>
      <c r="E7" s="41">
        <f>_xll.qlRateHelperRate($D7)</f>
        <v>5.6899999999999997E-3</v>
      </c>
      <c r="F7" s="41" t="str">
        <f>IF(ISERROR(_xll.qlSwapRateHelperSpread($D7)),IF(ISERROR(_xll.qlFuturesRateHelperConvexityAdjustment($D7)),"--",_xll.qlFuturesRateHelperConvexityAdjustment($D7)),_xll.qlSwapRateHelperSpread($D7))</f>
        <v>--</v>
      </c>
      <c r="G7" s="40">
        <f>_xll.qlRateHelperEarliestDate($D7)</f>
        <v>41778</v>
      </c>
      <c r="H7" s="39">
        <f>_xll.qlRateHelperLatestDate($D7)</f>
        <v>42143</v>
      </c>
      <c r="I7" s="34">
        <v>0.99281083614069399</v>
      </c>
      <c r="K7" s="187" t="s">
        <v>122</v>
      </c>
      <c r="L7" s="188">
        <v>5.6899999999999997E-3</v>
      </c>
    </row>
    <row r="8" spans="1:12" x14ac:dyDescent="0.2">
      <c r="D8" s="42" t="str">
        <v>EUR_YC1YRH_6x18F</v>
      </c>
      <c r="E8" s="41">
        <f>_xll.qlRateHelperRate($D8)</f>
        <v>5.8389999999999996E-3</v>
      </c>
      <c r="F8" s="41" t="str">
        <f>IF(ISERROR(_xll.qlSwapRateHelperSpread($D8)),IF(ISERROR(_xll.qlFuturesRateHelperConvexityAdjustment($D8)),"--",_xll.qlFuturesRateHelperConvexityAdjustment($D8)),_xll.qlSwapRateHelperSpread($D8))</f>
        <v>--</v>
      </c>
      <c r="G8" s="40">
        <f>_xll.qlRateHelperEarliestDate($D8)</f>
        <v>41869</v>
      </c>
      <c r="H8" s="39">
        <f>_xll.qlRateHelperLatestDate($D8)</f>
        <v>42234</v>
      </c>
      <c r="I8" s="34">
        <v>0.99124956747849813</v>
      </c>
      <c r="K8" s="187" t="s">
        <v>123</v>
      </c>
      <c r="L8" s="188">
        <v>5.8389999999999996E-3</v>
      </c>
    </row>
    <row r="9" spans="1:12" x14ac:dyDescent="0.2">
      <c r="D9" s="42" t="str">
        <v>EUR_YC1YRH_9x21F</v>
      </c>
      <c r="E9" s="41">
        <f>_xll.qlRateHelperRate($D9)</f>
        <v>6.1720000000000004E-3</v>
      </c>
      <c r="F9" s="41" t="str">
        <f>IF(ISERROR(_xll.qlSwapRateHelperSpread($D9)),IF(ISERROR(_xll.qlFuturesRateHelperConvexityAdjustment($D9)),"--",_xll.qlFuturesRateHelperConvexityAdjustment($D9)),_xll.qlSwapRateHelperSpread($D9))</f>
        <v>--</v>
      </c>
      <c r="G9" s="40">
        <f>_xll.qlRateHelperEarliestDate($D9)</f>
        <v>41961</v>
      </c>
      <c r="H9" s="39">
        <f>_xll.qlRateHelperLatestDate($D9)</f>
        <v>42326</v>
      </c>
      <c r="I9" s="34">
        <v>0.98950032632669438</v>
      </c>
      <c r="K9" s="187" t="s">
        <v>124</v>
      </c>
      <c r="L9" s="188">
        <v>6.1720000000000004E-3</v>
      </c>
    </row>
    <row r="10" spans="1:12" x14ac:dyDescent="0.2">
      <c r="D10" s="42" t="str">
        <v>EUR_YC1YRH_12x24F</v>
      </c>
      <c r="E10" s="41">
        <f>_xll.qlRateHelperRate($D10)</f>
        <v>6.7400000000000003E-3</v>
      </c>
      <c r="F10" s="41" t="str">
        <f>IF(ISERROR(_xll.qlSwapRateHelperSpread($D10)),IF(ISERROR(_xll.qlFuturesRateHelperConvexityAdjustment($D10)),"--",_xll.qlFuturesRateHelperConvexityAdjustment($D10)),_xll.qlSwapRateHelperSpread($D10))</f>
        <v>--</v>
      </c>
      <c r="G10" s="40">
        <f>_xll.qlRateHelperEarliestDate($D10)</f>
        <v>42053</v>
      </c>
      <c r="H10" s="39">
        <f>_xll.qlRateHelperLatestDate($D10)</f>
        <v>42418</v>
      </c>
      <c r="I10" s="34">
        <v>0.9875058095204936</v>
      </c>
      <c r="K10" s="187" t="s">
        <v>125</v>
      </c>
      <c r="L10" s="188">
        <v>6.7400000000000003E-3</v>
      </c>
    </row>
    <row r="11" spans="1:12" x14ac:dyDescent="0.2">
      <c r="D11" s="42" t="str">
        <v>EUR_YC1YRH_15x27F</v>
      </c>
      <c r="E11" s="41">
        <f>_xll.qlRateHelperRate($D11)</f>
        <v>7.5030000000000001E-3</v>
      </c>
      <c r="F11" s="41" t="str">
        <f>IF(ISERROR(_xll.qlSwapRateHelperSpread($D11)),IF(ISERROR(_xll.qlFuturesRateHelperConvexityAdjustment($D11)),"--",_xll.qlFuturesRateHelperConvexityAdjustment($D11)),_xll.qlSwapRateHelperSpread($D11))</f>
        <v>--</v>
      </c>
      <c r="G11" s="40">
        <f>_xll.qlRateHelperEarliestDate($D11)</f>
        <v>42142</v>
      </c>
      <c r="H11" s="39">
        <f>_xll.qlRateHelperLatestDate($D11)</f>
        <v>42508</v>
      </c>
      <c r="I11" s="34">
        <v>0.98531129822262042</v>
      </c>
      <c r="K11" s="187" t="s">
        <v>126</v>
      </c>
      <c r="L11" s="188">
        <v>7.5030000000000001E-3</v>
      </c>
    </row>
    <row r="12" spans="1:12" x14ac:dyDescent="0.2">
      <c r="D12" s="42" t="str">
        <v>EUR_YC1YRH_18x30F</v>
      </c>
      <c r="E12" s="41">
        <f>_xll.qlRateHelperRate($D12)</f>
        <v>8.5360000000000002E-3</v>
      </c>
      <c r="F12" s="41" t="str">
        <f>IF(ISERROR(_xll.qlSwapRateHelperSpread($D12)),IF(ISERROR(_xll.qlFuturesRateHelperConvexityAdjustment($D12)),"--",_xll.qlFuturesRateHelperConvexityAdjustment($D12)),_xll.qlSwapRateHelperSpread($D12))</f>
        <v>--</v>
      </c>
      <c r="G12" s="40">
        <f>_xll.qlRateHelperEarliestDate($D12)</f>
        <v>42234</v>
      </c>
      <c r="H12" s="39">
        <f>_xll.qlRateHelperLatestDate($D12)</f>
        <v>42600</v>
      </c>
      <c r="I12" s="34">
        <v>0.98272125040845359</v>
      </c>
      <c r="K12" s="187" t="s">
        <v>127</v>
      </c>
      <c r="L12" s="188">
        <v>8.5360000000000002E-3</v>
      </c>
    </row>
    <row r="13" spans="1:12" x14ac:dyDescent="0.2">
      <c r="D13" s="42" t="str">
        <v>EUR_YC1YRH_AB12EBASIS3Y</v>
      </c>
      <c r="E13" s="41">
        <f>_xll.qlRateHelperRate($D13)</f>
        <v>7.9900000000000006E-3</v>
      </c>
      <c r="F13" s="41">
        <f>IF(ISERROR(_xll.qlSwapRateHelperSpread($D13)),IF(ISERROR(_xll.qlFuturesRateHelperConvexityAdjustment($D13)),"--",_xll.qlFuturesRateHelperConvexityAdjustment($D13)),_xll.qlSwapRateHelperSpread($D13))</f>
        <v>0</v>
      </c>
      <c r="G13" s="40">
        <f>_xll.qlRateHelperEarliestDate($D13)</f>
        <v>41688</v>
      </c>
      <c r="H13" s="39">
        <f>_xll.qlRateHelperLatestDate($D13)</f>
        <v>42786</v>
      </c>
      <c r="I13" s="34">
        <v>0.97632159145442765</v>
      </c>
      <c r="K13" s="187" t="s">
        <v>128</v>
      </c>
      <c r="L13" s="188">
        <v>7.9900000000000006E-3</v>
      </c>
    </row>
    <row r="14" spans="1:12" x14ac:dyDescent="0.2">
      <c r="D14" s="42" t="str">
        <v>EUR_YC1YRH_AB12EBASIS4Y</v>
      </c>
      <c r="E14" s="41">
        <f>_xll.qlRateHelperRate($D14)</f>
        <v>1.027E-2</v>
      </c>
      <c r="F14" s="41">
        <f>IF(ISERROR(_xll.qlSwapRateHelperSpread($D14)),IF(ISERROR(_xll.qlFuturesRateHelperConvexityAdjustment($D14)),"--",_xll.qlFuturesRateHelperConvexityAdjustment($D14)),_xll.qlSwapRateHelperSpread($D14))</f>
        <v>0</v>
      </c>
      <c r="G14" s="40">
        <f>_xll.qlRateHelperEarliestDate($D14)</f>
        <v>41688</v>
      </c>
      <c r="H14" s="39">
        <f>_xll.qlRateHelperLatestDate($D14)</f>
        <v>43150</v>
      </c>
      <c r="I14" s="34">
        <v>0.95973569259205038</v>
      </c>
      <c r="K14" s="187" t="s">
        <v>129</v>
      </c>
      <c r="L14" s="188">
        <v>1.027E-2</v>
      </c>
    </row>
    <row r="15" spans="1:12" x14ac:dyDescent="0.2">
      <c r="D15" s="42" t="str">
        <v>EUR_YC1YRH_AB12EBASIS5Y</v>
      </c>
      <c r="E15" s="41">
        <f>_xll.qlRateHelperRate($D15)</f>
        <v>1.2610000000000001E-2</v>
      </c>
      <c r="F15" s="41">
        <f>IF(ISERROR(_xll.qlSwapRateHelperSpread($D15)),IF(ISERROR(_xll.qlFuturesRateHelperConvexityAdjustment($D15)),"--",_xll.qlFuturesRateHelperConvexityAdjustment($D15)),_xll.qlSwapRateHelperSpread($D15))</f>
        <v>0</v>
      </c>
      <c r="G15" s="40">
        <f>_xll.qlRateHelperEarliestDate($D15)</f>
        <v>41688</v>
      </c>
      <c r="H15" s="39">
        <f>_xll.qlRateHelperLatestDate($D15)</f>
        <v>43514</v>
      </c>
      <c r="I15" s="34">
        <v>0.93875670708534265</v>
      </c>
      <c r="K15" s="187" t="s">
        <v>130</v>
      </c>
      <c r="L15" s="188">
        <v>1.261E-2</v>
      </c>
    </row>
    <row r="16" spans="1:12" x14ac:dyDescent="0.2">
      <c r="D16" s="42" t="str">
        <v>EUR_YC1YRH_AB12EBASIS6Y</v>
      </c>
      <c r="E16" s="41">
        <f>_xll.qlRateHelperRate($D16)</f>
        <v>1.4789999999999999E-2</v>
      </c>
      <c r="F16" s="41">
        <f>IF(ISERROR(_xll.qlSwapRateHelperSpread($D16)),IF(ISERROR(_xll.qlFuturesRateHelperConvexityAdjustment($D16)),"--",_xll.qlFuturesRateHelperConvexityAdjustment($D16)),_xll.qlSwapRateHelperSpread($D16))</f>
        <v>0</v>
      </c>
      <c r="G16" s="40">
        <f>_xll.qlRateHelperEarliestDate($D16)</f>
        <v>41688</v>
      </c>
      <c r="H16" s="39">
        <f>_xll.qlRateHelperLatestDate($D16)</f>
        <v>43879</v>
      </c>
      <c r="I16" s="34">
        <v>0.91464150040818726</v>
      </c>
      <c r="K16" s="187" t="s">
        <v>131</v>
      </c>
      <c r="L16" s="188">
        <v>1.4789999999999999E-2</v>
      </c>
    </row>
    <row r="17" spans="4:12" x14ac:dyDescent="0.2">
      <c r="D17" s="42" t="str">
        <v>EUR_YC1YRH_AB12EBASIS7Y</v>
      </c>
      <c r="E17" s="41">
        <f>_xll.qlRateHelperRate($D17)</f>
        <v>1.677E-2</v>
      </c>
      <c r="F17" s="41">
        <f>IF(ISERROR(_xll.qlSwapRateHelperSpread($D17)),IF(ISERROR(_xll.qlFuturesRateHelperConvexityAdjustment($D17)),"--",_xll.qlFuturesRateHelperConvexityAdjustment($D17)),_xll.qlSwapRateHelperSpread($D17))</f>
        <v>0</v>
      </c>
      <c r="G17" s="40">
        <f>_xll.qlRateHelperEarliestDate($D17)</f>
        <v>41688</v>
      </c>
      <c r="H17" s="39">
        <f>_xll.qlRateHelperLatestDate($D17)</f>
        <v>44245</v>
      </c>
      <c r="I17" s="34">
        <v>0.88831711813212222</v>
      </c>
      <c r="K17" s="187" t="s">
        <v>132</v>
      </c>
      <c r="L17" s="188">
        <v>1.677E-2</v>
      </c>
    </row>
    <row r="18" spans="4:12" x14ac:dyDescent="0.2">
      <c r="D18" s="42" t="str">
        <v>EUR_YC1YRH_AB12EBASIS8Y</v>
      </c>
      <c r="E18" s="41">
        <f>_xll.qlRateHelperRate($D18)</f>
        <v>1.8540000000000001E-2</v>
      </c>
      <c r="F18" s="41">
        <f>IF(ISERROR(_xll.qlSwapRateHelperSpread($D18)),IF(ISERROR(_xll.qlFuturesRateHelperConvexityAdjustment($D18)),"--",_xll.qlFuturesRateHelperConvexityAdjustment($D18)),_xll.qlSwapRateHelperSpread($D18))</f>
        <v>0</v>
      </c>
      <c r="G18" s="40">
        <f>_xll.qlRateHelperEarliestDate($D18)</f>
        <v>41688</v>
      </c>
      <c r="H18" s="39">
        <f>_xll.qlRateHelperLatestDate($D18)</f>
        <v>44610</v>
      </c>
      <c r="I18" s="34">
        <v>0.86057442951446128</v>
      </c>
      <c r="K18" s="187" t="s">
        <v>133</v>
      </c>
      <c r="L18" s="188">
        <v>1.8540000000000001E-2</v>
      </c>
    </row>
    <row r="19" spans="4:12" x14ac:dyDescent="0.2">
      <c r="D19" s="42" t="str">
        <v>EUR_YC1YRH_AB12EBASIS9Y</v>
      </c>
      <c r="E19" s="41">
        <f>_xll.qlRateHelperRate($D19)</f>
        <v>2.0110000000000003E-2</v>
      </c>
      <c r="F19" s="41">
        <f>IF(ISERROR(_xll.qlSwapRateHelperSpread($D19)),IF(ISERROR(_xll.qlFuturesRateHelperConvexityAdjustment($D19)),"--",_xll.qlFuturesRateHelperConvexityAdjustment($D19)),_xll.qlSwapRateHelperSpread($D19))</f>
        <v>0</v>
      </c>
      <c r="G19" s="40">
        <f>_xll.qlRateHelperEarliestDate($D19)</f>
        <v>41688</v>
      </c>
      <c r="H19" s="39">
        <f>_xll.qlRateHelperLatestDate($D19)</f>
        <v>44977</v>
      </c>
      <c r="I19" s="34">
        <v>0.83194427941853755</v>
      </c>
      <c r="K19" s="187" t="s">
        <v>134</v>
      </c>
      <c r="L19" s="188">
        <v>2.0109999999999999E-2</v>
      </c>
    </row>
    <row r="20" spans="4:12" x14ac:dyDescent="0.2">
      <c r="D20" s="42" t="str">
        <v>EUR_YC1YRH_AB12EBASIS10Y</v>
      </c>
      <c r="E20" s="41">
        <f>_xll.qlRateHelperRate($D20)</f>
        <v>2.147E-2</v>
      </c>
      <c r="F20" s="41">
        <f>IF(ISERROR(_xll.qlSwapRateHelperSpread($D20)),IF(ISERROR(_xll.qlFuturesRateHelperConvexityAdjustment($D20)),"--",_xll.qlFuturesRateHelperConvexityAdjustment($D20)),_xll.qlSwapRateHelperSpread($D20))</f>
        <v>0</v>
      </c>
      <c r="G20" s="40">
        <f>_xll.qlRateHelperEarliestDate($D20)</f>
        <v>41688</v>
      </c>
      <c r="H20" s="39">
        <f>_xll.qlRateHelperLatestDate($D20)</f>
        <v>45341</v>
      </c>
      <c r="I20" s="34">
        <v>0.80337837827113301</v>
      </c>
      <c r="K20" s="187" t="s">
        <v>135</v>
      </c>
      <c r="L20" s="188">
        <v>2.147E-2</v>
      </c>
    </row>
    <row r="21" spans="4:12" x14ac:dyDescent="0.2">
      <c r="D21" s="42" t="str">
        <v>EUR_YC1YRH_AB12EBASIS12Y</v>
      </c>
      <c r="E21" s="41">
        <f>_xll.qlRateHelperRate($D21)</f>
        <v>2.3640000000000001E-2</v>
      </c>
      <c r="F21" s="41">
        <f>IF(ISERROR(_xll.qlSwapRateHelperSpread($D21)),IF(ISERROR(_xll.qlFuturesRateHelperConvexityAdjustment($D21)),"--",_xll.qlFuturesRateHelperConvexityAdjustment($D21)),_xll.qlSwapRateHelperSpread($D21))</f>
        <v>0</v>
      </c>
      <c r="G21" s="40">
        <f>_xll.qlRateHelperEarliestDate($D21)</f>
        <v>41688</v>
      </c>
      <c r="H21" s="39">
        <f>_xll.qlRateHelperLatestDate($D21)</f>
        <v>46071</v>
      </c>
      <c r="I21" s="34">
        <v>0.74756039277880337</v>
      </c>
      <c r="K21" s="187" t="s">
        <v>136</v>
      </c>
      <c r="L21" s="188">
        <v>2.3640000000000001E-2</v>
      </c>
    </row>
    <row r="22" spans="4:12" x14ac:dyDescent="0.2">
      <c r="D22" s="42" t="str">
        <v>EUR_YC1YRH_AB12EBASIS15Y</v>
      </c>
      <c r="E22" s="41">
        <f>_xll.qlRateHelperRate($D22)</f>
        <v>2.5740000000000002E-2</v>
      </c>
      <c r="F22" s="41">
        <f>IF(ISERROR(_xll.qlSwapRateHelperSpread($D22)),IF(ISERROR(_xll.qlFuturesRateHelperConvexityAdjustment($D22)),"--",_xll.qlFuturesRateHelperConvexityAdjustment($D22)),_xll.qlSwapRateHelperSpread($D22))</f>
        <v>0</v>
      </c>
      <c r="G22" s="40">
        <f>_xll.qlRateHelperEarliestDate($D22)</f>
        <v>41688</v>
      </c>
      <c r="H22" s="39">
        <f>_xll.qlRateHelperLatestDate($D22)</f>
        <v>47168</v>
      </c>
      <c r="I22" s="34">
        <v>0.67134728871161886</v>
      </c>
      <c r="K22" s="187" t="s">
        <v>137</v>
      </c>
      <c r="L22" s="188">
        <v>2.5739999999999999E-2</v>
      </c>
    </row>
    <row r="23" spans="4:12" x14ac:dyDescent="0.2">
      <c r="D23" s="42" t="str">
        <v>EUR_YC1YRH_AB12EBASIS20Y</v>
      </c>
      <c r="E23" s="41">
        <f>_xll.qlRateHelperRate($D23)</f>
        <v>2.7120000000000002E-2</v>
      </c>
      <c r="F23" s="41">
        <f>IF(ISERROR(_xll.qlSwapRateHelperSpread($D23)),IF(ISERROR(_xll.qlFuturesRateHelperConvexityAdjustment($D23)),"--",_xll.qlFuturesRateHelperConvexityAdjustment($D23)),_xll.qlSwapRateHelperSpread($D23))</f>
        <v>0</v>
      </c>
      <c r="G23" s="40">
        <f>_xll.qlRateHelperEarliestDate($D23)</f>
        <v>41688</v>
      </c>
      <c r="H23" s="39">
        <f>_xll.qlRateHelperLatestDate($D23)</f>
        <v>48995</v>
      </c>
      <c r="I23" s="34">
        <v>0.57111895971306614</v>
      </c>
      <c r="K23" s="187" t="s">
        <v>138</v>
      </c>
      <c r="L23" s="188">
        <v>2.7119999999999998E-2</v>
      </c>
    </row>
    <row r="24" spans="4:12" x14ac:dyDescent="0.2">
      <c r="D24" s="42" t="str">
        <v>EUR_YC1YRH_AB12EBASIS25Y</v>
      </c>
      <c r="E24" s="41">
        <f>_xll.qlRateHelperRate($D24)</f>
        <v>2.7440000000000003E-2</v>
      </c>
      <c r="F24" s="41">
        <f>IF(ISERROR(_xll.qlSwapRateHelperSpread($D24)),IF(ISERROR(_xll.qlFuturesRateHelperConvexityAdjustment($D24)),"--",_xll.qlFuturesRateHelperConvexityAdjustment($D24)),_xll.qlSwapRateHelperSpread($D24))</f>
        <v>0</v>
      </c>
      <c r="G24" s="40">
        <f>_xll.qlRateHelperEarliestDate($D24)</f>
        <v>41688</v>
      </c>
      <c r="H24" s="39">
        <f>_xll.qlRateHelperLatestDate($D24)</f>
        <v>50819</v>
      </c>
      <c r="I24" s="34">
        <v>0.49431460686077139</v>
      </c>
      <c r="K24" s="187" t="s">
        <v>139</v>
      </c>
      <c r="L24" s="188">
        <v>2.7439999999999999E-2</v>
      </c>
    </row>
    <row r="25" spans="4:12" x14ac:dyDescent="0.2">
      <c r="D25" s="42" t="str">
        <v>EUR_YC1YRH_AB12EBASIS30Y</v>
      </c>
      <c r="E25" s="41">
        <f>_xll.qlRateHelperRate($D25)</f>
        <v>2.7390000000000001E-2</v>
      </c>
      <c r="F25" s="41">
        <f>IF(ISERROR(_xll.qlSwapRateHelperSpread($D25)),IF(ISERROR(_xll.qlFuturesRateHelperConvexityAdjustment($D25)),"--",_xll.qlFuturesRateHelperConvexityAdjustment($D25)),_xll.qlSwapRateHelperSpread($D25))</f>
        <v>0</v>
      </c>
      <c r="G25" s="40">
        <f>_xll.qlRateHelperEarliestDate($D25)</f>
        <v>41688</v>
      </c>
      <c r="H25" s="39">
        <f>_xll.qlRateHelperLatestDate($D25)</f>
        <v>52645</v>
      </c>
      <c r="I25" s="34">
        <v>0.43270532317582572</v>
      </c>
      <c r="K25" s="187" t="s">
        <v>140</v>
      </c>
      <c r="L25" s="188">
        <v>2.7390000000000001E-2</v>
      </c>
    </row>
    <row r="26" spans="4:12" x14ac:dyDescent="0.2">
      <c r="D26" s="42" t="str">
        <v>EUR_YC1YRH_AB12EBASIS35Y</v>
      </c>
      <c r="E26" s="41">
        <f>_xll.qlRateHelperRate($D26)</f>
        <v>2.7470000000000001E-2</v>
      </c>
      <c r="F26" s="41">
        <f>IF(ISERROR(_xll.qlSwapRateHelperSpread($D26)),IF(ISERROR(_xll.qlFuturesRateHelperConvexityAdjustment($D26)),"--",_xll.qlFuturesRateHelperConvexityAdjustment($D26)),_xll.qlSwapRateHelperSpread($D26))</f>
        <v>0</v>
      </c>
      <c r="G26" s="40">
        <f>_xll.qlRateHelperEarliestDate($D26)</f>
        <v>41688</v>
      </c>
      <c r="H26" s="39">
        <f>_xll.qlRateHelperLatestDate($D26)</f>
        <v>54472</v>
      </c>
      <c r="I26" s="34">
        <v>0.37630612436793942</v>
      </c>
      <c r="K26" s="187" t="s">
        <v>141</v>
      </c>
      <c r="L26" s="188">
        <v>2.7470000000000001E-2</v>
      </c>
    </row>
    <row r="27" spans="4:12" x14ac:dyDescent="0.2">
      <c r="D27" s="42" t="str">
        <v>EUR_YC1YRH_AB12EBASIS40Y</v>
      </c>
      <c r="E27" s="41">
        <f>_xll.qlRateHelperRate($D27)</f>
        <v>2.7630000000000002E-2</v>
      </c>
      <c r="F27" s="41">
        <f>IF(ISERROR(_xll.qlSwapRateHelperSpread($D27)),IF(ISERROR(_xll.qlFuturesRateHelperConvexityAdjustment($D27)),"--",_xll.qlFuturesRateHelperConvexityAdjustment($D27)),_xll.qlSwapRateHelperSpread($D27))</f>
        <v>0</v>
      </c>
      <c r="G27" s="40">
        <f>_xll.qlRateHelperEarliestDate($D27)</f>
        <v>41688</v>
      </c>
      <c r="H27" s="39">
        <f>_xll.qlRateHelperLatestDate($D27)</f>
        <v>56298</v>
      </c>
      <c r="I27" s="34">
        <v>0.32501075414272979</v>
      </c>
      <c r="K27" s="187" t="s">
        <v>142</v>
      </c>
      <c r="L27" s="188">
        <v>2.7629999999999998E-2</v>
      </c>
    </row>
    <row r="28" spans="4:12" x14ac:dyDescent="0.2">
      <c r="D28" s="42" t="str">
        <v>EUR_YC1YRH_AB12EBASIS50Y</v>
      </c>
      <c r="E28" s="41">
        <f>_xll.qlRateHelperRate($D28)</f>
        <v>2.7819999999999998E-2</v>
      </c>
      <c r="F28" s="41">
        <f>IF(ISERROR(_xll.qlSwapRateHelperSpread($D28)),IF(ISERROR(_xll.qlFuturesRateHelperConvexityAdjustment($D28)),"--",_xll.qlFuturesRateHelperConvexityAdjustment($D28)),_xll.qlSwapRateHelperSpread($D28))</f>
        <v>0</v>
      </c>
      <c r="G28" s="40">
        <f>_xll.qlRateHelperEarliestDate($D28)</f>
        <v>41688</v>
      </c>
      <c r="H28" s="39">
        <f>_xll.qlRateHelperLatestDate($D28)</f>
        <v>59950</v>
      </c>
      <c r="I28" s="34">
        <v>0.24305954745722594</v>
      </c>
      <c r="K28" s="187" t="s">
        <v>143</v>
      </c>
      <c r="L28" s="188">
        <v>2.7820000000000001E-2</v>
      </c>
    </row>
    <row r="29" spans="4:12" x14ac:dyDescent="0.2">
      <c r="D29" s="42" t="str">
        <v>EUR_YC1YRH_AB12EBASIS60Y</v>
      </c>
      <c r="E29" s="41">
        <f>_xll.qlRateHelperRate($D29)</f>
        <v>2.7950000000000003E-2</v>
      </c>
      <c r="F29" s="41">
        <f>IF(ISERROR(_xll.qlSwapRateHelperSpread($D29)),IF(ISERROR(_xll.qlFuturesRateHelperConvexityAdjustment($D29)),"--",_xll.qlFuturesRateHelperConvexityAdjustment($D29)),_xll.qlSwapRateHelperSpread($D29))</f>
        <v>0</v>
      </c>
      <c r="G29" s="40">
        <f>_xll.qlRateHelperEarliestDate($D29)</f>
        <v>41688</v>
      </c>
      <c r="H29" s="39">
        <f>_xll.qlRateHelperLatestDate($D29)</f>
        <v>63604</v>
      </c>
      <c r="I29" s="34">
        <v>0.18144476455568445</v>
      </c>
      <c r="K29" s="187" t="s">
        <v>144</v>
      </c>
      <c r="L29" s="188">
        <v>2.7949999999999999E-2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86" customWidth="1"/>
    <col min="2" max="2" width="4.140625" style="86" bestFit="1" customWidth="1"/>
    <col min="3" max="3" width="10" style="86" bestFit="1" customWidth="1"/>
    <col min="4" max="4" width="20.42578125" style="86" bestFit="1" customWidth="1"/>
    <col min="5" max="5" width="21.42578125" style="86" bestFit="1" customWidth="1"/>
    <col min="6" max="6" width="19.7109375" style="86" bestFit="1" customWidth="1"/>
    <col min="7" max="7" width="23.5703125" style="86" customWidth="1"/>
    <col min="8" max="8" width="4.7109375" style="86" customWidth="1"/>
    <col min="9" max="16384" width="9.140625" style="86"/>
  </cols>
  <sheetData>
    <row r="1" spans="1:8" x14ac:dyDescent="0.2">
      <c r="A1" s="108" t="s">
        <v>189</v>
      </c>
      <c r="B1" s="107"/>
      <c r="C1" s="107"/>
      <c r="D1" s="12" t="s">
        <v>36</v>
      </c>
      <c r="E1" s="106" t="str">
        <f>Currency&amp;"_YC"&amp;$D$1&amp;"RH"</f>
        <v>EUR_YC1YRH</v>
      </c>
      <c r="F1" s="105"/>
      <c r="G1" s="105"/>
      <c r="H1" s="90"/>
    </row>
    <row r="2" spans="1:8" ht="23.25" customHeight="1" x14ac:dyDescent="0.2">
      <c r="A2" s="97"/>
      <c r="B2" s="104"/>
      <c r="C2" s="104" t="s">
        <v>161</v>
      </c>
      <c r="D2" s="104" t="s">
        <v>160</v>
      </c>
      <c r="E2" s="103" t="str">
        <f>$E$1&amp;"_Deposits.xml"</f>
        <v>EUR_YC1YRH_Deposits.xml</v>
      </c>
      <c r="F2" s="102">
        <f ca="1">IF(Serialize,_xll.ohObjectSave(F3:F18,SerializationPath&amp;E2,FileOverwrite,Serialize),"---")</f>
        <v>16</v>
      </c>
      <c r="G2" s="101" t="str">
        <f ca="1">_xll.ohRangeRetrieveError(F2)</f>
        <v/>
      </c>
      <c r="H2" s="90"/>
    </row>
    <row r="3" spans="1:8" x14ac:dyDescent="0.2">
      <c r="A3" s="97"/>
      <c r="B3" s="100" t="s">
        <v>159</v>
      </c>
      <c r="C3" s="99"/>
      <c r="D3" s="94" t="str">
        <f t="shared" ref="D3:D18" si="0">Currency&amp;B3&amp;"D_SYNTH"&amp;$D$1&amp;QuoteSuffix</f>
        <v>EURSND_SYNTH1Y_Quote</v>
      </c>
      <c r="E3" s="93" t="str">
        <f t="shared" ref="E3:E18" si="1">$E$1&amp;"_"&amp;$B3&amp;"D"</f>
        <v>EUR_YC1YRH_SND</v>
      </c>
      <c r="F3" s="98" t="str">
        <f>_xll.qlDepositRateHelper2(E3,D3,"1d",2,"target","following",FALSE,"act/360",Permanent,Trigger,ObjectOverwrite)</f>
        <v>EUR_YC1YRH_SND#0003</v>
      </c>
      <c r="G3" s="91" t="str">
        <f>_xll.ohRangeRetrieveError(F3)</f>
        <v/>
      </c>
      <c r="H3" s="90"/>
    </row>
    <row r="4" spans="1:8" x14ac:dyDescent="0.2">
      <c r="A4" s="97"/>
      <c r="B4" s="96" t="s">
        <v>158</v>
      </c>
      <c r="C4" s="95" t="str">
        <f t="shared" ref="C4:C18" si="2">PROPER(Currency)&amp;FamilyName&amp;$B4</f>
        <v>EuriborSW</v>
      </c>
      <c r="D4" s="94" t="str">
        <f t="shared" si="0"/>
        <v>EURSWD_SYNTH1Y_Quote</v>
      </c>
      <c r="E4" s="93" t="str">
        <f t="shared" si="1"/>
        <v>EUR_YC1YRH_SWD</v>
      </c>
      <c r="F4" s="92" t="str">
        <f>_xll.qlDepositRateHelper(E4,D4,C4,Permanent,Trigger,ObjectOverwrite)</f>
        <v>EUR_YC1YRH_SWD#0003</v>
      </c>
      <c r="G4" s="91" t="str">
        <f>_xll.ohRangeRetrieveError(F4)</f>
        <v/>
      </c>
      <c r="H4" s="90"/>
    </row>
    <row r="5" spans="1:8" x14ac:dyDescent="0.2">
      <c r="A5" s="97"/>
      <c r="B5" s="96" t="s">
        <v>157</v>
      </c>
      <c r="C5" s="95" t="str">
        <f t="shared" si="2"/>
        <v>Euribor2W</v>
      </c>
      <c r="D5" s="94" t="str">
        <f t="shared" si="0"/>
        <v>EUR2WD_SYNTH1Y_Quote</v>
      </c>
      <c r="E5" s="93" t="str">
        <f t="shared" si="1"/>
        <v>EUR_YC1YRH_2WD</v>
      </c>
      <c r="F5" s="92" t="str">
        <f>_xll.qlDepositRateHelper(E5,D5,C5,Permanent,Trigger,ObjectOverwrite)</f>
        <v>EUR_YC1YRH_2WD#0003</v>
      </c>
      <c r="G5" s="91" t="str">
        <f>_xll.ohRangeRetrieveError(F5)</f>
        <v/>
      </c>
      <c r="H5" s="90"/>
    </row>
    <row r="6" spans="1:8" x14ac:dyDescent="0.2">
      <c r="A6" s="97"/>
      <c r="B6" s="96" t="s">
        <v>156</v>
      </c>
      <c r="C6" s="95" t="str">
        <f t="shared" si="2"/>
        <v>Euribor3W</v>
      </c>
      <c r="D6" s="94" t="str">
        <f t="shared" si="0"/>
        <v>EUR3WD_SYNTH1Y_Quote</v>
      </c>
      <c r="E6" s="93" t="str">
        <f t="shared" si="1"/>
        <v>EUR_YC1YRH_3WD</v>
      </c>
      <c r="F6" s="92" t="str">
        <f>_xll.qlDepositRateHelper(E6,D6,C6,Permanent,Trigger,ObjectOverwrite)</f>
        <v>EUR_YC1YRH_3WD#0003</v>
      </c>
      <c r="G6" s="91" t="str">
        <f>_xll.ohRangeRetrieveError(F6)</f>
        <v/>
      </c>
      <c r="H6" s="90"/>
    </row>
    <row r="7" spans="1:8" x14ac:dyDescent="0.2">
      <c r="A7" s="97"/>
      <c r="B7" s="96" t="s">
        <v>155</v>
      </c>
      <c r="C7" s="95" t="str">
        <f t="shared" si="2"/>
        <v>Euribor1M</v>
      </c>
      <c r="D7" s="94" t="str">
        <f t="shared" si="0"/>
        <v>EUR1MD_SYNTH1Y_Quote</v>
      </c>
      <c r="E7" s="93" t="str">
        <f t="shared" si="1"/>
        <v>EUR_YC1YRH_1MD</v>
      </c>
      <c r="F7" s="92" t="str">
        <f>_xll.qlDepositRateHelper(E7,D7,C7,Permanent,Trigger,ObjectOverwrite)</f>
        <v>EUR_YC1YRH_1MD#0003</v>
      </c>
      <c r="G7" s="91" t="str">
        <f>_xll.ohRangeRetrieveError(F7)</f>
        <v/>
      </c>
      <c r="H7" s="90"/>
    </row>
    <row r="8" spans="1:8" x14ac:dyDescent="0.2">
      <c r="A8" s="97"/>
      <c r="B8" s="96" t="s">
        <v>154</v>
      </c>
      <c r="C8" s="95" t="str">
        <f t="shared" si="2"/>
        <v>Euribor2M</v>
      </c>
      <c r="D8" s="94" t="str">
        <f t="shared" si="0"/>
        <v>EUR2MD_SYNTH1Y_Quote</v>
      </c>
      <c r="E8" s="93" t="str">
        <f t="shared" si="1"/>
        <v>EUR_YC1YRH_2MD</v>
      </c>
      <c r="F8" s="92" t="str">
        <f>_xll.qlDepositRateHelper(E8,D8,C8,Permanent,Trigger,ObjectOverwrite)</f>
        <v>EUR_YC1YRH_2MD#0003</v>
      </c>
      <c r="G8" s="91" t="str">
        <f>_xll.ohRangeRetrieveError(F8)</f>
        <v/>
      </c>
      <c r="H8" s="90"/>
    </row>
    <row r="9" spans="1:8" x14ac:dyDescent="0.2">
      <c r="A9" s="97"/>
      <c r="B9" s="96" t="s">
        <v>153</v>
      </c>
      <c r="C9" s="95" t="str">
        <f t="shared" si="2"/>
        <v>Euribor3M</v>
      </c>
      <c r="D9" s="94" t="str">
        <f t="shared" si="0"/>
        <v>EUR3MD_SYNTH1Y_Quote</v>
      </c>
      <c r="E9" s="93" t="str">
        <f t="shared" si="1"/>
        <v>EUR_YC1YRH_3MD</v>
      </c>
      <c r="F9" s="92" t="str">
        <f>_xll.qlDepositRateHelper(E9,D9,C9,Permanent,Trigger,ObjectOverwrite)</f>
        <v>EUR_YC1YRH_3MD#0003</v>
      </c>
      <c r="G9" s="91" t="str">
        <f>_xll.ohRangeRetrieveError(F9)</f>
        <v/>
      </c>
      <c r="H9" s="90"/>
    </row>
    <row r="10" spans="1:8" x14ac:dyDescent="0.2">
      <c r="A10" s="97"/>
      <c r="B10" s="96" t="s">
        <v>152</v>
      </c>
      <c r="C10" s="95" t="str">
        <f t="shared" si="2"/>
        <v>Euribor4M</v>
      </c>
      <c r="D10" s="94" t="str">
        <f t="shared" si="0"/>
        <v>EUR4MD_SYNTH1Y_Quote</v>
      </c>
      <c r="E10" s="93" t="str">
        <f t="shared" si="1"/>
        <v>EUR_YC1YRH_4MD</v>
      </c>
      <c r="F10" s="92" t="str">
        <f>_xll.qlDepositRateHelper(E10,D10,C10,Permanent,Trigger,ObjectOverwrite)</f>
        <v>EUR_YC1YRH_4MD#0003</v>
      </c>
      <c r="G10" s="91" t="str">
        <f>_xll.ohRangeRetrieveError(F10)</f>
        <v/>
      </c>
      <c r="H10" s="90"/>
    </row>
    <row r="11" spans="1:8" x14ac:dyDescent="0.2">
      <c r="A11" s="97"/>
      <c r="B11" s="96" t="s">
        <v>151</v>
      </c>
      <c r="C11" s="95" t="str">
        <f t="shared" si="2"/>
        <v>Euribor5M</v>
      </c>
      <c r="D11" s="94" t="str">
        <f t="shared" si="0"/>
        <v>EUR5MD_SYNTH1Y_Quote</v>
      </c>
      <c r="E11" s="93" t="str">
        <f t="shared" si="1"/>
        <v>EUR_YC1YRH_5MD</v>
      </c>
      <c r="F11" s="92" t="str">
        <f>_xll.qlDepositRateHelper(E11,D11,C11,Permanent,Trigger,ObjectOverwrite)</f>
        <v>EUR_YC1YRH_5MD#0003</v>
      </c>
      <c r="G11" s="91" t="str">
        <f>_xll.ohRangeRetrieveError(F11)</f>
        <v/>
      </c>
      <c r="H11" s="90"/>
    </row>
    <row r="12" spans="1:8" x14ac:dyDescent="0.2">
      <c r="A12" s="97"/>
      <c r="B12" s="96" t="s">
        <v>150</v>
      </c>
      <c r="C12" s="95" t="str">
        <f t="shared" si="2"/>
        <v>Euribor6M</v>
      </c>
      <c r="D12" s="94" t="str">
        <f t="shared" si="0"/>
        <v>EUR6MD_SYNTH1Y_Quote</v>
      </c>
      <c r="E12" s="93" t="str">
        <f t="shared" si="1"/>
        <v>EUR_YC1YRH_6MD</v>
      </c>
      <c r="F12" s="92" t="str">
        <f>_xll.qlDepositRateHelper(E12,D12,C12,Permanent,Trigger,ObjectOverwrite)</f>
        <v>EUR_YC1YRH_6MD#0003</v>
      </c>
      <c r="G12" s="91" t="str">
        <f>_xll.ohRangeRetrieveError(F12)</f>
        <v/>
      </c>
      <c r="H12" s="90"/>
    </row>
    <row r="13" spans="1:8" x14ac:dyDescent="0.2">
      <c r="A13" s="97"/>
      <c r="B13" s="96" t="s">
        <v>149</v>
      </c>
      <c r="C13" s="95" t="str">
        <f t="shared" si="2"/>
        <v>Euribor7M</v>
      </c>
      <c r="D13" s="94" t="str">
        <f t="shared" si="0"/>
        <v>EUR7MD_SYNTH1Y_Quote</v>
      </c>
      <c r="E13" s="93" t="str">
        <f t="shared" si="1"/>
        <v>EUR_YC1YRH_7MD</v>
      </c>
      <c r="F13" s="92" t="str">
        <f>_xll.qlDepositRateHelper(E13,D13,C13,Permanent,Trigger,ObjectOverwrite)</f>
        <v>EUR_YC1YRH_7MD#0003</v>
      </c>
      <c r="G13" s="91" t="str">
        <f>_xll.ohRangeRetrieveError(F13)</f>
        <v/>
      </c>
      <c r="H13" s="90"/>
    </row>
    <row r="14" spans="1:8" x14ac:dyDescent="0.2">
      <c r="A14" s="97"/>
      <c r="B14" s="96" t="s">
        <v>148</v>
      </c>
      <c r="C14" s="95" t="str">
        <f t="shared" si="2"/>
        <v>Euribor8M</v>
      </c>
      <c r="D14" s="94" t="str">
        <f t="shared" si="0"/>
        <v>EUR8MD_SYNTH1Y_Quote</v>
      </c>
      <c r="E14" s="93" t="str">
        <f t="shared" si="1"/>
        <v>EUR_YC1YRH_8MD</v>
      </c>
      <c r="F14" s="92" t="str">
        <f>_xll.qlDepositRateHelper(E14,D14,C14,Permanent,Trigger,ObjectOverwrite)</f>
        <v>EUR_YC1YRH_8MD#0003</v>
      </c>
      <c r="G14" s="91" t="str">
        <f>_xll.ohRangeRetrieveError(F14)</f>
        <v/>
      </c>
      <c r="H14" s="90"/>
    </row>
    <row r="15" spans="1:8" x14ac:dyDescent="0.2">
      <c r="A15" s="97"/>
      <c r="B15" s="96" t="s">
        <v>147</v>
      </c>
      <c r="C15" s="95" t="str">
        <f t="shared" si="2"/>
        <v>Euribor9M</v>
      </c>
      <c r="D15" s="94" t="str">
        <f t="shared" si="0"/>
        <v>EUR9MD_SYNTH1Y_Quote</v>
      </c>
      <c r="E15" s="93" t="str">
        <f t="shared" si="1"/>
        <v>EUR_YC1YRH_9MD</v>
      </c>
      <c r="F15" s="92" t="str">
        <f>_xll.qlDepositRateHelper(E15,D15,C15,Permanent,Trigger,ObjectOverwrite)</f>
        <v>EUR_YC1YRH_9MD#0003</v>
      </c>
      <c r="G15" s="91" t="str">
        <f>_xll.ohRangeRetrieveError(F15)</f>
        <v/>
      </c>
      <c r="H15" s="90"/>
    </row>
    <row r="16" spans="1:8" x14ac:dyDescent="0.2">
      <c r="A16" s="97"/>
      <c r="B16" s="96" t="s">
        <v>146</v>
      </c>
      <c r="C16" s="95" t="str">
        <f t="shared" si="2"/>
        <v>Euribor10M</v>
      </c>
      <c r="D16" s="94" t="str">
        <f t="shared" si="0"/>
        <v>EUR10MD_SYNTH1Y_Quote</v>
      </c>
      <c r="E16" s="93" t="str">
        <f t="shared" si="1"/>
        <v>EUR_YC1YRH_10MD</v>
      </c>
      <c r="F16" s="92" t="str">
        <f>_xll.qlDepositRateHelper(E16,D16,C16,Permanent,Trigger,ObjectOverwrite)</f>
        <v>EUR_YC1YRH_10MD#0003</v>
      </c>
      <c r="G16" s="91" t="str">
        <f>_xll.ohRangeRetrieveError(F16)</f>
        <v/>
      </c>
      <c r="H16" s="90"/>
    </row>
    <row r="17" spans="1:8" x14ac:dyDescent="0.2">
      <c r="A17" s="97"/>
      <c r="B17" s="96" t="s">
        <v>145</v>
      </c>
      <c r="C17" s="95" t="str">
        <f t="shared" si="2"/>
        <v>Euribor11M</v>
      </c>
      <c r="D17" s="94" t="str">
        <f t="shared" si="0"/>
        <v>EUR11MD_SYNTH1Y_Quote</v>
      </c>
      <c r="E17" s="93" t="str">
        <f t="shared" si="1"/>
        <v>EUR_YC1YRH_11MD</v>
      </c>
      <c r="F17" s="92" t="str">
        <f>_xll.qlDepositRateHelper(E17,D17,C17,Permanent,Trigger,ObjectOverwrite)</f>
        <v>EUR_YC1YRH_11MD#0003</v>
      </c>
      <c r="G17" s="91" t="str">
        <f>_xll.ohRangeRetrieveError(F17)</f>
        <v/>
      </c>
      <c r="H17" s="90"/>
    </row>
    <row r="18" spans="1:8" x14ac:dyDescent="0.2">
      <c r="A18" s="97"/>
      <c r="B18" s="96" t="s">
        <v>36</v>
      </c>
      <c r="C18" s="95" t="str">
        <f t="shared" si="2"/>
        <v>Euribor1Y</v>
      </c>
      <c r="D18" s="94" t="str">
        <f t="shared" si="0"/>
        <v>EUR1YD_SYNTH1Y_Quote</v>
      </c>
      <c r="E18" s="93" t="str">
        <f t="shared" si="1"/>
        <v>EUR_YC1YRH_1YD</v>
      </c>
      <c r="F18" s="92" t="str">
        <f>_xll.qlDepositRateHelper(E18,D18,C18,Permanent,Trigger,ObjectOverwrite)</f>
        <v>EUR_YC1YRH_1YD#0003</v>
      </c>
      <c r="G18" s="91" t="str">
        <f>_xll.ohRangeRetrieveError(F18)</f>
        <v/>
      </c>
      <c r="H18" s="90"/>
    </row>
    <row r="19" spans="1:8" ht="13.5" thickBot="1" x14ac:dyDescent="0.25">
      <c r="A19" s="89"/>
      <c r="B19" s="88"/>
      <c r="C19" s="88"/>
      <c r="D19" s="88"/>
      <c r="E19" s="88"/>
      <c r="F19" s="88"/>
      <c r="G19" s="88"/>
      <c r="H19"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5" customWidth="1"/>
    <col min="3" max="3" width="5.85546875" style="105" bestFit="1" customWidth="1"/>
    <col min="4" max="4" width="4.42578125" style="1" bestFit="1" customWidth="1"/>
    <col min="5" max="5" width="7.85546875" style="1" bestFit="1" customWidth="1"/>
    <col min="6" max="6" width="8.28515625" style="1" bestFit="1" customWidth="1"/>
    <col min="7" max="7" width="22.28515625" style="105" bestFit="1" customWidth="1"/>
    <col min="8" max="8" width="19.5703125" style="105" bestFit="1" customWidth="1"/>
    <col min="9" max="9" width="23" style="127" bestFit="1" customWidth="1"/>
    <col min="10" max="10" width="38.28515625" style="105" customWidth="1"/>
    <col min="11" max="11" width="3" style="105" customWidth="1"/>
    <col min="12" max="16384" width="9.140625" style="105"/>
  </cols>
  <sheetData>
    <row r="1" spans="1:11" x14ac:dyDescent="0.2">
      <c r="A1" s="186" t="s">
        <v>190</v>
      </c>
      <c r="B1" s="161"/>
      <c r="C1" s="162"/>
      <c r="D1" s="162">
        <v>12</v>
      </c>
      <c r="E1" s="161" t="str">
        <f>_xll.qlPeriodEquivalent(D1&amp;"M")</f>
        <v>1Y</v>
      </c>
      <c r="F1" s="12"/>
      <c r="H1" s="160" t="str">
        <f>Currency&amp;"_YC"&amp;$E$1&amp;"RH"</f>
        <v>EUR_YC1YRH</v>
      </c>
      <c r="I1" s="159"/>
      <c r="J1" s="158"/>
      <c r="K1" s="157"/>
    </row>
    <row r="2" spans="1:11" ht="23.25" customHeight="1" x14ac:dyDescent="0.2">
      <c r="A2" s="97"/>
      <c r="B2" s="156"/>
      <c r="C2" s="155"/>
      <c r="D2" s="154"/>
      <c r="E2" s="153" t="s">
        <v>161</v>
      </c>
      <c r="F2" s="153" t="s">
        <v>173</v>
      </c>
      <c r="G2" s="153" t="s">
        <v>160</v>
      </c>
      <c r="H2" s="152" t="str">
        <f>$H$1&amp;"_FRAs.xml"</f>
        <v>EUR_YC1YRH_FRAs.xml</v>
      </c>
      <c r="I2" s="151">
        <f ca="1">IF(Serialize,_xll.ohObjectSave(I3:I49,SerializationPath&amp;H2,FileOverwrite,Serialize),"---")</f>
        <v>47</v>
      </c>
      <c r="J2" s="150" t="str">
        <f ca="1">_xll.ohRangeRetrieveError(I2)</f>
        <v/>
      </c>
      <c r="K2" s="90"/>
    </row>
    <row r="3" spans="1:11" x14ac:dyDescent="0.2">
      <c r="A3" s="97"/>
      <c r="B3" s="139" t="s">
        <v>172</v>
      </c>
      <c r="C3" s="142" t="str">
        <f>"T"&amp;D1</f>
        <v>T12</v>
      </c>
      <c r="D3" s="141" t="s">
        <v>43</v>
      </c>
      <c r="E3" s="139" t="str">
        <f t="shared" ref="E3:E49" si="0">PROPER(Currency)&amp;FamilyName&amp;$E$1</f>
        <v>Euribor1Y</v>
      </c>
      <c r="F3" s="140" t="b">
        <v>0</v>
      </c>
      <c r="G3" s="139" t="str">
        <f t="shared" ref="G3:G49" si="1">Currency&amp;C3&amp;D3&amp;IF(F3,"_SYNTH"&amp;$E$1,"")&amp;"_Quote"</f>
        <v>EURT12F1_Quote</v>
      </c>
      <c r="H3" s="139" t="str">
        <f t="shared" ref="H3:H49" si="2">$H$1&amp;"_"&amp;$C3&amp;$D3</f>
        <v>EUR_YC1YRH_T12F1</v>
      </c>
      <c r="I3" s="139" t="str">
        <f>_xll.qlFraRateHelper(H3,G3,B3,E3,Permanent,Trigger,ObjectOverwrite)</f>
        <v>EUR_YC1YRH_T12F1#0003</v>
      </c>
      <c r="J3" s="149" t="str">
        <f>_xll.ohRangeRetrieveError(I3)</f>
        <v/>
      </c>
      <c r="K3" s="90"/>
    </row>
    <row r="4" spans="1:11" x14ac:dyDescent="0.2">
      <c r="A4" s="97"/>
      <c r="B4" s="130" t="s">
        <v>171</v>
      </c>
      <c r="C4" s="132" t="str">
        <f>"TOM"&amp;D1</f>
        <v>TOM12</v>
      </c>
      <c r="D4" s="92" t="s">
        <v>43</v>
      </c>
      <c r="E4" s="130" t="str">
        <f t="shared" si="0"/>
        <v>Euribor1Y</v>
      </c>
      <c r="F4" s="131" t="b">
        <v>0</v>
      </c>
      <c r="G4" s="130" t="str">
        <f t="shared" si="1"/>
        <v>EURTOM12F1_Quote</v>
      </c>
      <c r="H4" s="130" t="str">
        <f t="shared" si="2"/>
        <v>EUR_YC1YRH_TOM12F1</v>
      </c>
      <c r="I4" s="130" t="str">
        <f>_xll.qlFraRateHelper(H4,G4,B4,E4,Permanent,Trigger,ObjectOverwrite)</f>
        <v>EUR_YC1YRH_TOM12F1#0003</v>
      </c>
      <c r="J4" s="148" t="str">
        <f>_xll.ohRangeRetrieveError(I4)</f>
        <v/>
      </c>
      <c r="K4" s="90"/>
    </row>
    <row r="5" spans="1:11" x14ac:dyDescent="0.2">
      <c r="A5" s="97"/>
      <c r="B5" s="134" t="str">
        <f t="shared" ref="B5:B49" si="3">C5&amp;"M"</f>
        <v>1M</v>
      </c>
      <c r="C5" s="137">
        <v>1</v>
      </c>
      <c r="D5" s="136" t="str">
        <f t="shared" ref="D5:D49" si="4">"x"&amp;C5+$D$1&amp;"F"</f>
        <v>x13F</v>
      </c>
      <c r="E5" s="134" t="str">
        <f t="shared" si="0"/>
        <v>Euribor1Y</v>
      </c>
      <c r="F5" s="135" t="b">
        <v>1</v>
      </c>
      <c r="G5" s="134" t="str">
        <f t="shared" si="1"/>
        <v>EUR1x13F_SYNTH1Y_Quote</v>
      </c>
      <c r="H5" s="134" t="str">
        <f t="shared" si="2"/>
        <v>EUR_YC1YRH_1x13F</v>
      </c>
      <c r="I5" s="134" t="str">
        <f>_xll.qlFraRateHelper(H5,G5,B5,E5,Permanent,Trigger,ObjectOverwrite)</f>
        <v>EUR_YC1YRH_1x13F#0003</v>
      </c>
      <c r="J5" s="133" t="str">
        <f>_xll.ohRangeRetrieveError(I5)</f>
        <v/>
      </c>
      <c r="K5" s="90"/>
    </row>
    <row r="6" spans="1:11" x14ac:dyDescent="0.2">
      <c r="A6" s="97"/>
      <c r="B6" s="134" t="str">
        <f t="shared" si="3"/>
        <v>2M</v>
      </c>
      <c r="C6" s="137">
        <v>2</v>
      </c>
      <c r="D6" s="136" t="str">
        <f t="shared" si="4"/>
        <v>x14F</v>
      </c>
      <c r="E6" s="134" t="str">
        <f t="shared" si="0"/>
        <v>Euribor1Y</v>
      </c>
      <c r="F6" s="135" t="b">
        <v>1</v>
      </c>
      <c r="G6" s="134" t="str">
        <f t="shared" si="1"/>
        <v>EUR2x14F_SYNTH1Y_Quote</v>
      </c>
      <c r="H6" s="134" t="str">
        <f t="shared" si="2"/>
        <v>EUR_YC1YRH_2x14F</v>
      </c>
      <c r="I6" s="134" t="str">
        <f>_xll.qlFraRateHelper(H6,G6,B6,E6,Permanent,Trigger,ObjectOverwrite)</f>
        <v>EUR_YC1YRH_2x14F#0003</v>
      </c>
      <c r="J6" s="133" t="str">
        <f>_xll.ohRangeRetrieveError(I6)</f>
        <v/>
      </c>
      <c r="K6" s="90"/>
    </row>
    <row r="7" spans="1:11" x14ac:dyDescent="0.2">
      <c r="A7" s="97"/>
      <c r="B7" s="134" t="str">
        <f t="shared" si="3"/>
        <v>3M</v>
      </c>
      <c r="C7" s="137">
        <v>3</v>
      </c>
      <c r="D7" s="136" t="str">
        <f t="shared" si="4"/>
        <v>x15F</v>
      </c>
      <c r="E7" s="134" t="str">
        <f t="shared" si="0"/>
        <v>Euribor1Y</v>
      </c>
      <c r="F7" s="135" t="b">
        <v>1</v>
      </c>
      <c r="G7" s="134" t="str">
        <f t="shared" si="1"/>
        <v>EUR3x15F_SYNTH1Y_Quote</v>
      </c>
      <c r="H7" s="134" t="str">
        <f t="shared" si="2"/>
        <v>EUR_YC1YRH_3x15F</v>
      </c>
      <c r="I7" s="134" t="str">
        <f>_xll.qlFraRateHelper(H7,G7,B7,E7,Permanent,Trigger,ObjectOverwrite)</f>
        <v>EUR_YC1YRH_3x15F#0003</v>
      </c>
      <c r="J7" s="133" t="str">
        <f>_xll.ohRangeRetrieveError(I7)</f>
        <v/>
      </c>
      <c r="K7" s="90"/>
    </row>
    <row r="8" spans="1:11" x14ac:dyDescent="0.2">
      <c r="A8" s="97"/>
      <c r="B8" s="134" t="str">
        <f t="shared" si="3"/>
        <v>4M</v>
      </c>
      <c r="C8" s="137">
        <v>4</v>
      </c>
      <c r="D8" s="136" t="str">
        <f t="shared" si="4"/>
        <v>x16F</v>
      </c>
      <c r="E8" s="134" t="str">
        <f t="shared" si="0"/>
        <v>Euribor1Y</v>
      </c>
      <c r="F8" s="135" t="b">
        <v>1</v>
      </c>
      <c r="G8" s="134" t="str">
        <f t="shared" si="1"/>
        <v>EUR4x16F_SYNTH1Y_Quote</v>
      </c>
      <c r="H8" s="134" t="str">
        <f t="shared" si="2"/>
        <v>EUR_YC1YRH_4x16F</v>
      </c>
      <c r="I8" s="134" t="str">
        <f>_xll.qlFraRateHelper(H8,G8,B8,E8,Permanent,Trigger,ObjectOverwrite)</f>
        <v>EUR_YC1YRH_4x16F#0003</v>
      </c>
      <c r="J8" s="133" t="str">
        <f>_xll.ohRangeRetrieveError(I8)</f>
        <v/>
      </c>
      <c r="K8" s="90"/>
    </row>
    <row r="9" spans="1:11" x14ac:dyDescent="0.2">
      <c r="A9" s="97"/>
      <c r="B9" s="134" t="str">
        <f t="shared" si="3"/>
        <v>5M</v>
      </c>
      <c r="C9" s="137">
        <v>5</v>
      </c>
      <c r="D9" s="136" t="str">
        <f t="shared" si="4"/>
        <v>x17F</v>
      </c>
      <c r="E9" s="134" t="str">
        <f t="shared" si="0"/>
        <v>Euribor1Y</v>
      </c>
      <c r="F9" s="135" t="b">
        <v>1</v>
      </c>
      <c r="G9" s="134" t="str">
        <f t="shared" si="1"/>
        <v>EUR5x17F_SYNTH1Y_Quote</v>
      </c>
      <c r="H9" s="134" t="str">
        <f t="shared" si="2"/>
        <v>EUR_YC1YRH_5x17F</v>
      </c>
      <c r="I9" s="134" t="str">
        <f>_xll.qlFraRateHelper(H9,G9,B9,E9,Permanent,Trigger,ObjectOverwrite)</f>
        <v>EUR_YC1YRH_5x17F#0003</v>
      </c>
      <c r="J9" s="133" t="str">
        <f>_xll.ohRangeRetrieveError(I9)</f>
        <v/>
      </c>
      <c r="K9" s="90"/>
    </row>
    <row r="10" spans="1:11" x14ac:dyDescent="0.2">
      <c r="A10" s="97"/>
      <c r="B10" s="134" t="str">
        <f t="shared" si="3"/>
        <v>6M</v>
      </c>
      <c r="C10" s="137">
        <v>6</v>
      </c>
      <c r="D10" s="136" t="str">
        <f t="shared" si="4"/>
        <v>x18F</v>
      </c>
      <c r="E10" s="134" t="str">
        <f t="shared" si="0"/>
        <v>Euribor1Y</v>
      </c>
      <c r="F10" s="135" t="b">
        <v>1</v>
      </c>
      <c r="G10" s="134" t="str">
        <f t="shared" si="1"/>
        <v>EUR6x18F_SYNTH1Y_Quote</v>
      </c>
      <c r="H10" s="134" t="str">
        <f t="shared" si="2"/>
        <v>EUR_YC1YRH_6x18F</v>
      </c>
      <c r="I10" s="134" t="str">
        <f>_xll.qlFraRateHelper(H10,G10,B10,E10,Permanent,Trigger,ObjectOverwrite)</f>
        <v>EUR_YC1YRH_6x18F#0003</v>
      </c>
      <c r="J10" s="133" t="str">
        <f>_xll.ohRangeRetrieveError(I10)</f>
        <v/>
      </c>
      <c r="K10" s="90"/>
    </row>
    <row r="11" spans="1:11" x14ac:dyDescent="0.2">
      <c r="A11" s="97"/>
      <c r="B11" s="134" t="str">
        <f t="shared" si="3"/>
        <v>7M</v>
      </c>
      <c r="C11" s="137">
        <v>7</v>
      </c>
      <c r="D11" s="136" t="str">
        <f t="shared" si="4"/>
        <v>x19F</v>
      </c>
      <c r="E11" s="134" t="str">
        <f t="shared" si="0"/>
        <v>Euribor1Y</v>
      </c>
      <c r="F11" s="135" t="b">
        <v>1</v>
      </c>
      <c r="G11" s="134" t="str">
        <f t="shared" si="1"/>
        <v>EUR7x19F_SYNTH1Y_Quote</v>
      </c>
      <c r="H11" s="134" t="str">
        <f t="shared" si="2"/>
        <v>EUR_YC1YRH_7x19F</v>
      </c>
      <c r="I11" s="134" t="str">
        <f>_xll.qlFraRateHelper(H11,G11,B11,E11,Permanent,Trigger,ObjectOverwrite)</f>
        <v>EUR_YC1YRH_7x19F#0003</v>
      </c>
      <c r="J11" s="133" t="str">
        <f>_xll.ohRangeRetrieveError(I11)</f>
        <v/>
      </c>
      <c r="K11" s="90"/>
    </row>
    <row r="12" spans="1:11" x14ac:dyDescent="0.2">
      <c r="A12" s="97"/>
      <c r="B12" s="134" t="str">
        <f t="shared" si="3"/>
        <v>8M</v>
      </c>
      <c r="C12" s="137">
        <v>8</v>
      </c>
      <c r="D12" s="136" t="str">
        <f t="shared" si="4"/>
        <v>x20F</v>
      </c>
      <c r="E12" s="134" t="str">
        <f t="shared" si="0"/>
        <v>Euribor1Y</v>
      </c>
      <c r="F12" s="135" t="b">
        <v>1</v>
      </c>
      <c r="G12" s="134" t="str">
        <f t="shared" si="1"/>
        <v>EUR8x20F_SYNTH1Y_Quote</v>
      </c>
      <c r="H12" s="134" t="str">
        <f t="shared" si="2"/>
        <v>EUR_YC1YRH_8x20F</v>
      </c>
      <c r="I12" s="134" t="str">
        <f>_xll.qlFraRateHelper(H12,G12,B12,E12,Permanent,Trigger,ObjectOverwrite)</f>
        <v>EUR_YC1YRH_8x20F#0003</v>
      </c>
      <c r="J12" s="133" t="str">
        <f>_xll.ohRangeRetrieveError(I12)</f>
        <v/>
      </c>
      <c r="K12" s="90"/>
    </row>
    <row r="13" spans="1:11" x14ac:dyDescent="0.2">
      <c r="A13" s="97"/>
      <c r="B13" s="134" t="str">
        <f t="shared" si="3"/>
        <v>9M</v>
      </c>
      <c r="C13" s="137">
        <v>9</v>
      </c>
      <c r="D13" s="136" t="str">
        <f t="shared" si="4"/>
        <v>x21F</v>
      </c>
      <c r="E13" s="134" t="str">
        <f t="shared" si="0"/>
        <v>Euribor1Y</v>
      </c>
      <c r="F13" s="135" t="b">
        <v>1</v>
      </c>
      <c r="G13" s="134" t="str">
        <f t="shared" si="1"/>
        <v>EUR9x21F_SYNTH1Y_Quote</v>
      </c>
      <c r="H13" s="134" t="str">
        <f t="shared" si="2"/>
        <v>EUR_YC1YRH_9x21F</v>
      </c>
      <c r="I13" s="134" t="str">
        <f>_xll.qlFraRateHelper(H13,G13,B13,E13,Permanent,Trigger,ObjectOverwrite)</f>
        <v>EUR_YC1YRH_9x21F#0003</v>
      </c>
      <c r="J13" s="133" t="str">
        <f>_xll.ohRangeRetrieveError(I13)</f>
        <v/>
      </c>
      <c r="K13" s="90"/>
    </row>
    <row r="14" spans="1:11" x14ac:dyDescent="0.2">
      <c r="A14" s="97"/>
      <c r="B14" s="134" t="str">
        <f t="shared" si="3"/>
        <v>10M</v>
      </c>
      <c r="C14" s="137">
        <v>10</v>
      </c>
      <c r="D14" s="136" t="str">
        <f t="shared" si="4"/>
        <v>x22F</v>
      </c>
      <c r="E14" s="134" t="str">
        <f t="shared" si="0"/>
        <v>Euribor1Y</v>
      </c>
      <c r="F14" s="135" t="b">
        <v>1</v>
      </c>
      <c r="G14" s="134" t="str">
        <f t="shared" si="1"/>
        <v>EUR10x22F_SYNTH1Y_Quote</v>
      </c>
      <c r="H14" s="134" t="str">
        <f t="shared" si="2"/>
        <v>EUR_YC1YRH_10x22F</v>
      </c>
      <c r="I14" s="134" t="str">
        <f>_xll.qlFraRateHelper(H14,G14,B14,E14,Permanent,Trigger,ObjectOverwrite)</f>
        <v>EUR_YC1YRH_10x22F#0003</v>
      </c>
      <c r="J14" s="133" t="str">
        <f>_xll.ohRangeRetrieveError(I14)</f>
        <v/>
      </c>
      <c r="K14" s="90"/>
    </row>
    <row r="15" spans="1:11" x14ac:dyDescent="0.2">
      <c r="A15" s="97"/>
      <c r="B15" s="134" t="str">
        <f t="shared" si="3"/>
        <v>11M</v>
      </c>
      <c r="C15" s="137">
        <v>11</v>
      </c>
      <c r="D15" s="136" t="str">
        <f t="shared" si="4"/>
        <v>x23F</v>
      </c>
      <c r="E15" s="134" t="str">
        <f t="shared" si="0"/>
        <v>Euribor1Y</v>
      </c>
      <c r="F15" s="135" t="b">
        <v>1</v>
      </c>
      <c r="G15" s="134" t="str">
        <f t="shared" si="1"/>
        <v>EUR11x23F_SYNTH1Y_Quote</v>
      </c>
      <c r="H15" s="134" t="str">
        <f t="shared" si="2"/>
        <v>EUR_YC1YRH_11x23F</v>
      </c>
      <c r="I15" s="134" t="str">
        <f>_xll.qlFraRateHelper(H15,G15,B15,E15,Permanent,Trigger,ObjectOverwrite)</f>
        <v>EUR_YC1YRH_11x23F#0003</v>
      </c>
      <c r="J15" s="133" t="str">
        <f>_xll.ohRangeRetrieveError(I15)</f>
        <v/>
      </c>
      <c r="K15" s="90"/>
    </row>
    <row r="16" spans="1:11" x14ac:dyDescent="0.2">
      <c r="A16" s="97"/>
      <c r="B16" s="144" t="str">
        <f t="shared" si="3"/>
        <v>12M</v>
      </c>
      <c r="C16" s="147">
        <v>12</v>
      </c>
      <c r="D16" s="146" t="str">
        <f t="shared" si="4"/>
        <v>x24F</v>
      </c>
      <c r="E16" s="144" t="str">
        <f t="shared" si="0"/>
        <v>Euribor1Y</v>
      </c>
      <c r="F16" s="145" t="b">
        <v>0</v>
      </c>
      <c r="G16" s="144" t="str">
        <f t="shared" si="1"/>
        <v>EUR12x24F_Quote</v>
      </c>
      <c r="H16" s="144" t="str">
        <f t="shared" si="2"/>
        <v>EUR_YC1YRH_12x24F</v>
      </c>
      <c r="I16" s="144" t="str">
        <f>_xll.qlFraRateHelper(H16,G16,B16,E16,Permanent,Trigger,ObjectOverwrite)</f>
        <v>EUR_YC1YRH_12x24F#0003</v>
      </c>
      <c r="J16" s="143" t="str">
        <f>_xll.ohRangeRetrieveError(I16)</f>
        <v/>
      </c>
      <c r="K16" s="90"/>
    </row>
    <row r="17" spans="1:11" x14ac:dyDescent="0.2">
      <c r="A17" s="97"/>
      <c r="B17" s="139" t="str">
        <f t="shared" si="3"/>
        <v>13M</v>
      </c>
      <c r="C17" s="142">
        <v>13</v>
      </c>
      <c r="D17" s="141" t="str">
        <f t="shared" si="4"/>
        <v>x25F</v>
      </c>
      <c r="E17" s="139" t="str">
        <f t="shared" si="0"/>
        <v>Euribor1Y</v>
      </c>
      <c r="F17" s="140" t="b">
        <v>1</v>
      </c>
      <c r="G17" s="139" t="str">
        <f t="shared" si="1"/>
        <v>EUR13x25F_SYNTH1Y_Quote</v>
      </c>
      <c r="H17" s="139" t="str">
        <f t="shared" si="2"/>
        <v>EUR_YC1YRH_13x25F</v>
      </c>
      <c r="I17" s="139" t="str">
        <f>_xll.qlFraRateHelper(H17,G17,B17,E17,Permanent,Trigger,ObjectOverwrite)</f>
        <v>EUR_YC1YRH_13x25F#0003</v>
      </c>
      <c r="J17" s="138" t="str">
        <f>_xll.ohRangeRetrieveError(I17)</f>
        <v/>
      </c>
      <c r="K17" s="90"/>
    </row>
    <row r="18" spans="1:11" x14ac:dyDescent="0.2">
      <c r="A18" s="97"/>
      <c r="B18" s="134" t="str">
        <f t="shared" si="3"/>
        <v>14M</v>
      </c>
      <c r="C18" s="137">
        <v>14</v>
      </c>
      <c r="D18" s="136" t="str">
        <f t="shared" si="4"/>
        <v>x26F</v>
      </c>
      <c r="E18" s="134" t="str">
        <f t="shared" si="0"/>
        <v>Euribor1Y</v>
      </c>
      <c r="F18" s="135" t="b">
        <v>1</v>
      </c>
      <c r="G18" s="134" t="str">
        <f t="shared" si="1"/>
        <v>EUR14x26F_SYNTH1Y_Quote</v>
      </c>
      <c r="H18" s="134" t="str">
        <f t="shared" si="2"/>
        <v>EUR_YC1YRH_14x26F</v>
      </c>
      <c r="I18" s="134" t="str">
        <f>_xll.qlFraRateHelper(H18,G18,B18,E18,Permanent,Trigger,ObjectOverwrite)</f>
        <v>EUR_YC1YRH_14x26F#0003</v>
      </c>
      <c r="J18" s="133" t="str">
        <f>_xll.ohRangeRetrieveError(I18)</f>
        <v/>
      </c>
      <c r="K18" s="90"/>
    </row>
    <row r="19" spans="1:11" x14ac:dyDescent="0.2">
      <c r="A19" s="97"/>
      <c r="B19" s="134" t="str">
        <f t="shared" si="3"/>
        <v>15M</v>
      </c>
      <c r="C19" s="137">
        <v>15</v>
      </c>
      <c r="D19" s="136" t="str">
        <f t="shared" si="4"/>
        <v>x27F</v>
      </c>
      <c r="E19" s="134" t="str">
        <f t="shared" si="0"/>
        <v>Euribor1Y</v>
      </c>
      <c r="F19" s="135" t="b">
        <v>1</v>
      </c>
      <c r="G19" s="134" t="str">
        <f t="shared" si="1"/>
        <v>EUR15x27F_SYNTH1Y_Quote</v>
      </c>
      <c r="H19" s="134" t="str">
        <f t="shared" si="2"/>
        <v>EUR_YC1YRH_15x27F</v>
      </c>
      <c r="I19" s="134" t="str">
        <f>_xll.qlFraRateHelper(H19,G19,B19,E19,Permanent,Trigger,ObjectOverwrite)</f>
        <v>EUR_YC1YRH_15x27F#0003</v>
      </c>
      <c r="J19" s="133" t="str">
        <f>_xll.ohRangeRetrieveError(I19)</f>
        <v/>
      </c>
      <c r="K19" s="90"/>
    </row>
    <row r="20" spans="1:11" x14ac:dyDescent="0.2">
      <c r="A20" s="97"/>
      <c r="B20" s="134" t="str">
        <f t="shared" si="3"/>
        <v>16M</v>
      </c>
      <c r="C20" s="137">
        <v>16</v>
      </c>
      <c r="D20" s="136" t="str">
        <f t="shared" si="4"/>
        <v>x28F</v>
      </c>
      <c r="E20" s="134" t="str">
        <f t="shared" si="0"/>
        <v>Euribor1Y</v>
      </c>
      <c r="F20" s="135" t="b">
        <v>1</v>
      </c>
      <c r="G20" s="134" t="str">
        <f t="shared" si="1"/>
        <v>EUR16x28F_SYNTH1Y_Quote</v>
      </c>
      <c r="H20" s="134" t="str">
        <f t="shared" si="2"/>
        <v>EUR_YC1YRH_16x28F</v>
      </c>
      <c r="I20" s="134" t="str">
        <f>_xll.qlFraRateHelper(H20,G20,B20,E20,Permanent,Trigger,ObjectOverwrite)</f>
        <v>EUR_YC1YRH_16x28F#0003</v>
      </c>
      <c r="J20" s="133" t="str">
        <f>_xll.ohRangeRetrieveError(I20)</f>
        <v/>
      </c>
      <c r="K20" s="90"/>
    </row>
    <row r="21" spans="1:11" x14ac:dyDescent="0.2">
      <c r="A21" s="97"/>
      <c r="B21" s="134" t="str">
        <f t="shared" si="3"/>
        <v>17M</v>
      </c>
      <c r="C21" s="137">
        <v>17</v>
      </c>
      <c r="D21" s="136" t="str">
        <f t="shared" si="4"/>
        <v>x29F</v>
      </c>
      <c r="E21" s="134" t="str">
        <f t="shared" si="0"/>
        <v>Euribor1Y</v>
      </c>
      <c r="F21" s="135" t="b">
        <v>1</v>
      </c>
      <c r="G21" s="134" t="str">
        <f t="shared" si="1"/>
        <v>EUR17x29F_SYNTH1Y_Quote</v>
      </c>
      <c r="H21" s="134" t="str">
        <f t="shared" si="2"/>
        <v>EUR_YC1YRH_17x29F</v>
      </c>
      <c r="I21" s="134" t="str">
        <f>_xll.qlFraRateHelper(H21,G21,B21,E21,Permanent,Trigger,ObjectOverwrite)</f>
        <v>EUR_YC1YRH_17x29F#0003</v>
      </c>
      <c r="J21" s="133" t="str">
        <f>_xll.ohRangeRetrieveError(I21)</f>
        <v/>
      </c>
      <c r="K21" s="90"/>
    </row>
    <row r="22" spans="1:11" x14ac:dyDescent="0.2">
      <c r="A22" s="97"/>
      <c r="B22" s="134" t="str">
        <f t="shared" si="3"/>
        <v>18M</v>
      </c>
      <c r="C22" s="137">
        <v>18</v>
      </c>
      <c r="D22" s="136" t="str">
        <f t="shared" si="4"/>
        <v>x30F</v>
      </c>
      <c r="E22" s="134" t="str">
        <f t="shared" si="0"/>
        <v>Euribor1Y</v>
      </c>
      <c r="F22" s="135" t="b">
        <v>1</v>
      </c>
      <c r="G22" s="134" t="str">
        <f t="shared" si="1"/>
        <v>EUR18x30F_SYNTH1Y_Quote</v>
      </c>
      <c r="H22" s="134" t="str">
        <f t="shared" si="2"/>
        <v>EUR_YC1YRH_18x30F</v>
      </c>
      <c r="I22" s="134" t="str">
        <f>_xll.qlFraRateHelper(H22,G22,B22,E22,Permanent,Trigger,ObjectOverwrite)</f>
        <v>EUR_YC1YRH_18x30F#0003</v>
      </c>
      <c r="J22" s="133" t="str">
        <f>_xll.ohRangeRetrieveError(I22)</f>
        <v/>
      </c>
      <c r="K22" s="90"/>
    </row>
    <row r="23" spans="1:11" x14ac:dyDescent="0.2">
      <c r="A23" s="97"/>
      <c r="B23" s="134" t="str">
        <f t="shared" si="3"/>
        <v>19M</v>
      </c>
      <c r="C23" s="137">
        <v>19</v>
      </c>
      <c r="D23" s="136" t="str">
        <f t="shared" si="4"/>
        <v>x31F</v>
      </c>
      <c r="E23" s="134" t="str">
        <f t="shared" si="0"/>
        <v>Euribor1Y</v>
      </c>
      <c r="F23" s="135" t="b">
        <v>1</v>
      </c>
      <c r="G23" s="134" t="str">
        <f t="shared" si="1"/>
        <v>EUR19x31F_SYNTH1Y_Quote</v>
      </c>
      <c r="H23" s="134" t="str">
        <f t="shared" si="2"/>
        <v>EUR_YC1YRH_19x31F</v>
      </c>
      <c r="I23" s="134" t="str">
        <f>_xll.qlFraRateHelper(H23,G23,B23,E23,Permanent,Trigger,ObjectOverwrite)</f>
        <v>EUR_YC1YRH_19x31F#0003</v>
      </c>
      <c r="J23" s="133" t="str">
        <f>_xll.ohRangeRetrieveError(I23)</f>
        <v/>
      </c>
      <c r="K23" s="90"/>
    </row>
    <row r="24" spans="1:11" x14ac:dyDescent="0.2">
      <c r="A24" s="97"/>
      <c r="B24" s="134" t="str">
        <f t="shared" si="3"/>
        <v>20M</v>
      </c>
      <c r="C24" s="137">
        <v>20</v>
      </c>
      <c r="D24" s="136" t="str">
        <f t="shared" si="4"/>
        <v>x32F</v>
      </c>
      <c r="E24" s="134" t="str">
        <f t="shared" si="0"/>
        <v>Euribor1Y</v>
      </c>
      <c r="F24" s="135" t="b">
        <v>1</v>
      </c>
      <c r="G24" s="134" t="str">
        <f t="shared" si="1"/>
        <v>EUR20x32F_SYNTH1Y_Quote</v>
      </c>
      <c r="H24" s="134" t="str">
        <f t="shared" si="2"/>
        <v>EUR_YC1YRH_20x32F</v>
      </c>
      <c r="I24" s="134" t="str">
        <f>_xll.qlFraRateHelper(H24,G24,B24,E24,Permanent,Trigger,ObjectOverwrite)</f>
        <v>EUR_YC1YRH_20x32F#0003</v>
      </c>
      <c r="J24" s="133" t="str">
        <f>_xll.ohRangeRetrieveError(I24)</f>
        <v/>
      </c>
      <c r="K24" s="90"/>
    </row>
    <row r="25" spans="1:11" x14ac:dyDescent="0.2">
      <c r="A25" s="97"/>
      <c r="B25" s="134" t="str">
        <f t="shared" si="3"/>
        <v>21M</v>
      </c>
      <c r="C25" s="137">
        <v>21</v>
      </c>
      <c r="D25" s="136" t="str">
        <f t="shared" si="4"/>
        <v>x33F</v>
      </c>
      <c r="E25" s="134" t="str">
        <f t="shared" si="0"/>
        <v>Euribor1Y</v>
      </c>
      <c r="F25" s="135" t="b">
        <v>1</v>
      </c>
      <c r="G25" s="134" t="str">
        <f t="shared" si="1"/>
        <v>EUR21x33F_SYNTH1Y_Quote</v>
      </c>
      <c r="H25" s="134" t="str">
        <f t="shared" si="2"/>
        <v>EUR_YC1YRH_21x33F</v>
      </c>
      <c r="I25" s="134" t="str">
        <f>_xll.qlFraRateHelper(H25,G25,B25,E25,Permanent,Trigger,ObjectOverwrite)</f>
        <v>EUR_YC1YRH_21x33F#0003</v>
      </c>
      <c r="J25" s="133" t="str">
        <f>_xll.ohRangeRetrieveError(I25)</f>
        <v/>
      </c>
      <c r="K25" s="90"/>
    </row>
    <row r="26" spans="1:11" x14ac:dyDescent="0.2">
      <c r="A26" s="97"/>
      <c r="B26" s="134" t="str">
        <f t="shared" si="3"/>
        <v>22M</v>
      </c>
      <c r="C26" s="137">
        <v>22</v>
      </c>
      <c r="D26" s="136" t="str">
        <f t="shared" si="4"/>
        <v>x34F</v>
      </c>
      <c r="E26" s="134" t="str">
        <f t="shared" si="0"/>
        <v>Euribor1Y</v>
      </c>
      <c r="F26" s="135" t="b">
        <v>1</v>
      </c>
      <c r="G26" s="134" t="str">
        <f t="shared" si="1"/>
        <v>EUR22x34F_SYNTH1Y_Quote</v>
      </c>
      <c r="H26" s="134" t="str">
        <f t="shared" si="2"/>
        <v>EUR_YC1YRH_22x34F</v>
      </c>
      <c r="I26" s="134" t="str">
        <f>_xll.qlFraRateHelper(H26,G26,B26,E26,Permanent,Trigger,ObjectOverwrite)</f>
        <v>EUR_YC1YRH_22x34F#0003</v>
      </c>
      <c r="J26" s="133" t="str">
        <f>_xll.ohRangeRetrieveError(I26)</f>
        <v/>
      </c>
      <c r="K26" s="90"/>
    </row>
    <row r="27" spans="1:11" x14ac:dyDescent="0.2">
      <c r="A27" s="97"/>
      <c r="B27" s="130" t="str">
        <f t="shared" si="3"/>
        <v>23M</v>
      </c>
      <c r="C27" s="132">
        <v>23</v>
      </c>
      <c r="D27" s="92" t="str">
        <f t="shared" si="4"/>
        <v>x35F</v>
      </c>
      <c r="E27" s="130" t="str">
        <f t="shared" si="0"/>
        <v>Euribor1Y</v>
      </c>
      <c r="F27" s="131" t="b">
        <v>1</v>
      </c>
      <c r="G27" s="130" t="str">
        <f t="shared" si="1"/>
        <v>EUR23x35F_SYNTH1Y_Quote</v>
      </c>
      <c r="H27" s="130" t="str">
        <f t="shared" si="2"/>
        <v>EUR_YC1YRH_23x35F</v>
      </c>
      <c r="I27" s="130" t="str">
        <f>_xll.qlFraRateHelper(H27,G27,B27,E27,Permanent,Trigger,ObjectOverwrite)</f>
        <v>EUR_YC1YRH_23x35F#0003</v>
      </c>
      <c r="J27" s="129" t="str">
        <f>_xll.ohRangeRetrieveError(I27)</f>
        <v/>
      </c>
      <c r="K27" s="90"/>
    </row>
    <row r="28" spans="1:11" x14ac:dyDescent="0.2">
      <c r="A28" s="97"/>
      <c r="B28" s="139" t="str">
        <f t="shared" si="3"/>
        <v>25M</v>
      </c>
      <c r="C28" s="142">
        <v>25</v>
      </c>
      <c r="D28" s="141" t="str">
        <f t="shared" si="4"/>
        <v>x37F</v>
      </c>
      <c r="E28" s="139" t="str">
        <f t="shared" si="0"/>
        <v>Euribor1Y</v>
      </c>
      <c r="F28" s="140" t="b">
        <v>1</v>
      </c>
      <c r="G28" s="139" t="str">
        <f t="shared" si="1"/>
        <v>EUR25x37F_SYNTH1Y_Quote</v>
      </c>
      <c r="H28" s="139" t="str">
        <f t="shared" si="2"/>
        <v>EUR_YC1YRH_25x37F</v>
      </c>
      <c r="I28" s="139" t="str">
        <f>_xll.qlFraRateHelper(H28,G28,B28,E28,Permanent,Trigger,ObjectOverwrite)</f>
        <v>EUR_YC1YRH_25x37F#0003</v>
      </c>
      <c r="J28" s="138" t="str">
        <f>_xll.ohRangeRetrieveError(I28)</f>
        <v/>
      </c>
      <c r="K28" s="90"/>
    </row>
    <row r="29" spans="1:11" x14ac:dyDescent="0.2">
      <c r="A29" s="97"/>
      <c r="B29" s="134" t="str">
        <f t="shared" si="3"/>
        <v>26M</v>
      </c>
      <c r="C29" s="137">
        <v>26</v>
      </c>
      <c r="D29" s="136" t="str">
        <f t="shared" si="4"/>
        <v>x38F</v>
      </c>
      <c r="E29" s="134" t="str">
        <f t="shared" si="0"/>
        <v>Euribor1Y</v>
      </c>
      <c r="F29" s="135" t="b">
        <v>1</v>
      </c>
      <c r="G29" s="134" t="str">
        <f t="shared" si="1"/>
        <v>EUR26x38F_SYNTH1Y_Quote</v>
      </c>
      <c r="H29" s="134" t="str">
        <f t="shared" si="2"/>
        <v>EUR_YC1YRH_26x38F</v>
      </c>
      <c r="I29" s="134" t="str">
        <f>_xll.qlFraRateHelper(H29,G29,B29,E29,Permanent,Trigger,ObjectOverwrite)</f>
        <v>EUR_YC1YRH_26x38F#0003</v>
      </c>
      <c r="J29" s="133" t="str">
        <f>_xll.ohRangeRetrieveError(I29)</f>
        <v/>
      </c>
      <c r="K29" s="90"/>
    </row>
    <row r="30" spans="1:11" x14ac:dyDescent="0.2">
      <c r="A30" s="97"/>
      <c r="B30" s="134" t="str">
        <f t="shared" si="3"/>
        <v>27M</v>
      </c>
      <c r="C30" s="137">
        <v>27</v>
      </c>
      <c r="D30" s="136" t="str">
        <f t="shared" si="4"/>
        <v>x39F</v>
      </c>
      <c r="E30" s="134" t="str">
        <f t="shared" si="0"/>
        <v>Euribor1Y</v>
      </c>
      <c r="F30" s="135" t="b">
        <v>1</v>
      </c>
      <c r="G30" s="134" t="str">
        <f t="shared" si="1"/>
        <v>EUR27x39F_SYNTH1Y_Quote</v>
      </c>
      <c r="H30" s="134" t="str">
        <f t="shared" si="2"/>
        <v>EUR_YC1YRH_27x39F</v>
      </c>
      <c r="I30" s="134" t="str">
        <f>_xll.qlFraRateHelper(H30,G30,B30,E30,Permanent,Trigger,ObjectOverwrite)</f>
        <v>EUR_YC1YRH_27x39F#0003</v>
      </c>
      <c r="J30" s="133" t="str">
        <f>_xll.ohRangeRetrieveError(I30)</f>
        <v/>
      </c>
      <c r="K30" s="90"/>
    </row>
    <row r="31" spans="1:11" x14ac:dyDescent="0.2">
      <c r="A31" s="97"/>
      <c r="B31" s="134" t="str">
        <f t="shared" si="3"/>
        <v>28M</v>
      </c>
      <c r="C31" s="137">
        <v>28</v>
      </c>
      <c r="D31" s="136" t="str">
        <f t="shared" si="4"/>
        <v>x40F</v>
      </c>
      <c r="E31" s="134" t="str">
        <f t="shared" si="0"/>
        <v>Euribor1Y</v>
      </c>
      <c r="F31" s="135" t="b">
        <v>1</v>
      </c>
      <c r="G31" s="134" t="str">
        <f t="shared" si="1"/>
        <v>EUR28x40F_SYNTH1Y_Quote</v>
      </c>
      <c r="H31" s="134" t="str">
        <f t="shared" si="2"/>
        <v>EUR_YC1YRH_28x40F</v>
      </c>
      <c r="I31" s="134" t="str">
        <f>_xll.qlFraRateHelper(H31,G31,B31,E31,Permanent,Trigger,ObjectOverwrite)</f>
        <v>EUR_YC1YRH_28x40F#0003</v>
      </c>
      <c r="J31" s="133" t="str">
        <f>_xll.ohRangeRetrieveError(I31)</f>
        <v/>
      </c>
      <c r="K31" s="90"/>
    </row>
    <row r="32" spans="1:11" x14ac:dyDescent="0.2">
      <c r="A32" s="97"/>
      <c r="B32" s="134" t="str">
        <f t="shared" si="3"/>
        <v>29M</v>
      </c>
      <c r="C32" s="137">
        <v>29</v>
      </c>
      <c r="D32" s="136" t="str">
        <f t="shared" si="4"/>
        <v>x41F</v>
      </c>
      <c r="E32" s="134" t="str">
        <f t="shared" si="0"/>
        <v>Euribor1Y</v>
      </c>
      <c r="F32" s="135" t="b">
        <v>1</v>
      </c>
      <c r="G32" s="134" t="str">
        <f t="shared" si="1"/>
        <v>EUR29x41F_SYNTH1Y_Quote</v>
      </c>
      <c r="H32" s="134" t="str">
        <f t="shared" si="2"/>
        <v>EUR_YC1YRH_29x41F</v>
      </c>
      <c r="I32" s="134" t="str">
        <f>_xll.qlFraRateHelper(H32,G32,B32,E32,Permanent,Trigger,ObjectOverwrite)</f>
        <v>EUR_YC1YRH_29x41F#0003</v>
      </c>
      <c r="J32" s="133" t="str">
        <f>_xll.ohRangeRetrieveError(I32)</f>
        <v/>
      </c>
      <c r="K32" s="90"/>
    </row>
    <row r="33" spans="1:11" x14ac:dyDescent="0.2">
      <c r="A33" s="97"/>
      <c r="B33" s="134" t="str">
        <f t="shared" si="3"/>
        <v>30M</v>
      </c>
      <c r="C33" s="137">
        <v>30</v>
      </c>
      <c r="D33" s="136" t="str">
        <f t="shared" si="4"/>
        <v>x42F</v>
      </c>
      <c r="E33" s="134" t="str">
        <f t="shared" si="0"/>
        <v>Euribor1Y</v>
      </c>
      <c r="F33" s="135" t="b">
        <v>1</v>
      </c>
      <c r="G33" s="134" t="str">
        <f t="shared" si="1"/>
        <v>EUR30x42F_SYNTH1Y_Quote</v>
      </c>
      <c r="H33" s="134" t="str">
        <f t="shared" si="2"/>
        <v>EUR_YC1YRH_30x42F</v>
      </c>
      <c r="I33" s="134" t="str">
        <f>_xll.qlFraRateHelper(H33,G33,B33,E33,Permanent,Trigger,ObjectOverwrite)</f>
        <v>EUR_YC1YRH_30x42F#0003</v>
      </c>
      <c r="J33" s="133" t="str">
        <f>_xll.ohRangeRetrieveError(I33)</f>
        <v/>
      </c>
      <c r="K33" s="90"/>
    </row>
    <row r="34" spans="1:11" x14ac:dyDescent="0.2">
      <c r="A34" s="97"/>
      <c r="B34" s="134" t="str">
        <f t="shared" si="3"/>
        <v>31M</v>
      </c>
      <c r="C34" s="137">
        <v>31</v>
      </c>
      <c r="D34" s="136" t="str">
        <f t="shared" si="4"/>
        <v>x43F</v>
      </c>
      <c r="E34" s="134" t="str">
        <f t="shared" si="0"/>
        <v>Euribor1Y</v>
      </c>
      <c r="F34" s="135" t="b">
        <v>1</v>
      </c>
      <c r="G34" s="134" t="str">
        <f t="shared" si="1"/>
        <v>EUR31x43F_SYNTH1Y_Quote</v>
      </c>
      <c r="H34" s="134" t="str">
        <f t="shared" si="2"/>
        <v>EUR_YC1YRH_31x43F</v>
      </c>
      <c r="I34" s="134" t="str">
        <f>_xll.qlFraRateHelper(H34,G34,B34,E34,Permanent,Trigger,ObjectOverwrite)</f>
        <v>EUR_YC1YRH_31x43F#0003</v>
      </c>
      <c r="J34" s="133" t="str">
        <f>_xll.ohRangeRetrieveError(I34)</f>
        <v/>
      </c>
      <c r="K34" s="90"/>
    </row>
    <row r="35" spans="1:11" x14ac:dyDescent="0.2">
      <c r="A35" s="97"/>
      <c r="B35" s="134" t="str">
        <f t="shared" si="3"/>
        <v>32M</v>
      </c>
      <c r="C35" s="137">
        <v>32</v>
      </c>
      <c r="D35" s="136" t="str">
        <f t="shared" si="4"/>
        <v>x44F</v>
      </c>
      <c r="E35" s="134" t="str">
        <f t="shared" si="0"/>
        <v>Euribor1Y</v>
      </c>
      <c r="F35" s="135" t="b">
        <v>1</v>
      </c>
      <c r="G35" s="134" t="str">
        <f t="shared" si="1"/>
        <v>EUR32x44F_SYNTH1Y_Quote</v>
      </c>
      <c r="H35" s="134" t="str">
        <f t="shared" si="2"/>
        <v>EUR_YC1YRH_32x44F</v>
      </c>
      <c r="I35" s="134" t="str">
        <f>_xll.qlFraRateHelper(H35,G35,B35,E35,Permanent,Trigger,ObjectOverwrite)</f>
        <v>EUR_YC1YRH_32x44F#0003</v>
      </c>
      <c r="J35" s="133" t="str">
        <f>_xll.ohRangeRetrieveError(I35)</f>
        <v/>
      </c>
      <c r="K35" s="90"/>
    </row>
    <row r="36" spans="1:11" x14ac:dyDescent="0.2">
      <c r="A36" s="97"/>
      <c r="B36" s="134" t="str">
        <f t="shared" si="3"/>
        <v>33M</v>
      </c>
      <c r="C36" s="137">
        <v>33</v>
      </c>
      <c r="D36" s="136" t="str">
        <f t="shared" si="4"/>
        <v>x45F</v>
      </c>
      <c r="E36" s="134" t="str">
        <f t="shared" si="0"/>
        <v>Euribor1Y</v>
      </c>
      <c r="F36" s="135" t="b">
        <v>1</v>
      </c>
      <c r="G36" s="134" t="str">
        <f t="shared" si="1"/>
        <v>EUR33x45F_SYNTH1Y_Quote</v>
      </c>
      <c r="H36" s="134" t="str">
        <f t="shared" si="2"/>
        <v>EUR_YC1YRH_33x45F</v>
      </c>
      <c r="I36" s="134" t="str">
        <f>_xll.qlFraRateHelper(H36,G36,B36,E36,Permanent,Trigger,ObjectOverwrite)</f>
        <v>EUR_YC1YRH_33x45F#0003</v>
      </c>
      <c r="J36" s="133" t="str">
        <f>_xll.ohRangeRetrieveError(I36)</f>
        <v/>
      </c>
      <c r="K36" s="90"/>
    </row>
    <row r="37" spans="1:11" x14ac:dyDescent="0.2">
      <c r="A37" s="97"/>
      <c r="B37" s="134" t="str">
        <f t="shared" si="3"/>
        <v>34M</v>
      </c>
      <c r="C37" s="137">
        <v>34</v>
      </c>
      <c r="D37" s="136" t="str">
        <f t="shared" si="4"/>
        <v>x46F</v>
      </c>
      <c r="E37" s="134" t="str">
        <f t="shared" si="0"/>
        <v>Euribor1Y</v>
      </c>
      <c r="F37" s="135" t="b">
        <v>1</v>
      </c>
      <c r="G37" s="134" t="str">
        <f t="shared" si="1"/>
        <v>EUR34x46F_SYNTH1Y_Quote</v>
      </c>
      <c r="H37" s="134" t="str">
        <f t="shared" si="2"/>
        <v>EUR_YC1YRH_34x46F</v>
      </c>
      <c r="I37" s="134" t="str">
        <f>_xll.qlFraRateHelper(H37,G37,B37,E37,Permanent,Trigger,ObjectOverwrite)</f>
        <v>EUR_YC1YRH_34x46F#0003</v>
      </c>
      <c r="J37" s="133" t="str">
        <f>_xll.ohRangeRetrieveError(I37)</f>
        <v/>
      </c>
      <c r="K37" s="90"/>
    </row>
    <row r="38" spans="1:11" x14ac:dyDescent="0.2">
      <c r="A38" s="97"/>
      <c r="B38" s="130" t="str">
        <f t="shared" si="3"/>
        <v>35M</v>
      </c>
      <c r="C38" s="132">
        <v>35</v>
      </c>
      <c r="D38" s="92" t="str">
        <f t="shared" si="4"/>
        <v>x47F</v>
      </c>
      <c r="E38" s="130" t="str">
        <f t="shared" si="0"/>
        <v>Euribor1Y</v>
      </c>
      <c r="F38" s="131" t="b">
        <v>1</v>
      </c>
      <c r="G38" s="130" t="str">
        <f t="shared" si="1"/>
        <v>EUR35x47F_SYNTH1Y_Quote</v>
      </c>
      <c r="H38" s="130" t="str">
        <f t="shared" si="2"/>
        <v>EUR_YC1YRH_35x47F</v>
      </c>
      <c r="I38" s="130" t="str">
        <f>_xll.qlFraRateHelper(H38,G38,B38,E38,Permanent,Trigger,ObjectOverwrite)</f>
        <v>EUR_YC1YRH_35x47F#0003</v>
      </c>
      <c r="J38" s="129" t="str">
        <f>_xll.ohRangeRetrieveError(I38)</f>
        <v/>
      </c>
      <c r="K38" s="90"/>
    </row>
    <row r="39" spans="1:11" x14ac:dyDescent="0.2">
      <c r="A39" s="97"/>
      <c r="B39" s="134" t="str">
        <f t="shared" si="3"/>
        <v>37M</v>
      </c>
      <c r="C39" s="137">
        <v>37</v>
      </c>
      <c r="D39" s="136" t="str">
        <f t="shared" si="4"/>
        <v>x49F</v>
      </c>
      <c r="E39" s="134" t="str">
        <f t="shared" si="0"/>
        <v>Euribor1Y</v>
      </c>
      <c r="F39" s="135" t="b">
        <v>1</v>
      </c>
      <c r="G39" s="134" t="str">
        <f t="shared" si="1"/>
        <v>EUR37x49F_SYNTH1Y_Quote</v>
      </c>
      <c r="H39" s="134" t="str">
        <f t="shared" si="2"/>
        <v>EUR_YC1YRH_37x49F</v>
      </c>
      <c r="I39" s="134" t="str">
        <f>_xll.qlFraRateHelper(H39,G39,B39,E39,Permanent,Trigger,ObjectOverwrite)</f>
        <v>EUR_YC1YRH_37x49F#0003</v>
      </c>
      <c r="J39" s="133" t="str">
        <f>_xll.ohRangeRetrieveError(I39)</f>
        <v/>
      </c>
      <c r="K39" s="90"/>
    </row>
    <row r="40" spans="1:11" x14ac:dyDescent="0.2">
      <c r="A40" s="97"/>
      <c r="B40" s="134" t="str">
        <f t="shared" si="3"/>
        <v>38M</v>
      </c>
      <c r="C40" s="137">
        <v>38</v>
      </c>
      <c r="D40" s="136" t="str">
        <f t="shared" si="4"/>
        <v>x50F</v>
      </c>
      <c r="E40" s="134" t="str">
        <f t="shared" si="0"/>
        <v>Euribor1Y</v>
      </c>
      <c r="F40" s="135" t="b">
        <v>1</v>
      </c>
      <c r="G40" s="134" t="str">
        <f t="shared" si="1"/>
        <v>EUR38x50F_SYNTH1Y_Quote</v>
      </c>
      <c r="H40" s="134" t="str">
        <f t="shared" si="2"/>
        <v>EUR_YC1YRH_38x50F</v>
      </c>
      <c r="I40" s="134" t="str">
        <f>_xll.qlFraRateHelper(H40,G40,B40,E40,Permanent,Trigger,ObjectOverwrite)</f>
        <v>EUR_YC1YRH_38x50F#0003</v>
      </c>
      <c r="J40" s="133" t="str">
        <f>_xll.ohRangeRetrieveError(I40)</f>
        <v/>
      </c>
      <c r="K40" s="90"/>
    </row>
    <row r="41" spans="1:11" x14ac:dyDescent="0.2">
      <c r="A41" s="97"/>
      <c r="B41" s="134" t="str">
        <f t="shared" si="3"/>
        <v>39M</v>
      </c>
      <c r="C41" s="137">
        <v>39</v>
      </c>
      <c r="D41" s="136" t="str">
        <f t="shared" si="4"/>
        <v>x51F</v>
      </c>
      <c r="E41" s="134" t="str">
        <f t="shared" si="0"/>
        <v>Euribor1Y</v>
      </c>
      <c r="F41" s="135" t="b">
        <v>1</v>
      </c>
      <c r="G41" s="134" t="str">
        <f t="shared" si="1"/>
        <v>EUR39x51F_SYNTH1Y_Quote</v>
      </c>
      <c r="H41" s="134" t="str">
        <f t="shared" si="2"/>
        <v>EUR_YC1YRH_39x51F</v>
      </c>
      <c r="I41" s="134" t="str">
        <f>_xll.qlFraRateHelper(H41,G41,B41,E41,Permanent,Trigger,ObjectOverwrite)</f>
        <v>EUR_YC1YRH_39x51F#0003</v>
      </c>
      <c r="J41" s="133" t="str">
        <f>_xll.ohRangeRetrieveError(I41)</f>
        <v/>
      </c>
      <c r="K41" s="90"/>
    </row>
    <row r="42" spans="1:11" x14ac:dyDescent="0.2">
      <c r="A42" s="97"/>
      <c r="B42" s="134" t="str">
        <f t="shared" si="3"/>
        <v>40M</v>
      </c>
      <c r="C42" s="137">
        <v>40</v>
      </c>
      <c r="D42" s="136" t="str">
        <f t="shared" si="4"/>
        <v>x52F</v>
      </c>
      <c r="E42" s="134" t="str">
        <f t="shared" si="0"/>
        <v>Euribor1Y</v>
      </c>
      <c r="F42" s="135" t="b">
        <v>1</v>
      </c>
      <c r="G42" s="134" t="str">
        <f t="shared" si="1"/>
        <v>EUR40x52F_SYNTH1Y_Quote</v>
      </c>
      <c r="H42" s="134" t="str">
        <f t="shared" si="2"/>
        <v>EUR_YC1YRH_40x52F</v>
      </c>
      <c r="I42" s="134" t="str">
        <f>_xll.qlFraRateHelper(H42,G42,B42,E42,Permanent,Trigger,ObjectOverwrite)</f>
        <v>EUR_YC1YRH_40x52F#0003</v>
      </c>
      <c r="J42" s="133" t="str">
        <f>_xll.ohRangeRetrieveError(I42)</f>
        <v/>
      </c>
      <c r="K42" s="90"/>
    </row>
    <row r="43" spans="1:11" x14ac:dyDescent="0.2">
      <c r="A43" s="97"/>
      <c r="B43" s="134" t="str">
        <f t="shared" si="3"/>
        <v>41M</v>
      </c>
      <c r="C43" s="137">
        <v>41</v>
      </c>
      <c r="D43" s="136" t="str">
        <f t="shared" si="4"/>
        <v>x53F</v>
      </c>
      <c r="E43" s="134" t="str">
        <f t="shared" si="0"/>
        <v>Euribor1Y</v>
      </c>
      <c r="F43" s="135" t="b">
        <v>1</v>
      </c>
      <c r="G43" s="134" t="str">
        <f t="shared" si="1"/>
        <v>EUR41x53F_SYNTH1Y_Quote</v>
      </c>
      <c r="H43" s="134" t="str">
        <f t="shared" si="2"/>
        <v>EUR_YC1YRH_41x53F</v>
      </c>
      <c r="I43" s="134" t="str">
        <f>_xll.qlFraRateHelper(H43,G43,B43,E43,Permanent,Trigger,ObjectOverwrite)</f>
        <v>EUR_YC1YRH_41x53F#0003</v>
      </c>
      <c r="J43" s="133" t="str">
        <f>_xll.ohRangeRetrieveError(I43)</f>
        <v/>
      </c>
      <c r="K43" s="90"/>
    </row>
    <row r="44" spans="1:11" x14ac:dyDescent="0.2">
      <c r="A44" s="97"/>
      <c r="B44" s="134" t="str">
        <f t="shared" si="3"/>
        <v>42M</v>
      </c>
      <c r="C44" s="137">
        <v>42</v>
      </c>
      <c r="D44" s="136" t="str">
        <f t="shared" si="4"/>
        <v>x54F</v>
      </c>
      <c r="E44" s="134" t="str">
        <f t="shared" si="0"/>
        <v>Euribor1Y</v>
      </c>
      <c r="F44" s="135" t="b">
        <v>1</v>
      </c>
      <c r="G44" s="134" t="str">
        <f t="shared" si="1"/>
        <v>EUR42x54F_SYNTH1Y_Quote</v>
      </c>
      <c r="H44" s="134" t="str">
        <f t="shared" si="2"/>
        <v>EUR_YC1YRH_42x54F</v>
      </c>
      <c r="I44" s="134" t="str">
        <f>_xll.qlFraRateHelper(H44,G44,B44,E44,Permanent,Trigger,ObjectOverwrite)</f>
        <v>EUR_YC1YRH_42x54F#0003</v>
      </c>
      <c r="J44" s="133" t="str">
        <f>_xll.ohRangeRetrieveError(I44)</f>
        <v/>
      </c>
      <c r="K44" s="90"/>
    </row>
    <row r="45" spans="1:11" x14ac:dyDescent="0.2">
      <c r="A45" s="97"/>
      <c r="B45" s="134" t="str">
        <f t="shared" si="3"/>
        <v>43M</v>
      </c>
      <c r="C45" s="137">
        <v>43</v>
      </c>
      <c r="D45" s="136" t="str">
        <f t="shared" si="4"/>
        <v>x55F</v>
      </c>
      <c r="E45" s="134" t="str">
        <f t="shared" si="0"/>
        <v>Euribor1Y</v>
      </c>
      <c r="F45" s="135" t="b">
        <v>1</v>
      </c>
      <c r="G45" s="134" t="str">
        <f t="shared" si="1"/>
        <v>EUR43x55F_SYNTH1Y_Quote</v>
      </c>
      <c r="H45" s="134" t="str">
        <f t="shared" si="2"/>
        <v>EUR_YC1YRH_43x55F</v>
      </c>
      <c r="I45" s="134" t="str">
        <f>_xll.qlFraRateHelper(H45,G45,B45,E45,Permanent,Trigger,ObjectOverwrite)</f>
        <v>EUR_YC1YRH_43x55F#0003</v>
      </c>
      <c r="J45" s="133" t="str">
        <f>_xll.ohRangeRetrieveError(I45)</f>
        <v/>
      </c>
      <c r="K45" s="90"/>
    </row>
    <row r="46" spans="1:11" x14ac:dyDescent="0.2">
      <c r="A46" s="97"/>
      <c r="B46" s="134" t="str">
        <f t="shared" si="3"/>
        <v>44M</v>
      </c>
      <c r="C46" s="137">
        <v>44</v>
      </c>
      <c r="D46" s="136" t="str">
        <f t="shared" si="4"/>
        <v>x56F</v>
      </c>
      <c r="E46" s="134" t="str">
        <f t="shared" si="0"/>
        <v>Euribor1Y</v>
      </c>
      <c r="F46" s="135" t="b">
        <v>1</v>
      </c>
      <c r="G46" s="134" t="str">
        <f t="shared" si="1"/>
        <v>EUR44x56F_SYNTH1Y_Quote</v>
      </c>
      <c r="H46" s="134" t="str">
        <f t="shared" si="2"/>
        <v>EUR_YC1YRH_44x56F</v>
      </c>
      <c r="I46" s="134" t="str">
        <f>_xll.qlFraRateHelper(H46,G46,B46,E46,Permanent,Trigger,ObjectOverwrite)</f>
        <v>EUR_YC1YRH_44x56F#0003</v>
      </c>
      <c r="J46" s="133" t="str">
        <f>_xll.ohRangeRetrieveError(I46)</f>
        <v/>
      </c>
      <c r="K46" s="90"/>
    </row>
    <row r="47" spans="1:11" x14ac:dyDescent="0.2">
      <c r="A47" s="97"/>
      <c r="B47" s="134" t="str">
        <f t="shared" si="3"/>
        <v>45M</v>
      </c>
      <c r="C47" s="137">
        <v>45</v>
      </c>
      <c r="D47" s="136" t="str">
        <f t="shared" si="4"/>
        <v>x57F</v>
      </c>
      <c r="E47" s="134" t="str">
        <f t="shared" si="0"/>
        <v>Euribor1Y</v>
      </c>
      <c r="F47" s="135" t="b">
        <v>1</v>
      </c>
      <c r="G47" s="134" t="str">
        <f t="shared" si="1"/>
        <v>EUR45x57F_SYNTH1Y_Quote</v>
      </c>
      <c r="H47" s="134" t="str">
        <f t="shared" si="2"/>
        <v>EUR_YC1YRH_45x57F</v>
      </c>
      <c r="I47" s="134" t="str">
        <f>_xll.qlFraRateHelper(H47,G47,B47,E47,Permanent,Trigger,ObjectOverwrite)</f>
        <v>EUR_YC1YRH_45x57F#0003</v>
      </c>
      <c r="J47" s="133" t="str">
        <f>_xll.ohRangeRetrieveError(I47)</f>
        <v/>
      </c>
      <c r="K47" s="90"/>
    </row>
    <row r="48" spans="1:11" x14ac:dyDescent="0.2">
      <c r="A48" s="97"/>
      <c r="B48" s="134" t="str">
        <f t="shared" si="3"/>
        <v>46M</v>
      </c>
      <c r="C48" s="137">
        <v>46</v>
      </c>
      <c r="D48" s="136" t="str">
        <f t="shared" si="4"/>
        <v>x58F</v>
      </c>
      <c r="E48" s="134" t="str">
        <f t="shared" si="0"/>
        <v>Euribor1Y</v>
      </c>
      <c r="F48" s="135" t="b">
        <v>1</v>
      </c>
      <c r="G48" s="134" t="str">
        <f t="shared" si="1"/>
        <v>EUR46x58F_SYNTH1Y_Quote</v>
      </c>
      <c r="H48" s="134" t="str">
        <f t="shared" si="2"/>
        <v>EUR_YC1YRH_46x58F</v>
      </c>
      <c r="I48" s="134" t="str">
        <f>_xll.qlFraRateHelper(H48,G48,B48,E48,Permanent,Trigger,ObjectOverwrite)</f>
        <v>EUR_YC1YRH_46x58F#0003</v>
      </c>
      <c r="J48" s="133" t="str">
        <f>_xll.ohRangeRetrieveError(I48)</f>
        <v/>
      </c>
      <c r="K48" s="90"/>
    </row>
    <row r="49" spans="1:11" x14ac:dyDescent="0.2">
      <c r="A49" s="97"/>
      <c r="B49" s="130" t="str">
        <f t="shared" si="3"/>
        <v>47M</v>
      </c>
      <c r="C49" s="132">
        <v>47</v>
      </c>
      <c r="D49" s="92" t="str">
        <f t="shared" si="4"/>
        <v>x59F</v>
      </c>
      <c r="E49" s="130" t="str">
        <f t="shared" si="0"/>
        <v>Euribor1Y</v>
      </c>
      <c r="F49" s="131" t="b">
        <v>1</v>
      </c>
      <c r="G49" s="130" t="str">
        <f t="shared" si="1"/>
        <v>EUR47x59F_SYNTH1Y_Quote</v>
      </c>
      <c r="H49" s="130" t="str">
        <f t="shared" si="2"/>
        <v>EUR_YC1YRH_47x59F</v>
      </c>
      <c r="I49" s="130" t="str">
        <f>_xll.qlFraRateHelper(H49,G49,B49,E49,Permanent,Trigger,ObjectOverwrite)</f>
        <v>EUR_YC1YRH_47x59F#0003</v>
      </c>
      <c r="J49" s="129" t="str">
        <f>_xll.ohRangeRetrieveError(I49)</f>
        <v/>
      </c>
      <c r="K49" s="90"/>
    </row>
    <row r="50" spans="1:11" ht="12" thickBot="1" x14ac:dyDescent="0.25">
      <c r="A50" s="89"/>
      <c r="B50" s="88"/>
      <c r="C50" s="88"/>
      <c r="D50" s="88"/>
      <c r="E50" s="88"/>
      <c r="F50" s="88"/>
      <c r="G50" s="88"/>
      <c r="H50" s="88"/>
      <c r="I50" s="128"/>
      <c r="J50" s="128"/>
      <c r="K50" s="87"/>
    </row>
    <row r="52" spans="1:11" x14ac:dyDescent="0.2">
      <c r="D52" s="105"/>
      <c r="E52" s="105"/>
      <c r="F52" s="105"/>
      <c r="I52" s="10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heetViews>
  <sheetFormatPr defaultRowHeight="11.25" x14ac:dyDescent="0.2"/>
  <cols>
    <col min="1" max="1" width="1.7109375" style="105" customWidth="1"/>
    <col min="2" max="2" width="4.7109375" style="105" bestFit="1" customWidth="1"/>
    <col min="3" max="3" width="3.85546875" style="105" bestFit="1" customWidth="1"/>
    <col min="4" max="4" width="3.140625" style="105" bestFit="1" customWidth="1"/>
    <col min="5" max="5" width="3.570312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21.140625" style="105" bestFit="1" customWidth="1"/>
    <col min="11" max="11" width="27.28515625" style="105" bestFit="1" customWidth="1"/>
    <col min="12" max="12" width="31.28515625" style="127" bestFit="1" customWidth="1"/>
    <col min="13" max="13" width="16.5703125" style="105" customWidth="1"/>
    <col min="14" max="14" width="3.85546875" style="105" customWidth="1"/>
    <col min="15" max="15" width="2.5703125" style="105" customWidth="1"/>
    <col min="16" max="16" width="4" style="105" bestFit="1" customWidth="1"/>
    <col min="17" max="17" width="3.28515625" style="105" bestFit="1" customWidth="1"/>
    <col min="18" max="18" width="3.5703125" style="105" bestFit="1" customWidth="1"/>
    <col min="19" max="16384" width="9.140625" style="105"/>
  </cols>
  <sheetData>
    <row r="1" spans="1:20" x14ac:dyDescent="0.2">
      <c r="A1" s="186" t="s">
        <v>191</v>
      </c>
      <c r="B1" s="162"/>
      <c r="C1" s="162"/>
      <c r="D1" s="162"/>
      <c r="E1" s="162"/>
      <c r="F1" s="162"/>
      <c r="G1" s="162"/>
      <c r="H1" s="162"/>
      <c r="I1" s="162"/>
      <c r="J1" s="162"/>
      <c r="K1" s="161"/>
      <c r="L1" s="162"/>
      <c r="M1" s="162"/>
      <c r="N1" s="185"/>
    </row>
    <row r="2" spans="1:20" x14ac:dyDescent="0.2">
      <c r="A2" s="97"/>
      <c r="B2" s="107"/>
      <c r="C2" s="107"/>
      <c r="D2" s="107"/>
      <c r="E2" s="107"/>
      <c r="F2" s="107"/>
      <c r="G2" s="107"/>
      <c r="H2" s="107"/>
      <c r="I2" s="12"/>
      <c r="J2" s="12" t="s">
        <v>36</v>
      </c>
      <c r="K2" s="12" t="str">
        <f>Currency&amp;"_YC"&amp;$J$2&amp;"RH"</f>
        <v>EUR_YC1YRH</v>
      </c>
      <c r="L2" s="12" t="str">
        <f>Discounting</f>
        <v>EurYC</v>
      </c>
      <c r="M2" s="107"/>
      <c r="N2" s="164"/>
    </row>
    <row r="3" spans="1:20" ht="22.5" x14ac:dyDescent="0.2">
      <c r="A3" s="97"/>
      <c r="B3" s="104" t="s">
        <v>182</v>
      </c>
      <c r="C3" s="104"/>
      <c r="D3" s="104"/>
      <c r="E3" s="104"/>
      <c r="F3" s="104" t="s">
        <v>181</v>
      </c>
      <c r="G3" s="104" t="s">
        <v>180</v>
      </c>
      <c r="H3" s="104" t="s">
        <v>179</v>
      </c>
      <c r="I3" s="104" t="s">
        <v>178</v>
      </c>
      <c r="J3" s="104" t="s">
        <v>160</v>
      </c>
      <c r="K3" s="184" t="str">
        <f>K2&amp;"_SwapsFromBasis.xml"</f>
        <v>EUR_YC1YRH_SwapsFromBasis.xml</v>
      </c>
      <c r="L3" s="183">
        <f ca="1">IF(Serialize,_xll.ohObjectSave(L4:L42,SerializationPath&amp;K3,FileOverwrite,Serialize),"---")</f>
        <v>38</v>
      </c>
      <c r="M3" s="165" t="str">
        <f ca="1">_xll.ohRangeRetrieveError(L3)</f>
        <v/>
      </c>
      <c r="N3" s="164"/>
    </row>
    <row r="4" spans="1:20" x14ac:dyDescent="0.2">
      <c r="A4" s="108"/>
      <c r="B4" s="107"/>
      <c r="C4" s="107"/>
      <c r="D4" s="107"/>
      <c r="E4" s="107"/>
      <c r="F4" s="107"/>
      <c r="G4" s="107"/>
      <c r="H4" s="107"/>
      <c r="I4" s="107"/>
      <c r="J4" s="107"/>
      <c r="K4" s="182" t="str">
        <f>$K$2&amp;"_"&amp;$D6&amp;$E6&amp;"BASIS_"&amp;FamilyName&amp;$J$2</f>
        <v>EUR_YC1YRH_AB12EBASIS_ibor1Y</v>
      </c>
      <c r="L4" s="181" t="str">
        <f>IF(UPPER(FamilyName)="IBOR",_xll.qlEuribor($K4,$J$2,,Permanent,Trigger,ObjectOverwrite),IF(UPPER(FamilyName)="LIBOR",_xll.qlLibor($K4,Currency,$J$2,,Permanent,Trigger,ObjectOverwrite),"--"))</f>
        <v>EUR_YC1YRH_AB12EBASIS_ibor1Y#0003</v>
      </c>
      <c r="M4" s="180" t="str">
        <f>_xll.ohRangeRetrieveError(L4)</f>
        <v/>
      </c>
      <c r="N4" s="164"/>
    </row>
    <row r="5" spans="1:20" x14ac:dyDescent="0.2">
      <c r="A5" s="108"/>
      <c r="B5" s="107"/>
      <c r="C5" s="107"/>
      <c r="D5" s="107"/>
      <c r="E5" s="107"/>
      <c r="F5" s="107"/>
      <c r="G5" s="107"/>
      <c r="H5" s="107"/>
      <c r="I5" s="107"/>
      <c r="J5" s="107"/>
      <c r="K5" s="107"/>
      <c r="L5" s="107"/>
      <c r="M5" s="107"/>
      <c r="N5" s="164"/>
    </row>
    <row r="6" spans="1:20" x14ac:dyDescent="0.2">
      <c r="A6" s="97"/>
      <c r="B6" s="179" t="s">
        <v>172</v>
      </c>
      <c r="C6" s="145" t="s">
        <v>36</v>
      </c>
      <c r="D6" s="179" t="str">
        <f>VLOOKUP(Currency,Swap1YConventions,2)</f>
        <v>AB</v>
      </c>
      <c r="E6" s="179" t="str">
        <f>VLOOKUP(Currency,Swap1YConventions,3)</f>
        <v>12E</v>
      </c>
      <c r="F6" s="178" t="str">
        <f t="shared" ref="F6:F42" si="0">IF(UPPER(LEFT($D6))="A","Annual",IF(UPPER(LEFT($D6))="S","Semiannual","--"))</f>
        <v>Annual</v>
      </c>
      <c r="G6" s="178" t="s">
        <v>174</v>
      </c>
      <c r="H6" s="178" t="str">
        <f t="shared" ref="H6:H42" si="1">IF(UPPER(RIGHT($D6))="B",BondBasisDayCounter,IF(UPPER(RIGHT($D6))="M",MoneyMarketDayCounter,"--"))</f>
        <v>30/360 (Bond Basis)</v>
      </c>
      <c r="I6" s="168">
        <v>0</v>
      </c>
      <c r="J6" s="167" t="str">
        <f t="shared" ref="J6:J42" si="2">Currency&amp;$D6&amp;$E6&amp;"BASIS"&amp;$C6&amp;QuoteSuffix</f>
        <v>EURAB12EBASIS1Y_Quote</v>
      </c>
      <c r="K6" s="167" t="str">
        <f t="shared" ref="K6:K42" si="3">$K$2&amp;"_"&amp;$D6&amp;$E6&amp;"BASIS"&amp;$C6</f>
        <v>EUR_YC1YRH_AB12EBASIS1Y</v>
      </c>
      <c r="L6" s="166" t="str">
        <f>_xll.qlSwapRateHelper2(K6,$J6,$C6,Calendar,$F6,$G6,$H6,$L$4,$I6,B6,DiscountingCurve,Permanent,,ObjectOverwrite)</f>
        <v>EUR_YC1YRH_AB12EBASIS1Y#0003</v>
      </c>
      <c r="M6" s="165" t="str">
        <f>_xll.ohRangeRetrieveError(L6)</f>
        <v/>
      </c>
      <c r="N6" s="164"/>
      <c r="T6" s="105" t="str">
        <f>_xll.ohObjectCallerAddress(J6)</f>
        <v>'[EUR_Market.xlsm]1Y (3)'!R3C10</v>
      </c>
    </row>
    <row r="7" spans="1:20" x14ac:dyDescent="0.2">
      <c r="A7" s="97"/>
      <c r="B7" s="145" t="str">
        <f t="shared" ref="B7:B42" si="4">B6</f>
        <v>0D</v>
      </c>
      <c r="C7" s="145" t="s">
        <v>35</v>
      </c>
      <c r="D7" s="145" t="str">
        <f t="shared" ref="D7:D42" si="5">D6</f>
        <v>AB</v>
      </c>
      <c r="E7" s="145" t="str">
        <f t="shared" ref="E7:E42" si="6">E6</f>
        <v>12E</v>
      </c>
      <c r="F7" s="169" t="str">
        <f t="shared" si="0"/>
        <v>Annual</v>
      </c>
      <c r="G7" s="169" t="s">
        <v>174</v>
      </c>
      <c r="H7" s="169" t="str">
        <f t="shared" si="1"/>
        <v>30/360 (Bond Basis)</v>
      </c>
      <c r="I7" s="168">
        <v>0</v>
      </c>
      <c r="J7" s="167" t="str">
        <f t="shared" si="2"/>
        <v>EURAB12EBASIS15M_Quote</v>
      </c>
      <c r="K7" s="167" t="str">
        <f t="shared" si="3"/>
        <v>EUR_YC1YRH_AB12EBASIS15M</v>
      </c>
      <c r="L7" s="166" t="str">
        <f>_xll.qlSwapRateHelper2(K7,$J7,$C7,Calendar,$F7,$G7,$H7,$L$4,$I7,B7,DiscountingCurve,Permanent,,ObjectOverwrite)</f>
        <v>EUR_YC1YRH_AB12EBASIS15M#0003</v>
      </c>
      <c r="M7" s="165" t="str">
        <f>_xll.ohRangeRetrieveError(L7)</f>
        <v/>
      </c>
      <c r="N7" s="164"/>
    </row>
    <row r="8" spans="1:20" x14ac:dyDescent="0.2">
      <c r="A8" s="97"/>
      <c r="B8" s="145" t="str">
        <f t="shared" si="4"/>
        <v>0D</v>
      </c>
      <c r="C8" s="145" t="s">
        <v>34</v>
      </c>
      <c r="D8" s="145" t="str">
        <f t="shared" si="5"/>
        <v>AB</v>
      </c>
      <c r="E8" s="145" t="str">
        <f t="shared" si="6"/>
        <v>12E</v>
      </c>
      <c r="F8" s="169" t="str">
        <f t="shared" si="0"/>
        <v>Annual</v>
      </c>
      <c r="G8" s="169" t="s">
        <v>174</v>
      </c>
      <c r="H8" s="169" t="str">
        <f t="shared" si="1"/>
        <v>30/360 (Bond Basis)</v>
      </c>
      <c r="I8" s="168">
        <v>0</v>
      </c>
      <c r="J8" s="167" t="str">
        <f t="shared" si="2"/>
        <v>EURAB12EBASIS18M_Quote</v>
      </c>
      <c r="K8" s="167" t="str">
        <f t="shared" si="3"/>
        <v>EUR_YC1YRH_AB12EBASIS18M</v>
      </c>
      <c r="L8" s="166" t="str">
        <f>_xll.qlSwapRateHelper2(K8,$J8,$C8,Calendar,$F8,$G8,$H8,$L$4,$I8,B8,DiscountingCurve,Permanent,,ObjectOverwrite)</f>
        <v>EUR_YC1YRH_AB12EBASIS18M#0003</v>
      </c>
      <c r="M8" s="165" t="str">
        <f>_xll.ohRangeRetrieveError(L8)</f>
        <v/>
      </c>
      <c r="N8" s="164"/>
    </row>
    <row r="9" spans="1:20" ht="12" thickBot="1" x14ac:dyDescent="0.25">
      <c r="A9" s="97"/>
      <c r="B9" s="145" t="str">
        <f t="shared" si="4"/>
        <v>0D</v>
      </c>
      <c r="C9" s="145" t="s">
        <v>33</v>
      </c>
      <c r="D9" s="145" t="str">
        <f t="shared" si="5"/>
        <v>AB</v>
      </c>
      <c r="E9" s="145" t="str">
        <f t="shared" si="6"/>
        <v>12E</v>
      </c>
      <c r="F9" s="169" t="str">
        <f t="shared" si="0"/>
        <v>Annual</v>
      </c>
      <c r="G9" s="169" t="s">
        <v>174</v>
      </c>
      <c r="H9" s="169" t="str">
        <f t="shared" si="1"/>
        <v>30/360 (Bond Basis)</v>
      </c>
      <c r="I9" s="168">
        <v>0</v>
      </c>
      <c r="J9" s="167" t="str">
        <f t="shared" si="2"/>
        <v>EURAB12EBASIS21M_Quote</v>
      </c>
      <c r="K9" s="167" t="str">
        <f t="shared" si="3"/>
        <v>EUR_YC1YRH_AB12EBASIS21M</v>
      </c>
      <c r="L9" s="166" t="str">
        <f>_xll.qlSwapRateHelper2(K9,$J9,$C9,Calendar,$F9,$G9,$H9,$L$4,$I9,B9,DiscountingCurve,Permanent,,ObjectOverwrite)</f>
        <v>EUR_YC1YRH_AB12EBASIS21M#0003</v>
      </c>
      <c r="M9" s="165" t="str">
        <f>_xll.ohRangeRetrieveError(L9)</f>
        <v/>
      </c>
      <c r="N9" s="164"/>
    </row>
    <row r="10" spans="1:20" x14ac:dyDescent="0.2">
      <c r="A10" s="97"/>
      <c r="B10" s="145" t="str">
        <f t="shared" si="4"/>
        <v>0D</v>
      </c>
      <c r="C10" s="145" t="s">
        <v>32</v>
      </c>
      <c r="D10" s="145" t="str">
        <f t="shared" si="5"/>
        <v>AB</v>
      </c>
      <c r="E10" s="145" t="str">
        <f t="shared" si="6"/>
        <v>12E</v>
      </c>
      <c r="F10" s="169" t="str">
        <f t="shared" si="0"/>
        <v>Annual</v>
      </c>
      <c r="G10" s="169" t="s">
        <v>174</v>
      </c>
      <c r="H10" s="169" t="str">
        <f t="shared" si="1"/>
        <v>30/360 (Bond Basis)</v>
      </c>
      <c r="I10" s="168">
        <v>0</v>
      </c>
      <c r="J10" s="167" t="str">
        <f t="shared" si="2"/>
        <v>EURAB12EBASIS2Y_Quote</v>
      </c>
      <c r="K10" s="167" t="str">
        <f t="shared" si="3"/>
        <v>EUR_YC1YRH_AB12EBASIS2Y</v>
      </c>
      <c r="L10" s="166" t="str">
        <f>_xll.qlSwapRateHelper2(K10,$J10,$C10,Calendar,$F10,$G10,$H10,$L$4,$I10,B10,DiscountingCurve,Permanent,,ObjectOverwrite)</f>
        <v>EUR_YC1YRH_AB12EBASIS2Y#0003</v>
      </c>
      <c r="M10" s="165" t="str">
        <f>_xll.ohRangeRetrieveError(L10)</f>
        <v/>
      </c>
      <c r="N10" s="164"/>
      <c r="P10" s="177" t="s">
        <v>114</v>
      </c>
      <c r="Q10" s="158" t="s">
        <v>111</v>
      </c>
      <c r="R10" s="176" t="s">
        <v>175</v>
      </c>
    </row>
    <row r="11" spans="1:20" x14ac:dyDescent="0.2">
      <c r="A11" s="97"/>
      <c r="B11" s="145" t="str">
        <f t="shared" si="4"/>
        <v>0D</v>
      </c>
      <c r="C11" s="145" t="s">
        <v>31</v>
      </c>
      <c r="D11" s="145" t="str">
        <f t="shared" si="5"/>
        <v>AB</v>
      </c>
      <c r="E11" s="145" t="str">
        <f t="shared" si="6"/>
        <v>12E</v>
      </c>
      <c r="F11" s="169" t="str">
        <f t="shared" si="0"/>
        <v>Annual</v>
      </c>
      <c r="G11" s="169" t="s">
        <v>174</v>
      </c>
      <c r="H11" s="169" t="str">
        <f t="shared" si="1"/>
        <v>30/360 (Bond Basis)</v>
      </c>
      <c r="I11" s="168">
        <v>0</v>
      </c>
      <c r="J11" s="167" t="str">
        <f t="shared" si="2"/>
        <v>EURAB12EBASIS3Y_Quote</v>
      </c>
      <c r="K11" s="167" t="str">
        <f t="shared" si="3"/>
        <v>EUR_YC1YRH_AB12EBASIS3Y</v>
      </c>
      <c r="L11" s="166" t="str">
        <f>_xll.qlSwapRateHelper2(K11,$J11,$C11,Calendar,$F11,$G11,$H11,$L$4,$I11,B11,DiscountingCurve,Permanent,,ObjectOverwrite)</f>
        <v>EUR_YC1YRH_AB12EBASIS3Y#0003</v>
      </c>
      <c r="M11" s="165" t="str">
        <f>_xll.ohRangeRetrieveError(L11)</f>
        <v/>
      </c>
      <c r="N11" s="164"/>
      <c r="P11" s="175" t="s">
        <v>112</v>
      </c>
      <c r="Q11" s="170" t="s">
        <v>111</v>
      </c>
      <c r="R11" s="174" t="s">
        <v>177</v>
      </c>
    </row>
    <row r="12" spans="1:20" x14ac:dyDescent="0.2">
      <c r="A12" s="97"/>
      <c r="B12" s="145" t="str">
        <f t="shared" si="4"/>
        <v>0D</v>
      </c>
      <c r="C12" s="145" t="s">
        <v>30</v>
      </c>
      <c r="D12" s="145" t="str">
        <f t="shared" si="5"/>
        <v>AB</v>
      </c>
      <c r="E12" s="145" t="str">
        <f t="shared" si="6"/>
        <v>12E</v>
      </c>
      <c r="F12" s="169" t="str">
        <f t="shared" si="0"/>
        <v>Annual</v>
      </c>
      <c r="G12" s="169" t="s">
        <v>174</v>
      </c>
      <c r="H12" s="169" t="str">
        <f t="shared" si="1"/>
        <v>30/360 (Bond Basis)</v>
      </c>
      <c r="I12" s="168">
        <v>0</v>
      </c>
      <c r="J12" s="167" t="str">
        <f t="shared" si="2"/>
        <v>EURAB12EBASIS4Y_Quote</v>
      </c>
      <c r="K12" s="167" t="str">
        <f t="shared" si="3"/>
        <v>EUR_YC1YRH_AB12EBASIS4Y</v>
      </c>
      <c r="L12" s="166" t="str">
        <f>_xll.qlSwapRateHelper2(K12,$J12,$C12,Calendar,$F12,$G12,$H12,$L$4,$I12,B12,DiscountingCurve,Permanent,,ObjectOverwrite)</f>
        <v>EUR_YC1YRH_AB12EBASIS4Y#0003</v>
      </c>
      <c r="M12" s="165" t="str">
        <f>_xll.ohRangeRetrieveError(L12)</f>
        <v/>
      </c>
      <c r="N12" s="164"/>
      <c r="P12" s="175" t="s">
        <v>109</v>
      </c>
      <c r="Q12" s="170" t="s">
        <v>176</v>
      </c>
      <c r="R12" s="174" t="s">
        <v>175</v>
      </c>
    </row>
    <row r="13" spans="1:20" x14ac:dyDescent="0.2">
      <c r="A13" s="97"/>
      <c r="B13" s="145" t="str">
        <f t="shared" si="4"/>
        <v>0D</v>
      </c>
      <c r="C13" s="145" t="s">
        <v>29</v>
      </c>
      <c r="D13" s="145" t="str">
        <f t="shared" si="5"/>
        <v>AB</v>
      </c>
      <c r="E13" s="145" t="str">
        <f t="shared" si="6"/>
        <v>12E</v>
      </c>
      <c r="F13" s="169" t="str">
        <f t="shared" si="0"/>
        <v>Annual</v>
      </c>
      <c r="G13" s="169" t="s">
        <v>174</v>
      </c>
      <c r="H13" s="169" t="str">
        <f t="shared" si="1"/>
        <v>30/360 (Bond Basis)</v>
      </c>
      <c r="I13" s="168">
        <v>0</v>
      </c>
      <c r="J13" s="167" t="str">
        <f t="shared" si="2"/>
        <v>EURAB12EBASIS5Y_Quote</v>
      </c>
      <c r="K13" s="167" t="str">
        <f t="shared" si="3"/>
        <v>EUR_YC1YRH_AB12EBASIS5Y</v>
      </c>
      <c r="L13" s="166" t="str">
        <f>_xll.qlSwapRateHelper2(K13,$J13,$C13,Calendar,$F13,$G13,$H13,$L$4,$I13,B13,DiscountingCurve,Permanent,,ObjectOverwrite)</f>
        <v>EUR_YC1YRH_AB12EBASIS5Y#0003</v>
      </c>
      <c r="M13" s="165" t="str">
        <f>_xll.ohRangeRetrieveError(L13)</f>
        <v/>
      </c>
      <c r="N13" s="164"/>
      <c r="P13" s="175" t="s">
        <v>107</v>
      </c>
      <c r="Q13" s="170" t="s">
        <v>176</v>
      </c>
      <c r="R13" s="174" t="s">
        <v>175</v>
      </c>
    </row>
    <row r="14" spans="1:20" ht="12" thickBot="1" x14ac:dyDescent="0.25">
      <c r="A14" s="97"/>
      <c r="B14" s="145" t="str">
        <f t="shared" si="4"/>
        <v>0D</v>
      </c>
      <c r="C14" s="145" t="s">
        <v>28</v>
      </c>
      <c r="D14" s="145" t="str">
        <f t="shared" si="5"/>
        <v>AB</v>
      </c>
      <c r="E14" s="145" t="str">
        <f t="shared" si="6"/>
        <v>12E</v>
      </c>
      <c r="F14" s="169" t="str">
        <f t="shared" si="0"/>
        <v>Annual</v>
      </c>
      <c r="G14" s="169" t="s">
        <v>174</v>
      </c>
      <c r="H14" s="169" t="str">
        <f t="shared" si="1"/>
        <v>30/360 (Bond Basis)</v>
      </c>
      <c r="I14" s="168">
        <v>0</v>
      </c>
      <c r="J14" s="167" t="str">
        <f t="shared" si="2"/>
        <v>EURAB12EBASIS6Y_Quote</v>
      </c>
      <c r="K14" s="167" t="str">
        <f t="shared" si="3"/>
        <v>EUR_YC1YRH_AB12EBASIS6Y</v>
      </c>
      <c r="L14" s="166" t="str">
        <f>_xll.qlSwapRateHelper2(K14,$J14,$C14,Calendar,$F14,$G14,$H14,$L$4,$I14,B14,DiscountingCurve,Permanent,,ObjectOverwrite)</f>
        <v>EUR_YC1YRH_AB12EBASIS6Y#0003</v>
      </c>
      <c r="M14" s="165" t="str">
        <f>_xll.ohRangeRetrieveError(L14)</f>
        <v/>
      </c>
      <c r="N14" s="164"/>
      <c r="P14" s="173" t="s">
        <v>105</v>
      </c>
      <c r="Q14" s="172" t="s">
        <v>104</v>
      </c>
      <c r="R14" s="171" t="s">
        <v>175</v>
      </c>
    </row>
    <row r="15" spans="1:20" x14ac:dyDescent="0.2">
      <c r="A15" s="97"/>
      <c r="B15" s="145" t="str">
        <f t="shared" si="4"/>
        <v>0D</v>
      </c>
      <c r="C15" s="145" t="s">
        <v>27</v>
      </c>
      <c r="D15" s="145" t="str">
        <f t="shared" si="5"/>
        <v>AB</v>
      </c>
      <c r="E15" s="145" t="str">
        <f t="shared" si="6"/>
        <v>12E</v>
      </c>
      <c r="F15" s="169" t="str">
        <f t="shared" si="0"/>
        <v>Annual</v>
      </c>
      <c r="G15" s="169" t="s">
        <v>174</v>
      </c>
      <c r="H15" s="169" t="str">
        <f t="shared" si="1"/>
        <v>30/360 (Bond Basis)</v>
      </c>
      <c r="I15" s="168">
        <v>0</v>
      </c>
      <c r="J15" s="167" t="str">
        <f t="shared" si="2"/>
        <v>EURAB12EBASIS7Y_Quote</v>
      </c>
      <c r="K15" s="167" t="str">
        <f t="shared" si="3"/>
        <v>EUR_YC1YRH_AB12EBASIS7Y</v>
      </c>
      <c r="L15" s="166" t="str">
        <f>_xll.qlSwapRateHelper2(K15,$J15,$C15,Calendar,$F15,$G15,$H15,$L$4,$I15,B15,DiscountingCurve,Permanent,,ObjectOverwrite)</f>
        <v>EUR_YC1YRH_AB12EBASIS7Y#0003</v>
      </c>
      <c r="M15" s="165" t="str">
        <f>_xll.ohRangeRetrieveError(L15)</f>
        <v/>
      </c>
      <c r="N15" s="164"/>
      <c r="P15" s="170"/>
      <c r="Q15" s="170"/>
      <c r="R15" s="170"/>
    </row>
    <row r="16" spans="1:20" x14ac:dyDescent="0.2">
      <c r="A16" s="97"/>
      <c r="B16" s="145" t="str">
        <f t="shared" si="4"/>
        <v>0D</v>
      </c>
      <c r="C16" s="145" t="s">
        <v>26</v>
      </c>
      <c r="D16" s="145" t="str">
        <f t="shared" si="5"/>
        <v>AB</v>
      </c>
      <c r="E16" s="145" t="str">
        <f t="shared" si="6"/>
        <v>12E</v>
      </c>
      <c r="F16" s="169" t="str">
        <f t="shared" si="0"/>
        <v>Annual</v>
      </c>
      <c r="G16" s="169" t="s">
        <v>174</v>
      </c>
      <c r="H16" s="169" t="str">
        <f t="shared" si="1"/>
        <v>30/360 (Bond Basis)</v>
      </c>
      <c r="I16" s="168">
        <v>0</v>
      </c>
      <c r="J16" s="167" t="str">
        <f t="shared" si="2"/>
        <v>EURAB12EBASIS8Y_Quote</v>
      </c>
      <c r="K16" s="167" t="str">
        <f t="shared" si="3"/>
        <v>EUR_YC1YRH_AB12EBASIS8Y</v>
      </c>
      <c r="L16" s="166" t="str">
        <f>_xll.qlSwapRateHelper2(K16,$J16,$C16,Calendar,$F16,$G16,$H16,$L$4,$I16,B16,DiscountingCurve,Permanent,,ObjectOverwrite)</f>
        <v>EUR_YC1YRH_AB12EBASIS8Y#0003</v>
      </c>
      <c r="M16" s="165" t="str">
        <f>_xll.ohRangeRetrieveError(L16)</f>
        <v/>
      </c>
      <c r="N16" s="164"/>
    </row>
    <row r="17" spans="1:14" x14ac:dyDescent="0.2">
      <c r="A17" s="97"/>
      <c r="B17" s="145" t="str">
        <f t="shared" si="4"/>
        <v>0D</v>
      </c>
      <c r="C17" s="145" t="s">
        <v>25</v>
      </c>
      <c r="D17" s="145" t="str">
        <f t="shared" si="5"/>
        <v>AB</v>
      </c>
      <c r="E17" s="145" t="str">
        <f t="shared" si="6"/>
        <v>12E</v>
      </c>
      <c r="F17" s="169" t="str">
        <f t="shared" si="0"/>
        <v>Annual</v>
      </c>
      <c r="G17" s="169" t="s">
        <v>174</v>
      </c>
      <c r="H17" s="169" t="str">
        <f t="shared" si="1"/>
        <v>30/360 (Bond Basis)</v>
      </c>
      <c r="I17" s="168">
        <v>0</v>
      </c>
      <c r="J17" s="167" t="str">
        <f t="shared" si="2"/>
        <v>EURAB12EBASIS9Y_Quote</v>
      </c>
      <c r="K17" s="167" t="str">
        <f t="shared" si="3"/>
        <v>EUR_YC1YRH_AB12EBASIS9Y</v>
      </c>
      <c r="L17" s="166" t="str">
        <f>_xll.qlSwapRateHelper2(K17,$J17,$C17,Calendar,$F17,$G17,$H17,$L$4,$I17,B17,DiscountingCurve,Permanent,,ObjectOverwrite)</f>
        <v>EUR_YC1YRH_AB12EBASIS9Y#0003</v>
      </c>
      <c r="M17" s="165" t="str">
        <f>_xll.ohRangeRetrieveError(L17)</f>
        <v/>
      </c>
      <c r="N17" s="164"/>
    </row>
    <row r="18" spans="1:14" x14ac:dyDescent="0.2">
      <c r="A18" s="97"/>
      <c r="B18" s="145" t="str">
        <f t="shared" si="4"/>
        <v>0D</v>
      </c>
      <c r="C18" s="145" t="s">
        <v>24</v>
      </c>
      <c r="D18" s="145" t="str">
        <f t="shared" si="5"/>
        <v>AB</v>
      </c>
      <c r="E18" s="145" t="str">
        <f t="shared" si="6"/>
        <v>12E</v>
      </c>
      <c r="F18" s="169" t="str">
        <f t="shared" si="0"/>
        <v>Annual</v>
      </c>
      <c r="G18" s="169" t="s">
        <v>174</v>
      </c>
      <c r="H18" s="169" t="str">
        <f t="shared" si="1"/>
        <v>30/360 (Bond Basis)</v>
      </c>
      <c r="I18" s="168">
        <v>0</v>
      </c>
      <c r="J18" s="167" t="str">
        <f t="shared" si="2"/>
        <v>EURAB12EBASIS10Y_Quote</v>
      </c>
      <c r="K18" s="167" t="str">
        <f t="shared" si="3"/>
        <v>EUR_YC1YRH_AB12EBASIS10Y</v>
      </c>
      <c r="L18" s="166" t="str">
        <f>_xll.qlSwapRateHelper2(K18,$J18,$C18,Calendar,$F18,$G18,$H18,$L$4,$I18,B18,DiscountingCurve,Permanent,,ObjectOverwrite)</f>
        <v>EUR_YC1YRH_AB12EBASIS10Y#0003</v>
      </c>
      <c r="M18" s="165" t="str">
        <f>_xll.ohRangeRetrieveError(L18)</f>
        <v/>
      </c>
      <c r="N18" s="164"/>
    </row>
    <row r="19" spans="1:14" x14ac:dyDescent="0.2">
      <c r="A19" s="97"/>
      <c r="B19" s="145" t="str">
        <f t="shared" si="4"/>
        <v>0D</v>
      </c>
      <c r="C19" s="145" t="s">
        <v>23</v>
      </c>
      <c r="D19" s="145" t="str">
        <f t="shared" si="5"/>
        <v>AB</v>
      </c>
      <c r="E19" s="145" t="str">
        <f t="shared" si="6"/>
        <v>12E</v>
      </c>
      <c r="F19" s="169" t="str">
        <f t="shared" si="0"/>
        <v>Annual</v>
      </c>
      <c r="G19" s="169" t="s">
        <v>174</v>
      </c>
      <c r="H19" s="169" t="str">
        <f t="shared" si="1"/>
        <v>30/360 (Bond Basis)</v>
      </c>
      <c r="I19" s="168">
        <v>0</v>
      </c>
      <c r="J19" s="167" t="str">
        <f t="shared" si="2"/>
        <v>EURAB12EBASIS11Y_Quote</v>
      </c>
      <c r="K19" s="167" t="str">
        <f t="shared" si="3"/>
        <v>EUR_YC1YRH_AB12EBASIS11Y</v>
      </c>
      <c r="L19" s="166" t="str">
        <f>_xll.qlSwapRateHelper2(K19,$J19,$C19,Calendar,$F19,$G19,$H19,$L$4,$I19,B19,DiscountingCurve,Permanent,,ObjectOverwrite)</f>
        <v>EUR_YC1YRH_AB12EBASIS11Y#0003</v>
      </c>
      <c r="M19" s="165" t="str">
        <f>_xll.ohRangeRetrieveError(L19)</f>
        <v/>
      </c>
      <c r="N19" s="164"/>
    </row>
    <row r="20" spans="1:14" x14ac:dyDescent="0.2">
      <c r="A20" s="97"/>
      <c r="B20" s="145" t="str">
        <f t="shared" si="4"/>
        <v>0D</v>
      </c>
      <c r="C20" s="145" t="s">
        <v>22</v>
      </c>
      <c r="D20" s="145" t="str">
        <f t="shared" si="5"/>
        <v>AB</v>
      </c>
      <c r="E20" s="145" t="str">
        <f t="shared" si="6"/>
        <v>12E</v>
      </c>
      <c r="F20" s="169" t="str">
        <f t="shared" si="0"/>
        <v>Annual</v>
      </c>
      <c r="G20" s="169" t="s">
        <v>174</v>
      </c>
      <c r="H20" s="169" t="str">
        <f t="shared" si="1"/>
        <v>30/360 (Bond Basis)</v>
      </c>
      <c r="I20" s="168">
        <v>0</v>
      </c>
      <c r="J20" s="167" t="str">
        <f t="shared" si="2"/>
        <v>EURAB12EBASIS12Y_Quote</v>
      </c>
      <c r="K20" s="167" t="str">
        <f t="shared" si="3"/>
        <v>EUR_YC1YRH_AB12EBASIS12Y</v>
      </c>
      <c r="L20" s="166" t="str">
        <f>_xll.qlSwapRateHelper2(K20,$J20,$C20,Calendar,$F20,$G20,$H20,$L$4,$I20,B20,DiscountingCurve,Permanent,,ObjectOverwrite)</f>
        <v>EUR_YC1YRH_AB12EBASIS12Y#0003</v>
      </c>
      <c r="M20" s="165" t="str">
        <f>_xll.ohRangeRetrieveError(L20)</f>
        <v/>
      </c>
      <c r="N20" s="164"/>
    </row>
    <row r="21" spans="1:14" x14ac:dyDescent="0.2">
      <c r="A21" s="97"/>
      <c r="B21" s="145" t="str">
        <f t="shared" si="4"/>
        <v>0D</v>
      </c>
      <c r="C21" s="145" t="s">
        <v>21</v>
      </c>
      <c r="D21" s="145" t="str">
        <f t="shared" si="5"/>
        <v>AB</v>
      </c>
      <c r="E21" s="145" t="str">
        <f t="shared" si="6"/>
        <v>12E</v>
      </c>
      <c r="F21" s="169" t="str">
        <f t="shared" si="0"/>
        <v>Annual</v>
      </c>
      <c r="G21" s="169" t="s">
        <v>174</v>
      </c>
      <c r="H21" s="169" t="str">
        <f t="shared" si="1"/>
        <v>30/360 (Bond Basis)</v>
      </c>
      <c r="I21" s="168">
        <v>0</v>
      </c>
      <c r="J21" s="167" t="str">
        <f t="shared" si="2"/>
        <v>EURAB12EBASIS13Y_Quote</v>
      </c>
      <c r="K21" s="167" t="str">
        <f t="shared" si="3"/>
        <v>EUR_YC1YRH_AB12EBASIS13Y</v>
      </c>
      <c r="L21" s="166" t="str">
        <f>_xll.qlSwapRateHelper2(K21,$J21,$C21,Calendar,$F21,$G21,$H21,$L$4,$I21,B21,DiscountingCurve,Permanent,,ObjectOverwrite)</f>
        <v>EUR_YC1YRH_AB12EBASIS13Y#0003</v>
      </c>
      <c r="M21" s="165" t="str">
        <f>_xll.ohRangeRetrieveError(L21)</f>
        <v/>
      </c>
      <c r="N21" s="164"/>
    </row>
    <row r="22" spans="1:14" x14ac:dyDescent="0.2">
      <c r="A22" s="97"/>
      <c r="B22" s="145" t="str">
        <f t="shared" si="4"/>
        <v>0D</v>
      </c>
      <c r="C22" s="145" t="s">
        <v>20</v>
      </c>
      <c r="D22" s="145" t="str">
        <f t="shared" si="5"/>
        <v>AB</v>
      </c>
      <c r="E22" s="145" t="str">
        <f t="shared" si="6"/>
        <v>12E</v>
      </c>
      <c r="F22" s="169" t="str">
        <f t="shared" si="0"/>
        <v>Annual</v>
      </c>
      <c r="G22" s="169" t="s">
        <v>174</v>
      </c>
      <c r="H22" s="169" t="str">
        <f t="shared" si="1"/>
        <v>30/360 (Bond Basis)</v>
      </c>
      <c r="I22" s="168">
        <v>0</v>
      </c>
      <c r="J22" s="167" t="str">
        <f t="shared" si="2"/>
        <v>EURAB12EBASIS14Y_Quote</v>
      </c>
      <c r="K22" s="167" t="str">
        <f t="shared" si="3"/>
        <v>EUR_YC1YRH_AB12EBASIS14Y</v>
      </c>
      <c r="L22" s="166" t="str">
        <f>_xll.qlSwapRateHelper2(K22,$J22,$C22,Calendar,$F22,$G22,$H22,$L$4,$I22,B22,DiscountingCurve,Permanent,,ObjectOverwrite)</f>
        <v>EUR_YC1YRH_AB12EBASIS14Y#0003</v>
      </c>
      <c r="M22" s="165" t="str">
        <f>_xll.ohRangeRetrieveError(L22)</f>
        <v/>
      </c>
      <c r="N22" s="164"/>
    </row>
    <row r="23" spans="1:14" x14ac:dyDescent="0.2">
      <c r="A23" s="97"/>
      <c r="B23" s="145" t="str">
        <f t="shared" si="4"/>
        <v>0D</v>
      </c>
      <c r="C23" s="145" t="s">
        <v>19</v>
      </c>
      <c r="D23" s="145" t="str">
        <f t="shared" si="5"/>
        <v>AB</v>
      </c>
      <c r="E23" s="145" t="str">
        <f t="shared" si="6"/>
        <v>12E</v>
      </c>
      <c r="F23" s="169" t="str">
        <f t="shared" si="0"/>
        <v>Annual</v>
      </c>
      <c r="G23" s="169" t="s">
        <v>174</v>
      </c>
      <c r="H23" s="169" t="str">
        <f t="shared" si="1"/>
        <v>30/360 (Bond Basis)</v>
      </c>
      <c r="I23" s="168">
        <v>0</v>
      </c>
      <c r="J23" s="167" t="str">
        <f t="shared" si="2"/>
        <v>EURAB12EBASIS15Y_Quote</v>
      </c>
      <c r="K23" s="167" t="str">
        <f t="shared" si="3"/>
        <v>EUR_YC1YRH_AB12EBASIS15Y</v>
      </c>
      <c r="L23" s="166" t="str">
        <f>_xll.qlSwapRateHelper2(K23,$J23,$C23,Calendar,$F23,$G23,$H23,$L$4,$I23,B23,DiscountingCurve,Permanent,,ObjectOverwrite)</f>
        <v>EUR_YC1YRH_AB12EBASIS15Y#0003</v>
      </c>
      <c r="M23" s="165" t="str">
        <f>_xll.ohRangeRetrieveError(L23)</f>
        <v/>
      </c>
      <c r="N23" s="164"/>
    </row>
    <row r="24" spans="1:14" x14ac:dyDescent="0.2">
      <c r="A24" s="97"/>
      <c r="B24" s="145" t="str">
        <f t="shared" si="4"/>
        <v>0D</v>
      </c>
      <c r="C24" s="145" t="s">
        <v>18</v>
      </c>
      <c r="D24" s="145" t="str">
        <f t="shared" si="5"/>
        <v>AB</v>
      </c>
      <c r="E24" s="145" t="str">
        <f t="shared" si="6"/>
        <v>12E</v>
      </c>
      <c r="F24" s="169" t="str">
        <f t="shared" si="0"/>
        <v>Annual</v>
      </c>
      <c r="G24" s="169" t="s">
        <v>174</v>
      </c>
      <c r="H24" s="169" t="str">
        <f t="shared" si="1"/>
        <v>30/360 (Bond Basis)</v>
      </c>
      <c r="I24" s="168">
        <v>0</v>
      </c>
      <c r="J24" s="167" t="str">
        <f t="shared" si="2"/>
        <v>EURAB12EBASIS16Y_Quote</v>
      </c>
      <c r="K24" s="167" t="str">
        <f t="shared" si="3"/>
        <v>EUR_YC1YRH_AB12EBASIS16Y</v>
      </c>
      <c r="L24" s="166" t="str">
        <f>_xll.qlSwapRateHelper2(K24,$J24,$C24,Calendar,$F24,$G24,$H24,$L$4,$I24,B24,DiscountingCurve,Permanent,,ObjectOverwrite)</f>
        <v>EUR_YC1YRH_AB12EBASIS16Y#0003</v>
      </c>
      <c r="M24" s="165" t="str">
        <f>_xll.ohRangeRetrieveError(L24)</f>
        <v/>
      </c>
      <c r="N24" s="164"/>
    </row>
    <row r="25" spans="1:14" x14ac:dyDescent="0.2">
      <c r="A25" s="97"/>
      <c r="B25" s="145" t="str">
        <f t="shared" si="4"/>
        <v>0D</v>
      </c>
      <c r="C25" s="145" t="s">
        <v>17</v>
      </c>
      <c r="D25" s="145" t="str">
        <f t="shared" si="5"/>
        <v>AB</v>
      </c>
      <c r="E25" s="145" t="str">
        <f t="shared" si="6"/>
        <v>12E</v>
      </c>
      <c r="F25" s="169" t="str">
        <f t="shared" si="0"/>
        <v>Annual</v>
      </c>
      <c r="G25" s="169" t="s">
        <v>174</v>
      </c>
      <c r="H25" s="169" t="str">
        <f t="shared" si="1"/>
        <v>30/360 (Bond Basis)</v>
      </c>
      <c r="I25" s="168">
        <v>0</v>
      </c>
      <c r="J25" s="167" t="str">
        <f t="shared" si="2"/>
        <v>EURAB12EBASIS17Y_Quote</v>
      </c>
      <c r="K25" s="167" t="str">
        <f t="shared" si="3"/>
        <v>EUR_YC1YRH_AB12EBASIS17Y</v>
      </c>
      <c r="L25" s="166" t="str">
        <f>_xll.qlSwapRateHelper2(K25,$J25,$C25,Calendar,$F25,$G25,$H25,$L$4,$I25,B25,DiscountingCurve,Permanent,,ObjectOverwrite)</f>
        <v>EUR_YC1YRH_AB12EBASIS17Y#0003</v>
      </c>
      <c r="M25" s="165" t="str">
        <f>_xll.ohRangeRetrieveError(L25)</f>
        <v/>
      </c>
      <c r="N25" s="164"/>
    </row>
    <row r="26" spans="1:14" x14ac:dyDescent="0.2">
      <c r="A26" s="97"/>
      <c r="B26" s="145" t="str">
        <f t="shared" si="4"/>
        <v>0D</v>
      </c>
      <c r="C26" s="145" t="s">
        <v>16</v>
      </c>
      <c r="D26" s="145" t="str">
        <f t="shared" si="5"/>
        <v>AB</v>
      </c>
      <c r="E26" s="145" t="str">
        <f t="shared" si="6"/>
        <v>12E</v>
      </c>
      <c r="F26" s="169" t="str">
        <f t="shared" si="0"/>
        <v>Annual</v>
      </c>
      <c r="G26" s="169" t="s">
        <v>174</v>
      </c>
      <c r="H26" s="169" t="str">
        <f t="shared" si="1"/>
        <v>30/360 (Bond Basis)</v>
      </c>
      <c r="I26" s="168">
        <v>0</v>
      </c>
      <c r="J26" s="167" t="str">
        <f t="shared" si="2"/>
        <v>EURAB12EBASIS18Y_Quote</v>
      </c>
      <c r="K26" s="167" t="str">
        <f t="shared" si="3"/>
        <v>EUR_YC1YRH_AB12EBASIS18Y</v>
      </c>
      <c r="L26" s="166" t="str">
        <f>_xll.qlSwapRateHelper2(K26,$J26,$C26,Calendar,$F26,$G26,$H26,$L$4,$I26,B26,DiscountingCurve,Permanent,,ObjectOverwrite)</f>
        <v>EUR_YC1YRH_AB12EBASIS18Y#0003</v>
      </c>
      <c r="M26" s="165" t="str">
        <f>_xll.ohRangeRetrieveError(L26)</f>
        <v/>
      </c>
      <c r="N26" s="164"/>
    </row>
    <row r="27" spans="1:14" x14ac:dyDescent="0.2">
      <c r="A27" s="97"/>
      <c r="B27" s="145" t="str">
        <f t="shared" si="4"/>
        <v>0D</v>
      </c>
      <c r="C27" s="145" t="s">
        <v>15</v>
      </c>
      <c r="D27" s="145" t="str">
        <f t="shared" si="5"/>
        <v>AB</v>
      </c>
      <c r="E27" s="145" t="str">
        <f t="shared" si="6"/>
        <v>12E</v>
      </c>
      <c r="F27" s="169" t="str">
        <f t="shared" si="0"/>
        <v>Annual</v>
      </c>
      <c r="G27" s="169" t="s">
        <v>174</v>
      </c>
      <c r="H27" s="169" t="str">
        <f t="shared" si="1"/>
        <v>30/360 (Bond Basis)</v>
      </c>
      <c r="I27" s="168">
        <v>0</v>
      </c>
      <c r="J27" s="167" t="str">
        <f t="shared" si="2"/>
        <v>EURAB12EBASIS19Y_Quote</v>
      </c>
      <c r="K27" s="167" t="str">
        <f t="shared" si="3"/>
        <v>EUR_YC1YRH_AB12EBASIS19Y</v>
      </c>
      <c r="L27" s="166" t="str">
        <f>_xll.qlSwapRateHelper2(K27,$J27,$C27,Calendar,$F27,$G27,$H27,$L$4,$I27,B27,DiscountingCurve,Permanent,,ObjectOverwrite)</f>
        <v>EUR_YC1YRH_AB12EBASIS19Y#0003</v>
      </c>
      <c r="M27" s="165" t="str">
        <f>_xll.ohRangeRetrieveError(L27)</f>
        <v/>
      </c>
      <c r="N27" s="164"/>
    </row>
    <row r="28" spans="1:14" x14ac:dyDescent="0.2">
      <c r="A28" s="97"/>
      <c r="B28" s="145" t="str">
        <f t="shared" si="4"/>
        <v>0D</v>
      </c>
      <c r="C28" s="145" t="s">
        <v>14</v>
      </c>
      <c r="D28" s="145" t="str">
        <f t="shared" si="5"/>
        <v>AB</v>
      </c>
      <c r="E28" s="145" t="str">
        <f t="shared" si="6"/>
        <v>12E</v>
      </c>
      <c r="F28" s="169" t="str">
        <f t="shared" si="0"/>
        <v>Annual</v>
      </c>
      <c r="G28" s="169" t="s">
        <v>174</v>
      </c>
      <c r="H28" s="169" t="str">
        <f t="shared" si="1"/>
        <v>30/360 (Bond Basis)</v>
      </c>
      <c r="I28" s="168">
        <v>0</v>
      </c>
      <c r="J28" s="167" t="str">
        <f t="shared" si="2"/>
        <v>EURAB12EBASIS20Y_Quote</v>
      </c>
      <c r="K28" s="167" t="str">
        <f t="shared" si="3"/>
        <v>EUR_YC1YRH_AB12EBASIS20Y</v>
      </c>
      <c r="L28" s="166" t="str">
        <f>_xll.qlSwapRateHelper2(K28,$J28,$C28,Calendar,$F28,$G28,$H28,$L$4,$I28,B28,DiscountingCurve,Permanent,,ObjectOverwrite)</f>
        <v>EUR_YC1YRH_AB12EBASIS20Y#0003</v>
      </c>
      <c r="M28" s="165" t="str">
        <f>_xll.ohRangeRetrieveError(L28)</f>
        <v/>
      </c>
      <c r="N28" s="164"/>
    </row>
    <row r="29" spans="1:14" x14ac:dyDescent="0.2">
      <c r="A29" s="97"/>
      <c r="B29" s="145" t="str">
        <f t="shared" si="4"/>
        <v>0D</v>
      </c>
      <c r="C29" s="145" t="s">
        <v>13</v>
      </c>
      <c r="D29" s="145" t="str">
        <f t="shared" si="5"/>
        <v>AB</v>
      </c>
      <c r="E29" s="145" t="str">
        <f t="shared" si="6"/>
        <v>12E</v>
      </c>
      <c r="F29" s="169" t="str">
        <f t="shared" si="0"/>
        <v>Annual</v>
      </c>
      <c r="G29" s="169" t="s">
        <v>174</v>
      </c>
      <c r="H29" s="169" t="str">
        <f t="shared" si="1"/>
        <v>30/360 (Bond Basis)</v>
      </c>
      <c r="I29" s="168">
        <v>0</v>
      </c>
      <c r="J29" s="167" t="str">
        <f t="shared" si="2"/>
        <v>EURAB12EBASIS21Y_Quote</v>
      </c>
      <c r="K29" s="167" t="str">
        <f t="shared" si="3"/>
        <v>EUR_YC1YRH_AB12EBASIS21Y</v>
      </c>
      <c r="L29" s="166" t="str">
        <f>_xll.qlSwapRateHelper2(K29,$J29,$C29,Calendar,$F29,$G29,$H29,$L$4,$I29,B29,DiscountingCurve,Permanent,,ObjectOverwrite)</f>
        <v>EUR_YC1YRH_AB12EBASIS21Y#0003</v>
      </c>
      <c r="M29" s="165" t="str">
        <f>_xll.ohRangeRetrieveError(L29)</f>
        <v/>
      </c>
      <c r="N29" s="164"/>
    </row>
    <row r="30" spans="1:14" x14ac:dyDescent="0.2">
      <c r="A30" s="97"/>
      <c r="B30" s="145" t="str">
        <f t="shared" si="4"/>
        <v>0D</v>
      </c>
      <c r="C30" s="145" t="s">
        <v>12</v>
      </c>
      <c r="D30" s="145" t="str">
        <f t="shared" si="5"/>
        <v>AB</v>
      </c>
      <c r="E30" s="145" t="str">
        <f t="shared" si="6"/>
        <v>12E</v>
      </c>
      <c r="F30" s="169" t="str">
        <f t="shared" si="0"/>
        <v>Annual</v>
      </c>
      <c r="G30" s="169" t="s">
        <v>174</v>
      </c>
      <c r="H30" s="169" t="str">
        <f t="shared" si="1"/>
        <v>30/360 (Bond Basis)</v>
      </c>
      <c r="I30" s="168">
        <v>0</v>
      </c>
      <c r="J30" s="167" t="str">
        <f t="shared" si="2"/>
        <v>EURAB12EBASIS22Y_Quote</v>
      </c>
      <c r="K30" s="167" t="str">
        <f t="shared" si="3"/>
        <v>EUR_YC1YRH_AB12EBASIS22Y</v>
      </c>
      <c r="L30" s="166" t="str">
        <f>_xll.qlSwapRateHelper2(K30,$J30,$C30,Calendar,$F30,$G30,$H30,$L$4,$I30,B30,DiscountingCurve,Permanent,,ObjectOverwrite)</f>
        <v>EUR_YC1YRH_AB12EBASIS22Y#0003</v>
      </c>
      <c r="M30" s="165" t="str">
        <f>_xll.ohRangeRetrieveError(L30)</f>
        <v/>
      </c>
      <c r="N30" s="164"/>
    </row>
    <row r="31" spans="1:14" x14ac:dyDescent="0.2">
      <c r="A31" s="97"/>
      <c r="B31" s="145" t="str">
        <f t="shared" si="4"/>
        <v>0D</v>
      </c>
      <c r="C31" s="145" t="s">
        <v>11</v>
      </c>
      <c r="D31" s="145" t="str">
        <f t="shared" si="5"/>
        <v>AB</v>
      </c>
      <c r="E31" s="145" t="str">
        <f t="shared" si="6"/>
        <v>12E</v>
      </c>
      <c r="F31" s="169" t="str">
        <f t="shared" si="0"/>
        <v>Annual</v>
      </c>
      <c r="G31" s="169" t="s">
        <v>174</v>
      </c>
      <c r="H31" s="169" t="str">
        <f t="shared" si="1"/>
        <v>30/360 (Bond Basis)</v>
      </c>
      <c r="I31" s="168">
        <v>0</v>
      </c>
      <c r="J31" s="167" t="str">
        <f t="shared" si="2"/>
        <v>EURAB12EBASIS23Y_Quote</v>
      </c>
      <c r="K31" s="167" t="str">
        <f t="shared" si="3"/>
        <v>EUR_YC1YRH_AB12EBASIS23Y</v>
      </c>
      <c r="L31" s="166" t="str">
        <f>_xll.qlSwapRateHelper2(K31,$J31,$C31,Calendar,$F31,$G31,$H31,$L$4,$I31,B31,DiscountingCurve,Permanent,,ObjectOverwrite)</f>
        <v>EUR_YC1YRH_AB12EBASIS23Y#0003</v>
      </c>
      <c r="M31" s="165" t="str">
        <f>_xll.ohRangeRetrieveError(L31)</f>
        <v/>
      </c>
      <c r="N31" s="164"/>
    </row>
    <row r="32" spans="1:14" x14ac:dyDescent="0.2">
      <c r="A32" s="97"/>
      <c r="B32" s="145" t="str">
        <f t="shared" si="4"/>
        <v>0D</v>
      </c>
      <c r="C32" s="145" t="s">
        <v>10</v>
      </c>
      <c r="D32" s="145" t="str">
        <f t="shared" si="5"/>
        <v>AB</v>
      </c>
      <c r="E32" s="145" t="str">
        <f t="shared" si="6"/>
        <v>12E</v>
      </c>
      <c r="F32" s="169" t="str">
        <f t="shared" si="0"/>
        <v>Annual</v>
      </c>
      <c r="G32" s="169" t="s">
        <v>174</v>
      </c>
      <c r="H32" s="169" t="str">
        <f t="shared" si="1"/>
        <v>30/360 (Bond Basis)</v>
      </c>
      <c r="I32" s="168">
        <v>0</v>
      </c>
      <c r="J32" s="167" t="str">
        <f t="shared" si="2"/>
        <v>EURAB12EBASIS24Y_Quote</v>
      </c>
      <c r="K32" s="167" t="str">
        <f t="shared" si="3"/>
        <v>EUR_YC1YRH_AB12EBASIS24Y</v>
      </c>
      <c r="L32" s="166" t="str">
        <f>_xll.qlSwapRateHelper2(K32,$J32,$C32,Calendar,$F32,$G32,$H32,$L$4,$I32,B32,DiscountingCurve,Permanent,,ObjectOverwrite)</f>
        <v>EUR_YC1YRH_AB12EBASIS24Y#0003</v>
      </c>
      <c r="M32" s="165" t="str">
        <f>_xll.ohRangeRetrieveError(L32)</f>
        <v/>
      </c>
      <c r="N32" s="164"/>
    </row>
    <row r="33" spans="1:14" x14ac:dyDescent="0.2">
      <c r="A33" s="97"/>
      <c r="B33" s="145" t="str">
        <f t="shared" si="4"/>
        <v>0D</v>
      </c>
      <c r="C33" s="145" t="s">
        <v>9</v>
      </c>
      <c r="D33" s="145" t="str">
        <f t="shared" si="5"/>
        <v>AB</v>
      </c>
      <c r="E33" s="145" t="str">
        <f t="shared" si="6"/>
        <v>12E</v>
      </c>
      <c r="F33" s="169" t="str">
        <f t="shared" si="0"/>
        <v>Annual</v>
      </c>
      <c r="G33" s="169" t="s">
        <v>174</v>
      </c>
      <c r="H33" s="169" t="str">
        <f t="shared" si="1"/>
        <v>30/360 (Bond Basis)</v>
      </c>
      <c r="I33" s="168">
        <v>0</v>
      </c>
      <c r="J33" s="167" t="str">
        <f t="shared" si="2"/>
        <v>EURAB12EBASIS25Y_Quote</v>
      </c>
      <c r="K33" s="167" t="str">
        <f t="shared" si="3"/>
        <v>EUR_YC1YRH_AB12EBASIS25Y</v>
      </c>
      <c r="L33" s="166" t="str">
        <f>_xll.qlSwapRateHelper2(K33,$J33,$C33,Calendar,$F33,$G33,$H33,$L$4,$I33,B33,DiscountingCurve,Permanent,,ObjectOverwrite)</f>
        <v>EUR_YC1YRH_AB12EBASIS25Y#0003</v>
      </c>
      <c r="M33" s="165" t="str">
        <f>_xll.ohRangeRetrieveError(L33)</f>
        <v/>
      </c>
      <c r="N33" s="164"/>
    </row>
    <row r="34" spans="1:14" x14ac:dyDescent="0.2">
      <c r="A34" s="97"/>
      <c r="B34" s="145" t="str">
        <f t="shared" si="4"/>
        <v>0D</v>
      </c>
      <c r="C34" s="145" t="s">
        <v>8</v>
      </c>
      <c r="D34" s="145" t="str">
        <f t="shared" si="5"/>
        <v>AB</v>
      </c>
      <c r="E34" s="145" t="str">
        <f t="shared" si="6"/>
        <v>12E</v>
      </c>
      <c r="F34" s="169" t="str">
        <f t="shared" si="0"/>
        <v>Annual</v>
      </c>
      <c r="G34" s="169" t="s">
        <v>174</v>
      </c>
      <c r="H34" s="169" t="str">
        <f t="shared" si="1"/>
        <v>30/360 (Bond Basis)</v>
      </c>
      <c r="I34" s="168">
        <v>0</v>
      </c>
      <c r="J34" s="167" t="str">
        <f t="shared" si="2"/>
        <v>EURAB12EBASIS26Y_Quote</v>
      </c>
      <c r="K34" s="167" t="str">
        <f t="shared" si="3"/>
        <v>EUR_YC1YRH_AB12EBASIS26Y</v>
      </c>
      <c r="L34" s="166" t="str">
        <f>_xll.qlSwapRateHelper2(K34,$J34,$C34,Calendar,$F34,$G34,$H34,$L$4,$I34,B34,DiscountingCurve,Permanent,,ObjectOverwrite)</f>
        <v>EUR_YC1YRH_AB12EBASIS26Y#0003</v>
      </c>
      <c r="M34" s="165" t="str">
        <f>_xll.ohRangeRetrieveError(L34)</f>
        <v/>
      </c>
      <c r="N34" s="164"/>
    </row>
    <row r="35" spans="1:14" x14ac:dyDescent="0.2">
      <c r="A35" s="97"/>
      <c r="B35" s="145" t="str">
        <f t="shared" si="4"/>
        <v>0D</v>
      </c>
      <c r="C35" s="145" t="s">
        <v>7</v>
      </c>
      <c r="D35" s="145" t="str">
        <f t="shared" si="5"/>
        <v>AB</v>
      </c>
      <c r="E35" s="145" t="str">
        <f t="shared" si="6"/>
        <v>12E</v>
      </c>
      <c r="F35" s="169" t="str">
        <f t="shared" si="0"/>
        <v>Annual</v>
      </c>
      <c r="G35" s="169" t="s">
        <v>174</v>
      </c>
      <c r="H35" s="169" t="str">
        <f t="shared" si="1"/>
        <v>30/360 (Bond Basis)</v>
      </c>
      <c r="I35" s="168">
        <v>0</v>
      </c>
      <c r="J35" s="167" t="str">
        <f t="shared" si="2"/>
        <v>EURAB12EBASIS27Y_Quote</v>
      </c>
      <c r="K35" s="167" t="str">
        <f t="shared" si="3"/>
        <v>EUR_YC1YRH_AB12EBASIS27Y</v>
      </c>
      <c r="L35" s="166" t="str">
        <f>_xll.qlSwapRateHelper2(K35,$J35,$C35,Calendar,$F35,$G35,$H35,$L$4,$I35,B35,DiscountingCurve,Permanent,,ObjectOverwrite)</f>
        <v>EUR_YC1YRH_AB12EBASIS27Y#0003</v>
      </c>
      <c r="M35" s="165" t="str">
        <f>_xll.ohRangeRetrieveError(L35)</f>
        <v/>
      </c>
      <c r="N35" s="164"/>
    </row>
    <row r="36" spans="1:14" x14ac:dyDescent="0.2">
      <c r="A36" s="97"/>
      <c r="B36" s="145" t="str">
        <f t="shared" si="4"/>
        <v>0D</v>
      </c>
      <c r="C36" s="145" t="s">
        <v>6</v>
      </c>
      <c r="D36" s="145" t="str">
        <f t="shared" si="5"/>
        <v>AB</v>
      </c>
      <c r="E36" s="145" t="str">
        <f t="shared" si="6"/>
        <v>12E</v>
      </c>
      <c r="F36" s="169" t="str">
        <f t="shared" si="0"/>
        <v>Annual</v>
      </c>
      <c r="G36" s="169" t="s">
        <v>174</v>
      </c>
      <c r="H36" s="169" t="str">
        <f t="shared" si="1"/>
        <v>30/360 (Bond Basis)</v>
      </c>
      <c r="I36" s="168">
        <v>0</v>
      </c>
      <c r="J36" s="167" t="str">
        <f t="shared" si="2"/>
        <v>EURAB12EBASIS28Y_Quote</v>
      </c>
      <c r="K36" s="167" t="str">
        <f t="shared" si="3"/>
        <v>EUR_YC1YRH_AB12EBASIS28Y</v>
      </c>
      <c r="L36" s="166" t="str">
        <f>_xll.qlSwapRateHelper2(K36,$J36,$C36,Calendar,$F36,$G36,$H36,$L$4,$I36,B36,DiscountingCurve,Permanent,,ObjectOverwrite)</f>
        <v>EUR_YC1YRH_AB12EBASIS28Y#0003</v>
      </c>
      <c r="M36" s="165" t="str">
        <f>_xll.ohRangeRetrieveError(L36)</f>
        <v/>
      </c>
      <c r="N36" s="164"/>
    </row>
    <row r="37" spans="1:14" x14ac:dyDescent="0.2">
      <c r="A37" s="97"/>
      <c r="B37" s="145" t="str">
        <f t="shared" si="4"/>
        <v>0D</v>
      </c>
      <c r="C37" s="145" t="s">
        <v>5</v>
      </c>
      <c r="D37" s="145" t="str">
        <f t="shared" si="5"/>
        <v>AB</v>
      </c>
      <c r="E37" s="145" t="str">
        <f t="shared" si="6"/>
        <v>12E</v>
      </c>
      <c r="F37" s="169" t="str">
        <f t="shared" si="0"/>
        <v>Annual</v>
      </c>
      <c r="G37" s="169" t="s">
        <v>174</v>
      </c>
      <c r="H37" s="169" t="str">
        <f t="shared" si="1"/>
        <v>30/360 (Bond Basis)</v>
      </c>
      <c r="I37" s="168">
        <v>0</v>
      </c>
      <c r="J37" s="167" t="str">
        <f t="shared" si="2"/>
        <v>EURAB12EBASIS29Y_Quote</v>
      </c>
      <c r="K37" s="167" t="str">
        <f t="shared" si="3"/>
        <v>EUR_YC1YRH_AB12EBASIS29Y</v>
      </c>
      <c r="L37" s="166" t="str">
        <f>_xll.qlSwapRateHelper2(K37,$J37,$C37,Calendar,$F37,$G37,$H37,$L$4,$I37,B37,DiscountingCurve,Permanent,,ObjectOverwrite)</f>
        <v>EUR_YC1YRH_AB12EBASIS29Y#0003</v>
      </c>
      <c r="M37" s="165" t="str">
        <f>_xll.ohRangeRetrieveError(L37)</f>
        <v/>
      </c>
      <c r="N37" s="164"/>
    </row>
    <row r="38" spans="1:14" x14ac:dyDescent="0.2">
      <c r="A38" s="97"/>
      <c r="B38" s="145" t="str">
        <f t="shared" si="4"/>
        <v>0D</v>
      </c>
      <c r="C38" s="145" t="s">
        <v>4</v>
      </c>
      <c r="D38" s="145" t="str">
        <f t="shared" si="5"/>
        <v>AB</v>
      </c>
      <c r="E38" s="145" t="str">
        <f t="shared" si="6"/>
        <v>12E</v>
      </c>
      <c r="F38" s="169" t="str">
        <f t="shared" si="0"/>
        <v>Annual</v>
      </c>
      <c r="G38" s="169" t="s">
        <v>174</v>
      </c>
      <c r="H38" s="169" t="str">
        <f t="shared" si="1"/>
        <v>30/360 (Bond Basis)</v>
      </c>
      <c r="I38" s="168">
        <v>0</v>
      </c>
      <c r="J38" s="167" t="str">
        <f t="shared" si="2"/>
        <v>EURAB12EBASIS30Y_Quote</v>
      </c>
      <c r="K38" s="167" t="str">
        <f t="shared" si="3"/>
        <v>EUR_YC1YRH_AB12EBASIS30Y</v>
      </c>
      <c r="L38" s="166" t="str">
        <f>_xll.qlSwapRateHelper2(K38,$J38,$C38,Calendar,$F38,$G38,$H38,$L$4,$I38,B38,DiscountingCurve,Permanent,,ObjectOverwrite)</f>
        <v>EUR_YC1YRH_AB12EBASIS30Y#0003</v>
      </c>
      <c r="M38" s="165" t="str">
        <f>_xll.ohRangeRetrieveError(L38)</f>
        <v/>
      </c>
      <c r="N38" s="164"/>
    </row>
    <row r="39" spans="1:14" x14ac:dyDescent="0.2">
      <c r="A39" s="97"/>
      <c r="B39" s="145" t="str">
        <f t="shared" si="4"/>
        <v>0D</v>
      </c>
      <c r="C39" s="145" t="s">
        <v>3</v>
      </c>
      <c r="D39" s="145" t="str">
        <f t="shared" si="5"/>
        <v>AB</v>
      </c>
      <c r="E39" s="145" t="str">
        <f t="shared" si="6"/>
        <v>12E</v>
      </c>
      <c r="F39" s="169" t="str">
        <f t="shared" si="0"/>
        <v>Annual</v>
      </c>
      <c r="G39" s="169" t="s">
        <v>174</v>
      </c>
      <c r="H39" s="169" t="str">
        <f t="shared" si="1"/>
        <v>30/360 (Bond Basis)</v>
      </c>
      <c r="I39" s="168">
        <v>0</v>
      </c>
      <c r="J39" s="167" t="str">
        <f t="shared" si="2"/>
        <v>EURAB12EBASIS35Y_Quote</v>
      </c>
      <c r="K39" s="167" t="str">
        <f t="shared" si="3"/>
        <v>EUR_YC1YRH_AB12EBASIS35Y</v>
      </c>
      <c r="L39" s="166" t="str">
        <f>_xll.qlSwapRateHelper2(K39,$J39,$C39,Calendar,$F39,$G39,$H39,$L$4,$I39,B39,DiscountingCurve,Permanent,,ObjectOverwrite)</f>
        <v>EUR_YC1YRH_AB12EBASIS35Y#0003</v>
      </c>
      <c r="M39" s="165" t="str">
        <f>_xll.ohRangeRetrieveError(L39)</f>
        <v/>
      </c>
      <c r="N39" s="164"/>
    </row>
    <row r="40" spans="1:14" x14ac:dyDescent="0.2">
      <c r="A40" s="97"/>
      <c r="B40" s="145" t="str">
        <f t="shared" si="4"/>
        <v>0D</v>
      </c>
      <c r="C40" s="145" t="s">
        <v>2</v>
      </c>
      <c r="D40" s="145" t="str">
        <f t="shared" si="5"/>
        <v>AB</v>
      </c>
      <c r="E40" s="145" t="str">
        <f t="shared" si="6"/>
        <v>12E</v>
      </c>
      <c r="F40" s="169" t="str">
        <f t="shared" si="0"/>
        <v>Annual</v>
      </c>
      <c r="G40" s="169" t="s">
        <v>174</v>
      </c>
      <c r="H40" s="169" t="str">
        <f t="shared" si="1"/>
        <v>30/360 (Bond Basis)</v>
      </c>
      <c r="I40" s="168">
        <v>0</v>
      </c>
      <c r="J40" s="167" t="str">
        <f t="shared" si="2"/>
        <v>EURAB12EBASIS40Y_Quote</v>
      </c>
      <c r="K40" s="167" t="str">
        <f t="shared" si="3"/>
        <v>EUR_YC1YRH_AB12EBASIS40Y</v>
      </c>
      <c r="L40" s="166" t="str">
        <f>_xll.qlSwapRateHelper2(K40,$J40,$C40,Calendar,$F40,$G40,$H40,$L$4,$I40,B40,DiscountingCurve,Permanent,,ObjectOverwrite)</f>
        <v>EUR_YC1YRH_AB12EBASIS40Y#0003</v>
      </c>
      <c r="M40" s="165" t="str">
        <f>_xll.ohRangeRetrieveError(L40)</f>
        <v/>
      </c>
      <c r="N40" s="164"/>
    </row>
    <row r="41" spans="1:14" x14ac:dyDescent="0.2">
      <c r="A41" s="97"/>
      <c r="B41" s="145" t="str">
        <f t="shared" si="4"/>
        <v>0D</v>
      </c>
      <c r="C41" s="145" t="s">
        <v>1</v>
      </c>
      <c r="D41" s="145" t="str">
        <f t="shared" si="5"/>
        <v>AB</v>
      </c>
      <c r="E41" s="145" t="str">
        <f t="shared" si="6"/>
        <v>12E</v>
      </c>
      <c r="F41" s="169" t="str">
        <f t="shared" si="0"/>
        <v>Annual</v>
      </c>
      <c r="G41" s="169" t="s">
        <v>174</v>
      </c>
      <c r="H41" s="169" t="str">
        <f t="shared" si="1"/>
        <v>30/360 (Bond Basis)</v>
      </c>
      <c r="I41" s="168">
        <v>0</v>
      </c>
      <c r="J41" s="167" t="str">
        <f t="shared" si="2"/>
        <v>EURAB12EBASIS50Y_Quote</v>
      </c>
      <c r="K41" s="167" t="str">
        <f t="shared" si="3"/>
        <v>EUR_YC1YRH_AB12EBASIS50Y</v>
      </c>
      <c r="L41" s="166" t="str">
        <f>_xll.qlSwapRateHelper2(K41,$J41,$C41,Calendar,$F41,$G41,$H41,$L$4,$I41,B41,DiscountingCurve,Permanent,,ObjectOverwrite)</f>
        <v>EUR_YC1YRH_AB12EBASIS50Y#0003</v>
      </c>
      <c r="M41" s="165" t="str">
        <f>_xll.ohRangeRetrieveError(L41)</f>
        <v/>
      </c>
      <c r="N41" s="164"/>
    </row>
    <row r="42" spans="1:14" x14ac:dyDescent="0.2">
      <c r="A42" s="97"/>
      <c r="B42" s="145" t="str">
        <f t="shared" si="4"/>
        <v>0D</v>
      </c>
      <c r="C42" s="145" t="s">
        <v>0</v>
      </c>
      <c r="D42" s="145" t="str">
        <f t="shared" si="5"/>
        <v>AB</v>
      </c>
      <c r="E42" s="145" t="str">
        <f t="shared" si="6"/>
        <v>12E</v>
      </c>
      <c r="F42" s="169" t="str">
        <f t="shared" si="0"/>
        <v>Annual</v>
      </c>
      <c r="G42" s="169" t="s">
        <v>174</v>
      </c>
      <c r="H42" s="169" t="str">
        <f t="shared" si="1"/>
        <v>30/360 (Bond Basis)</v>
      </c>
      <c r="I42" s="168">
        <v>0</v>
      </c>
      <c r="J42" s="167" t="str">
        <f t="shared" si="2"/>
        <v>EURAB12EBASIS60Y_Quote</v>
      </c>
      <c r="K42" s="167" t="str">
        <f t="shared" si="3"/>
        <v>EUR_YC1YRH_AB12EBASIS60Y</v>
      </c>
      <c r="L42" s="166" t="str">
        <f>_xll.qlSwapRateHelper2(K42,$J42,$C42,Calendar,$F42,$G42,$H42,$L$4,$I42,B42,DiscountingCurve,Permanent,,ObjectOverwrite)</f>
        <v>EUR_YC1YRH_AB12EBASIS60Y#0003</v>
      </c>
      <c r="M42" s="165" t="str">
        <f>_xll.ohRangeRetrieveError(L42)</f>
        <v/>
      </c>
      <c r="N42" s="164"/>
    </row>
    <row r="43" spans="1:14" ht="12" thickBot="1" x14ac:dyDescent="0.25">
      <c r="A43" s="89"/>
      <c r="B43" s="88"/>
      <c r="C43" s="88"/>
      <c r="D43" s="88"/>
      <c r="E43" s="88"/>
      <c r="F43" s="88"/>
      <c r="G43" s="88"/>
      <c r="H43" s="88"/>
      <c r="I43" s="88"/>
      <c r="J43" s="88"/>
      <c r="K43" s="88"/>
      <c r="L43" s="128"/>
      <c r="M43" s="128"/>
      <c r="N43" s="16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Discounting2</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2014-01-13T11:05:04Z</dcterms:created>
  <dcterms:modified xsi:type="dcterms:W3CDTF">2014-02-14T12:47:59Z</dcterms:modified>
</cp:coreProperties>
</file>